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drawings/drawing11.xml" ContentType="application/vnd.openxmlformats-officedocument.drawing+xml"/>
  <Override PartName="/xl/drawings/drawing12.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2242676\Desktop\とりあえず１　顧客\日本基督教団名古屋中央教会\"/>
    </mc:Choice>
  </mc:AlternateContent>
  <bookViews>
    <workbookView xWindow="0" yWindow="0" windowWidth="28800" windowHeight="12120" tabRatio="924"/>
  </bookViews>
  <sheets>
    <sheet name="★マスタシート" sheetId="29" r:id="rId1"/>
    <sheet name="見積内訳書A (改ページ)" sheetId="50" state="hidden" r:id="rId2"/>
    <sheet name="お申込物品確認書" sheetId="78" r:id="rId3"/>
    <sheet name="見積書LT-A-1" sheetId="42" r:id="rId4"/>
    <sheet name="見積書LT-B-1" sheetId="43" r:id="rId5"/>
    <sheet name="見積書LM-A-1" sheetId="44" r:id="rId6"/>
    <sheet name="見積書LM-B-1" sheetId="64" r:id="rId7"/>
    <sheet name="見積書M-A-1" sheetId="46" r:id="rId8"/>
    <sheet name="見積書KT-A-1" sheetId="47" r:id="rId9"/>
    <sheet name="見積内訳書A" sheetId="40" r:id="rId10"/>
    <sheet name="見積内訳書B" sheetId="2" r:id="rId11"/>
    <sheet name="物品要求依頼書" sheetId="19" r:id="rId12"/>
    <sheet name="リース代金計算書" sheetId="14" r:id="rId13"/>
    <sheet name="割賦代金計算書" sheetId="16" r:id="rId14"/>
    <sheet name="粗利率表" sheetId="33" r:id="rId15"/>
    <sheet name="ｶｳﾝﾀ保守案内" sheetId="38" r:id="rId16"/>
    <sheet name="ｶｳﾝﾀ保守" sheetId="37" r:id="rId17"/>
    <sheet name="ｷｯﾄ保守案内" sheetId="39" r:id="rId18"/>
    <sheet name="Biz-FLOW物品要求依頼書 (物品情報)" sheetId="68" r:id="rId19"/>
    <sheet name="Biz-FLOW物品要求依頼書 (PACKリスト)" sheetId="69" r:id="rId20"/>
    <sheet name="Biz-FLOW情報機器SO投入依頼（物品情報）" sheetId="70" r:id="rId21"/>
    <sheet name="Biz-FLOW情報機器SO投入依頼（PACKリスト）" sheetId="71" r:id="rId22"/>
    <sheet name="Biz-FLOW情報機器SO投入(ひかりHMI連携)" sheetId="77" r:id="rId23"/>
  </sheets>
  <functionGroups builtInGroupCount="18"/>
  <externalReferences>
    <externalReference r:id="rId24"/>
    <externalReference r:id="rId25"/>
    <externalReference r:id="rId26"/>
    <externalReference r:id="rId27"/>
  </externalReferences>
  <definedNames>
    <definedName name="_xlnm.Print_Area" localSheetId="0">★マスタシート!$B$2:$AL$117</definedName>
    <definedName name="_xlnm.Print_Area" localSheetId="22">'Biz-FLOW情報機器SO投入(ひかりHMI連携)'!$A$1:$I$307</definedName>
    <definedName name="_xlnm.Print_Area" localSheetId="21">'Biz-FLOW情報機器SO投入依頼（PACKリスト）'!$A$1:$CJ$25</definedName>
    <definedName name="_xlnm.Print_Area" localSheetId="20">'Biz-FLOW情報機器SO投入依頼（物品情報）'!$A$1:$DG$115</definedName>
    <definedName name="_xlnm.Print_Area" localSheetId="19">'Biz-FLOW物品要求依頼書 (PACKリスト)'!$A$1:$CD$18</definedName>
    <definedName name="_xlnm.Print_Area" localSheetId="18">'Biz-FLOW物品要求依頼書 (物品情報)'!$A$1:$DY$116</definedName>
    <definedName name="_xlnm.Print_Area" localSheetId="2">お申込物品確認書!$B$4:$AO$67</definedName>
    <definedName name="_xlnm.Print_Area" localSheetId="16">ｶｳﾝﾀ保守!$B$5:$T$39</definedName>
    <definedName name="_xlnm.Print_Area" localSheetId="15">ｶｳﾝﾀ保守案内!$B$21:$Q$60</definedName>
    <definedName name="_xlnm.Print_Area" localSheetId="17">ｷｯﾄ保守案内!$B$5:$R$65</definedName>
    <definedName name="_xlnm.Print_Area" localSheetId="12">リース代金計算書!$B$4:$I$53</definedName>
    <definedName name="_xlnm.Print_Area" localSheetId="13">割賦代金計算書!$B$4:$I$77</definedName>
    <definedName name="_xlnm.Print_Area" localSheetId="8">'見積書KT-A-1'!$B$4:$AO$76</definedName>
    <definedName name="_xlnm.Print_Area" localSheetId="5">'見積書LM-A-1'!$B$4:$AO$71</definedName>
    <definedName name="_xlnm.Print_Area" localSheetId="6">'見積書LM-B-1'!$B$4:$AO$76</definedName>
    <definedName name="_xlnm.Print_Area" localSheetId="3">'見積書LT-A-1'!$B$4:$AO$73</definedName>
    <definedName name="_xlnm.Print_Area" localSheetId="4">'見積書LT-B-1'!$B$4:$AO$74</definedName>
    <definedName name="_xlnm.Print_Area" localSheetId="7">'見積書M-A-1'!$B$4:$AO$70</definedName>
    <definedName name="_xlnm.Print_Area" localSheetId="9">見積内訳書A!$B$4:$L$91</definedName>
    <definedName name="_xlnm.Print_Area" localSheetId="1">'見積内訳書A (改ページ)'!$B$4:$K$166</definedName>
    <definedName name="_xlnm.Print_Area" localSheetId="10">見積内訳書B!$B$4:$H$48</definedName>
    <definedName name="_xlnm.Print_Area" localSheetId="14">粗利率表!$B$4:$M$130</definedName>
    <definedName name="_xlnm.Print_Area" localSheetId="11">物品要求依頼書!$B$4:$I$45</definedName>
    <definedName name="お客様名" localSheetId="10">[1]ﾕｰｻﾞ登録!$C$13</definedName>
    <definedName name="スロット" localSheetId="22">'Biz-FLOW情報機器SO投入(ひかりHMI連携)'!スロット</definedName>
    <definedName name="スロット" localSheetId="18">'Biz-FLOW物品要求依頼書 (物品情報)'!スロット</definedName>
    <definedName name="スロット" localSheetId="2">お申込物品確認書!スロット</definedName>
    <definedName name="スロット" localSheetId="14">粗利率表!スロット</definedName>
    <definedName name="スロット">[0]!スロット</definedName>
    <definedName name="リース割賦月数1" localSheetId="14">[2]リース・割賦_定額保守計算書!#REF!</definedName>
    <definedName name="リース割賦月数2" localSheetId="14">[2]リース・割賦_定額保守計算書!#REF!</definedName>
    <definedName name="リース割賦月数3" localSheetId="14">[2]リース・割賦_定額保守計算書!#REF!</definedName>
    <definedName name="リース割賦消費税等相当額" localSheetId="14">[2]リース・割賦_定額保守計算書!#REF!</definedName>
    <definedName name="リンク？" localSheetId="22">'Biz-FLOW情報機器SO投入(ひかりHMI連携)'!リンク？</definedName>
    <definedName name="リンク？" localSheetId="18">'Biz-FLOW物品要求依頼書 (物品情報)'!リンク？</definedName>
    <definedName name="リンク？" localSheetId="2">お申込物品確認書!リンク？</definedName>
    <definedName name="リンク？">[0]!リンク？</definedName>
    <definedName name="解約金項目名" localSheetId="10">[1]ﾕｰｻﾞ登録!$C$58</definedName>
    <definedName name="見積金額合計" localSheetId="14">'[2]御見積書(商品)'!#REF!</definedName>
    <definedName name="工事代金項目名" localSheetId="10">[1]ﾕｰｻﾞ登録!$C$59</definedName>
    <definedName name="工事値引き" localSheetId="14">'[2]御見積書(工事)'!#REF!</definedName>
    <definedName name="合計" localSheetId="14">'[3]見積内訳書(工事費）'!#REF!</definedName>
    <definedName name="消費税" localSheetId="10">[1]ﾚｰﾄ!$N$8</definedName>
    <definedName name="税" localSheetId="10">[1]ﾚｰﾄ!$N$16</definedName>
    <definedName name="値引項目名" localSheetId="10">[1]ﾕｰｻﾞ登録!$C$60</definedName>
    <definedName name="納品先1" localSheetId="14">[2]共通!#REF!</definedName>
    <definedName name="納品先2" localSheetId="14">[2]共通!#REF!</definedName>
    <definedName name="販売会社" localSheetId="14">[2]共通!#REF!</definedName>
    <definedName name="販売受託会社" localSheetId="14">[2]共通!#REF!</definedName>
    <definedName name="物品合計" localSheetId="14">'[4]見積内訳書(工事費）'!#REF!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7" i="77" l="1"/>
  <c r="G16" i="77"/>
  <c r="G15" i="77"/>
  <c r="G14" i="77"/>
  <c r="G13" i="77"/>
  <c r="G12" i="77"/>
  <c r="G11" i="77"/>
  <c r="G10" i="77"/>
  <c r="G9" i="77"/>
  <c r="G8" i="77"/>
  <c r="G7" i="77"/>
  <c r="CN25" i="70"/>
  <c r="CN24" i="70"/>
  <c r="CN23" i="70"/>
  <c r="CN22" i="70"/>
  <c r="CN21" i="70"/>
  <c r="CN20" i="70"/>
  <c r="CN19" i="70"/>
  <c r="CN18" i="70"/>
  <c r="CN17" i="70"/>
  <c r="CN16" i="70"/>
  <c r="CN15" i="70"/>
  <c r="CW26" i="68"/>
  <c r="CW25" i="68"/>
  <c r="CW24" i="68"/>
  <c r="CW23" i="68"/>
  <c r="CW22" i="68"/>
  <c r="CW21" i="68"/>
  <c r="CW20" i="68"/>
  <c r="CW19" i="68"/>
  <c r="CW18" i="68"/>
  <c r="CW17" i="68"/>
  <c r="CW16" i="68"/>
  <c r="P50" i="46"/>
  <c r="AA50" i="46"/>
  <c r="AA49" i="46"/>
  <c r="AA48" i="46"/>
  <c r="G47" i="46"/>
  <c r="C47" i="46"/>
  <c r="P47" i="46"/>
  <c r="N47" i="46"/>
  <c r="N43" i="46"/>
  <c r="N44" i="46"/>
  <c r="C42" i="46"/>
  <c r="E34" i="46"/>
  <c r="AA35" i="46"/>
  <c r="AA34" i="46"/>
  <c r="AA42" i="46" s="1"/>
  <c r="S30" i="46"/>
  <c r="I31" i="46"/>
  <c r="I30" i="46"/>
  <c r="C30" i="46"/>
  <c r="C29" i="46"/>
  <c r="E16" i="46"/>
  <c r="AF24" i="46"/>
  <c r="AA23" i="46"/>
  <c r="AA22" i="46"/>
  <c r="AA20" i="46"/>
  <c r="AA19" i="46"/>
  <c r="AA17" i="46"/>
  <c r="AA15" i="46"/>
  <c r="AA14" i="46"/>
  <c r="AA13" i="46"/>
  <c r="AA12" i="46"/>
  <c r="AA11" i="46"/>
  <c r="C10" i="46"/>
  <c r="AG9" i="46"/>
  <c r="AG7" i="46"/>
  <c r="AJ38" i="44"/>
  <c r="AA35" i="44"/>
  <c r="AA34" i="44"/>
  <c r="AA33" i="44"/>
  <c r="G38" i="44"/>
  <c r="C38" i="44"/>
  <c r="P38" i="44"/>
  <c r="N38" i="44"/>
  <c r="N58" i="44"/>
  <c r="N57" i="44"/>
  <c r="C56" i="44"/>
  <c r="AA49" i="44"/>
  <c r="AA48" i="44"/>
  <c r="AA56" i="44" s="1"/>
  <c r="E48" i="44"/>
  <c r="S29" i="44"/>
  <c r="I30" i="44"/>
  <c r="I29" i="44"/>
  <c r="C29" i="44"/>
  <c r="C28" i="44"/>
  <c r="E16" i="44"/>
  <c r="AF24" i="44"/>
  <c r="AA23" i="44"/>
  <c r="AA22" i="44"/>
  <c r="AA20" i="44"/>
  <c r="AA19" i="44"/>
  <c r="AA17" i="44"/>
  <c r="AA15" i="44"/>
  <c r="AA14" i="44"/>
  <c r="AA13" i="44"/>
  <c r="AA12" i="44"/>
  <c r="AA11" i="44"/>
  <c r="C10" i="44"/>
  <c r="AG9" i="44"/>
  <c r="AG7" i="44"/>
  <c r="AJ39" i="64"/>
  <c r="AA36" i="64"/>
  <c r="AA35" i="64"/>
  <c r="AA34" i="64"/>
  <c r="G39" i="64"/>
  <c r="C39" i="64"/>
  <c r="P39" i="64"/>
  <c r="N39" i="64"/>
  <c r="E49" i="64"/>
  <c r="Y59" i="64"/>
  <c r="Y58" i="64"/>
  <c r="AF56" i="64"/>
  <c r="AF49" i="64"/>
  <c r="AF54" i="64" s="1"/>
  <c r="W49" i="64"/>
  <c r="S29" i="64"/>
  <c r="I30" i="64"/>
  <c r="I29" i="64"/>
  <c r="C29" i="64"/>
  <c r="C28" i="64"/>
  <c r="E16" i="64"/>
  <c r="AF24" i="64"/>
  <c r="AA23" i="64"/>
  <c r="AA22" i="64"/>
  <c r="AA20" i="64"/>
  <c r="AA19" i="64"/>
  <c r="AA17" i="64"/>
  <c r="AA15" i="64"/>
  <c r="AA14" i="64"/>
  <c r="AA13" i="64"/>
  <c r="AA12" i="64"/>
  <c r="AA11" i="64"/>
  <c r="C10" i="64"/>
  <c r="AG9" i="64"/>
  <c r="AG7" i="64"/>
  <c r="BD142" i="29"/>
  <c r="BA142" i="29"/>
  <c r="BD141" i="29"/>
  <c r="BA141" i="29"/>
  <c r="BD140" i="29"/>
  <c r="BA140" i="29"/>
  <c r="BD139" i="29"/>
  <c r="BA139" i="29"/>
  <c r="BD138" i="29"/>
  <c r="BA138" i="29"/>
  <c r="BD137" i="29"/>
  <c r="BA137" i="29"/>
  <c r="BC93" i="29"/>
  <c r="BC92" i="29"/>
  <c r="BC91" i="29"/>
  <c r="BC90" i="29"/>
  <c r="BC89" i="29"/>
  <c r="BC88" i="29"/>
  <c r="BC87" i="29"/>
  <c r="BC86" i="29"/>
  <c r="BC85" i="29"/>
  <c r="BC84" i="29"/>
  <c r="BC79" i="29"/>
  <c r="BC78" i="29"/>
  <c r="BC77" i="29"/>
  <c r="BC76" i="29"/>
  <c r="BC75" i="29"/>
  <c r="BC74" i="29"/>
  <c r="BX60" i="29"/>
  <c r="BX59" i="29"/>
  <c r="BX58" i="29"/>
  <c r="BX57" i="29"/>
  <c r="BX56" i="29"/>
  <c r="BX55" i="29"/>
  <c r="X73" i="29"/>
  <c r="X72" i="29"/>
  <c r="E72" i="29"/>
  <c r="C7" i="33"/>
  <c r="E15" i="16"/>
  <c r="H75" i="16"/>
  <c r="H72" i="16"/>
  <c r="H69" i="16"/>
  <c r="H66" i="16"/>
  <c r="H63" i="16"/>
  <c r="H60" i="16"/>
  <c r="H57" i="16"/>
  <c r="H54" i="16"/>
  <c r="H51" i="16"/>
  <c r="H48" i="16"/>
  <c r="H45" i="16"/>
  <c r="F46" i="16"/>
  <c r="F45" i="16"/>
  <c r="H42" i="16"/>
  <c r="F43" i="16"/>
  <c r="F42" i="16"/>
  <c r="H39" i="16"/>
  <c r="F40" i="16"/>
  <c r="F39" i="16"/>
  <c r="H36" i="16"/>
  <c r="F37" i="16"/>
  <c r="F36" i="16"/>
  <c r="H33" i="16"/>
  <c r="F34" i="16"/>
  <c r="F33" i="16"/>
  <c r="H30" i="16"/>
  <c r="F31" i="16"/>
  <c r="F30" i="16"/>
  <c r="H27" i="16"/>
  <c r="F28" i="16"/>
  <c r="F27" i="16"/>
  <c r="H24" i="16"/>
  <c r="F25" i="16"/>
  <c r="F24" i="16"/>
  <c r="H21" i="16"/>
  <c r="F22" i="16"/>
  <c r="F21" i="16"/>
  <c r="H18" i="16"/>
  <c r="F19" i="16"/>
  <c r="F18" i="16"/>
  <c r="C7" i="16"/>
  <c r="E15" i="14"/>
  <c r="H50" i="14"/>
  <c r="H47" i="14"/>
  <c r="H44" i="14"/>
  <c r="H41" i="14"/>
  <c r="H38" i="14"/>
  <c r="H35" i="14"/>
  <c r="H32" i="14"/>
  <c r="F34" i="14"/>
  <c r="F33" i="14"/>
  <c r="H29" i="14"/>
  <c r="F31" i="14"/>
  <c r="F30" i="14"/>
  <c r="H26" i="14"/>
  <c r="F28" i="14"/>
  <c r="F27" i="14"/>
  <c r="H23" i="14"/>
  <c r="F25" i="14"/>
  <c r="F24" i="14"/>
  <c r="H20" i="14"/>
  <c r="F22" i="14"/>
  <c r="F21" i="14"/>
  <c r="H17" i="14"/>
  <c r="F19" i="14"/>
  <c r="F18" i="14"/>
  <c r="C7" i="14"/>
  <c r="H8" i="19"/>
  <c r="P50" i="47"/>
  <c r="G47" i="47"/>
  <c r="C47" i="47"/>
  <c r="P47" i="47"/>
  <c r="N47" i="47"/>
  <c r="F72" i="47"/>
  <c r="F71" i="47"/>
  <c r="F70" i="47"/>
  <c r="F69" i="47"/>
  <c r="F68" i="47"/>
  <c r="F67" i="47"/>
  <c r="F66" i="47"/>
  <c r="N44" i="47"/>
  <c r="N43" i="47"/>
  <c r="E34" i="47"/>
  <c r="S30" i="47"/>
  <c r="C30" i="47"/>
  <c r="E16" i="47"/>
  <c r="AA44" i="47"/>
  <c r="AA42" i="47"/>
  <c r="AA43" i="47" s="1"/>
  <c r="AA35" i="47"/>
  <c r="AA34" i="47"/>
  <c r="AF24" i="47"/>
  <c r="AA23" i="47"/>
  <c r="C42" i="47"/>
  <c r="AA22" i="47"/>
  <c r="AA20" i="47"/>
  <c r="AA19" i="47"/>
  <c r="AA17" i="47"/>
  <c r="AA15" i="47"/>
  <c r="AA14" i="47"/>
  <c r="AA13" i="47"/>
  <c r="AA12" i="47"/>
  <c r="AA11" i="47"/>
  <c r="C10" i="47"/>
  <c r="AG9" i="47"/>
  <c r="AG7" i="47"/>
  <c r="AJ47" i="43"/>
  <c r="G47" i="43"/>
  <c r="C47" i="43"/>
  <c r="P47" i="43"/>
  <c r="N47" i="43"/>
  <c r="AF39" i="43"/>
  <c r="Y44" i="43"/>
  <c r="Y43" i="43"/>
  <c r="E38" i="43"/>
  <c r="E37" i="43"/>
  <c r="E40" i="43"/>
  <c r="E41" i="43"/>
  <c r="E34" i="43"/>
  <c r="S30" i="43"/>
  <c r="C30" i="43"/>
  <c r="C29" i="43"/>
  <c r="E16" i="43"/>
  <c r="AF42" i="43"/>
  <c r="AF44" i="43" s="1"/>
  <c r="AF41" i="43"/>
  <c r="AF34" i="43"/>
  <c r="W34" i="43"/>
  <c r="AF24" i="43"/>
  <c r="AA23" i="43"/>
  <c r="AA22" i="43"/>
  <c r="AA20" i="43"/>
  <c r="AA19" i="43"/>
  <c r="AA17" i="43"/>
  <c r="AA15" i="43"/>
  <c r="AA14" i="43"/>
  <c r="AA13" i="43"/>
  <c r="AA12" i="43"/>
  <c r="AA11" i="43"/>
  <c r="C10" i="43"/>
  <c r="AG9" i="43"/>
  <c r="AG7" i="43"/>
  <c r="AJ52" i="42"/>
  <c r="G47" i="42"/>
  <c r="C47" i="42"/>
  <c r="P47" i="42"/>
  <c r="N47" i="42"/>
  <c r="N44" i="42"/>
  <c r="N43" i="42"/>
  <c r="E34" i="42"/>
  <c r="S30" i="42"/>
  <c r="C30" i="42"/>
  <c r="C29" i="42"/>
  <c r="E16" i="42"/>
  <c r="AA43" i="42"/>
  <c r="AA44" i="42"/>
  <c r="AA42" i="42"/>
  <c r="AA35" i="42"/>
  <c r="AA34" i="42"/>
  <c r="AF24" i="42"/>
  <c r="AA23" i="42"/>
  <c r="C42" i="42"/>
  <c r="AA22" i="42"/>
  <c r="AA20" i="42"/>
  <c r="AA19" i="42"/>
  <c r="AA17" i="42"/>
  <c r="AA15" i="42"/>
  <c r="AA14" i="42"/>
  <c r="AA13" i="42"/>
  <c r="AA12" i="42"/>
  <c r="AA11" i="42"/>
  <c r="C10" i="42"/>
  <c r="AG9" i="42"/>
  <c r="AG7" i="42"/>
  <c r="G47" i="2"/>
  <c r="G46" i="2"/>
  <c r="C46" i="2"/>
  <c r="G45" i="2"/>
  <c r="G41" i="2"/>
  <c r="G22" i="2"/>
  <c r="G21" i="2"/>
  <c r="G20" i="2"/>
  <c r="G19" i="2"/>
  <c r="G18" i="2"/>
  <c r="G17" i="2"/>
  <c r="G16" i="2"/>
  <c r="G15" i="2"/>
  <c r="G14" i="2"/>
  <c r="G13" i="2"/>
  <c r="G12" i="2"/>
  <c r="G11" i="2"/>
  <c r="C7" i="2"/>
  <c r="C90" i="40"/>
  <c r="J89" i="40"/>
  <c r="C89" i="40"/>
  <c r="K90" i="40"/>
  <c r="K89" i="40"/>
  <c r="H89" i="40"/>
  <c r="K87" i="40"/>
  <c r="H87" i="40"/>
  <c r="K83" i="40"/>
  <c r="K51" i="40"/>
  <c r="H51" i="40"/>
  <c r="K69" i="40"/>
  <c r="K68" i="40"/>
  <c r="K67" i="40"/>
  <c r="K31" i="40"/>
  <c r="H31" i="40"/>
  <c r="K22" i="40"/>
  <c r="H22" i="40"/>
  <c r="K21" i="40"/>
  <c r="H21" i="40"/>
  <c r="K20" i="40"/>
  <c r="H20" i="40"/>
  <c r="K19" i="40"/>
  <c r="H19" i="40"/>
  <c r="K18" i="40"/>
  <c r="H18" i="40"/>
  <c r="K17" i="40"/>
  <c r="H17" i="40"/>
  <c r="K16" i="40"/>
  <c r="H16" i="40"/>
  <c r="K15" i="40"/>
  <c r="H15" i="40"/>
  <c r="K14" i="40"/>
  <c r="H14" i="40"/>
  <c r="K13" i="40"/>
  <c r="H13" i="40"/>
  <c r="K12" i="40"/>
  <c r="H12" i="40"/>
  <c r="K11" i="40"/>
  <c r="H11" i="40"/>
  <c r="AA43" i="46" l="1"/>
  <c r="AA44" i="46"/>
  <c r="AA57" i="44"/>
  <c r="AA58" i="44"/>
  <c r="AF57" i="64"/>
  <c r="AF43" i="43"/>
  <c r="J8" i="38"/>
  <c r="K10" i="38"/>
  <c r="L9" i="38"/>
  <c r="L8" i="38"/>
  <c r="AF59" i="64" l="1"/>
  <c r="AF58" i="64"/>
  <c r="L10" i="38"/>
  <c r="K11" i="38"/>
  <c r="K9" i="38"/>
  <c r="K8" i="38"/>
  <c r="J10" i="38"/>
  <c r="J9" i="38"/>
  <c r="I11" i="38"/>
  <c r="G38" i="38" s="1"/>
  <c r="D48" i="38" s="1"/>
  <c r="I10" i="38"/>
  <c r="I9" i="38"/>
  <c r="I8" i="38"/>
  <c r="D17" i="33" l="1"/>
  <c r="D18" i="33"/>
  <c r="D129" i="33" l="1"/>
  <c r="D128" i="33"/>
  <c r="D127" i="33"/>
  <c r="D126" i="33"/>
  <c r="D125" i="33"/>
  <c r="D124" i="33"/>
  <c r="D122" i="33"/>
  <c r="D123" i="33"/>
  <c r="D121" i="33"/>
  <c r="D120" i="33"/>
  <c r="D118" i="33"/>
  <c r="D117" i="33"/>
  <c r="D116" i="33"/>
  <c r="D115" i="33"/>
  <c r="D114" i="33"/>
  <c r="D113" i="33"/>
  <c r="D112" i="33"/>
  <c r="D111" i="33"/>
  <c r="D110" i="33"/>
  <c r="D109" i="33"/>
  <c r="D107" i="33"/>
  <c r="D106" i="33"/>
  <c r="D105" i="33"/>
  <c r="D104" i="33"/>
  <c r="D103" i="33"/>
  <c r="D102" i="33"/>
  <c r="D101" i="33"/>
  <c r="D100" i="33"/>
  <c r="D99" i="33"/>
  <c r="D98" i="33"/>
  <c r="D96" i="33"/>
  <c r="D95" i="33"/>
  <c r="D94" i="33"/>
  <c r="D93" i="33"/>
  <c r="D92" i="33"/>
  <c r="D91" i="33"/>
  <c r="D90" i="33"/>
  <c r="D89" i="33"/>
  <c r="D88" i="33"/>
  <c r="D87" i="33"/>
  <c r="D85" i="33"/>
  <c r="D84" i="33"/>
  <c r="D83" i="33"/>
  <c r="D82" i="33"/>
  <c r="D81" i="33"/>
  <c r="D80" i="33"/>
  <c r="D79" i="33"/>
  <c r="D78" i="33"/>
  <c r="D77" i="33"/>
  <c r="D76" i="33"/>
  <c r="D71" i="33"/>
  <c r="D70" i="33"/>
  <c r="D69" i="33"/>
  <c r="D68" i="33"/>
  <c r="D67" i="33"/>
  <c r="D66" i="33"/>
  <c r="D65" i="33"/>
  <c r="D64" i="33"/>
  <c r="D63" i="33"/>
  <c r="D62" i="33"/>
  <c r="D60" i="33"/>
  <c r="D59" i="33"/>
  <c r="D58" i="33"/>
  <c r="D57" i="33"/>
  <c r="D56" i="33"/>
  <c r="D55" i="33"/>
  <c r="D54" i="33"/>
  <c r="D53" i="33"/>
  <c r="D52" i="33"/>
  <c r="D51" i="33"/>
  <c r="D49" i="33"/>
  <c r="D48" i="33"/>
  <c r="D47" i="33"/>
  <c r="D46" i="33"/>
  <c r="D45" i="33"/>
  <c r="D44" i="33"/>
  <c r="D43" i="33"/>
  <c r="D42" i="33"/>
  <c r="D41" i="33"/>
  <c r="D40" i="33"/>
  <c r="D38" i="33"/>
  <c r="D37" i="33"/>
  <c r="D36" i="33"/>
  <c r="D35" i="33"/>
  <c r="D34" i="33"/>
  <c r="D33" i="33"/>
  <c r="D32" i="33"/>
  <c r="D31" i="33"/>
  <c r="D30" i="33"/>
  <c r="D29" i="33"/>
  <c r="D27" i="33"/>
  <c r="D26" i="33"/>
  <c r="D25" i="33"/>
  <c r="D24" i="33"/>
  <c r="D23" i="33"/>
  <c r="D22" i="33"/>
  <c r="D21" i="33"/>
  <c r="D20" i="33"/>
  <c r="D19" i="33"/>
  <c r="C64" i="78" l="1"/>
  <c r="AI3" i="78"/>
  <c r="C65" i="78"/>
  <c r="E16" i="78"/>
  <c r="C10" i="78"/>
  <c r="AG7" i="78"/>
  <c r="B5" i="78"/>
  <c r="I307" i="77" l="1"/>
  <c r="I1" i="77"/>
  <c r="CE1" i="71"/>
  <c r="CE25" i="71"/>
  <c r="DB115" i="70"/>
  <c r="BY18" i="69" l="1"/>
  <c r="DB1" i="70"/>
  <c r="BY1" i="69"/>
  <c r="DT116" i="68"/>
  <c r="DT1" i="68"/>
  <c r="P3" i="39" l="1"/>
  <c r="D9" i="19" l="1"/>
  <c r="M10" i="71" l="1"/>
  <c r="M8" i="71"/>
  <c r="P10" i="70"/>
  <c r="P8" i="70"/>
  <c r="S8" i="68"/>
  <c r="S10" i="68"/>
  <c r="O37" i="39" l="1"/>
  <c r="O38" i="39"/>
  <c r="M37" i="39" l="1"/>
  <c r="D12" i="19" l="1"/>
  <c r="I66" i="40"/>
  <c r="I65" i="40"/>
  <c r="I64" i="40"/>
  <c r="I63" i="40"/>
  <c r="I62" i="40"/>
  <c r="I61" i="40"/>
  <c r="I60" i="40"/>
  <c r="I59" i="40"/>
  <c r="I58" i="40"/>
  <c r="I57" i="40"/>
  <c r="I56" i="40"/>
  <c r="I55" i="40"/>
  <c r="I54" i="40"/>
  <c r="I53" i="40"/>
  <c r="I52" i="40"/>
  <c r="BF49" i="29"/>
  <c r="BF52" i="29"/>
  <c r="I82" i="40"/>
  <c r="I81" i="40"/>
  <c r="I80" i="40"/>
  <c r="I79" i="40"/>
  <c r="I78" i="40"/>
  <c r="I77" i="40"/>
  <c r="I76" i="40"/>
  <c r="I75" i="40"/>
  <c r="I74" i="40"/>
  <c r="I73" i="40"/>
  <c r="I72" i="40"/>
  <c r="I71" i="40"/>
  <c r="I70" i="40"/>
  <c r="I86" i="40"/>
  <c r="I85" i="40"/>
  <c r="I84" i="40"/>
  <c r="BW89" i="29"/>
  <c r="AJ52" i="47" s="1"/>
  <c r="BW88" i="29"/>
  <c r="AJ51" i="47" s="1"/>
  <c r="BW87" i="29"/>
  <c r="AJ50" i="47" s="1"/>
  <c r="C75" i="64"/>
  <c r="C76" i="64"/>
  <c r="AJ63" i="47"/>
  <c r="AC63" i="47"/>
  <c r="V63" i="47"/>
  <c r="C63" i="47"/>
  <c r="AJ62" i="47"/>
  <c r="AC62" i="47"/>
  <c r="V62" i="47"/>
  <c r="C62" i="47"/>
  <c r="AJ61" i="47"/>
  <c r="AC61" i="47"/>
  <c r="V61" i="47"/>
  <c r="C61" i="47"/>
  <c r="AJ60" i="47"/>
  <c r="AC60" i="47"/>
  <c r="V60" i="47"/>
  <c r="C60" i="47"/>
  <c r="AJ59" i="47"/>
  <c r="AC59" i="47"/>
  <c r="V59" i="47"/>
  <c r="C59" i="47"/>
  <c r="AJ57" i="46"/>
  <c r="AC57" i="46"/>
  <c r="V57" i="46"/>
  <c r="C57" i="46"/>
  <c r="AJ56" i="46"/>
  <c r="AC56" i="46"/>
  <c r="V56" i="46"/>
  <c r="C56" i="46"/>
  <c r="AJ55" i="46"/>
  <c r="AC55" i="46"/>
  <c r="V55" i="46"/>
  <c r="C55" i="46"/>
  <c r="AJ54" i="46"/>
  <c r="AC54" i="46"/>
  <c r="V54" i="46"/>
  <c r="C54" i="46"/>
  <c r="AJ53" i="46"/>
  <c r="AC53" i="46"/>
  <c r="V53" i="46"/>
  <c r="C53" i="46"/>
  <c r="AJ46" i="64"/>
  <c r="AC46" i="64"/>
  <c r="V46" i="64"/>
  <c r="C46" i="64"/>
  <c r="AJ45" i="64"/>
  <c r="AC45" i="64"/>
  <c r="V45" i="64"/>
  <c r="C45" i="64"/>
  <c r="AJ44" i="64"/>
  <c r="AC44" i="64"/>
  <c r="V44" i="64"/>
  <c r="C44" i="64"/>
  <c r="AJ43" i="64"/>
  <c r="AC43" i="64"/>
  <c r="V43" i="64"/>
  <c r="C43" i="64"/>
  <c r="AJ42" i="64"/>
  <c r="AC42" i="64"/>
  <c r="V42" i="64"/>
  <c r="C42" i="64"/>
  <c r="AJ45" i="44"/>
  <c r="AC45" i="44"/>
  <c r="V45" i="44"/>
  <c r="C45" i="44"/>
  <c r="AJ44" i="44"/>
  <c r="AC44" i="44"/>
  <c r="V44" i="44"/>
  <c r="C44" i="44"/>
  <c r="AJ43" i="44"/>
  <c r="AC43" i="44"/>
  <c r="V43" i="44"/>
  <c r="C43" i="44"/>
  <c r="AJ42" i="44"/>
  <c r="AC42" i="44"/>
  <c r="V42" i="44"/>
  <c r="C42" i="44"/>
  <c r="AJ41" i="44"/>
  <c r="AC41" i="44"/>
  <c r="V41" i="44"/>
  <c r="C41" i="44"/>
  <c r="AJ59" i="43"/>
  <c r="AC59" i="43"/>
  <c r="V59" i="43"/>
  <c r="C59" i="43"/>
  <c r="AJ58" i="43"/>
  <c r="AC58" i="43"/>
  <c r="V58" i="43"/>
  <c r="C58" i="43"/>
  <c r="AJ57" i="43"/>
  <c r="AC57" i="43"/>
  <c r="V57" i="43"/>
  <c r="C57" i="43"/>
  <c r="AJ56" i="43"/>
  <c r="AC56" i="43"/>
  <c r="V56" i="43"/>
  <c r="C56" i="43"/>
  <c r="AJ55" i="43"/>
  <c r="AC55" i="43"/>
  <c r="V55" i="43"/>
  <c r="C55" i="43"/>
  <c r="AJ60" i="42"/>
  <c r="AC60" i="42"/>
  <c r="V60" i="42"/>
  <c r="C60" i="42"/>
  <c r="AJ59" i="42"/>
  <c r="AC59" i="42"/>
  <c r="V59" i="42"/>
  <c r="C59" i="42"/>
  <c r="AJ58" i="42"/>
  <c r="AC58" i="42"/>
  <c r="V58" i="42"/>
  <c r="C58" i="42"/>
  <c r="AJ57" i="42"/>
  <c r="AC57" i="42"/>
  <c r="V57" i="42"/>
  <c r="C57" i="42"/>
  <c r="AJ56" i="42"/>
  <c r="AC56" i="42"/>
  <c r="V56" i="42"/>
  <c r="C56" i="42"/>
  <c r="BT153" i="29"/>
  <c r="AH60" i="42" s="1"/>
  <c r="BM153" i="29"/>
  <c r="BK153" i="29"/>
  <c r="BT152" i="29"/>
  <c r="BM152" i="29"/>
  <c r="AA44" i="44" s="1"/>
  <c r="BK152" i="29"/>
  <c r="Y45" i="64" s="1"/>
  <c r="BT151" i="29"/>
  <c r="BM151" i="29"/>
  <c r="AA57" i="43" s="1"/>
  <c r="BK151" i="29"/>
  <c r="BT150" i="29"/>
  <c r="AH43" i="64" s="1"/>
  <c r="BM150" i="29"/>
  <c r="BK150" i="29"/>
  <c r="Y43" i="64" s="1"/>
  <c r="BT149" i="29"/>
  <c r="AH42" i="64" s="1"/>
  <c r="BM149" i="29"/>
  <c r="AA53" i="46" s="1"/>
  <c r="BK149" i="29"/>
  <c r="C52" i="47"/>
  <c r="C49" i="43"/>
  <c r="C49" i="42"/>
  <c r="K130" i="33"/>
  <c r="K72" i="33"/>
  <c r="L3" i="33"/>
  <c r="G45" i="19"/>
  <c r="H3" i="19"/>
  <c r="G53" i="14"/>
  <c r="H3" i="14"/>
  <c r="I164" i="50"/>
  <c r="I108" i="50"/>
  <c r="I55" i="50"/>
  <c r="I3" i="50"/>
  <c r="F69" i="64"/>
  <c r="F68" i="64"/>
  <c r="F67" i="64"/>
  <c r="F66" i="64"/>
  <c r="F65" i="64"/>
  <c r="F64" i="64"/>
  <c r="F63" i="64"/>
  <c r="C35" i="64"/>
  <c r="C34" i="64"/>
  <c r="C33" i="64"/>
  <c r="F66" i="46"/>
  <c r="F65" i="46"/>
  <c r="F64" i="46"/>
  <c r="F63" i="46"/>
  <c r="F62" i="46"/>
  <c r="F61" i="46"/>
  <c r="F60" i="46"/>
  <c r="F67" i="44"/>
  <c r="F66" i="44"/>
  <c r="F65" i="44"/>
  <c r="F64" i="44"/>
  <c r="F63" i="44"/>
  <c r="F62" i="44"/>
  <c r="F61" i="44"/>
  <c r="J3" i="40"/>
  <c r="H50" i="50"/>
  <c r="H49" i="50"/>
  <c r="H48" i="50"/>
  <c r="H47" i="50"/>
  <c r="H46" i="50"/>
  <c r="H45" i="50"/>
  <c r="H44" i="50"/>
  <c r="H43" i="50"/>
  <c r="H42" i="50"/>
  <c r="H41" i="50"/>
  <c r="H40" i="50"/>
  <c r="H39" i="50"/>
  <c r="H38" i="50"/>
  <c r="H37" i="50"/>
  <c r="H36" i="50"/>
  <c r="H35" i="50"/>
  <c r="H34" i="50"/>
  <c r="H33" i="50"/>
  <c r="H32" i="50"/>
  <c r="BW86" i="29"/>
  <c r="AJ49" i="47" s="1"/>
  <c r="BD132" i="29"/>
  <c r="BD119" i="29"/>
  <c r="BW73" i="29"/>
  <c r="BW72" i="29"/>
  <c r="F68" i="43"/>
  <c r="F67" i="43"/>
  <c r="F66" i="43"/>
  <c r="F65" i="43"/>
  <c r="F64" i="43"/>
  <c r="F63" i="43"/>
  <c r="F62" i="43"/>
  <c r="F69" i="42"/>
  <c r="F68" i="42"/>
  <c r="F67" i="42"/>
  <c r="F66" i="42"/>
  <c r="F65" i="42"/>
  <c r="F64" i="42"/>
  <c r="F63" i="42"/>
  <c r="C7" i="40"/>
  <c r="W52" i="47"/>
  <c r="W51" i="47"/>
  <c r="W50" i="47"/>
  <c r="W49" i="47"/>
  <c r="W48" i="47"/>
  <c r="W47" i="47"/>
  <c r="C34" i="44"/>
  <c r="C33" i="44"/>
  <c r="C32" i="44"/>
  <c r="W52" i="43"/>
  <c r="W51" i="43"/>
  <c r="W50" i="43"/>
  <c r="W49" i="42"/>
  <c r="W48" i="42"/>
  <c r="W47" i="42"/>
  <c r="AO66" i="29"/>
  <c r="AH81" i="29" s="1"/>
  <c r="AO128" i="29"/>
  <c r="S95" i="29" s="1"/>
  <c r="C29" i="47" s="1"/>
  <c r="AO121" i="29"/>
  <c r="AO111" i="29"/>
  <c r="S85" i="29" s="1"/>
  <c r="AO105" i="29"/>
  <c r="I35" i="40"/>
  <c r="BD131" i="29"/>
  <c r="BD124" i="29"/>
  <c r="BD118" i="29"/>
  <c r="BD116" i="29"/>
  <c r="BD108" i="29"/>
  <c r="C38" i="37"/>
  <c r="D58" i="38"/>
  <c r="BP89" i="29"/>
  <c r="AC52" i="47" s="1"/>
  <c r="BP88" i="29"/>
  <c r="BP87" i="29"/>
  <c r="AC50" i="47" s="1"/>
  <c r="BP86" i="29"/>
  <c r="AC49" i="47" s="1"/>
  <c r="BP85" i="29"/>
  <c r="BJ80" i="29"/>
  <c r="BJ79" i="29"/>
  <c r="W49" i="46" s="1"/>
  <c r="BJ78" i="29"/>
  <c r="W34" i="64" s="1"/>
  <c r="X34" i="64" s="1"/>
  <c r="BP72" i="29"/>
  <c r="BP71" i="29"/>
  <c r="I33" i="64" s="1"/>
  <c r="BP73" i="29"/>
  <c r="AO96" i="29"/>
  <c r="J91" i="40"/>
  <c r="I34" i="40"/>
  <c r="I36" i="40"/>
  <c r="I37" i="40"/>
  <c r="I38" i="40"/>
  <c r="I39" i="40"/>
  <c r="I40" i="40"/>
  <c r="I41" i="40"/>
  <c r="I42" i="40"/>
  <c r="I43" i="40"/>
  <c r="I44" i="40"/>
  <c r="I45" i="40"/>
  <c r="I46" i="40"/>
  <c r="I47" i="40"/>
  <c r="I48" i="40"/>
  <c r="I49" i="40"/>
  <c r="I50" i="40"/>
  <c r="C74" i="43"/>
  <c r="C70" i="46"/>
  <c r="AI3" i="47"/>
  <c r="R25" i="37"/>
  <c r="O60" i="38"/>
  <c r="O1" i="38"/>
  <c r="S3" i="37"/>
  <c r="G77" i="16"/>
  <c r="H3" i="16"/>
  <c r="F48" i="2"/>
  <c r="F3" i="2"/>
  <c r="P65" i="39"/>
  <c r="C6" i="39"/>
  <c r="C22" i="38"/>
  <c r="C8" i="37"/>
  <c r="F12" i="37"/>
  <c r="G16" i="37"/>
  <c r="H16" i="37" s="1"/>
  <c r="G17" i="37"/>
  <c r="H17" i="37" s="1"/>
  <c r="I17" i="37" s="1"/>
  <c r="G18" i="37"/>
  <c r="H18" i="37" s="1"/>
  <c r="I18" i="37" s="1"/>
  <c r="G19" i="37"/>
  <c r="H19" i="37" s="1"/>
  <c r="G20" i="37"/>
  <c r="H20" i="37" s="1"/>
  <c r="I20" i="37" s="1"/>
  <c r="G21" i="37"/>
  <c r="H21" i="37" s="1"/>
  <c r="G36" i="38"/>
  <c r="D11" i="39"/>
  <c r="K37" i="39"/>
  <c r="K39" i="39"/>
  <c r="M39" i="39"/>
  <c r="O39" i="39"/>
  <c r="O40" i="39"/>
  <c r="F129" i="33"/>
  <c r="F128" i="33"/>
  <c r="H128" i="33" s="1"/>
  <c r="F127" i="33"/>
  <c r="J127" i="33" s="1"/>
  <c r="F126" i="33"/>
  <c r="H126" i="33" s="1"/>
  <c r="F125" i="33"/>
  <c r="F124" i="33"/>
  <c r="J124" i="33" s="1"/>
  <c r="F123" i="33"/>
  <c r="J123" i="33" s="1"/>
  <c r="F122" i="33"/>
  <c r="H122" i="33" s="1"/>
  <c r="F121" i="33"/>
  <c r="H121" i="33" s="1"/>
  <c r="L121" i="33"/>
  <c r="F120" i="33"/>
  <c r="H120" i="33" s="1"/>
  <c r="F118" i="33"/>
  <c r="F117" i="33"/>
  <c r="F116" i="33"/>
  <c r="H116" i="33" s="1"/>
  <c r="F115" i="33"/>
  <c r="H115" i="33" s="1"/>
  <c r="F114" i="33"/>
  <c r="J114" i="33" s="1"/>
  <c r="F113" i="33"/>
  <c r="J113" i="33" s="1"/>
  <c r="F112" i="33"/>
  <c r="H112" i="33" s="1"/>
  <c r="F111" i="33"/>
  <c r="H111" i="33" s="1"/>
  <c r="F110" i="33"/>
  <c r="J110" i="33" s="1"/>
  <c r="F109" i="33"/>
  <c r="J109" i="33" s="1"/>
  <c r="F107" i="33"/>
  <c r="J107" i="33" s="1"/>
  <c r="F106" i="33"/>
  <c r="H106" i="33" s="1"/>
  <c r="F105" i="33"/>
  <c r="F104" i="33"/>
  <c r="H104" i="33" s="1"/>
  <c r="F103" i="33"/>
  <c r="J103" i="33" s="1"/>
  <c r="F102" i="33"/>
  <c r="J102" i="33" s="1"/>
  <c r="F101" i="33"/>
  <c r="J101" i="33" s="1"/>
  <c r="F100" i="33"/>
  <c r="H100" i="33" s="1"/>
  <c r="F99" i="33"/>
  <c r="H99" i="33" s="1"/>
  <c r="F98" i="33"/>
  <c r="J98" i="33" s="1"/>
  <c r="F96" i="33"/>
  <c r="H96" i="33" s="1"/>
  <c r="F95" i="33"/>
  <c r="H95" i="33" s="1"/>
  <c r="F94" i="33"/>
  <c r="H94" i="33" s="1"/>
  <c r="F93" i="33"/>
  <c r="J93" i="33" s="1"/>
  <c r="F92" i="33"/>
  <c r="J92" i="33" s="1"/>
  <c r="F91" i="33"/>
  <c r="F90" i="33"/>
  <c r="H90" i="33" s="1"/>
  <c r="L90" i="33"/>
  <c r="F89" i="33"/>
  <c r="H89" i="33" s="1"/>
  <c r="F88" i="33"/>
  <c r="F87" i="33"/>
  <c r="H87" i="33" s="1"/>
  <c r="F85" i="33"/>
  <c r="J85" i="33" s="1"/>
  <c r="F84" i="33"/>
  <c r="H84" i="33" s="1"/>
  <c r="F83" i="33"/>
  <c r="J83" i="33" s="1"/>
  <c r="F82" i="33"/>
  <c r="H82" i="33" s="1"/>
  <c r="F81" i="33"/>
  <c r="F80" i="33"/>
  <c r="J80" i="33" s="1"/>
  <c r="F79" i="33"/>
  <c r="H79" i="33" s="1"/>
  <c r="F78" i="33"/>
  <c r="F77" i="33"/>
  <c r="H77" i="33" s="1"/>
  <c r="L77" i="33"/>
  <c r="F76" i="33"/>
  <c r="H76" i="33" s="1"/>
  <c r="L76" i="33"/>
  <c r="F71" i="33"/>
  <c r="J71" i="33" s="1"/>
  <c r="F70" i="33"/>
  <c r="H70" i="33" s="1"/>
  <c r="F69" i="33"/>
  <c r="J69" i="33" s="1"/>
  <c r="F68" i="33"/>
  <c r="H68" i="33" s="1"/>
  <c r="F67" i="33"/>
  <c r="F66" i="33"/>
  <c r="H66" i="33" s="1"/>
  <c r="F65" i="33"/>
  <c r="H65" i="33" s="1"/>
  <c r="F64" i="33"/>
  <c r="J64" i="33" s="1"/>
  <c r="F63" i="33"/>
  <c r="H63" i="33" s="1"/>
  <c r="F62" i="33"/>
  <c r="J62" i="33" s="1"/>
  <c r="F60" i="33"/>
  <c r="J60" i="33" s="1"/>
  <c r="F59" i="33"/>
  <c r="J59" i="33" s="1"/>
  <c r="F58" i="33"/>
  <c r="J58" i="33" s="1"/>
  <c r="F57" i="33"/>
  <c r="H57" i="33" s="1"/>
  <c r="F56" i="33"/>
  <c r="F55" i="33"/>
  <c r="H55" i="33" s="1"/>
  <c r="L55" i="33"/>
  <c r="F54" i="33"/>
  <c r="J54" i="33" s="1"/>
  <c r="F53" i="33"/>
  <c r="J53" i="33" s="1"/>
  <c r="F52" i="33"/>
  <c r="H52" i="33" s="1"/>
  <c r="F51" i="33"/>
  <c r="F49" i="33"/>
  <c r="J49" i="33" s="1"/>
  <c r="F48" i="33"/>
  <c r="J48" i="33" s="1"/>
  <c r="F47" i="33"/>
  <c r="J47" i="33" s="1"/>
  <c r="F46" i="33"/>
  <c r="J46" i="33" s="1"/>
  <c r="F45" i="33"/>
  <c r="H45" i="33" s="1"/>
  <c r="F44" i="33"/>
  <c r="H44" i="33" s="1"/>
  <c r="F43" i="33"/>
  <c r="H43" i="33" s="1"/>
  <c r="F42" i="33"/>
  <c r="H42" i="33" s="1"/>
  <c r="F41" i="33"/>
  <c r="F40" i="33"/>
  <c r="F38" i="33"/>
  <c r="J38" i="33" s="1"/>
  <c r="F37" i="33"/>
  <c r="J37" i="33" s="1"/>
  <c r="F36" i="33"/>
  <c r="H36" i="33" s="1"/>
  <c r="L36" i="33"/>
  <c r="F35" i="33"/>
  <c r="H35" i="33" s="1"/>
  <c r="F34" i="33"/>
  <c r="H34" i="33" s="1"/>
  <c r="F33" i="33"/>
  <c r="J33" i="33" s="1"/>
  <c r="F32" i="33"/>
  <c r="J32" i="33" s="1"/>
  <c r="F31" i="33"/>
  <c r="F30" i="33"/>
  <c r="J30" i="33" s="1"/>
  <c r="F29" i="33"/>
  <c r="J29" i="33" s="1"/>
  <c r="F27" i="33"/>
  <c r="J27" i="33" s="1"/>
  <c r="F26" i="33"/>
  <c r="J26" i="33" s="1"/>
  <c r="F25" i="33"/>
  <c r="H25" i="33" s="1"/>
  <c r="F24" i="33"/>
  <c r="F23" i="33"/>
  <c r="J23" i="33" s="1"/>
  <c r="F22" i="33"/>
  <c r="F21" i="33"/>
  <c r="H21" i="33" s="1"/>
  <c r="F20" i="33"/>
  <c r="H20" i="33" s="1"/>
  <c r="L20" i="33"/>
  <c r="F19" i="33"/>
  <c r="H19" i="33" s="1"/>
  <c r="L19" i="33"/>
  <c r="F18" i="33"/>
  <c r="J17" i="33"/>
  <c r="H17" i="33"/>
  <c r="L17" i="33"/>
  <c r="D7" i="19"/>
  <c r="BG13" i="29"/>
  <c r="BG12" i="29"/>
  <c r="D8" i="19"/>
  <c r="H9" i="19"/>
  <c r="H10" i="19"/>
  <c r="D11" i="19"/>
  <c r="BL85" i="29"/>
  <c r="BN85" i="29"/>
  <c r="AA48" i="47" s="1"/>
  <c r="BL86" i="29"/>
  <c r="BN86" i="29"/>
  <c r="BL87" i="29"/>
  <c r="BN87" i="29"/>
  <c r="AA50" i="47" s="1"/>
  <c r="BL88" i="29"/>
  <c r="BN88" i="29"/>
  <c r="AA51" i="47" s="1"/>
  <c r="BL89" i="29"/>
  <c r="BN89" i="29"/>
  <c r="BL71" i="29"/>
  <c r="BN71" i="29"/>
  <c r="BL72" i="29"/>
  <c r="BN72" i="29"/>
  <c r="AA51" i="43" s="1"/>
  <c r="BL73" i="29"/>
  <c r="BN73" i="29"/>
  <c r="AA52" i="43" s="1"/>
  <c r="AO21" i="29"/>
  <c r="BG21" i="29"/>
  <c r="BG22" i="29"/>
  <c r="AO58" i="29"/>
  <c r="AO62" i="29"/>
  <c r="L21" i="33"/>
  <c r="L43" i="33"/>
  <c r="L79" i="33"/>
  <c r="L96" i="33"/>
  <c r="L116" i="33"/>
  <c r="L52" i="33"/>
  <c r="L65" i="33"/>
  <c r="L94" i="33"/>
  <c r="L84" i="33"/>
  <c r="L89" i="33"/>
  <c r="L106" i="33"/>
  <c r="L111" i="33"/>
  <c r="L115" i="33"/>
  <c r="L120" i="33"/>
  <c r="L128" i="33"/>
  <c r="L34" i="33"/>
  <c r="L25" i="33"/>
  <c r="L35" i="33"/>
  <c r="L44" i="33"/>
  <c r="L57" i="33"/>
  <c r="L66" i="33"/>
  <c r="L70" i="33"/>
  <c r="L126" i="33"/>
  <c r="L122" i="33"/>
  <c r="L104" i="33"/>
  <c r="L100" i="33"/>
  <c r="L95" i="33"/>
  <c r="L87" i="33"/>
  <c r="L82" i="33"/>
  <c r="C73" i="43"/>
  <c r="C72" i="42"/>
  <c r="AI3" i="42"/>
  <c r="AI3" i="43"/>
  <c r="C75" i="47"/>
  <c r="C73" i="42"/>
  <c r="C71" i="44"/>
  <c r="C70" i="44"/>
  <c r="AI3" i="44"/>
  <c r="AI3" i="46"/>
  <c r="C76" i="47"/>
  <c r="AI3" i="64"/>
  <c r="C69" i="46"/>
  <c r="Y42" i="64"/>
  <c r="J120" i="33"/>
  <c r="AH96" i="29"/>
  <c r="Y54" i="46"/>
  <c r="AH44" i="64"/>
  <c r="AH58" i="42"/>
  <c r="Y55" i="43"/>
  <c r="Y46" i="64"/>
  <c r="Y60" i="42"/>
  <c r="AH59" i="42"/>
  <c r="Y42" i="44"/>
  <c r="Y59" i="43"/>
  <c r="BW71" i="29"/>
  <c r="AA57" i="42"/>
  <c r="AA56" i="43"/>
  <c r="AA43" i="64"/>
  <c r="AA54" i="46"/>
  <c r="AA42" i="44"/>
  <c r="AA60" i="47"/>
  <c r="AA43" i="44"/>
  <c r="AH62" i="47"/>
  <c r="Y53" i="46"/>
  <c r="Y41" i="44"/>
  <c r="Y59" i="47"/>
  <c r="AG36" i="64" l="1"/>
  <c r="AI36" i="64"/>
  <c r="N33" i="64"/>
  <c r="P33" i="64"/>
  <c r="AJ50" i="43"/>
  <c r="AJ47" i="42"/>
  <c r="AJ48" i="42"/>
  <c r="AJ51" i="43"/>
  <c r="AJ52" i="43"/>
  <c r="AJ49" i="42"/>
  <c r="L42" i="33"/>
  <c r="L45" i="33"/>
  <c r="L63" i="33"/>
  <c r="L68" i="33"/>
  <c r="L99" i="33"/>
  <c r="L112" i="33"/>
  <c r="J82" i="33"/>
  <c r="BK138" i="29"/>
  <c r="AA22" i="78"/>
  <c r="AA12" i="78"/>
  <c r="AF24" i="78"/>
  <c r="AA19" i="78"/>
  <c r="AA20" i="78"/>
  <c r="AA15" i="78"/>
  <c r="AA11" i="78"/>
  <c r="AA14" i="78"/>
  <c r="AA23" i="78"/>
  <c r="AA13" i="78"/>
  <c r="AA17" i="78"/>
  <c r="IU1" i="64"/>
  <c r="IU1" i="78"/>
  <c r="H123" i="33"/>
  <c r="L123" i="33" s="1"/>
  <c r="H124" i="33"/>
  <c r="L124" i="33" s="1"/>
  <c r="H64" i="33"/>
  <c r="L64" i="33" s="1"/>
  <c r="AA56" i="46"/>
  <c r="AH53" i="46"/>
  <c r="AH55" i="43"/>
  <c r="AC48" i="47"/>
  <c r="AH58" i="43"/>
  <c r="AA61" i="47"/>
  <c r="Y56" i="43"/>
  <c r="H33" i="33"/>
  <c r="L33" i="33" s="1"/>
  <c r="J87" i="33"/>
  <c r="AH56" i="46"/>
  <c r="E34" i="44"/>
  <c r="BW80" i="29"/>
  <c r="J55" i="33"/>
  <c r="BU72" i="29"/>
  <c r="AA44" i="64"/>
  <c r="Y60" i="47"/>
  <c r="BD125" i="29"/>
  <c r="AA55" i="46"/>
  <c r="H103" i="33"/>
  <c r="L103" i="33" s="1"/>
  <c r="AH45" i="64"/>
  <c r="BU85" i="29"/>
  <c r="AH48" i="47" s="1"/>
  <c r="Y57" i="42"/>
  <c r="J63" i="33"/>
  <c r="J115" i="33"/>
  <c r="H113" i="33"/>
  <c r="L113" i="33" s="1"/>
  <c r="AA58" i="42"/>
  <c r="AH44" i="44"/>
  <c r="J57" i="33"/>
  <c r="H101" i="33"/>
  <c r="L101" i="33" s="1"/>
  <c r="J99" i="33"/>
  <c r="BU88" i="29"/>
  <c r="AH51" i="47" s="1"/>
  <c r="I32" i="44"/>
  <c r="Y50" i="47"/>
  <c r="H29" i="33"/>
  <c r="L29" i="33" s="1"/>
  <c r="G35" i="64"/>
  <c r="AH59" i="47"/>
  <c r="AH45" i="44"/>
  <c r="BJ140" i="29"/>
  <c r="BT140" i="29" s="1"/>
  <c r="AA59" i="42"/>
  <c r="AH56" i="42"/>
  <c r="Y44" i="64"/>
  <c r="H109" i="33"/>
  <c r="L109" i="33" s="1"/>
  <c r="H80" i="33"/>
  <c r="L80" i="33" s="1"/>
  <c r="W35" i="44"/>
  <c r="X35" i="44" s="1"/>
  <c r="AA62" i="47"/>
  <c r="AH63" i="47"/>
  <c r="Y55" i="46"/>
  <c r="AH57" i="46"/>
  <c r="AA58" i="43"/>
  <c r="AA45" i="64"/>
  <c r="J121" i="33"/>
  <c r="AA49" i="47"/>
  <c r="BN80" i="29"/>
  <c r="H92" i="33"/>
  <c r="L92" i="33" s="1"/>
  <c r="J66" i="33"/>
  <c r="J90" i="33"/>
  <c r="J36" i="33"/>
  <c r="J111" i="33"/>
  <c r="H47" i="33"/>
  <c r="L47" i="33" s="1"/>
  <c r="BL80" i="29"/>
  <c r="J94" i="33"/>
  <c r="H127" i="33"/>
  <c r="L127" i="33" s="1"/>
  <c r="H49" i="33"/>
  <c r="L49" i="33" s="1"/>
  <c r="H69" i="33"/>
  <c r="L69" i="33" s="1"/>
  <c r="J44" i="33"/>
  <c r="H71" i="33"/>
  <c r="L71" i="33" s="1"/>
  <c r="BU71" i="29"/>
  <c r="J96" i="33"/>
  <c r="AA49" i="42"/>
  <c r="E34" i="64"/>
  <c r="H42" i="38"/>
  <c r="Q17" i="37" s="1"/>
  <c r="J65" i="33"/>
  <c r="G32" i="44"/>
  <c r="J79" i="33"/>
  <c r="J25" i="33"/>
  <c r="Y51" i="43"/>
  <c r="AC51" i="47"/>
  <c r="Y52" i="47"/>
  <c r="BP80" i="29"/>
  <c r="AC47" i="42"/>
  <c r="BJ138" i="29"/>
  <c r="BY138" i="29" s="1"/>
  <c r="J42" i="33"/>
  <c r="H60" i="33"/>
  <c r="L60" i="33" s="1"/>
  <c r="L41" i="38"/>
  <c r="N19" i="37" s="1"/>
  <c r="L40" i="38"/>
  <c r="K18" i="37" s="1"/>
  <c r="H41" i="38"/>
  <c r="N17" i="37" s="1"/>
  <c r="J38" i="38"/>
  <c r="L42" i="38"/>
  <c r="Q18" i="37" s="1"/>
  <c r="H40" i="38"/>
  <c r="K20" i="37" s="1"/>
  <c r="AA59" i="43"/>
  <c r="Y47" i="42"/>
  <c r="AA57" i="46"/>
  <c r="H58" i="33"/>
  <c r="L58" i="33" s="1"/>
  <c r="BT138" i="29"/>
  <c r="H37" i="33"/>
  <c r="L37" i="33" s="1"/>
  <c r="I35" i="64"/>
  <c r="AA46" i="64"/>
  <c r="J116" i="33"/>
  <c r="S86" i="29"/>
  <c r="J21" i="33"/>
  <c r="AA41" i="44"/>
  <c r="J106" i="33"/>
  <c r="H102" i="33"/>
  <c r="L102" i="33" s="1"/>
  <c r="IU1" i="47"/>
  <c r="IU1" i="43"/>
  <c r="BU86" i="29"/>
  <c r="AH49" i="47" s="1"/>
  <c r="BP78" i="29"/>
  <c r="IU1" i="44"/>
  <c r="IU1" i="46"/>
  <c r="IU1" i="42"/>
  <c r="J77" i="33"/>
  <c r="H54" i="33"/>
  <c r="L54" i="33" s="1"/>
  <c r="I26" i="37"/>
  <c r="J122" i="33"/>
  <c r="J20" i="33"/>
  <c r="H48" i="33"/>
  <c r="L48" i="33" s="1"/>
  <c r="Y51" i="47"/>
  <c r="AA45" i="44"/>
  <c r="AC48" i="42"/>
  <c r="AH60" i="47"/>
  <c r="I34" i="64"/>
  <c r="BU89" i="29"/>
  <c r="AH52" i="47" s="1"/>
  <c r="I16" i="37"/>
  <c r="J16" i="37" s="1"/>
  <c r="J52" i="33"/>
  <c r="J100" i="33"/>
  <c r="J89" i="33"/>
  <c r="J84" i="33"/>
  <c r="AC51" i="43"/>
  <c r="I33" i="44"/>
  <c r="H53" i="33"/>
  <c r="L53" i="33" s="1"/>
  <c r="H27" i="33"/>
  <c r="L27" i="33" s="1"/>
  <c r="AH56" i="43"/>
  <c r="J35" i="33"/>
  <c r="H38" i="33"/>
  <c r="L38" i="33" s="1"/>
  <c r="I34" i="44"/>
  <c r="H23" i="33"/>
  <c r="L23" i="33" s="1"/>
  <c r="J45" i="33"/>
  <c r="H83" i="33"/>
  <c r="L83" i="33" s="1"/>
  <c r="BW78" i="29"/>
  <c r="J18" i="37"/>
  <c r="M18" i="37"/>
  <c r="P18" i="37"/>
  <c r="H110" i="33"/>
  <c r="L110" i="33" s="1"/>
  <c r="J43" i="33"/>
  <c r="H62" i="33"/>
  <c r="L62" i="33" s="1"/>
  <c r="AA56" i="42"/>
  <c r="H59" i="33"/>
  <c r="L59" i="33" s="1"/>
  <c r="H93" i="33"/>
  <c r="L93" i="33" s="1"/>
  <c r="Y59" i="42"/>
  <c r="AC52" i="43"/>
  <c r="H98" i="33"/>
  <c r="L98" i="33" s="1"/>
  <c r="W34" i="44"/>
  <c r="Y34" i="44" s="1"/>
  <c r="BK139" i="29"/>
  <c r="AA60" i="42"/>
  <c r="J70" i="33"/>
  <c r="H26" i="33"/>
  <c r="L26" i="33" s="1"/>
  <c r="AH54" i="46"/>
  <c r="AA55" i="43"/>
  <c r="AA59" i="47"/>
  <c r="Y56" i="46"/>
  <c r="BU73" i="29"/>
  <c r="H30" i="33"/>
  <c r="L30" i="33" s="1"/>
  <c r="AC49" i="42"/>
  <c r="J126" i="33"/>
  <c r="BP79" i="29"/>
  <c r="BU79" i="29" s="1"/>
  <c r="J95" i="33"/>
  <c r="BL79" i="29"/>
  <c r="J68" i="33"/>
  <c r="H46" i="33"/>
  <c r="L46" i="33" s="1"/>
  <c r="Y44" i="44"/>
  <c r="BN79" i="29"/>
  <c r="AA63" i="47"/>
  <c r="H32" i="33"/>
  <c r="L32" i="33" s="1"/>
  <c r="J128" i="33"/>
  <c r="BW79" i="29"/>
  <c r="J19" i="33"/>
  <c r="BU87" i="29"/>
  <c r="AH50" i="47" s="1"/>
  <c r="W35" i="64"/>
  <c r="X35" i="64" s="1"/>
  <c r="AH57" i="42"/>
  <c r="BD117" i="29"/>
  <c r="BJ139" i="29"/>
  <c r="BY139" i="29" s="1"/>
  <c r="AH42" i="44"/>
  <c r="AA42" i="64"/>
  <c r="H107" i="33"/>
  <c r="L107" i="33" s="1"/>
  <c r="J112" i="33"/>
  <c r="AC50" i="43"/>
  <c r="J34" i="33"/>
  <c r="J76" i="33"/>
  <c r="W50" i="46"/>
  <c r="Y50" i="46" s="1"/>
  <c r="W36" i="64"/>
  <c r="Y36" i="64" s="1"/>
  <c r="BK140" i="29"/>
  <c r="M26" i="37"/>
  <c r="H114" i="33"/>
  <c r="L114" i="33" s="1"/>
  <c r="H85" i="33"/>
  <c r="L85" i="33" s="1"/>
  <c r="J104" i="33"/>
  <c r="W52" i="42"/>
  <c r="AA52" i="42"/>
  <c r="E35" i="64"/>
  <c r="Y49" i="42"/>
  <c r="Y52" i="43"/>
  <c r="AA48" i="42"/>
  <c r="G34" i="64"/>
  <c r="G33" i="44"/>
  <c r="E33" i="64"/>
  <c r="E32" i="44"/>
  <c r="Y50" i="43"/>
  <c r="AA52" i="47"/>
  <c r="Y49" i="47"/>
  <c r="Y48" i="47"/>
  <c r="J18" i="33"/>
  <c r="H18" i="33"/>
  <c r="L18" i="33" s="1"/>
  <c r="H22" i="33"/>
  <c r="L22" i="33" s="1"/>
  <c r="J22" i="33"/>
  <c r="AH91" i="29"/>
  <c r="E89" i="40"/>
  <c r="AH86" i="29"/>
  <c r="J78" i="33"/>
  <c r="H78" i="33"/>
  <c r="L78" i="33" s="1"/>
  <c r="J91" i="33"/>
  <c r="H91" i="33"/>
  <c r="L91" i="33" s="1"/>
  <c r="J125" i="33"/>
  <c r="H125" i="33"/>
  <c r="L125" i="33" s="1"/>
  <c r="J129" i="33"/>
  <c r="H129" i="33"/>
  <c r="S96" i="29"/>
  <c r="Y58" i="43"/>
  <c r="Y62" i="47"/>
  <c r="G34" i="44"/>
  <c r="Y48" i="42"/>
  <c r="E33" i="44"/>
  <c r="G33" i="64"/>
  <c r="AA50" i="43"/>
  <c r="AA47" i="42"/>
  <c r="H24" i="33"/>
  <c r="L24" i="33" s="1"/>
  <c r="J24" i="33"/>
  <c r="J31" i="33"/>
  <c r="H31" i="33"/>
  <c r="L31" i="33" s="1"/>
  <c r="H40" i="33"/>
  <c r="L40" i="33" s="1"/>
  <c r="J40" i="33"/>
  <c r="J41" i="33"/>
  <c r="H41" i="33"/>
  <c r="L41" i="33" s="1"/>
  <c r="H51" i="33"/>
  <c r="L51" i="33" s="1"/>
  <c r="J51" i="33"/>
  <c r="J56" i="33"/>
  <c r="H56" i="33"/>
  <c r="L56" i="33" s="1"/>
  <c r="J67" i="33"/>
  <c r="H67" i="33"/>
  <c r="L67" i="33" s="1"/>
  <c r="J81" i="33"/>
  <c r="H81" i="33"/>
  <c r="L81" i="33" s="1"/>
  <c r="J88" i="33"/>
  <c r="H88" i="33"/>
  <c r="L88" i="33" s="1"/>
  <c r="J105" i="33"/>
  <c r="H105" i="33"/>
  <c r="L105" i="33" s="1"/>
  <c r="H117" i="33"/>
  <c r="L117" i="33" s="1"/>
  <c r="J117" i="33"/>
  <c r="H118" i="33"/>
  <c r="L118" i="33" s="1"/>
  <c r="J118" i="33"/>
  <c r="BL78" i="29"/>
  <c r="W33" i="44"/>
  <c r="BN78" i="29"/>
  <c r="W48" i="46"/>
  <c r="S80" i="29"/>
  <c r="S81" i="29"/>
  <c r="S91" i="29"/>
  <c r="S90" i="29"/>
  <c r="Y56" i="42"/>
  <c r="AH41" i="44"/>
  <c r="Y43" i="44"/>
  <c r="Y61" i="47"/>
  <c r="Y57" i="43"/>
  <c r="Y58" i="42"/>
  <c r="AH43" i="44"/>
  <c r="AH61" i="47"/>
  <c r="AH57" i="43"/>
  <c r="AH55" i="46"/>
  <c r="Y45" i="44"/>
  <c r="Y63" i="47"/>
  <c r="Y57" i="46"/>
  <c r="AH59" i="43"/>
  <c r="AH46" i="64"/>
  <c r="BL139" i="29"/>
  <c r="BN140" i="29"/>
  <c r="BW85" i="29"/>
  <c r="AJ48" i="47" s="1"/>
  <c r="I19" i="37"/>
  <c r="Y34" i="64"/>
  <c r="M17" i="37"/>
  <c r="J17" i="37"/>
  <c r="P17" i="37"/>
  <c r="J20" i="37"/>
  <c r="M20" i="37"/>
  <c r="P20" i="37"/>
  <c r="X49" i="46"/>
  <c r="Y49" i="46"/>
  <c r="AH47" i="43"/>
  <c r="AH38" i="44"/>
  <c r="AH39" i="64"/>
  <c r="N50" i="46"/>
  <c r="G50" i="47"/>
  <c r="I21" i="37"/>
  <c r="BD109" i="29"/>
  <c r="AH52" i="42"/>
  <c r="C50" i="47"/>
  <c r="W47" i="43"/>
  <c r="W38" i="44"/>
  <c r="W39" i="64"/>
  <c r="C50" i="46"/>
  <c r="N50" i="47"/>
  <c r="AA47" i="43"/>
  <c r="AA38" i="44"/>
  <c r="AA39" i="64"/>
  <c r="G50" i="46"/>
  <c r="X50" i="46" l="1"/>
  <c r="AI50" i="46"/>
  <c r="AG50" i="46"/>
  <c r="AG49" i="46"/>
  <c r="AI49" i="46"/>
  <c r="AI48" i="46"/>
  <c r="AG48" i="46"/>
  <c r="AG35" i="44"/>
  <c r="AI35" i="44"/>
  <c r="AG34" i="44"/>
  <c r="AI34" i="44"/>
  <c r="AG33" i="44"/>
  <c r="AI33" i="44"/>
  <c r="N34" i="44"/>
  <c r="P34" i="44"/>
  <c r="N33" i="44"/>
  <c r="P33" i="44"/>
  <c r="N32" i="44"/>
  <c r="P32" i="44"/>
  <c r="AG34" i="64"/>
  <c r="AI34" i="64"/>
  <c r="N34" i="64"/>
  <c r="P34" i="64"/>
  <c r="N35" i="64"/>
  <c r="P35" i="64"/>
  <c r="AG35" i="64"/>
  <c r="AI35" i="64"/>
  <c r="AH47" i="42"/>
  <c r="AH50" i="43"/>
  <c r="AH51" i="43"/>
  <c r="AH48" i="42"/>
  <c r="AH49" i="42"/>
  <c r="AH52" i="43"/>
  <c r="BL138" i="29"/>
  <c r="BQ139" i="29"/>
  <c r="BV139" i="29"/>
  <c r="Y35" i="44"/>
  <c r="X36" i="64"/>
  <c r="BL140" i="29"/>
  <c r="BV140" i="29"/>
  <c r="BY140" i="29"/>
  <c r="BQ140" i="29"/>
  <c r="N16" i="37"/>
  <c r="Y35" i="64"/>
  <c r="BQ138" i="29"/>
  <c r="BN138" i="29"/>
  <c r="BV138" i="29"/>
  <c r="BU80" i="29"/>
  <c r="L20" i="37"/>
  <c r="K21" i="37"/>
  <c r="L18" i="37"/>
  <c r="R18" i="37"/>
  <c r="C37" i="37"/>
  <c r="Q19" i="37"/>
  <c r="Q21" i="37"/>
  <c r="K17" i="37"/>
  <c r="L17" i="37" s="1"/>
  <c r="N18" i="37"/>
  <c r="O18" i="37" s="1"/>
  <c r="Q20" i="37"/>
  <c r="R20" i="37" s="1"/>
  <c r="N21" i="37"/>
  <c r="K19" i="37"/>
  <c r="Q16" i="37"/>
  <c r="K16" i="37"/>
  <c r="L16" i="37" s="1"/>
  <c r="X34" i="44"/>
  <c r="N20" i="37"/>
  <c r="O20" i="37" s="1"/>
  <c r="BU78" i="29"/>
  <c r="P16" i="37"/>
  <c r="M16" i="37"/>
  <c r="BN139" i="29"/>
  <c r="BT139" i="29"/>
  <c r="Y48" i="46"/>
  <c r="X48" i="46"/>
  <c r="X33" i="44"/>
  <c r="Y33" i="44"/>
  <c r="O17" i="37"/>
  <c r="R17" i="37"/>
  <c r="P19" i="37"/>
  <c r="M19" i="37"/>
  <c r="O19" i="37" s="1"/>
  <c r="J19" i="37"/>
  <c r="L19" i="37" s="1"/>
  <c r="M21" i="37"/>
  <c r="J21" i="37"/>
  <c r="P21" i="37"/>
  <c r="Y92" i="29" l="1"/>
  <c r="Y97" i="29"/>
  <c r="I31" i="47" s="1"/>
  <c r="Y82" i="29"/>
  <c r="Y87" i="29"/>
  <c r="Y96" i="29"/>
  <c r="I30" i="47" s="1"/>
  <c r="Y86" i="29"/>
  <c r="Y91" i="29"/>
  <c r="Y81" i="29"/>
  <c r="O16" i="37"/>
  <c r="R16" i="37"/>
  <c r="L21" i="37"/>
  <c r="L24" i="37" s="1"/>
  <c r="R19" i="37"/>
  <c r="S19" i="37" s="1"/>
  <c r="S18" i="37"/>
  <c r="O21" i="37"/>
  <c r="O24" i="37" s="1"/>
  <c r="R21" i="37"/>
  <c r="S17" i="37"/>
  <c r="S20" i="37"/>
  <c r="I31" i="43" l="1"/>
  <c r="I31" i="42"/>
  <c r="I30" i="43"/>
  <c r="I30" i="42"/>
  <c r="S16" i="37"/>
  <c r="R24" i="37"/>
  <c r="S21" i="37"/>
  <c r="S24" i="37" l="1"/>
  <c r="Q26" i="37" s="1"/>
</calcChain>
</file>

<file path=xl/comments1.xml><?xml version="1.0" encoding="utf-8"?>
<comments xmlns="http://schemas.openxmlformats.org/spreadsheetml/2006/main">
  <authors>
    <author>neo-2000657</author>
  </authors>
  <commentList>
    <comment ref="H11" authorId="0" shapeId="0">
      <text>
        <r>
          <rPr>
            <sz val="9"/>
            <color indexed="81"/>
            <rFont val="ＭＳ Ｐゴシック"/>
            <family val="3"/>
            <charset val="128"/>
          </rPr>
          <t>【入力例】
 ① 本年10月20日の場合
 　　  10/20  または  10-20
 ② 2013年1月20日の場合
 　　  13/1/20  または  13-1-20</t>
        </r>
      </text>
    </comment>
    <comment ref="H12" authorId="0" shapeId="0">
      <text>
        <r>
          <rPr>
            <sz val="9"/>
            <color indexed="81"/>
            <rFont val="ＭＳ Ｐゴシック"/>
            <family val="3"/>
            <charset val="128"/>
          </rPr>
          <t>物品要求依頼書にのみ出力されます。</t>
        </r>
      </text>
    </comment>
    <comment ref="H21" authorId="0" shapeId="0">
      <text>
        <r>
          <rPr>
            <sz val="9"/>
            <color indexed="81"/>
            <rFont val="ＭＳ Ｐゴシック"/>
            <family val="3"/>
            <charset val="128"/>
          </rPr>
          <t>【入力例】
 ① 本年10月20日の場合
 　　  10/20  または  10-20
 ② 2013年1月20日の場合
 　　  13/1/20  または  13-1-20</t>
        </r>
      </text>
    </comment>
  </commentList>
</comments>
</file>

<file path=xl/sharedStrings.xml><?xml version="1.0" encoding="utf-8"?>
<sst xmlns="http://schemas.openxmlformats.org/spreadsheetml/2006/main" count="1766" uniqueCount="1004">
  <si>
    <t>オフィス安心パック</t>
    <rPh sb="4" eb="6">
      <t>アンシン</t>
    </rPh>
    <phoneticPr fontId="32"/>
  </si>
  <si>
    <t>一式</t>
    <rPh sb="0" eb="2">
      <t>イッシキ</t>
    </rPh>
    <phoneticPr fontId="32"/>
  </si>
  <si>
    <t>　内訳は別紙にてご確認ください。</t>
    <rPh sb="1" eb="3">
      <t>ウチワケ</t>
    </rPh>
    <rPh sb="4" eb="6">
      <t>ベッシ</t>
    </rPh>
    <rPh sb="9" eb="11">
      <t>カクニン</t>
    </rPh>
    <phoneticPr fontId="32"/>
  </si>
  <si>
    <t>合      計      ①＋②＋③</t>
  </si>
  <si>
    <t>④</t>
  </si>
  <si>
    <t>消費税込合計  ①＋②＋③＋④</t>
  </si>
  <si>
    <t>見  積  内  訳  書　（別紙）</t>
    <rPh sb="15" eb="17">
      <t>ベッシ</t>
    </rPh>
    <phoneticPr fontId="32"/>
  </si>
  <si>
    <t>一般商品行の非表示用フラグ</t>
    <rPh sb="0" eb="2">
      <t>イッパン</t>
    </rPh>
    <rPh sb="2" eb="4">
      <t>ショウヒン</t>
    </rPh>
    <rPh sb="4" eb="5">
      <t>ギョウ</t>
    </rPh>
    <rPh sb="6" eb="9">
      <t>ヒヒョウジ</t>
    </rPh>
    <rPh sb="9" eb="10">
      <t>ヨウ</t>
    </rPh>
    <phoneticPr fontId="32"/>
  </si>
  <si>
    <t>見  積  内  訳  書　(別紙)</t>
    <rPh sb="15" eb="17">
      <t>ベッシ</t>
    </rPh>
    <phoneticPr fontId="32"/>
  </si>
  <si>
    <t>Ver 1.30</t>
    <phoneticPr fontId="32"/>
  </si>
  <si>
    <t>▼ﾋﾞｼﾞﾈｽﾌｫﾝｻﾎﾟｰﾄﾌﾗｸﾞ</t>
    <phoneticPr fontId="32"/>
  </si>
  <si>
    <t>Ver 1.31</t>
    <phoneticPr fontId="32"/>
  </si>
  <si>
    <t>定額保守端数処理対応</t>
    <rPh sb="0" eb="2">
      <t>テイガク</t>
    </rPh>
    <rPh sb="2" eb="4">
      <t>ホシュ</t>
    </rPh>
    <rPh sb="4" eb="6">
      <t>ハスウ</t>
    </rPh>
    <rPh sb="6" eb="8">
      <t>ショリ</t>
    </rPh>
    <rPh sb="8" eb="10">
      <t>タイオウ</t>
    </rPh>
    <phoneticPr fontId="32"/>
  </si>
  <si>
    <t>Ver 1.32</t>
    <phoneticPr fontId="32"/>
  </si>
  <si>
    <t>税率8％対応</t>
    <rPh sb="0" eb="2">
      <t>ゼイリツ</t>
    </rPh>
    <rPh sb="4" eb="6">
      <t>タイオウ</t>
    </rPh>
    <phoneticPr fontId="32"/>
  </si>
  <si>
    <t>Ver 1.33</t>
    <phoneticPr fontId="32"/>
  </si>
  <si>
    <t>オフィスネットおまかせサポートサービス申込書リニューアル</t>
    <rPh sb="19" eb="22">
      <t>モウシコミショ</t>
    </rPh>
    <phoneticPr fontId="32"/>
  </si>
  <si>
    <t>54%</t>
    <phoneticPr fontId="32"/>
  </si>
  <si>
    <t>▼日付暦ﾌﾗｸﾞ</t>
    <rPh sb="1" eb="3">
      <t>ヒヅケ</t>
    </rPh>
    <rPh sb="3" eb="4">
      <t>コヨミ</t>
    </rPh>
    <phoneticPr fontId="32"/>
  </si>
  <si>
    <t>西暦</t>
    <rPh sb="0" eb="2">
      <t>セイレキ</t>
    </rPh>
    <phoneticPr fontId="32"/>
  </si>
  <si>
    <t>和暦</t>
    <rPh sb="0" eb="2">
      <t>ワレキ</t>
    </rPh>
    <phoneticPr fontId="32"/>
  </si>
  <si>
    <t>１：西暦</t>
    <rPh sb="2" eb="4">
      <t>セイレキ</t>
    </rPh>
    <phoneticPr fontId="32"/>
  </si>
  <si>
    <t>２：和暦</t>
    <rPh sb="2" eb="4">
      <t>ワレキ</t>
    </rPh>
    <phoneticPr fontId="32"/>
  </si>
  <si>
    <t>▼件名選択ﾘｽﾄ用</t>
    <rPh sb="1" eb="3">
      <t>ケンメイ</t>
    </rPh>
    <rPh sb="3" eb="5">
      <t>センタク</t>
    </rPh>
    <rPh sb="8" eb="9">
      <t>ヨウ</t>
    </rPh>
    <phoneticPr fontId="32"/>
  </si>
  <si>
    <t>▼選択された件名</t>
    <rPh sb="1" eb="3">
      <t>センタク</t>
    </rPh>
    <rPh sb="6" eb="8">
      <t>ケンメイ</t>
    </rPh>
    <phoneticPr fontId="32"/>
  </si>
  <si>
    <t>商品一式</t>
    <rPh sb="0" eb="2">
      <t>ショウヒン</t>
    </rPh>
    <rPh sb="2" eb="4">
      <t>イッシキ</t>
    </rPh>
    <phoneticPr fontId="32"/>
  </si>
  <si>
    <t>支店長名義</t>
    <rPh sb="0" eb="3">
      <t>シテンチョウ</t>
    </rPh>
    <rPh sb="3" eb="5">
      <t>メイギ</t>
    </rPh>
    <phoneticPr fontId="32"/>
  </si>
  <si>
    <t>部門長名義</t>
    <rPh sb="0" eb="3">
      <t>ブモンチョウ</t>
    </rPh>
    <rPh sb="3" eb="5">
      <t>メイギ</t>
    </rPh>
    <phoneticPr fontId="32"/>
  </si>
  <si>
    <t>▼機器種別選択ﾘｽﾄ用</t>
    <rPh sb="1" eb="3">
      <t>キキ</t>
    </rPh>
    <rPh sb="3" eb="5">
      <t>シュベツ</t>
    </rPh>
    <rPh sb="5" eb="7">
      <t>センタク</t>
    </rPh>
    <rPh sb="10" eb="11">
      <t>ヨウ</t>
    </rPh>
    <phoneticPr fontId="32"/>
  </si>
  <si>
    <t>▼選択された機器種別</t>
    <rPh sb="1" eb="3">
      <t>センタク</t>
    </rPh>
    <rPh sb="6" eb="8">
      <t>キキ</t>
    </rPh>
    <rPh sb="8" eb="10">
      <t>シュベツ</t>
    </rPh>
    <phoneticPr fontId="32"/>
  </si>
  <si>
    <t>▼発行元ﾃﾞｰﾀﾌﾗｸﾞ</t>
    <rPh sb="1" eb="4">
      <t>ハッコウモト</t>
    </rPh>
    <phoneticPr fontId="32"/>
  </si>
  <si>
    <t>▼発行元ﾃﾞｰﾀ</t>
    <rPh sb="1" eb="4">
      <t>ハッコウモト</t>
    </rPh>
    <phoneticPr fontId="32"/>
  </si>
  <si>
    <t>▼ﾛｺﾞﾌﾗｸﾞ</t>
    <phoneticPr fontId="32"/>
  </si>
  <si>
    <t>▼ロゴ選択</t>
    <rPh sb="3" eb="5">
      <t>センタク</t>
    </rPh>
    <phoneticPr fontId="32"/>
  </si>
  <si>
    <t>１：ロゴ１</t>
    <phoneticPr fontId="32"/>
  </si>
  <si>
    <t>ロゴ１</t>
    <phoneticPr fontId="32"/>
  </si>
  <si>
    <t>２：ロゴ２</t>
    <phoneticPr fontId="32"/>
  </si>
  <si>
    <t>ロゴ２</t>
    <phoneticPr fontId="32"/>
  </si>
  <si>
    <t>▼消費税ﾌﾗｸﾞ</t>
    <rPh sb="1" eb="4">
      <t>ショウヒゼイ</t>
    </rPh>
    <phoneticPr fontId="32"/>
  </si>
  <si>
    <t>▼消費税表示選択</t>
    <rPh sb="1" eb="4">
      <t>ショウヒゼイ</t>
    </rPh>
    <rPh sb="4" eb="6">
      <t>ヒョウジ</t>
    </rPh>
    <rPh sb="6" eb="8">
      <t>センタク</t>
    </rPh>
    <phoneticPr fontId="32"/>
  </si>
  <si>
    <t>１：税込</t>
    <rPh sb="2" eb="4">
      <t>ゼイコミ</t>
    </rPh>
    <phoneticPr fontId="32"/>
  </si>
  <si>
    <t>税込表示</t>
    <rPh sb="0" eb="2">
      <t>ゼイコミ</t>
    </rPh>
    <rPh sb="2" eb="4">
      <t>ヒョウジ</t>
    </rPh>
    <phoneticPr fontId="32"/>
  </si>
  <si>
    <t>２：併記</t>
    <rPh sb="2" eb="4">
      <t>ヘイキ</t>
    </rPh>
    <phoneticPr fontId="32"/>
  </si>
  <si>
    <t>税込・税別併記</t>
    <rPh sb="0" eb="2">
      <t>ゼイコミ</t>
    </rPh>
    <rPh sb="3" eb="5">
      <t>ゼイベツ</t>
    </rPh>
    <rPh sb="5" eb="7">
      <t>ヘイキ</t>
    </rPh>
    <phoneticPr fontId="32"/>
  </si>
  <si>
    <t>⇒見積書の右端にNTT西日本のロゴが入ります</t>
    <rPh sb="1" eb="3">
      <t>ミツモリ</t>
    </rPh>
    <rPh sb="3" eb="4">
      <t>ショ</t>
    </rPh>
    <rPh sb="5" eb="7">
      <t>ミギハシ</t>
    </rPh>
    <rPh sb="11" eb="12">
      <t>ニシ</t>
    </rPh>
    <rPh sb="12" eb="14">
      <t>ニホン</t>
    </rPh>
    <rPh sb="18" eb="19">
      <t>ハイ</t>
    </rPh>
    <phoneticPr fontId="32"/>
  </si>
  <si>
    <t>⇒見積書にロゴが入りません</t>
    <rPh sb="1" eb="3">
      <t>ミツモリ</t>
    </rPh>
    <rPh sb="3" eb="4">
      <t>ショ</t>
    </rPh>
    <rPh sb="8" eb="9">
      <t>ハイ</t>
    </rPh>
    <phoneticPr fontId="32"/>
  </si>
  <si>
    <t>▼ﾘｰｽ期間選択用</t>
    <rPh sb="4" eb="6">
      <t>キカン</t>
    </rPh>
    <rPh sb="6" eb="9">
      <t>センタクヨウ</t>
    </rPh>
    <phoneticPr fontId="32"/>
  </si>
  <si>
    <t>▼帳票出力用</t>
    <rPh sb="1" eb="3">
      <t>チョウヒョウ</t>
    </rPh>
    <rPh sb="3" eb="6">
      <t>シュツリョクヨウ</t>
    </rPh>
    <phoneticPr fontId="32"/>
  </si>
  <si>
    <t>年</t>
    <rPh sb="0" eb="1">
      <t>ネン</t>
    </rPh>
    <phoneticPr fontId="32"/>
  </si>
  <si>
    <t>月額</t>
    <rPh sb="0" eb="2">
      <t>ゲツガク</t>
    </rPh>
    <phoneticPr fontId="32"/>
  </si>
  <si>
    <t>税込</t>
    <rPh sb="0" eb="2">
      <t>ゼイコミ</t>
    </rPh>
    <phoneticPr fontId="32"/>
  </si>
  <si>
    <t>5</t>
  </si>
  <si>
    <t>6</t>
  </si>
  <si>
    <t>No.1</t>
    <phoneticPr fontId="32"/>
  </si>
  <si>
    <t>⇒見積書に提示したい「ﾘｰｽ期間」を3種まで指定できます。</t>
    <phoneticPr fontId="32"/>
  </si>
  <si>
    <t>▼ﾒﾝﾃﾅﾝｽﾘｰｽ期間選択用</t>
    <rPh sb="10" eb="12">
      <t>キカン</t>
    </rPh>
    <rPh sb="12" eb="15">
      <t>センタクヨウ</t>
    </rPh>
    <phoneticPr fontId="32"/>
  </si>
  <si>
    <t>No.2</t>
    <phoneticPr fontId="32"/>
  </si>
  <si>
    <t>メンテナンスリースの場合</t>
    <rPh sb="10" eb="12">
      <t>バアイ</t>
    </rPh>
    <phoneticPr fontId="32"/>
  </si>
  <si>
    <t>⇒ﾘｰｽ期間未指定のﾃﾞｰﾀは、見積書の一覧表では空欄表示となります。</t>
    <phoneticPr fontId="32"/>
  </si>
  <si>
    <t>▼割賦支払回数選択用</t>
    <rPh sb="1" eb="3">
      <t>カップ</t>
    </rPh>
    <rPh sb="3" eb="5">
      <t>シハライ</t>
    </rPh>
    <rPh sb="5" eb="7">
      <t>カイスウ</t>
    </rPh>
    <rPh sb="7" eb="10">
      <t>センタクヨウ</t>
    </rPh>
    <phoneticPr fontId="32"/>
  </si>
  <si>
    <t>No.1</t>
    <phoneticPr fontId="32"/>
  </si>
  <si>
    <t>回</t>
    <rPh sb="0" eb="1">
      <t>カイ</t>
    </rPh>
    <phoneticPr fontId="32"/>
  </si>
  <si>
    <t>No.2</t>
    <phoneticPr fontId="32"/>
  </si>
  <si>
    <t>⇒見積書に提示したい「割賦支払回数」を5種まで指定できます。</t>
    <phoneticPr fontId="32"/>
  </si>
  <si>
    <t>10</t>
  </si>
  <si>
    <t>No.3</t>
  </si>
  <si>
    <t>⇒支払回数の初期値は 10回、12回、36回、72回、84回に設定されています。</t>
    <phoneticPr fontId="32"/>
  </si>
  <si>
    <t>12</t>
  </si>
  <si>
    <t>No.4</t>
  </si>
  <si>
    <t>⇒支払回数未指定のﾃﾞｰﾀは、見積書の一覧表では空欄表示となります。</t>
    <phoneticPr fontId="32"/>
  </si>
  <si>
    <t>36</t>
  </si>
  <si>
    <t>No.5</t>
  </si>
  <si>
    <t>72</t>
  </si>
  <si>
    <t>84</t>
  </si>
  <si>
    <t>押捺枠を表示する</t>
    <rPh sb="0" eb="2">
      <t>オウナツ</t>
    </rPh>
    <rPh sb="2" eb="3">
      <t>ワク</t>
    </rPh>
    <rPh sb="4" eb="6">
      <t>ヒョウジ</t>
    </rPh>
    <phoneticPr fontId="32"/>
  </si>
  <si>
    <t>押捺枠を表示しない</t>
    <rPh sb="0" eb="2">
      <t>オウナツ</t>
    </rPh>
    <rPh sb="2" eb="3">
      <t>ワク</t>
    </rPh>
    <rPh sb="4" eb="6">
      <t>ヒョウジ</t>
    </rPh>
    <phoneticPr fontId="32"/>
  </si>
  <si>
    <t>▼押捺欄ﾌﾗｸﾞ</t>
    <rPh sb="1" eb="3">
      <t>オウナツ</t>
    </rPh>
    <rPh sb="3" eb="4">
      <t>ラン</t>
    </rPh>
    <phoneticPr fontId="32"/>
  </si>
  <si>
    <t>▼押捺枠表示</t>
    <rPh sb="1" eb="3">
      <t>オウナツ</t>
    </rPh>
    <rPh sb="3" eb="4">
      <t>ワク</t>
    </rPh>
    <rPh sb="4" eb="6">
      <t>ヒョウジ</t>
    </rPh>
    <phoneticPr fontId="32"/>
  </si>
  <si>
    <t>１：表示する</t>
    <rPh sb="2" eb="4">
      <t>ヒョウジ</t>
    </rPh>
    <phoneticPr fontId="32"/>
  </si>
  <si>
    <t>表示する</t>
    <rPh sb="0" eb="2">
      <t>ヒョウジ</t>
    </rPh>
    <phoneticPr fontId="32"/>
  </si>
  <si>
    <t>２：表示しない</t>
    <rPh sb="2" eb="4">
      <t>ヒョウジ</t>
    </rPh>
    <phoneticPr fontId="32"/>
  </si>
  <si>
    <t>表示しない</t>
    <rPh sb="0" eb="2">
      <t>ヒョウジ</t>
    </rPh>
    <phoneticPr fontId="32"/>
  </si>
  <si>
    <t>【販売担当会社】</t>
    <phoneticPr fontId="32"/>
  </si>
  <si>
    <t>No.3</t>
    <phoneticPr fontId="32"/>
  </si>
  <si>
    <t>１：名義１</t>
    <rPh sb="2" eb="4">
      <t>メイギ</t>
    </rPh>
    <phoneticPr fontId="32"/>
  </si>
  <si>
    <t>２：名義２</t>
    <rPh sb="2" eb="4">
      <t>メイギ</t>
    </rPh>
    <phoneticPr fontId="32"/>
  </si>
  <si>
    <t>名義１</t>
    <rPh sb="0" eb="2">
      <t>メイギ</t>
    </rPh>
    <phoneticPr fontId="32"/>
  </si>
  <si>
    <t>名義２</t>
    <rPh sb="0" eb="2">
      <t>メイギ</t>
    </rPh>
    <phoneticPr fontId="32"/>
  </si>
  <si>
    <t>ロゴ表示</t>
    <rPh sb="2" eb="4">
      <t>ヒョウジ</t>
    </rPh>
    <phoneticPr fontId="32"/>
  </si>
  <si>
    <t>年</t>
  </si>
  <si>
    <t>回</t>
  </si>
  <si>
    <t>-</t>
    <phoneticPr fontId="32"/>
  </si>
  <si>
    <t>西日本電信電話株式会社　　○○支店</t>
    <phoneticPr fontId="32"/>
  </si>
  <si>
    <t>◆お客様情報</t>
    <rPh sb="2" eb="3">
      <t>キャク</t>
    </rPh>
    <rPh sb="3" eb="4">
      <t>サマ</t>
    </rPh>
    <rPh sb="4" eb="6">
      <t>ジョウホウ</t>
    </rPh>
    <phoneticPr fontId="32"/>
  </si>
  <si>
    <t>お客様名</t>
    <rPh sb="1" eb="2">
      <t>キャク</t>
    </rPh>
    <rPh sb="2" eb="3">
      <t>サマ</t>
    </rPh>
    <rPh sb="3" eb="4">
      <t>メイ</t>
    </rPh>
    <phoneticPr fontId="32"/>
  </si>
  <si>
    <t>フリガナ</t>
    <phoneticPr fontId="32"/>
  </si>
  <si>
    <t>住所</t>
    <rPh sb="0" eb="2">
      <t>ジュウショ</t>
    </rPh>
    <phoneticPr fontId="32"/>
  </si>
  <si>
    <t>郵便番号</t>
    <rPh sb="0" eb="4">
      <t>ユウビンバンゴウ</t>
    </rPh>
    <phoneticPr fontId="32"/>
  </si>
  <si>
    <t>電話番号</t>
    <rPh sb="0" eb="2">
      <t>デンワ</t>
    </rPh>
    <rPh sb="2" eb="4">
      <t>バンゴウ</t>
    </rPh>
    <phoneticPr fontId="32"/>
  </si>
  <si>
    <t>工事予定日</t>
    <rPh sb="0" eb="2">
      <t>コウジ</t>
    </rPh>
    <rPh sb="2" eb="5">
      <t>ヨテイビ</t>
    </rPh>
    <phoneticPr fontId="32"/>
  </si>
  <si>
    <t>◆販売者情報</t>
    <rPh sb="1" eb="4">
      <t>ハンバイシャ</t>
    </rPh>
    <rPh sb="4" eb="6">
      <t>ジョウホウ</t>
    </rPh>
    <phoneticPr fontId="32"/>
  </si>
  <si>
    <t>販売担当者</t>
    <rPh sb="0" eb="2">
      <t>ハンバイ</t>
    </rPh>
    <rPh sb="2" eb="5">
      <t>タントウシャ</t>
    </rPh>
    <phoneticPr fontId="32"/>
  </si>
  <si>
    <t>◆見積書掲載情報</t>
    <rPh sb="1" eb="3">
      <t>ミツモリ</t>
    </rPh>
    <rPh sb="3" eb="4">
      <t>ショ</t>
    </rPh>
    <rPh sb="4" eb="6">
      <t>ケイサイ</t>
    </rPh>
    <rPh sb="6" eb="8">
      <t>ジョウホウ</t>
    </rPh>
    <phoneticPr fontId="32"/>
  </si>
  <si>
    <t>◇見積日付</t>
    <rPh sb="1" eb="3">
      <t>ミツモリ</t>
    </rPh>
    <rPh sb="3" eb="5">
      <t>ヒヅケ</t>
    </rPh>
    <phoneticPr fontId="32"/>
  </si>
  <si>
    <t>◇日付暦指定</t>
    <rPh sb="1" eb="3">
      <t>ヒヅケ</t>
    </rPh>
    <rPh sb="3" eb="4">
      <t>レキ</t>
    </rPh>
    <rPh sb="4" eb="6">
      <t>シテイ</t>
    </rPh>
    <phoneticPr fontId="32"/>
  </si>
  <si>
    <t>◇見積番号</t>
    <rPh sb="1" eb="3">
      <t>ミツモリ</t>
    </rPh>
    <rPh sb="3" eb="5">
      <t>バンゴウ</t>
    </rPh>
    <phoneticPr fontId="32"/>
  </si>
  <si>
    <t>◇件名</t>
    <rPh sb="1" eb="3">
      <t>ケンメイ</t>
    </rPh>
    <phoneticPr fontId="32"/>
  </si>
  <si>
    <t>◇発行元データ</t>
    <rPh sb="1" eb="4">
      <t>ハッコウモト</t>
    </rPh>
    <phoneticPr fontId="32"/>
  </si>
  <si>
    <t>◇ロゴ選択</t>
    <rPh sb="3" eb="5">
      <t>センタク</t>
    </rPh>
    <phoneticPr fontId="32"/>
  </si>
  <si>
    <t>◇消費税表示方式選択</t>
    <rPh sb="1" eb="4">
      <t>ショウヒゼイ</t>
    </rPh>
    <rPh sb="4" eb="6">
      <t>ヒョウジ</t>
    </rPh>
    <rPh sb="6" eb="8">
      <t>ホウシキ</t>
    </rPh>
    <rPh sb="8" eb="10">
      <t>センタク</t>
    </rPh>
    <phoneticPr fontId="32"/>
  </si>
  <si>
    <t>◇リース期間選択</t>
    <rPh sb="4" eb="6">
      <t>キカン</t>
    </rPh>
    <rPh sb="6" eb="8">
      <t>センタク</t>
    </rPh>
    <phoneticPr fontId="32"/>
  </si>
  <si>
    <t>◇割賦支払回数選択</t>
    <rPh sb="1" eb="3">
      <t>カップ</t>
    </rPh>
    <rPh sb="3" eb="5">
      <t>シハライ</t>
    </rPh>
    <rPh sb="5" eb="7">
      <t>カイスウ</t>
    </rPh>
    <rPh sb="7" eb="9">
      <t>センタク</t>
    </rPh>
    <phoneticPr fontId="32"/>
  </si>
  <si>
    <t>◇印鑑押捺枠の表示/非表示切替</t>
    <rPh sb="1" eb="3">
      <t>インカン</t>
    </rPh>
    <rPh sb="3" eb="5">
      <t>オウナツ</t>
    </rPh>
    <rPh sb="5" eb="6">
      <t>ワク</t>
    </rPh>
    <rPh sb="7" eb="9">
      <t>ヒョウジ</t>
    </rPh>
    <rPh sb="10" eb="13">
      <t>ヒヒョウジ</t>
    </rPh>
    <rPh sb="13" eb="15">
      <t>キリカエ</t>
    </rPh>
    <phoneticPr fontId="32"/>
  </si>
  <si>
    <t>＊お客様が、ご利用になったカウントに応じて保守料金をご請求させていただくシステムです。　　　  　　　”安心して快適なコピーづくりを”　がメンテナンス・ギャランティシステムの大きな目的です。　感光体（ドラムユニット）をお貸しし、良質のコピーが取れるようにカウンターメータの管理を行い、必要と思われるタイミングにて定期点検および部品交換を実施いたします。　またご要望により機械調整を行います。　トナー・感光体（ドラムユニット）・部品の交換に必要な費用は、カウンタ保守料金に含まれます。</t>
    <rPh sb="2" eb="4">
      <t>キャクサマ</t>
    </rPh>
    <rPh sb="7" eb="9">
      <t>リヨウ</t>
    </rPh>
    <rPh sb="18" eb="19">
      <t>オウ</t>
    </rPh>
    <rPh sb="21" eb="23">
      <t>ホシュ</t>
    </rPh>
    <rPh sb="23" eb="25">
      <t>リョウキン</t>
    </rPh>
    <rPh sb="27" eb="29">
      <t>セイキュウ</t>
    </rPh>
    <rPh sb="52" eb="54">
      <t>アンシン</t>
    </rPh>
    <rPh sb="56" eb="58">
      <t>カイテキ</t>
    </rPh>
    <rPh sb="87" eb="88">
      <t>オオ</t>
    </rPh>
    <rPh sb="90" eb="92">
      <t>モクテキ</t>
    </rPh>
    <rPh sb="96" eb="98">
      <t>カンコウ</t>
    </rPh>
    <rPh sb="98" eb="99">
      <t>タイ</t>
    </rPh>
    <rPh sb="110" eb="111">
      <t>カ</t>
    </rPh>
    <rPh sb="114" eb="116">
      <t>リョウシツ</t>
    </rPh>
    <rPh sb="121" eb="122">
      <t>ト</t>
    </rPh>
    <rPh sb="136" eb="138">
      <t>カンリ</t>
    </rPh>
    <rPh sb="139" eb="140">
      <t>オコナ</t>
    </rPh>
    <rPh sb="142" eb="144">
      <t>ヒツヨウ</t>
    </rPh>
    <rPh sb="145" eb="146">
      <t>オモ</t>
    </rPh>
    <rPh sb="163" eb="165">
      <t>ブヒン</t>
    </rPh>
    <rPh sb="165" eb="167">
      <t>コウカン</t>
    </rPh>
    <rPh sb="168" eb="170">
      <t>ジッシ</t>
    </rPh>
    <rPh sb="180" eb="182">
      <t>ヨウボウ</t>
    </rPh>
    <rPh sb="185" eb="187">
      <t>キカイ</t>
    </rPh>
    <rPh sb="187" eb="189">
      <t>チョウセイ</t>
    </rPh>
    <rPh sb="190" eb="191">
      <t>オコナ</t>
    </rPh>
    <rPh sb="200" eb="202">
      <t>カンコウ</t>
    </rPh>
    <rPh sb="202" eb="203">
      <t>タイ</t>
    </rPh>
    <rPh sb="213" eb="215">
      <t>ブヒン</t>
    </rPh>
    <rPh sb="216" eb="218">
      <t>コウカン</t>
    </rPh>
    <rPh sb="219" eb="221">
      <t>ヒツヨウ</t>
    </rPh>
    <rPh sb="222" eb="224">
      <t>ヒヨウ</t>
    </rPh>
    <rPh sb="230" eb="232">
      <t>ホシュ</t>
    </rPh>
    <rPh sb="232" eb="234">
      <t>リョウキン</t>
    </rPh>
    <rPh sb="235" eb="236">
      <t>フク</t>
    </rPh>
    <phoneticPr fontId="32"/>
  </si>
  <si>
    <t>会社名</t>
    <rPh sb="0" eb="2">
      <t>カイシャ</t>
    </rPh>
    <rPh sb="2" eb="3">
      <t>メイ</t>
    </rPh>
    <phoneticPr fontId="32"/>
  </si>
  <si>
    <t>7</t>
  </si>
  <si>
    <t>見 積 書 マ ス タ シ ー ト</t>
    <rPh sb="0" eb="1">
      <t>ケン</t>
    </rPh>
    <rPh sb="2" eb="3">
      <t>セキ</t>
    </rPh>
    <rPh sb="4" eb="5">
      <t>ショ</t>
    </rPh>
    <phoneticPr fontId="32"/>
  </si>
  <si>
    <t>西日本電信電話株式会社</t>
    <phoneticPr fontId="32"/>
  </si>
  <si>
    <t>見 積 書 設 定 用 シ ー ト</t>
    <rPh sb="0" eb="1">
      <t>ケン</t>
    </rPh>
    <rPh sb="2" eb="3">
      <t>セキ</t>
    </rPh>
    <rPh sb="4" eb="5">
      <t>ショ</t>
    </rPh>
    <rPh sb="6" eb="7">
      <t>セツ</t>
    </rPh>
    <rPh sb="8" eb="9">
      <t>サダム</t>
    </rPh>
    <rPh sb="10" eb="11">
      <t>ヨウ</t>
    </rPh>
    <phoneticPr fontId="32"/>
  </si>
  <si>
    <t>◇項目</t>
    <rPh sb="1" eb="3">
      <t>コウモク</t>
    </rPh>
    <phoneticPr fontId="32"/>
  </si>
  <si>
    <t>項　目</t>
    <rPh sb="0" eb="1">
      <t>コウ</t>
    </rPh>
    <rPh sb="2" eb="3">
      <t>メ</t>
    </rPh>
    <phoneticPr fontId="32"/>
  </si>
  <si>
    <t>項　目</t>
    <phoneticPr fontId="32"/>
  </si>
  <si>
    <t>※ロゴを貼り付けるときの注意点
図の書式設定&gt;プロパティ&gt;オブジェクトの位置関係で
「セルにあわせて移動やサイズ変更する」を選択する</t>
    <rPh sb="4" eb="5">
      <t>ハ</t>
    </rPh>
    <rPh sb="6" eb="7">
      <t>ツ</t>
    </rPh>
    <rPh sb="12" eb="15">
      <t>チュウイテン</t>
    </rPh>
    <rPh sb="16" eb="17">
      <t>ズ</t>
    </rPh>
    <rPh sb="18" eb="20">
      <t>ショシキ</t>
    </rPh>
    <rPh sb="20" eb="22">
      <t>セッテイ</t>
    </rPh>
    <rPh sb="36" eb="38">
      <t>イチ</t>
    </rPh>
    <rPh sb="38" eb="40">
      <t>カンケイ</t>
    </rPh>
    <rPh sb="50" eb="52">
      <t>イドウ</t>
    </rPh>
    <rPh sb="56" eb="58">
      <t>ヘンコウ</t>
    </rPh>
    <rPh sb="62" eb="64">
      <t>センタク</t>
    </rPh>
    <phoneticPr fontId="32"/>
  </si>
  <si>
    <t>◇  見積金額には回線やネットワーク商品の月々の使用料は含まれておりません。</t>
    <phoneticPr fontId="32"/>
  </si>
  <si>
    <t>◇  メンテナンスリースには保守サービスがセットされていますので、基本的に故障修理費は無料となります。</t>
    <phoneticPr fontId="32"/>
  </si>
  <si>
    <t>カウンタ保守料金　計算書</t>
    <rPh sb="4" eb="6">
      <t>ホシュ</t>
    </rPh>
    <rPh sb="6" eb="8">
      <t>リョウキン</t>
    </rPh>
    <rPh sb="9" eb="12">
      <t>ケイサンショ</t>
    </rPh>
    <phoneticPr fontId="32"/>
  </si>
  <si>
    <t>【対象機種】</t>
    <rPh sb="1" eb="3">
      <t>タイショウ</t>
    </rPh>
    <rPh sb="3" eb="5">
      <t>キシュ</t>
    </rPh>
    <phoneticPr fontId="32"/>
  </si>
  <si>
    <t>計　算　内　訳　（単 位 料 金 別）</t>
    <rPh sb="0" eb="1">
      <t>ケイ</t>
    </rPh>
    <rPh sb="2" eb="3">
      <t>ザン</t>
    </rPh>
    <rPh sb="4" eb="5">
      <t>ナイ</t>
    </rPh>
    <rPh sb="6" eb="7">
      <t>ヤク</t>
    </rPh>
    <rPh sb="9" eb="10">
      <t>タン</t>
    </rPh>
    <rPh sb="11" eb="12">
      <t>クライ</t>
    </rPh>
    <rPh sb="13" eb="14">
      <t>リョウ</t>
    </rPh>
    <rPh sb="15" eb="16">
      <t>キン</t>
    </rPh>
    <rPh sb="17" eb="18">
      <t>ベツ</t>
    </rPh>
    <phoneticPr fontId="32"/>
  </si>
  <si>
    <t>用紙
ｻｲｽﾞ</t>
    <rPh sb="0" eb="2">
      <t>ヨウシ</t>
    </rPh>
    <phoneticPr fontId="32"/>
  </si>
  <si>
    <t>A4ｻｲｽﾞ
換算枚数</t>
    <rPh sb="7" eb="9">
      <t>カンザン</t>
    </rPh>
    <rPh sb="9" eb="11">
      <t>マイスウ</t>
    </rPh>
    <phoneticPr fontId="32"/>
  </si>
  <si>
    <t>ﾐｽﾌﾟﾘﾝﾄ
控除枚数</t>
    <rPh sb="8" eb="10">
      <t>コウジョ</t>
    </rPh>
    <rPh sb="10" eb="12">
      <t>マイスウ</t>
    </rPh>
    <phoneticPr fontId="32"/>
  </si>
  <si>
    <t>計算対象
枚数</t>
    <rPh sb="0" eb="2">
      <t>ケイサン</t>
    </rPh>
    <rPh sb="2" eb="4">
      <t>タイショウ</t>
    </rPh>
    <rPh sb="5" eb="7">
      <t>マイスウ</t>
    </rPh>
    <phoneticPr fontId="32"/>
  </si>
  <si>
    <t>印刷枚数</t>
    <rPh sb="0" eb="2">
      <t>インサツ</t>
    </rPh>
    <rPh sb="2" eb="4">
      <t>マイスウ</t>
    </rPh>
    <phoneticPr fontId="32"/>
  </si>
  <si>
    <t>単価</t>
    <rPh sb="0" eb="2">
      <t>タンカ</t>
    </rPh>
    <phoneticPr fontId="32"/>
  </si>
  <si>
    <t>小計</t>
    <rPh sb="0" eb="2">
      <t>ショウケイ</t>
    </rPh>
    <phoneticPr fontId="32"/>
  </si>
  <si>
    <t>色</t>
    <rPh sb="0" eb="1">
      <t>イロ</t>
    </rPh>
    <phoneticPr fontId="32"/>
  </si>
  <si>
    <t>印刷面</t>
    <rPh sb="0" eb="2">
      <t>インサツ</t>
    </rPh>
    <rPh sb="2" eb="3">
      <t>メン</t>
    </rPh>
    <phoneticPr fontId="32"/>
  </si>
  <si>
    <t>（枚／円）</t>
    <rPh sb="1" eb="2">
      <t>マイ</t>
    </rPh>
    <rPh sb="3" eb="4">
      <t>エン</t>
    </rPh>
    <phoneticPr fontId="32"/>
  </si>
  <si>
    <t>（円）</t>
    <rPh sb="1" eb="2">
      <t>エン</t>
    </rPh>
    <phoneticPr fontId="32"/>
  </si>
  <si>
    <t>3001～</t>
  </si>
  <si>
    <t>計</t>
    <rPh sb="0" eb="1">
      <t>ケイ</t>
    </rPh>
    <phoneticPr fontId="32"/>
  </si>
  <si>
    <t>～3000</t>
  </si>
  <si>
    <t>A4</t>
  </si>
  <si>
    <t>ﾓﾉｸﾛ</t>
  </si>
  <si>
    <t>片面</t>
    <rPh sb="0" eb="2">
      <t>カタメン</t>
    </rPh>
    <phoneticPr fontId="32"/>
  </si>
  <si>
    <t>両面</t>
    <rPh sb="0" eb="2">
      <t>リョウメン</t>
    </rPh>
    <phoneticPr fontId="32"/>
  </si>
  <si>
    <t>ｶﾗｰ</t>
  </si>
  <si>
    <t>A3</t>
  </si>
  <si>
    <t xml:space="preserve"> 枚</t>
    <rPh sb="1" eb="2">
      <t>マイ</t>
    </rPh>
    <phoneticPr fontId="32"/>
  </si>
  <si>
    <t>ｶｳﾝﾀ保守料金</t>
    <rPh sb="4" eb="6">
      <t>ホシュ</t>
    </rPh>
    <rPh sb="6" eb="8">
      <t>リョウキン</t>
    </rPh>
    <phoneticPr fontId="32"/>
  </si>
  <si>
    <t xml:space="preserve"> 円</t>
    <rPh sb="1" eb="2">
      <t>エン</t>
    </rPh>
    <phoneticPr fontId="32"/>
  </si>
  <si>
    <t>【カウンタ保守について】</t>
    <rPh sb="5" eb="7">
      <t>ホシュ</t>
    </rPh>
    <phoneticPr fontId="32"/>
  </si>
  <si>
    <t>　● カウンタ保守料金には、トナーやドラムなどの消耗品費（用紙代を除く）も含まれています。</t>
    <rPh sb="7" eb="9">
      <t>ホシュ</t>
    </rPh>
    <rPh sb="9" eb="11">
      <t>リョウキン</t>
    </rPh>
    <rPh sb="24" eb="26">
      <t>ショウモウ</t>
    </rPh>
    <rPh sb="26" eb="27">
      <t>ヒン</t>
    </rPh>
    <rPh sb="27" eb="28">
      <t>ヒ</t>
    </rPh>
    <rPh sb="29" eb="31">
      <t>ヨウシ</t>
    </rPh>
    <rPh sb="31" eb="32">
      <t>ダイ</t>
    </rPh>
    <rPh sb="33" eb="34">
      <t>ノゾ</t>
    </rPh>
    <rPh sb="37" eb="38">
      <t>フク</t>
    </rPh>
    <phoneticPr fontId="32"/>
  </si>
  <si>
    <t>　● 煩わしいトナーの注文や予備配備の必要ありません。</t>
    <rPh sb="3" eb="4">
      <t>ワズラ</t>
    </rPh>
    <rPh sb="11" eb="13">
      <t>チュウモン</t>
    </rPh>
    <rPh sb="14" eb="16">
      <t>ヨビ</t>
    </rPh>
    <rPh sb="16" eb="18">
      <t>ハイビ</t>
    </rPh>
    <rPh sb="19" eb="21">
      <t>ヒツヨウ</t>
    </rPh>
    <phoneticPr fontId="32"/>
  </si>
  <si>
    <t>　● 必要と思われるタイミングにて、機器の清掃点検を行い、未然に故障を防ぎます。</t>
    <rPh sb="3" eb="5">
      <t>ヒツヨウ</t>
    </rPh>
    <rPh sb="6" eb="7">
      <t>オモ</t>
    </rPh>
    <rPh sb="18" eb="20">
      <t>キキ</t>
    </rPh>
    <rPh sb="21" eb="23">
      <t>セイソウ</t>
    </rPh>
    <rPh sb="23" eb="25">
      <t>テンケン</t>
    </rPh>
    <rPh sb="26" eb="27">
      <t>オコナ</t>
    </rPh>
    <rPh sb="29" eb="31">
      <t>ミゼン</t>
    </rPh>
    <rPh sb="32" eb="34">
      <t>コショウ</t>
    </rPh>
    <rPh sb="35" eb="36">
      <t>フセ</t>
    </rPh>
    <phoneticPr fontId="32"/>
  </si>
  <si>
    <t>　● 毎月の出力枚数が判るため、利用実態の把握が可能となり経費削減にも貢献します。</t>
    <rPh sb="3" eb="5">
      <t>マイツキ</t>
    </rPh>
    <rPh sb="6" eb="8">
      <t>シュツリョク</t>
    </rPh>
    <rPh sb="8" eb="10">
      <t>マイスウ</t>
    </rPh>
    <rPh sb="11" eb="12">
      <t>ワカ</t>
    </rPh>
    <rPh sb="16" eb="18">
      <t>リヨウ</t>
    </rPh>
    <rPh sb="18" eb="20">
      <t>ジッタイ</t>
    </rPh>
    <rPh sb="21" eb="23">
      <t>ハアク</t>
    </rPh>
    <rPh sb="24" eb="26">
      <t>カノウ</t>
    </rPh>
    <rPh sb="29" eb="31">
      <t>ケイヒ</t>
    </rPh>
    <rPh sb="31" eb="33">
      <t>サクゲン</t>
    </rPh>
    <rPh sb="35" eb="37">
      <t>コウケン</t>
    </rPh>
    <phoneticPr fontId="32"/>
  </si>
  <si>
    <t>　● 万が一故障が発生した場合にも無料にて対応致します。</t>
    <rPh sb="3" eb="4">
      <t>マン</t>
    </rPh>
    <rPh sb="5" eb="6">
      <t>イチ</t>
    </rPh>
    <rPh sb="6" eb="8">
      <t>コショウ</t>
    </rPh>
    <rPh sb="9" eb="11">
      <t>ハッセイ</t>
    </rPh>
    <rPh sb="13" eb="15">
      <t>バアイ</t>
    </rPh>
    <rPh sb="17" eb="19">
      <t>ムリョウ</t>
    </rPh>
    <rPh sb="21" eb="23">
      <t>タイオウ</t>
    </rPh>
    <rPh sb="23" eb="24">
      <t>イタ</t>
    </rPh>
    <phoneticPr fontId="32"/>
  </si>
  <si>
    <t>　● 印刷時に印刷物へのインク（トナー）の使用量を気にせずに利用することができます。</t>
    <rPh sb="3" eb="5">
      <t>インサツ</t>
    </rPh>
    <rPh sb="5" eb="6">
      <t>ジ</t>
    </rPh>
    <rPh sb="7" eb="10">
      <t>インサツブツ</t>
    </rPh>
    <rPh sb="21" eb="24">
      <t>シヨウリョウ</t>
    </rPh>
    <rPh sb="25" eb="26">
      <t>キ</t>
    </rPh>
    <rPh sb="30" eb="32">
      <t>リヨウ</t>
    </rPh>
    <phoneticPr fontId="32"/>
  </si>
  <si>
    <t>料金パターン</t>
    <rPh sb="0" eb="2">
      <t>リョウキン</t>
    </rPh>
    <phoneticPr fontId="32"/>
  </si>
  <si>
    <t>適用基準</t>
    <rPh sb="0" eb="2">
      <t>テキヨウ</t>
    </rPh>
    <rPh sb="2" eb="4">
      <t>キジュン</t>
    </rPh>
    <phoneticPr fontId="32"/>
  </si>
  <si>
    <t>標準</t>
    <rPh sb="0" eb="2">
      <t>ヒョウジュン</t>
    </rPh>
    <phoneticPr fontId="32"/>
  </si>
  <si>
    <t>下限値</t>
    <rPh sb="0" eb="3">
      <t>カゲンチ</t>
    </rPh>
    <phoneticPr fontId="32"/>
  </si>
  <si>
    <t>任意設定</t>
    <rPh sb="0" eb="1">
      <t>ニン</t>
    </rPh>
    <rPh sb="1" eb="2">
      <t>イ</t>
    </rPh>
    <rPh sb="2" eb="4">
      <t>セッテイ</t>
    </rPh>
    <phoneticPr fontId="32"/>
  </si>
  <si>
    <t>適用</t>
    <rPh sb="0" eb="2">
      <t>テキヨウ</t>
    </rPh>
    <phoneticPr fontId="32"/>
  </si>
  <si>
    <t>印刷色</t>
    <rPh sb="0" eb="2">
      <t>インサツ</t>
    </rPh>
    <rPh sb="2" eb="3">
      <t>ショク</t>
    </rPh>
    <phoneticPr fontId="32"/>
  </si>
  <si>
    <t>最低利用料金</t>
    <rPh sb="0" eb="2">
      <t>サイテイ</t>
    </rPh>
    <rPh sb="2" eb="4">
      <t>リヨウ</t>
    </rPh>
    <rPh sb="4" eb="6">
      <t>リョウキン</t>
    </rPh>
    <phoneticPr fontId="32"/>
  </si>
  <si>
    <t>・プルダウンリストからカウンタ保守の保守対象機種を選択してください。</t>
    <rPh sb="15" eb="17">
      <t>ホシュ</t>
    </rPh>
    <rPh sb="18" eb="20">
      <t>ホシュ</t>
    </rPh>
    <rPh sb="20" eb="22">
      <t>タイショウ</t>
    </rPh>
    <rPh sb="22" eb="24">
      <t>キシュ</t>
    </rPh>
    <rPh sb="25" eb="27">
      <t>センタク</t>
    </rPh>
    <phoneticPr fontId="32"/>
  </si>
  <si>
    <t>・初期状態では料金パターン①"標準"でカウンタ保守料金を計算・算出します。</t>
    <rPh sb="1" eb="3">
      <t>ショキ</t>
    </rPh>
    <rPh sb="3" eb="5">
      <t>ジョウタイ</t>
    </rPh>
    <rPh sb="7" eb="9">
      <t>リョウキン</t>
    </rPh>
    <rPh sb="15" eb="17">
      <t>ヒョウジュン</t>
    </rPh>
    <rPh sb="23" eb="25">
      <t>ホシュ</t>
    </rPh>
    <rPh sb="25" eb="27">
      <t>リョウキン</t>
    </rPh>
    <rPh sb="28" eb="30">
      <t>ケイサン</t>
    </rPh>
    <rPh sb="31" eb="33">
      <t>サンシュツ</t>
    </rPh>
    <phoneticPr fontId="32"/>
  </si>
  <si>
    <t>・他社との競合等、やむをえない場合は、オプションボタンを"下限値"に変更してください。</t>
    <rPh sb="1" eb="3">
      <t>タシャ</t>
    </rPh>
    <rPh sb="5" eb="8">
      <t>キョウゴウトウ</t>
    </rPh>
    <rPh sb="15" eb="17">
      <t>バアイ</t>
    </rPh>
    <rPh sb="29" eb="32">
      <t>カゲンチ</t>
    </rPh>
    <rPh sb="34" eb="36">
      <t>ヘンコウ</t>
    </rPh>
    <phoneticPr fontId="32"/>
  </si>
  <si>
    <t>・料金単価、最低料金を変更したい場合は、オプションボタンを"任意設定"に変更してください。</t>
    <rPh sb="1" eb="3">
      <t>リョウキン</t>
    </rPh>
    <rPh sb="3" eb="5">
      <t>タンカ</t>
    </rPh>
    <rPh sb="6" eb="8">
      <t>サイテイ</t>
    </rPh>
    <rPh sb="8" eb="10">
      <t>リョウキン</t>
    </rPh>
    <rPh sb="11" eb="13">
      <t>ヘンコウ</t>
    </rPh>
    <rPh sb="16" eb="18">
      <t>バアイ</t>
    </rPh>
    <rPh sb="30" eb="31">
      <t>ニン</t>
    </rPh>
    <rPh sb="31" eb="32">
      <t>イ</t>
    </rPh>
    <rPh sb="32" eb="34">
      <t>セッテイ</t>
    </rPh>
    <rPh sb="36" eb="38">
      <t>ヘンコウ</t>
    </rPh>
    <phoneticPr fontId="32"/>
  </si>
  <si>
    <t>上記　カウンタ保守　料金テーブルを設定すると帳票に自動反映されます。</t>
    <rPh sb="0" eb="2">
      <t>ジョウキ</t>
    </rPh>
    <rPh sb="7" eb="9">
      <t>ホシュ</t>
    </rPh>
    <rPh sb="10" eb="12">
      <t>リョウキン</t>
    </rPh>
    <rPh sb="17" eb="19">
      <t>セッテイ</t>
    </rPh>
    <rPh sb="22" eb="24">
      <t>チョウヒョウ</t>
    </rPh>
    <rPh sb="25" eb="27">
      <t>ジドウ</t>
    </rPh>
    <rPh sb="27" eb="29">
      <t>ハンエイ</t>
    </rPh>
    <phoneticPr fontId="32"/>
  </si>
  <si>
    <t>カウンタ保守サービスのご案内</t>
    <rPh sb="4" eb="6">
      <t>ホシュ</t>
    </rPh>
    <rPh sb="12" eb="14">
      <t>アンナイ</t>
    </rPh>
    <phoneticPr fontId="32"/>
  </si>
  <si>
    <t>★機種追加・削除について★</t>
    <rPh sb="1" eb="3">
      <t>キシュ</t>
    </rPh>
    <rPh sb="3" eb="5">
      <t>ツイカ</t>
    </rPh>
    <rPh sb="6" eb="8">
      <t>サクジョ</t>
    </rPh>
    <phoneticPr fontId="32"/>
  </si>
  <si>
    <t>★機種が追加になった場合</t>
    <rPh sb="1" eb="3">
      <t>キシュ</t>
    </rPh>
    <rPh sb="4" eb="6">
      <t>ツイカ</t>
    </rPh>
    <rPh sb="10" eb="12">
      <t>バアイ</t>
    </rPh>
    <phoneticPr fontId="32"/>
  </si>
  <si>
    <t>　①下記リストに情報を追加してください。（参考情報は任意です）</t>
    <rPh sb="2" eb="4">
      <t>カキ</t>
    </rPh>
    <rPh sb="8" eb="10">
      <t>ジョウホウ</t>
    </rPh>
    <rPh sb="11" eb="13">
      <t>ツイカ</t>
    </rPh>
    <rPh sb="21" eb="23">
      <t>サンコウ</t>
    </rPh>
    <rPh sb="23" eb="25">
      <t>ジョウホウ</t>
    </rPh>
    <rPh sb="26" eb="27">
      <t>ニン</t>
    </rPh>
    <rPh sb="27" eb="28">
      <t>イ</t>
    </rPh>
    <phoneticPr fontId="32"/>
  </si>
  <si>
    <t>★機種が削除(販売収束)になった場合</t>
    <rPh sb="1" eb="3">
      <t>キシュ</t>
    </rPh>
    <rPh sb="4" eb="6">
      <t>サクジョ</t>
    </rPh>
    <rPh sb="7" eb="9">
      <t>ハンバイ</t>
    </rPh>
    <rPh sb="9" eb="11">
      <t>シュウソク</t>
    </rPh>
    <rPh sb="16" eb="18">
      <t>バアイ</t>
    </rPh>
    <phoneticPr fontId="32"/>
  </si>
  <si>
    <t>　①下記リストより情報を削除してください。※空白行がないようにしてください。</t>
    <rPh sb="2" eb="4">
      <t>カキ</t>
    </rPh>
    <rPh sb="9" eb="11">
      <t>ジョウホウ</t>
    </rPh>
    <rPh sb="12" eb="14">
      <t>サクジョ</t>
    </rPh>
    <phoneticPr fontId="32"/>
  </si>
  <si>
    <t>　②プルダウンの設定</t>
    <rPh sb="8" eb="10">
      <t>セッテイ</t>
    </rPh>
    <phoneticPr fontId="32"/>
  </si>
  <si>
    <t>　　　追加の場合を参考に編集して下さい。</t>
    <rPh sb="3" eb="5">
      <t>ツイカ</t>
    </rPh>
    <rPh sb="6" eb="8">
      <t>バアイ</t>
    </rPh>
    <rPh sb="9" eb="11">
      <t>サンコウ</t>
    </rPh>
    <rPh sb="12" eb="14">
      <t>ヘンシュウ</t>
    </rPh>
    <rPh sb="16" eb="17">
      <t>クダ</t>
    </rPh>
    <phoneticPr fontId="32"/>
  </si>
  <si>
    <t>／月</t>
    <rPh sb="1" eb="2">
      <t>ツキ</t>
    </rPh>
    <phoneticPr fontId="32"/>
  </si>
  <si>
    <t>月間コピー枚数</t>
    <rPh sb="0" eb="2">
      <t>ゲッカン</t>
    </rPh>
    <rPh sb="5" eb="7">
      <t>マイスウ</t>
    </rPh>
    <phoneticPr fontId="32"/>
  </si>
  <si>
    <t>カラーカウンタ</t>
    <phoneticPr fontId="32"/>
  </si>
  <si>
    <t>1～1,000枚</t>
    <rPh sb="7" eb="8">
      <t>マイ</t>
    </rPh>
    <phoneticPr fontId="32"/>
  </si>
  <si>
    <t>1,001～3,000枚</t>
    <rPh sb="11" eb="12">
      <t>マイ</t>
    </rPh>
    <phoneticPr fontId="32"/>
  </si>
  <si>
    <t>3,001枚以上</t>
    <rPh sb="5" eb="6">
      <t>マイ</t>
    </rPh>
    <rPh sb="6" eb="8">
      <t>イジョウ</t>
    </rPh>
    <phoneticPr fontId="32"/>
  </si>
  <si>
    <t>　③金額自動入力の設定</t>
    <rPh sb="2" eb="4">
      <t>キンガク</t>
    </rPh>
    <rPh sb="4" eb="6">
      <t>ジドウ</t>
    </rPh>
    <rPh sb="6" eb="8">
      <t>ニュウリョク</t>
    </rPh>
    <rPh sb="9" eb="11">
      <t>セッテイ</t>
    </rPh>
    <phoneticPr fontId="32"/>
  </si>
  <si>
    <t>　　　I11セル～L13セルの数式を修正してください。</t>
    <rPh sb="15" eb="17">
      <t>スウシキ</t>
    </rPh>
    <rPh sb="18" eb="20">
      <t>シュウセイ</t>
    </rPh>
    <phoneticPr fontId="32"/>
  </si>
  <si>
    <t>　　I11セル～L13セルの値が狂っていないか確認してください。</t>
    <rPh sb="14" eb="15">
      <t>アタイ</t>
    </rPh>
    <rPh sb="16" eb="17">
      <t>クル</t>
    </rPh>
    <rPh sb="23" eb="25">
      <t>カクニン</t>
    </rPh>
    <phoneticPr fontId="32"/>
  </si>
  <si>
    <t>・カウンタは1プリント（コピー・プリント等を含む）作業毎に1カウント進みます。</t>
    <rPh sb="20" eb="21">
      <t>トウ</t>
    </rPh>
    <rPh sb="22" eb="23">
      <t>フク</t>
    </rPh>
    <rPh sb="25" eb="27">
      <t>サギョウ</t>
    </rPh>
    <rPh sb="27" eb="28">
      <t>ゴト</t>
    </rPh>
    <rPh sb="34" eb="35">
      <t>スス</t>
    </rPh>
    <phoneticPr fontId="32"/>
  </si>
  <si>
    <t>・カラー・モノクロのカウンタ料金の合計額を1ヶ月単位でお客様へご請求いたします。</t>
    <rPh sb="14" eb="16">
      <t>リョウキン</t>
    </rPh>
    <rPh sb="17" eb="19">
      <t>ゴウケイ</t>
    </rPh>
    <rPh sb="19" eb="20">
      <t>ガク</t>
    </rPh>
    <rPh sb="23" eb="24">
      <t>ゲツ</t>
    </rPh>
    <rPh sb="24" eb="26">
      <t>タンイ</t>
    </rPh>
    <rPh sb="28" eb="30">
      <t>キャクサマ</t>
    </rPh>
    <rPh sb="32" eb="34">
      <t>セイキュウ</t>
    </rPh>
    <phoneticPr fontId="32"/>
  </si>
  <si>
    <t>・本契約の有効期限は5年間です。5年経過後は最長3年間の契約有効期限の延長が可能です。</t>
    <rPh sb="1" eb="2">
      <t>ホン</t>
    </rPh>
    <rPh sb="2" eb="4">
      <t>ケイヤク</t>
    </rPh>
    <rPh sb="5" eb="7">
      <t>ユウコウ</t>
    </rPh>
    <rPh sb="7" eb="9">
      <t>キゲン</t>
    </rPh>
    <rPh sb="11" eb="13">
      <t>ネンカン</t>
    </rPh>
    <rPh sb="17" eb="18">
      <t>ネン</t>
    </rPh>
    <rPh sb="18" eb="20">
      <t>ケイカ</t>
    </rPh>
    <rPh sb="20" eb="21">
      <t>ゴ</t>
    </rPh>
    <rPh sb="22" eb="24">
      <t>サイチョウ</t>
    </rPh>
    <rPh sb="25" eb="27">
      <t>ネンカン</t>
    </rPh>
    <rPh sb="28" eb="30">
      <t>ケイヤク</t>
    </rPh>
    <rPh sb="30" eb="32">
      <t>ユウコウ</t>
    </rPh>
    <rPh sb="32" eb="34">
      <t>キゲン</t>
    </rPh>
    <rPh sb="35" eb="37">
      <t>エンチョウ</t>
    </rPh>
    <rPh sb="38" eb="40">
      <t>カノウ</t>
    </rPh>
    <phoneticPr fontId="32"/>
  </si>
  <si>
    <t>・カウンタの検針方法は、SPN(リモート検針)を基本とし実施します。</t>
    <rPh sb="6" eb="8">
      <t>ケンシン</t>
    </rPh>
    <rPh sb="8" eb="10">
      <t>ホウホウ</t>
    </rPh>
    <rPh sb="20" eb="22">
      <t>ケンシン</t>
    </rPh>
    <rPh sb="24" eb="26">
      <t>キホン</t>
    </rPh>
    <rPh sb="28" eb="30">
      <t>ジッシ</t>
    </rPh>
    <phoneticPr fontId="32"/>
  </si>
  <si>
    <t>標準の場合</t>
    <rPh sb="0" eb="2">
      <t>ヒョウジュン</t>
    </rPh>
    <rPh sb="3" eb="5">
      <t>バアイ</t>
    </rPh>
    <phoneticPr fontId="32"/>
  </si>
  <si>
    <t>下限値の場合</t>
    <rPh sb="0" eb="3">
      <t>カゲンチ</t>
    </rPh>
    <rPh sb="4" eb="6">
      <t>バアイ</t>
    </rPh>
    <phoneticPr fontId="32"/>
  </si>
  <si>
    <t>機種</t>
    <rPh sb="0" eb="2">
      <t>キシュ</t>
    </rPh>
    <phoneticPr fontId="32"/>
  </si>
  <si>
    <t>3,000枚以上</t>
    <rPh sb="5" eb="8">
      <t>マイイジョウ</t>
    </rPh>
    <phoneticPr fontId="32"/>
  </si>
  <si>
    <t>任意</t>
    <rPh sb="0" eb="1">
      <t>ニン</t>
    </rPh>
    <rPh sb="1" eb="2">
      <t>イ</t>
    </rPh>
    <phoneticPr fontId="32"/>
  </si>
  <si>
    <t>お客様に安心して複合機等をご利用して頂く為に、以下の内容にて保守サービスをご提供致します。</t>
    <rPh sb="18" eb="19">
      <t>イタダ</t>
    </rPh>
    <rPh sb="20" eb="21">
      <t>タメ</t>
    </rPh>
    <rPh sb="40" eb="41">
      <t>イタ</t>
    </rPh>
    <phoneticPr fontId="32"/>
  </si>
  <si>
    <t>0120-868289</t>
    <phoneticPr fontId="32"/>
  </si>
  <si>
    <t>２．保守サービス内容</t>
    <phoneticPr fontId="32"/>
  </si>
  <si>
    <t>５．故障修理時の連絡先</t>
    <phoneticPr fontId="32"/>
  </si>
  <si>
    <t>キット保守トナー</t>
    <phoneticPr fontId="32"/>
  </si>
  <si>
    <t>３．無料での修理</t>
    <phoneticPr fontId="32"/>
  </si>
  <si>
    <t>万が一故障が発生した場合も無料※にて対応致します。</t>
    <rPh sb="20" eb="21">
      <t>イタ</t>
    </rPh>
    <phoneticPr fontId="32"/>
  </si>
  <si>
    <t>1～1000</t>
    <phoneticPr fontId="32"/>
  </si>
  <si>
    <t>ﾓﾉｸﾛ A4換算</t>
    <phoneticPr fontId="32"/>
  </si>
  <si>
    <t>ｶﾗｰ A4換算</t>
    <phoneticPr fontId="32"/>
  </si>
  <si>
    <t>①</t>
    <phoneticPr fontId="32"/>
  </si>
  <si>
    <t>②</t>
    <phoneticPr fontId="32"/>
  </si>
  <si>
    <t>③</t>
    <phoneticPr fontId="32"/>
  </si>
  <si>
    <t>ﾓﾉｸﾛ</t>
    <phoneticPr fontId="32"/>
  </si>
  <si>
    <t>ｶﾗｰ</t>
    <phoneticPr fontId="32"/>
  </si>
  <si>
    <t>ﾓﾉｸﾛ</t>
    <phoneticPr fontId="32"/>
  </si>
  <si>
    <t>1～1,000</t>
    <phoneticPr fontId="32"/>
  </si>
  <si>
    <t>1,001～3,000</t>
    <phoneticPr fontId="32"/>
  </si>
  <si>
    <t>3,001～</t>
    <phoneticPr fontId="32"/>
  </si>
  <si>
    <t>本商品は、NTT西日本が提供するカウンタ保守サービス契約を締結する必要があります。</t>
    <phoneticPr fontId="32"/>
  </si>
  <si>
    <t>★カウンタ保守サービス契約について</t>
    <phoneticPr fontId="32"/>
  </si>
  <si>
    <r>
      <t>　②プルダウンの設定</t>
    </r>
    <r>
      <rPr>
        <b/>
        <sz val="11"/>
        <rFont val="ＭＳ Ｐ明朝"/>
        <family val="1"/>
        <charset val="128"/>
      </rPr>
      <t/>
    </r>
    <rPh sb="8" eb="10">
      <t>セッテイ</t>
    </rPh>
    <phoneticPr fontId="32"/>
  </si>
  <si>
    <t>月  額</t>
    <phoneticPr fontId="32"/>
  </si>
  <si>
    <t>月  額</t>
    <phoneticPr fontId="32"/>
  </si>
  <si>
    <r>
      <t>　　　</t>
    </r>
    <r>
      <rPr>
        <b/>
        <sz val="11"/>
        <rFont val="ＭＳ Ｐ明朝"/>
        <family val="1"/>
        <charset val="128"/>
      </rPr>
      <t>M4セル</t>
    </r>
    <r>
      <rPr>
        <sz val="11"/>
        <rFont val="ＭＳ Ｐ明朝"/>
        <family val="1"/>
        <charset val="128"/>
      </rPr>
      <t>を選択し、データ＞入力規則からリストの元の値を修正してください。</t>
    </r>
    <phoneticPr fontId="32"/>
  </si>
  <si>
    <t>【ご提案機種】</t>
    <phoneticPr fontId="32"/>
  </si>
  <si>
    <t>◇ 最低利用料金</t>
    <phoneticPr fontId="32"/>
  </si>
  <si>
    <t>ブラックカウンタ</t>
    <phoneticPr fontId="32"/>
  </si>
  <si>
    <r>
      <t>・トナー・感光体（ドラム）・</t>
    </r>
    <r>
      <rPr>
        <u/>
        <sz val="10.5"/>
        <color indexed="10"/>
        <rFont val="ＭＳ Ｐ明朝"/>
        <family val="1"/>
        <charset val="128"/>
      </rPr>
      <t>部品の交換・調整に必要な費用はカウンタ料金に含まれてます。</t>
    </r>
    <rPh sb="5" eb="7">
      <t>カンコウ</t>
    </rPh>
    <rPh sb="7" eb="8">
      <t>タイ</t>
    </rPh>
    <rPh sb="14" eb="16">
      <t>ブヒン</t>
    </rPh>
    <rPh sb="17" eb="19">
      <t>コウカン</t>
    </rPh>
    <rPh sb="20" eb="22">
      <t>チョウセイ</t>
    </rPh>
    <rPh sb="23" eb="25">
      <t>ヒツヨウ</t>
    </rPh>
    <rPh sb="26" eb="28">
      <t>ヒヨウ</t>
    </rPh>
    <rPh sb="33" eb="35">
      <t>リョウキン</t>
    </rPh>
    <rPh sb="36" eb="37">
      <t>フク</t>
    </rPh>
    <phoneticPr fontId="32"/>
  </si>
  <si>
    <t xml:space="preserve">  プルダウンリストからキット保守対象機種を選択して下さい　⇒</t>
    <phoneticPr fontId="32"/>
  </si>
  <si>
    <t>「キット保守サービス」契約のご案内</t>
    <phoneticPr fontId="32"/>
  </si>
  <si>
    <t>本商品は、弊社の「キット保守サービス」契約対象商品です。</t>
    <phoneticPr fontId="32"/>
  </si>
  <si>
    <t>是非、ご契約をご検討いただきますよう、よろしくお願い申し上げます。</t>
    <phoneticPr fontId="32"/>
  </si>
  <si>
    <t>★ 「キット保守サービス」の概要</t>
    <phoneticPr fontId="32"/>
  </si>
  <si>
    <t>１．料金請求</t>
    <phoneticPr fontId="32"/>
  </si>
  <si>
    <t>４．キット保守トナー購入時の連絡先</t>
    <phoneticPr fontId="32"/>
  </si>
  <si>
    <t xml:space="preserve">　保守料金を含んだトナー（キット保守トナー）購入時にお支払いいただきます。なお、良好な印字品質を保つためキットに含まれるトナーの使用限度は最長１ヵ年とし、１年を超えて該当トナーは使用できません。１年間に該当トナーの追加購入がない場合は、新たに該当トナーの追加購入が必要です。
</t>
    <phoneticPr fontId="32"/>
  </si>
  <si>
    <t>　トナーの残量が少なくなった場合は、以下のＮＴＴ西日本サプライ商品受付センタにご連絡願います。</t>
    <phoneticPr fontId="32"/>
  </si>
  <si>
    <t>ＮＴＴ西日本サプライ
商品受付センタ</t>
    <phoneticPr fontId="32"/>
  </si>
  <si>
    <t>（1）感光ドラム、デベロッパー、トナーの交換</t>
    <phoneticPr fontId="32"/>
  </si>
  <si>
    <t>故障した場合は、局番なしの１１３番にご連絡願います。</t>
    <phoneticPr fontId="32"/>
  </si>
  <si>
    <t>113</t>
    <phoneticPr fontId="32"/>
  </si>
  <si>
    <t>Ver 1.21</t>
    <phoneticPr fontId="32"/>
  </si>
  <si>
    <t>消費税8％対応</t>
    <rPh sb="0" eb="3">
      <t>ショウヒゼイ</t>
    </rPh>
    <rPh sb="5" eb="7">
      <t>タイオウ</t>
    </rPh>
    <phoneticPr fontId="32"/>
  </si>
  <si>
    <t>（2）故障時の修理(有償修理内容は契約条項に記載)</t>
    <phoneticPr fontId="32"/>
  </si>
  <si>
    <t>（3）点検</t>
    <phoneticPr fontId="32"/>
  </si>
  <si>
    <t>３．契約期間</t>
    <phoneticPr fontId="32"/>
  </si>
  <si>
    <t>６．サービス提供価格</t>
    <phoneticPr fontId="32"/>
  </si>
  <si>
    <t xml:space="preserve">　契約開始日から１年間とし、契約期間が満了する2ヶ月前までに解約のお申し出がない場合は、対象機械設置年月日から５年間が経過する日まで自動的に継続※されます。更に、上記期間満了の２ヶ月前までに解約のお申し出がない場合は、更に２年後まで当初　契約したキット保守サービス料金の１０％相当額の特設保守料金を加算して自動的に継続※されます。
</t>
    <phoneticPr fontId="32"/>
  </si>
  <si>
    <t>提供価格</t>
    <phoneticPr fontId="32"/>
  </si>
  <si>
    <t>※弊社にて対象機械の耐用可能性を確認した結果、本保守ｻｰﾋﾞｽの継続が不可能と判断した場合は、本契約は継続されません。</t>
    <phoneticPr fontId="32"/>
  </si>
  <si>
    <t>★ 「キット保守サービス」のメリット</t>
    <phoneticPr fontId="32"/>
  </si>
  <si>
    <t>１．利用状況に応じた保守料金の支払い</t>
    <phoneticPr fontId="32"/>
  </si>
  <si>
    <t>　トナー消耗ごとに、トナー料金と併せて保守料金を支払う仕組みのためお客様利用状況に応じた保守料金のお支払いとなります。</t>
    <phoneticPr fontId="32"/>
  </si>
  <si>
    <t>※　故障内容により有償の場合があります。
　　　（有償修理内容は、契約条項に記載）</t>
    <phoneticPr fontId="32"/>
  </si>
  <si>
    <t>２．点検により故障を防ぎ安心・安全</t>
    <phoneticPr fontId="32"/>
  </si>
  <si>
    <t>トナー交換時に、機器内の清掃点検を行い未然に故障を防ぎます。</t>
    <phoneticPr fontId="32"/>
  </si>
  <si>
    <t>★ キット保守サービス解約時等の概要</t>
    <phoneticPr fontId="32"/>
  </si>
  <si>
    <t>　西日本電信電話株式会社（委託先含む）が感光ドラム、デベロッパー等の貸与をしているキット保守サービスを解約する場合、貸与品を返納していただき新たに感光ドラム、デベロッパーをお客様にて購入していただく必要がありますので解約時等は、ご注意願います。なお、感光ドラム、デベロッパー代金については、販売担当者にご確認願います。</t>
    <phoneticPr fontId="32"/>
  </si>
  <si>
    <t>★ 契約上の注意点</t>
    <phoneticPr fontId="32"/>
  </si>
  <si>
    <t>契約内容がお申込内容と異なる場合、契約内容の変更をしていただく場合があります。</t>
    <phoneticPr fontId="32"/>
  </si>
  <si>
    <t>機器代金一式</t>
  </si>
  <si>
    <t>帳票バージョン管理シ ー ト</t>
    <rPh sb="0" eb="2">
      <t>チョウヒョウ</t>
    </rPh>
    <rPh sb="7" eb="9">
      <t>カンリ</t>
    </rPh>
    <phoneticPr fontId="32"/>
  </si>
  <si>
    <t>帳票ID</t>
    <rPh sb="0" eb="2">
      <t>チョウヒョウ</t>
    </rPh>
    <phoneticPr fontId="32"/>
  </si>
  <si>
    <t>帳　票　名</t>
    <rPh sb="0" eb="1">
      <t>トバリ</t>
    </rPh>
    <rPh sb="2" eb="3">
      <t>ヒョウ</t>
    </rPh>
    <rPh sb="4" eb="5">
      <t>メイ</t>
    </rPh>
    <phoneticPr fontId="32"/>
  </si>
  <si>
    <t>バージョン</t>
    <phoneticPr fontId="32"/>
  </si>
  <si>
    <t>PGB3001</t>
    <phoneticPr fontId="32"/>
  </si>
  <si>
    <t>見積書マスタシート</t>
    <rPh sb="0" eb="2">
      <t>ミツモリ</t>
    </rPh>
    <rPh sb="2" eb="3">
      <t>ショ</t>
    </rPh>
    <phoneticPr fontId="32"/>
  </si>
  <si>
    <t>PGB3101</t>
    <phoneticPr fontId="32"/>
  </si>
  <si>
    <t>定額保守契約申込書マスタシート</t>
    <rPh sb="0" eb="2">
      <t>テイガク</t>
    </rPh>
    <rPh sb="2" eb="4">
      <t>ホシュ</t>
    </rPh>
    <rPh sb="4" eb="6">
      <t>ケイヤク</t>
    </rPh>
    <rPh sb="6" eb="9">
      <t>モウシコミショ</t>
    </rPh>
    <phoneticPr fontId="32"/>
  </si>
  <si>
    <t>PGB1103</t>
    <phoneticPr fontId="32"/>
  </si>
  <si>
    <t>見積内訳書A</t>
    <rPh sb="0" eb="2">
      <t>ミツモリ</t>
    </rPh>
    <rPh sb="2" eb="4">
      <t>ウチワケ</t>
    </rPh>
    <rPh sb="4" eb="5">
      <t>ショ</t>
    </rPh>
    <phoneticPr fontId="32"/>
  </si>
  <si>
    <t>PGB1101</t>
    <phoneticPr fontId="32"/>
  </si>
  <si>
    <t>見積内訳書B</t>
    <rPh sb="0" eb="2">
      <t>ミツモリ</t>
    </rPh>
    <rPh sb="2" eb="4">
      <t>ウチワケ</t>
    </rPh>
    <rPh sb="4" eb="5">
      <t>ショ</t>
    </rPh>
    <phoneticPr fontId="32"/>
  </si>
  <si>
    <t>見積書／見積書（リース工事費一括）</t>
    <rPh sb="0" eb="2">
      <t>ミツモリ</t>
    </rPh>
    <rPh sb="2" eb="3">
      <t>ショ</t>
    </rPh>
    <rPh sb="4" eb="6">
      <t>ミツモリ</t>
    </rPh>
    <rPh sb="6" eb="7">
      <t>ショ</t>
    </rPh>
    <rPh sb="11" eb="14">
      <t>コウジヒ</t>
    </rPh>
    <rPh sb="14" eb="16">
      <t>イッカツ</t>
    </rPh>
    <phoneticPr fontId="32"/>
  </si>
  <si>
    <t>PGB1003</t>
    <phoneticPr fontId="32"/>
  </si>
  <si>
    <t>　見積書LT-A</t>
    <rPh sb="1" eb="3">
      <t>ミツモリ</t>
    </rPh>
    <rPh sb="3" eb="4">
      <t>ショ</t>
    </rPh>
    <phoneticPr fontId="32"/>
  </si>
  <si>
    <t>各見積書のバージョンは一括設定</t>
    <rPh sb="0" eb="1">
      <t>カク</t>
    </rPh>
    <rPh sb="1" eb="3">
      <t>ミツモリ</t>
    </rPh>
    <rPh sb="3" eb="4">
      <t>ショ</t>
    </rPh>
    <rPh sb="11" eb="13">
      <t>イッカツ</t>
    </rPh>
    <rPh sb="13" eb="15">
      <t>セッテイ</t>
    </rPh>
    <phoneticPr fontId="32"/>
  </si>
  <si>
    <t>PGB1004</t>
    <phoneticPr fontId="32"/>
  </si>
  <si>
    <t>　見積書LT-B</t>
    <rPh sb="1" eb="3">
      <t>ミツモリ</t>
    </rPh>
    <rPh sb="3" eb="4">
      <t>ショ</t>
    </rPh>
    <phoneticPr fontId="32"/>
  </si>
  <si>
    <t>PGB1005</t>
    <phoneticPr fontId="32"/>
  </si>
  <si>
    <t>　見積書LM-A</t>
    <rPh sb="1" eb="3">
      <t>ミツモリ</t>
    </rPh>
    <rPh sb="3" eb="4">
      <t>ショ</t>
    </rPh>
    <phoneticPr fontId="32"/>
  </si>
  <si>
    <t>PGB1006</t>
    <phoneticPr fontId="32"/>
  </si>
  <si>
    <t>　見積書LM-B</t>
    <rPh sb="1" eb="3">
      <t>ミツモリ</t>
    </rPh>
    <rPh sb="3" eb="4">
      <t>ショ</t>
    </rPh>
    <phoneticPr fontId="32"/>
  </si>
  <si>
    <t>PGB1007</t>
    <phoneticPr fontId="32"/>
  </si>
  <si>
    <t>　見積書M-A</t>
    <rPh sb="1" eb="3">
      <t>ミツモリ</t>
    </rPh>
    <rPh sb="3" eb="4">
      <t>ショ</t>
    </rPh>
    <phoneticPr fontId="32"/>
  </si>
  <si>
    <t>PGB1008</t>
    <phoneticPr fontId="32"/>
  </si>
  <si>
    <t>　見積書KT-A</t>
    <rPh sb="1" eb="3">
      <t>ミツモリ</t>
    </rPh>
    <rPh sb="3" eb="4">
      <t>ショ</t>
    </rPh>
    <phoneticPr fontId="32"/>
  </si>
  <si>
    <t>PGB1201</t>
    <phoneticPr fontId="32"/>
  </si>
  <si>
    <t>物品要求依頼書</t>
    <rPh sb="0" eb="2">
      <t>ブッピン</t>
    </rPh>
    <rPh sb="2" eb="4">
      <t>ヨウキュウ</t>
    </rPh>
    <rPh sb="4" eb="7">
      <t>イライショ</t>
    </rPh>
    <phoneticPr fontId="32"/>
  </si>
  <si>
    <t>PGB1301</t>
    <phoneticPr fontId="32"/>
  </si>
  <si>
    <t>リース代金計算書</t>
    <rPh sb="3" eb="5">
      <t>ダイキン</t>
    </rPh>
    <rPh sb="5" eb="7">
      <t>ケイサン</t>
    </rPh>
    <rPh sb="7" eb="8">
      <t>ショ</t>
    </rPh>
    <phoneticPr fontId="32"/>
  </si>
  <si>
    <t>PGB1401</t>
    <phoneticPr fontId="32"/>
  </si>
  <si>
    <t>割賦代金計算書</t>
    <rPh sb="0" eb="2">
      <t>カップ</t>
    </rPh>
    <rPh sb="2" eb="4">
      <t>ダイキン</t>
    </rPh>
    <rPh sb="4" eb="6">
      <t>ケイサン</t>
    </rPh>
    <rPh sb="6" eb="7">
      <t>ショ</t>
    </rPh>
    <phoneticPr fontId="32"/>
  </si>
  <si>
    <t>PGB1601</t>
    <phoneticPr fontId="32"/>
  </si>
  <si>
    <t>定額保守費計算書</t>
    <rPh sb="0" eb="2">
      <t>テイガク</t>
    </rPh>
    <rPh sb="2" eb="4">
      <t>ホシュ</t>
    </rPh>
    <rPh sb="4" eb="5">
      <t>ヒ</t>
    </rPh>
    <rPh sb="5" eb="7">
      <t>ケイサン</t>
    </rPh>
    <rPh sb="7" eb="8">
      <t>ショ</t>
    </rPh>
    <phoneticPr fontId="32"/>
  </si>
  <si>
    <t>PGB1305</t>
    <phoneticPr fontId="32"/>
  </si>
  <si>
    <t>メンテナンスリース代金計算書</t>
    <rPh sb="9" eb="11">
      <t>ダイキン</t>
    </rPh>
    <rPh sb="11" eb="13">
      <t>ケイサン</t>
    </rPh>
    <rPh sb="13" eb="14">
      <t>ショ</t>
    </rPh>
    <phoneticPr fontId="32"/>
  </si>
  <si>
    <t>PGB1801</t>
    <phoneticPr fontId="32"/>
  </si>
  <si>
    <t>定額保守契約申込書</t>
    <rPh sb="0" eb="2">
      <t>テイガク</t>
    </rPh>
    <rPh sb="2" eb="4">
      <t>ホシュ</t>
    </rPh>
    <rPh sb="4" eb="6">
      <t>ケイヤク</t>
    </rPh>
    <rPh sb="6" eb="9">
      <t>モウシコミショ</t>
    </rPh>
    <phoneticPr fontId="32"/>
  </si>
  <si>
    <t>PGB1901</t>
    <phoneticPr fontId="32"/>
  </si>
  <si>
    <t>粗利率表</t>
    <rPh sb="0" eb="1">
      <t>アラ</t>
    </rPh>
    <rPh sb="1" eb="3">
      <t>リリツ</t>
    </rPh>
    <rPh sb="3" eb="4">
      <t>ヒョウ</t>
    </rPh>
    <phoneticPr fontId="32"/>
  </si>
  <si>
    <t>カウンタ保守</t>
    <rPh sb="4" eb="6">
      <t>ホシュ</t>
    </rPh>
    <phoneticPr fontId="32"/>
  </si>
  <si>
    <t>カウンタ保守案内</t>
    <rPh sb="4" eb="6">
      <t>ホシュ</t>
    </rPh>
    <rPh sb="6" eb="8">
      <t>アンナイ</t>
    </rPh>
    <phoneticPr fontId="32"/>
  </si>
  <si>
    <t>キット保守</t>
    <rPh sb="3" eb="5">
      <t>ホシュ</t>
    </rPh>
    <phoneticPr fontId="32"/>
  </si>
  <si>
    <t>見  積  内  訳  書</t>
    <phoneticPr fontId="32"/>
  </si>
  <si>
    <t>CUSTOM</t>
    <phoneticPr fontId="32"/>
  </si>
  <si>
    <t>◇備考欄２（見積書LM-A・見積書LM-B・見積書M-A）</t>
    <phoneticPr fontId="32"/>
  </si>
  <si>
    <t>◇備考欄１（見積書LT-A・見積書LT-B・見積書KT-A）</t>
    <phoneticPr fontId="32"/>
  </si>
  <si>
    <t>　■保守対象機種及び適用料金パターンは「カウンタ保守案内」シートで設定ください。
　■下記表の印刷枚数を入力してください。</t>
    <rPh sb="24" eb="26">
      <t>ホシュ</t>
    </rPh>
    <rPh sb="26" eb="28">
      <t>アンナイ</t>
    </rPh>
    <rPh sb="33" eb="35">
      <t>セッテイ</t>
    </rPh>
    <phoneticPr fontId="32"/>
  </si>
  <si>
    <t>３：税抜</t>
    <rPh sb="2" eb="3">
      <t>ゼイ</t>
    </rPh>
    <rPh sb="3" eb="4">
      <t>ヌ</t>
    </rPh>
    <phoneticPr fontId="32"/>
  </si>
  <si>
    <t>税抜表示</t>
    <rPh sb="0" eb="1">
      <t>ゼイ</t>
    </rPh>
    <rPh sb="1" eb="2">
      <t>ヌ</t>
    </rPh>
    <rPh sb="2" eb="4">
      <t>ヒョウジ</t>
    </rPh>
    <phoneticPr fontId="32"/>
  </si>
  <si>
    <t xml:space="preserve">  プルダウンリストからカウンタ保守対象機種を選択して下さい　⇒</t>
    <phoneticPr fontId="32"/>
  </si>
  <si>
    <t>◇見積総額表示方式選択</t>
    <rPh sb="1" eb="3">
      <t>ミツモリ</t>
    </rPh>
    <rPh sb="3" eb="5">
      <t>ソウガク</t>
    </rPh>
    <rPh sb="5" eb="7">
      <t>ヒョウジ</t>
    </rPh>
    <rPh sb="7" eb="9">
      <t>ホウシキ</t>
    </rPh>
    <rPh sb="9" eb="11">
      <t>センタク</t>
    </rPh>
    <phoneticPr fontId="32"/>
  </si>
  <si>
    <t>⇒ﾘｰｽ対象物品別契約可能期間は下記を参照願います。</t>
    <phoneticPr fontId="32"/>
  </si>
  <si>
    <t>総額表示</t>
    <rPh sb="0" eb="2">
      <t>ソウガク</t>
    </rPh>
    <rPh sb="2" eb="4">
      <t>ヒョウジ</t>
    </rPh>
    <phoneticPr fontId="32"/>
  </si>
  <si>
    <t>リース表示</t>
    <rPh sb="3" eb="5">
      <t>ヒョウジ</t>
    </rPh>
    <phoneticPr fontId="32"/>
  </si>
  <si>
    <t>リース期間</t>
    <rPh sb="3" eb="5">
      <t>キカン</t>
    </rPh>
    <phoneticPr fontId="32"/>
  </si>
  <si>
    <t>▼見積LT総額表示</t>
    <phoneticPr fontId="32"/>
  </si>
  <si>
    <t>１：総額表示</t>
    <rPh sb="2" eb="4">
      <t>ソウガク</t>
    </rPh>
    <rPh sb="4" eb="6">
      <t>ヒョウジ</t>
    </rPh>
    <phoneticPr fontId="32"/>
  </si>
  <si>
    <t>Ver 1.20</t>
    <phoneticPr fontId="32"/>
  </si>
  <si>
    <t>２：リース表示</t>
    <rPh sb="5" eb="7">
      <t>ヒョウジ</t>
    </rPh>
    <phoneticPr fontId="32"/>
  </si>
  <si>
    <t>リース表示</t>
    <phoneticPr fontId="32"/>
  </si>
  <si>
    <t>リース総額</t>
    <rPh sb="3" eb="5">
      <t>ソウガク</t>
    </rPh>
    <phoneticPr fontId="32"/>
  </si>
  <si>
    <t>税込</t>
    <rPh sb="0" eb="2">
      <t>ゼイコ</t>
    </rPh>
    <phoneticPr fontId="32"/>
  </si>
  <si>
    <t>税抜</t>
    <rPh sb="0" eb="1">
      <t>ゼイ</t>
    </rPh>
    <rPh sb="1" eb="2">
      <t>ヌ</t>
    </rPh>
    <phoneticPr fontId="32"/>
  </si>
  <si>
    <r>
      <t xml:space="preserve">見積書
</t>
    </r>
    <r>
      <rPr>
        <sz val="11"/>
        <rFont val="ＭＳ Ｐゴシック"/>
        <family val="3"/>
        <charset val="128"/>
      </rPr>
      <t>LT-A
LT-B</t>
    </r>
    <phoneticPr fontId="32"/>
  </si>
  <si>
    <r>
      <t xml:space="preserve">見積書
</t>
    </r>
    <r>
      <rPr>
        <sz val="11"/>
        <rFont val="ＭＳ Ｐゴシック"/>
        <family val="3"/>
        <charset val="128"/>
      </rPr>
      <t>L</t>
    </r>
    <r>
      <rPr>
        <sz val="11"/>
        <rFont val="ＭＳ Ｐゴシック"/>
        <family val="3"/>
        <charset val="128"/>
      </rPr>
      <t>M</t>
    </r>
    <r>
      <rPr>
        <sz val="11"/>
        <rFont val="ＭＳ Ｐゴシック"/>
        <family val="3"/>
        <charset val="128"/>
      </rPr>
      <t>-A
L</t>
    </r>
    <r>
      <rPr>
        <sz val="11"/>
        <rFont val="ＭＳ Ｐゴシック"/>
        <family val="3"/>
        <charset val="128"/>
      </rPr>
      <t>M</t>
    </r>
    <r>
      <rPr>
        <sz val="11"/>
        <rFont val="ＭＳ Ｐゴシック"/>
        <family val="3"/>
        <charset val="128"/>
      </rPr>
      <t>-B</t>
    </r>
    <phoneticPr fontId="32"/>
  </si>
  <si>
    <t>メンテナンスリース表示</t>
  </si>
  <si>
    <t>メンテナンスリース期間</t>
  </si>
  <si>
    <r>
      <t>▼見積L</t>
    </r>
    <r>
      <rPr>
        <sz val="11"/>
        <rFont val="ＭＳ Ｐゴシック"/>
        <family val="3"/>
        <charset val="128"/>
      </rPr>
      <t>M</t>
    </r>
    <r>
      <rPr>
        <sz val="11"/>
        <rFont val="ＭＳ Ｐゴシック"/>
        <family val="3"/>
        <charset val="128"/>
      </rPr>
      <t>総額表示</t>
    </r>
    <phoneticPr fontId="32"/>
  </si>
  <si>
    <t>３：メンテナンス</t>
    <phoneticPr fontId="32"/>
  </si>
  <si>
    <t>リース表示</t>
  </si>
  <si>
    <t>メンテナンスリース表示</t>
    <phoneticPr fontId="32"/>
  </si>
  <si>
    <t>総額表示</t>
    <phoneticPr fontId="32"/>
  </si>
  <si>
    <t>メンテナンスリース総額</t>
    <rPh sb="9" eb="11">
      <t>ソウガク</t>
    </rPh>
    <phoneticPr fontId="32"/>
  </si>
  <si>
    <t xml:space="preserve"> 　･法定耐用年数10年の機器(ﾙｰﾀ･HUB等)･･･6～7年</t>
    <phoneticPr fontId="32"/>
  </si>
  <si>
    <t>　 ･法定耐用年数6年の機器(ﾋﾞｼﾞﾈｽﾌｫﾝ等)･･･4～7年</t>
    <phoneticPr fontId="32"/>
  </si>
  <si>
    <t>　 ･法定耐用年数5年の機器(複合機･FAX等)･･･3～6年</t>
    <phoneticPr fontId="32"/>
  </si>
  <si>
    <t>　 ･法定耐用年数4年の機器(ﾊﾟｿｺﾝ等)･･･2～5年</t>
    <phoneticPr fontId="32"/>
  </si>
  <si>
    <t>▼見積M総額表示</t>
    <phoneticPr fontId="32"/>
  </si>
  <si>
    <t>メンテナンス</t>
    <phoneticPr fontId="32"/>
  </si>
  <si>
    <r>
      <t xml:space="preserve">見積書
</t>
    </r>
    <r>
      <rPr>
        <sz val="11"/>
        <rFont val="ＭＳ Ｐゴシック"/>
        <family val="3"/>
        <charset val="128"/>
      </rPr>
      <t>KT-A</t>
    </r>
    <phoneticPr fontId="32"/>
  </si>
  <si>
    <t>▼見積KT総額表示</t>
    <phoneticPr fontId="32"/>
  </si>
  <si>
    <t>２：割賦表示</t>
    <rPh sb="2" eb="4">
      <t>カップ</t>
    </rPh>
    <rPh sb="4" eb="6">
      <t>ヒョウジ</t>
    </rPh>
    <phoneticPr fontId="32"/>
  </si>
  <si>
    <t>割賦総額</t>
    <rPh sb="0" eb="2">
      <t>カップ</t>
    </rPh>
    <rPh sb="2" eb="4">
      <t>ソウガク</t>
    </rPh>
    <phoneticPr fontId="32"/>
  </si>
  <si>
    <t>割賦表示</t>
    <rPh sb="0" eb="2">
      <t>カップ</t>
    </rPh>
    <phoneticPr fontId="32"/>
  </si>
  <si>
    <t>割賦回数</t>
    <rPh sb="0" eb="2">
      <t>カップ</t>
    </rPh>
    <rPh sb="2" eb="4">
      <t>カイスウ</t>
    </rPh>
    <phoneticPr fontId="32"/>
  </si>
  <si>
    <t>Office2010対応</t>
    <rPh sb="10" eb="12">
      <t>タイオウ</t>
    </rPh>
    <phoneticPr fontId="32"/>
  </si>
  <si>
    <t>⇒ﾘｰｽ対象物品別契約可能期間は下記を参照願います。
 　･法定耐用年数10年の機器(ﾙｰﾀ･HUB等)･･･6～7年
　 ･法定耐用年数6年の機器(ﾋﾞｼﾞﾈｽﾌｫﾝ等)･･･4～7年
　 ･法定耐用年数5年の機器(複合機･FAX等)･･･3～6年
　 ･法定耐用年数4年の機器(ﾊﾟｿｺﾝ等)･･･2～5年</t>
    <phoneticPr fontId="32"/>
  </si>
  <si>
    <r>
      <t>V</t>
    </r>
    <r>
      <rPr>
        <sz val="11"/>
        <rFont val="ＭＳ Ｐゴシック"/>
        <family val="3"/>
        <charset val="128"/>
      </rPr>
      <t>er 1.10</t>
    </r>
    <phoneticPr fontId="32"/>
  </si>
  <si>
    <t>法廷対応年数を排除リース期間を一律２年～７年に変更</t>
    <rPh sb="0" eb="2">
      <t>ホウテイ</t>
    </rPh>
    <rPh sb="2" eb="4">
      <t>タイオウ</t>
    </rPh>
    <rPh sb="4" eb="6">
      <t>ネンスウ</t>
    </rPh>
    <rPh sb="7" eb="9">
      <t>ハイジョ</t>
    </rPh>
    <rPh sb="12" eb="14">
      <t>キカン</t>
    </rPh>
    <rPh sb="15" eb="17">
      <t>イチリツ</t>
    </rPh>
    <rPh sb="18" eb="20">
      <t>ネンカラ</t>
    </rPh>
    <rPh sb="21" eb="22">
      <t>ネン</t>
    </rPh>
    <rPh sb="23" eb="25">
      <t>ヘンコウ</t>
    </rPh>
    <phoneticPr fontId="32"/>
  </si>
  <si>
    <t>リース・メンテナンスリース・割賦の総額を各見積もりに表示するように変更</t>
    <rPh sb="14" eb="16">
      <t>カップ</t>
    </rPh>
    <rPh sb="17" eb="19">
      <t>ソウガク</t>
    </rPh>
    <rPh sb="20" eb="21">
      <t>カク</t>
    </rPh>
    <rPh sb="21" eb="23">
      <t>ミツ</t>
    </rPh>
    <rPh sb="26" eb="28">
      <t>ヒョウジ</t>
    </rPh>
    <rPh sb="33" eb="35">
      <t>ヘンコウ</t>
    </rPh>
    <phoneticPr fontId="32"/>
  </si>
  <si>
    <t>税抜</t>
    <phoneticPr fontId="32"/>
  </si>
  <si>
    <t>税込</t>
    <rPh sb="0" eb="1">
      <t>ゼイ</t>
    </rPh>
    <rPh sb="1" eb="2">
      <t>コミ</t>
    </rPh>
    <phoneticPr fontId="32"/>
  </si>
  <si>
    <r>
      <t xml:space="preserve">見積書
</t>
    </r>
    <r>
      <rPr>
        <sz val="11"/>
        <rFont val="ＭＳ Ｐゴシック"/>
        <family val="3"/>
        <charset val="128"/>
      </rPr>
      <t>M-A</t>
    </r>
    <phoneticPr fontId="32"/>
  </si>
  <si>
    <t>Ver 1.19</t>
    <phoneticPr fontId="32"/>
  </si>
  <si>
    <t>販売会社を「ＮＴＴビジネスソリューションズ株式会社」に変更</t>
    <rPh sb="0" eb="2">
      <t>ハンバイ</t>
    </rPh>
    <rPh sb="2" eb="4">
      <t>カイシャ</t>
    </rPh>
    <rPh sb="27" eb="29">
      <t>ヘンコウ</t>
    </rPh>
    <phoneticPr fontId="32"/>
  </si>
  <si>
    <r>
      <t>V</t>
    </r>
    <r>
      <rPr>
        <sz val="11"/>
        <rFont val="ＭＳ Ｐゴシック"/>
        <family val="3"/>
        <charset val="128"/>
      </rPr>
      <t>er 1.11</t>
    </r>
    <phoneticPr fontId="32"/>
  </si>
  <si>
    <t>割賦表示</t>
    <rPh sb="0" eb="2">
      <t>カップ</t>
    </rPh>
    <rPh sb="2" eb="4">
      <t>ヒョウジ</t>
    </rPh>
    <phoneticPr fontId="32"/>
  </si>
  <si>
    <r>
      <t>V</t>
    </r>
    <r>
      <rPr>
        <sz val="11"/>
        <rFont val="ＭＳ Ｐゴシック"/>
        <family val="3"/>
        <charset val="128"/>
      </rPr>
      <t>er 1.12</t>
    </r>
    <phoneticPr fontId="32"/>
  </si>
  <si>
    <t>リース代金計算書・メンテナンス代金計算書がリース期間2～7年に対応していなかった問題を修正</t>
    <rPh sb="3" eb="5">
      <t>ダイキン</t>
    </rPh>
    <rPh sb="5" eb="8">
      <t>ケイサンショ</t>
    </rPh>
    <rPh sb="15" eb="17">
      <t>ダイキン</t>
    </rPh>
    <rPh sb="17" eb="20">
      <t>ケイサンショ</t>
    </rPh>
    <rPh sb="24" eb="26">
      <t>キカン</t>
    </rPh>
    <rPh sb="29" eb="30">
      <t>ネン</t>
    </rPh>
    <rPh sb="31" eb="33">
      <t>タイオウ</t>
    </rPh>
    <rPh sb="40" eb="42">
      <t>モンダイ</t>
    </rPh>
    <rPh sb="43" eb="45">
      <t>シュウセイ</t>
    </rPh>
    <phoneticPr fontId="32"/>
  </si>
  <si>
    <t>パック割引</t>
    <phoneticPr fontId="32"/>
  </si>
  <si>
    <r>
      <t>V</t>
    </r>
    <r>
      <rPr>
        <sz val="11"/>
        <rFont val="ＭＳ Ｐゴシック"/>
        <family val="3"/>
        <charset val="128"/>
      </rPr>
      <t>er 1.13</t>
    </r>
    <phoneticPr fontId="32"/>
  </si>
  <si>
    <t>パック適用表示の変更に対応。パック割引が個別に表示可能。（Ver1.12のCSVも読み込み可能）</t>
    <rPh sb="3" eb="5">
      <t>テキヨウ</t>
    </rPh>
    <rPh sb="5" eb="7">
      <t>ヒョウジ</t>
    </rPh>
    <rPh sb="8" eb="10">
      <t>ヘンコウ</t>
    </rPh>
    <rPh sb="11" eb="13">
      <t>タイオウ</t>
    </rPh>
    <rPh sb="17" eb="19">
      <t>ワリビキ</t>
    </rPh>
    <rPh sb="20" eb="22">
      <t>コベツ</t>
    </rPh>
    <rPh sb="23" eb="25">
      <t>ヒョウジ</t>
    </rPh>
    <rPh sb="25" eb="27">
      <t>カノウ</t>
    </rPh>
    <rPh sb="41" eb="42">
      <t>ヨ</t>
    </rPh>
    <rPh sb="43" eb="44">
      <t>コ</t>
    </rPh>
    <rPh sb="45" eb="47">
      <t>カノウ</t>
    </rPh>
    <phoneticPr fontId="32"/>
  </si>
  <si>
    <t>キット保守T700,M1800追加</t>
    <rPh sb="3" eb="5">
      <t>ホシュ</t>
    </rPh>
    <rPh sb="15" eb="17">
      <t>ツイカ</t>
    </rPh>
    <phoneticPr fontId="32"/>
  </si>
  <si>
    <t>カウンタ保守  X2000C追加　価格全面見直し</t>
    <rPh sb="4" eb="6">
      <t>ホシュ</t>
    </rPh>
    <rPh sb="14" eb="16">
      <t>ツイカ</t>
    </rPh>
    <rPh sb="17" eb="19">
      <t>カカク</t>
    </rPh>
    <rPh sb="19" eb="21">
      <t>ゼンメン</t>
    </rPh>
    <rPh sb="21" eb="23">
      <t>ミナオ</t>
    </rPh>
    <phoneticPr fontId="32"/>
  </si>
  <si>
    <t>Ver 1.17</t>
    <phoneticPr fontId="32"/>
  </si>
  <si>
    <t>Ver 1.18</t>
    <phoneticPr fontId="32"/>
  </si>
  <si>
    <t>リスト</t>
    <phoneticPr fontId="32"/>
  </si>
  <si>
    <t>Ver 1.15</t>
    <phoneticPr fontId="32"/>
  </si>
  <si>
    <t>Ver 1.16</t>
    <phoneticPr fontId="32"/>
  </si>
  <si>
    <t>αNX２対応</t>
    <rPh sb="4" eb="6">
      <t>タイオウ</t>
    </rPh>
    <phoneticPr fontId="32"/>
  </si>
  <si>
    <r>
      <t>V</t>
    </r>
    <r>
      <rPr>
        <sz val="11"/>
        <rFont val="ＭＳ Ｐゴシック"/>
        <family val="3"/>
        <charset val="128"/>
      </rPr>
      <t>er 1.14</t>
    </r>
    <phoneticPr fontId="32"/>
  </si>
  <si>
    <t>物品要求依頼書の物品費、工事費が正しく表示されない問題を修正</t>
    <rPh sb="0" eb="2">
      <t>ブッピン</t>
    </rPh>
    <rPh sb="2" eb="4">
      <t>ヨウキュウ</t>
    </rPh>
    <rPh sb="4" eb="7">
      <t>イライショ</t>
    </rPh>
    <rPh sb="8" eb="10">
      <t>ブッピン</t>
    </rPh>
    <rPh sb="10" eb="11">
      <t>ヒ</t>
    </rPh>
    <rPh sb="12" eb="15">
      <t>コウジヒ</t>
    </rPh>
    <rPh sb="16" eb="17">
      <t>タダ</t>
    </rPh>
    <rPh sb="19" eb="21">
      <t>ヒョウジ</t>
    </rPh>
    <rPh sb="25" eb="27">
      <t>モンダイ</t>
    </rPh>
    <rPh sb="28" eb="30">
      <t>シュウセイ</t>
    </rPh>
    <phoneticPr fontId="32"/>
  </si>
  <si>
    <t>支払い方法</t>
    <rPh sb="0" eb="2">
      <t>シハラ</t>
    </rPh>
    <rPh sb="3" eb="5">
      <t>ホウホウ</t>
    </rPh>
    <phoneticPr fontId="32"/>
  </si>
  <si>
    <t>商  品  名</t>
  </si>
  <si>
    <t>カ ナ 品 名</t>
  </si>
  <si>
    <t>数量</t>
  </si>
  <si>
    <t>価 格</t>
  </si>
  <si>
    <t>計</t>
  </si>
  <si>
    <t>工事費</t>
  </si>
  <si>
    <t xml:space="preserve">          小      計</t>
  </si>
  <si>
    <t xml:space="preserve">           小      計</t>
  </si>
  <si>
    <t>①</t>
  </si>
  <si>
    <t>②</t>
  </si>
  <si>
    <t>③</t>
  </si>
  <si>
    <t xml:space="preserve">  </t>
  </si>
  <si>
    <t>月  額</t>
  </si>
  <si>
    <t>消費税</t>
  </si>
  <si>
    <t>総  額</t>
  </si>
  <si>
    <t>合  計</t>
  </si>
  <si>
    <t>物品コード</t>
  </si>
  <si>
    <t>商品名</t>
  </si>
  <si>
    <t>カナ品名</t>
  </si>
  <si>
    <t>標準価格合計</t>
  </si>
  <si>
    <t xml:space="preserve">              実販売価格</t>
  </si>
  <si>
    <t>現在の粗利率</t>
  </si>
  <si>
    <t xml:space="preserve">              現在の粗利額</t>
  </si>
  <si>
    <t>割引率</t>
  </si>
  <si>
    <t xml:space="preserve">      割引額</t>
  </si>
  <si>
    <t xml:space="preserve">   実販売価格</t>
  </si>
  <si>
    <t xml:space="preserve">      粗利額</t>
  </si>
  <si>
    <t>粗利率</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</si>
  <si>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</si>
  <si>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</si>
  <si>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</si>
  <si>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</si>
  <si>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</si>
  <si>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</si>
  <si>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</si>
  <si>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</si>
  <si>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</si>
  <si>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</si>
  <si>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</si>
  <si>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</si>
  <si>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</si>
  <si>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</si>
  <si>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</si>
  <si>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</si>
  <si>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</si>
  <si>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</si>
  <si>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</si>
  <si>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</si>
  <si>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</si>
  <si>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</si>
  <si>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</si>
  <si>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</si>
  <si>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</si>
  <si>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</si>
  <si>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</si>
  <si>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</si>
  <si>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</si>
  <si>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</si>
  <si>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</si>
  <si>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</si>
  <si>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</si>
  <si>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</si>
  <si>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</si>
  <si>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</si>
  <si>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</si>
  <si>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</si>
  <si>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</si>
  <si>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</si>
  <si>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</si>
  <si>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</si>
  <si>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</si>
  <si>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</si>
  <si>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</si>
  <si>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</si>
  <si>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</si>
  <si>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</si>
  <si>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</si>
  <si>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</si>
  <si>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</si>
  <si>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52%</t>
  </si>
  <si>
    <t>53%</t>
  </si>
  <si>
    <t>55%</t>
  </si>
  <si>
    <t>56%</t>
  </si>
  <si>
    <t>57%</t>
  </si>
  <si>
    <t>58%</t>
  </si>
  <si>
    <t>59%</t>
  </si>
  <si>
    <t>60%</t>
  </si>
  <si>
    <t>62%</t>
  </si>
  <si>
    <t>63%</t>
  </si>
  <si>
    <t>64%</t>
  </si>
  <si>
    <t>65%</t>
  </si>
  <si>
    <t>66%</t>
  </si>
  <si>
    <t>67%</t>
  </si>
  <si>
    <t>68%</t>
  </si>
  <si>
    <t>69%</t>
  </si>
  <si>
    <t>70%</t>
  </si>
  <si>
    <t>72%</t>
  </si>
  <si>
    <t>73%</t>
  </si>
  <si>
    <t>74%</t>
  </si>
  <si>
    <t>75%</t>
  </si>
  <si>
    <t>76%</t>
  </si>
  <si>
    <t>77%</t>
  </si>
  <si>
    <t>78%</t>
  </si>
  <si>
    <t>79%</t>
  </si>
  <si>
    <t>80%</t>
  </si>
  <si>
    <t>82%</t>
  </si>
  <si>
    <t>83%</t>
  </si>
  <si>
    <t>84%</t>
  </si>
  <si>
    <t>85%</t>
  </si>
  <si>
    <t>86%</t>
  </si>
  <si>
    <t>87%</t>
  </si>
  <si>
    <t>88%</t>
  </si>
  <si>
    <t>89%</t>
  </si>
  <si>
    <t>90%</t>
  </si>
  <si>
    <t>92%</t>
  </si>
  <si>
    <t>93%</t>
  </si>
  <si>
    <t>94%</t>
  </si>
  <si>
    <t>95%</t>
  </si>
  <si>
    <t>96%</t>
  </si>
  <si>
    <t>97%</t>
  </si>
  <si>
    <t>98%</t>
  </si>
  <si>
    <t>99%</t>
  </si>
  <si>
    <t>100%</t>
  </si>
  <si>
    <t/>
  </si>
  <si>
    <t>見  積  内  訳  書</t>
    <phoneticPr fontId="32"/>
  </si>
  <si>
    <t>合　　計</t>
    <rPh sb="0" eb="1">
      <t>ゴウ</t>
    </rPh>
    <rPh sb="3" eb="4">
      <t>ケイ</t>
    </rPh>
    <phoneticPr fontId="32"/>
  </si>
  <si>
    <t>下記の通りお見積り申し上げます。</t>
    <phoneticPr fontId="32"/>
  </si>
  <si>
    <t>件名</t>
    <rPh sb="0" eb="2">
      <t>ケンメイ</t>
    </rPh>
    <phoneticPr fontId="32"/>
  </si>
  <si>
    <t>納期予定日</t>
    <phoneticPr fontId="32"/>
  </si>
  <si>
    <t>：</t>
    <phoneticPr fontId="32"/>
  </si>
  <si>
    <t>お支払条件</t>
    <phoneticPr fontId="32"/>
  </si>
  <si>
    <t>有 効 期 限</t>
    <phoneticPr fontId="32"/>
  </si>
  <si>
    <t>金　 額</t>
    <rPh sb="0" eb="1">
      <t>キン</t>
    </rPh>
    <rPh sb="3" eb="4">
      <t>ガク</t>
    </rPh>
    <phoneticPr fontId="32"/>
  </si>
  <si>
    <t>リースの場合</t>
    <rPh sb="4" eb="6">
      <t>バアイ</t>
    </rPh>
    <phoneticPr fontId="32"/>
  </si>
  <si>
    <t>備考</t>
    <rPh sb="0" eb="2">
      <t>ビコウ</t>
    </rPh>
    <phoneticPr fontId="32"/>
  </si>
  <si>
    <t>御    見    積    書</t>
    <phoneticPr fontId="32"/>
  </si>
  <si>
    <t>単　 価</t>
    <rPh sb="0" eb="1">
      <t>タン</t>
    </rPh>
    <rPh sb="3" eb="4">
      <t>アタイ</t>
    </rPh>
    <phoneticPr fontId="32"/>
  </si>
  <si>
    <t>数量</t>
    <rPh sb="0" eb="2">
      <t>スウリョウ</t>
    </rPh>
    <phoneticPr fontId="32"/>
  </si>
  <si>
    <t>小   計</t>
    <rPh sb="0" eb="1">
      <t>コ</t>
    </rPh>
    <phoneticPr fontId="32"/>
  </si>
  <si>
    <t>合   計</t>
    <rPh sb="0" eb="1">
      <t>ゴウ</t>
    </rPh>
    <phoneticPr fontId="32"/>
  </si>
  <si>
    <t>割賦の場合</t>
    <rPh sb="0" eb="2">
      <t>カップ</t>
    </rPh>
    <rPh sb="3" eb="5">
      <t>バアイ</t>
    </rPh>
    <phoneticPr fontId="32"/>
  </si>
  <si>
    <t>リ ー ス 料 金 表</t>
    <rPh sb="6" eb="7">
      <t>リョウ</t>
    </rPh>
    <rPh sb="8" eb="9">
      <t>キン</t>
    </rPh>
    <rPh sb="10" eb="11">
      <t>ヒョウ</t>
    </rPh>
    <phoneticPr fontId="32"/>
  </si>
  <si>
    <t>対象金額 ( ① + ② + ③ )</t>
    <phoneticPr fontId="32"/>
  </si>
  <si>
    <t>割 賦 料 金 表</t>
    <rPh sb="0" eb="1">
      <t>ワリ</t>
    </rPh>
    <rPh sb="2" eb="3">
      <t>ミツグ</t>
    </rPh>
    <rPh sb="4" eb="5">
      <t>リョウ</t>
    </rPh>
    <rPh sb="6" eb="7">
      <t>カネ</t>
    </rPh>
    <rPh sb="8" eb="9">
      <t>ヒョウ</t>
    </rPh>
    <phoneticPr fontId="6"/>
  </si>
  <si>
    <t>対象金額 ( ① + ② + ③ )</t>
    <phoneticPr fontId="6"/>
  </si>
  <si>
    <t>【 電話番号 】</t>
    <rPh sb="2" eb="4">
      <t>デンワ</t>
    </rPh>
    <rPh sb="4" eb="6">
      <t>バンゴウ</t>
    </rPh>
    <phoneticPr fontId="32"/>
  </si>
  <si>
    <t>【 機 器 代 金 】</t>
    <rPh sb="2" eb="3">
      <t>キ</t>
    </rPh>
    <rPh sb="4" eb="5">
      <t>ウツワ</t>
    </rPh>
    <rPh sb="6" eb="7">
      <t>ダイ</t>
    </rPh>
    <rPh sb="8" eb="9">
      <t>キン</t>
    </rPh>
    <phoneticPr fontId="32"/>
  </si>
  <si>
    <t>【 お客様名 】</t>
    <rPh sb="3" eb="5">
      <t>キャクサマ</t>
    </rPh>
    <rPh sb="5" eb="6">
      <t>ナ</t>
    </rPh>
    <phoneticPr fontId="32"/>
  </si>
  <si>
    <t>【 工 事 代 金 】</t>
    <rPh sb="2" eb="3">
      <t>コウ</t>
    </rPh>
    <rPh sb="4" eb="5">
      <t>コト</t>
    </rPh>
    <rPh sb="6" eb="7">
      <t>ダイ</t>
    </rPh>
    <rPh sb="8" eb="9">
      <t>キン</t>
    </rPh>
    <phoneticPr fontId="32"/>
  </si>
  <si>
    <t>【 工事予定日 】</t>
    <rPh sb="2" eb="4">
      <t>コウジ</t>
    </rPh>
    <rPh sb="4" eb="7">
      <t>ヨテイビ</t>
    </rPh>
    <phoneticPr fontId="32"/>
  </si>
  <si>
    <t>【 支払い方法 】</t>
    <rPh sb="2" eb="4">
      <t>シハラ</t>
    </rPh>
    <rPh sb="5" eb="7">
      <t>ホウホウ</t>
    </rPh>
    <phoneticPr fontId="32"/>
  </si>
  <si>
    <t>【 販売担当者 】</t>
    <rPh sb="2" eb="4">
      <t>ハンバイ</t>
    </rPh>
    <rPh sb="4" eb="7">
      <t>タントウシャ</t>
    </rPh>
    <phoneticPr fontId="32"/>
  </si>
  <si>
    <t>【 住　　　所 】</t>
    <rPh sb="2" eb="3">
      <t>ジュウ</t>
    </rPh>
    <rPh sb="6" eb="7">
      <t>ショ</t>
    </rPh>
    <phoneticPr fontId="32"/>
  </si>
  <si>
    <t>【 特記事項 】</t>
    <rPh sb="2" eb="4">
      <t>トッキ</t>
    </rPh>
    <rPh sb="4" eb="6">
      <t>ジコウ</t>
    </rPh>
    <phoneticPr fontId="32"/>
  </si>
  <si>
    <t>メ　モ</t>
    <phoneticPr fontId="32"/>
  </si>
  <si>
    <t>粗  利  率  表</t>
    <phoneticPr fontId="32"/>
  </si>
  <si>
    <t>新基準額合計</t>
    <rPh sb="0" eb="3">
      <t>シンキジュン</t>
    </rPh>
    <rPh sb="3" eb="4">
      <t>ガク</t>
    </rPh>
    <rPh sb="4" eb="6">
      <t>ゴウケイ</t>
    </rPh>
    <phoneticPr fontId="32"/>
  </si>
  <si>
    <t>現割引</t>
    <rPh sb="0" eb="1">
      <t>ゲン</t>
    </rPh>
    <rPh sb="1" eb="3">
      <t>ワリビキ</t>
    </rPh>
    <phoneticPr fontId="32"/>
  </si>
  <si>
    <t>51%</t>
    <phoneticPr fontId="32"/>
  </si>
  <si>
    <t>61%</t>
    <phoneticPr fontId="32"/>
  </si>
  <si>
    <t>71%</t>
    <phoneticPr fontId="32"/>
  </si>
  <si>
    <t>81%</t>
    <phoneticPr fontId="32"/>
  </si>
  <si>
    <t>91%</t>
    <phoneticPr fontId="32"/>
  </si>
  <si>
    <t>商品名</t>
    <rPh sb="0" eb="3">
      <t>ショウヒンメイ</t>
    </rPh>
    <phoneticPr fontId="32"/>
  </si>
  <si>
    <t>その他</t>
    <rPh sb="2" eb="3">
      <t>タ</t>
    </rPh>
    <phoneticPr fontId="32"/>
  </si>
  <si>
    <t>担当名</t>
    <rPh sb="0" eb="2">
      <t>タントウ</t>
    </rPh>
    <rPh sb="2" eb="3">
      <t>メイ</t>
    </rPh>
    <phoneticPr fontId="32"/>
  </si>
  <si>
    <t>ご愛顧割引</t>
  </si>
  <si>
    <t>リース等解約金</t>
  </si>
  <si>
    <t>工事代金</t>
  </si>
  <si>
    <t>◇  工事料金は、工事内容により変動する場合がございます。</t>
  </si>
  <si>
    <t>Ver 1.34</t>
    <phoneticPr fontId="32"/>
  </si>
  <si>
    <t>カウンタ保守、オフィス安心パック見積書の割引名変更</t>
    <phoneticPr fontId="32"/>
  </si>
  <si>
    <t>Ver 1.36</t>
    <phoneticPr fontId="32"/>
  </si>
  <si>
    <t>カウンタ保守価格変更</t>
    <rPh sb="6" eb="8">
      <t>カカク</t>
    </rPh>
    <rPh sb="8" eb="10">
      <t>ヘンコウ</t>
    </rPh>
    <phoneticPr fontId="32"/>
  </si>
  <si>
    <t>Ver 1.37</t>
    <phoneticPr fontId="32"/>
  </si>
  <si>
    <t>物品要求依頼書承認欄追加</t>
    <rPh sb="0" eb="2">
      <t>ブッピン</t>
    </rPh>
    <rPh sb="2" eb="4">
      <t>ヨウキュウ</t>
    </rPh>
    <rPh sb="4" eb="7">
      <t>イライショ</t>
    </rPh>
    <rPh sb="7" eb="9">
      <t>ショウニン</t>
    </rPh>
    <rPh sb="9" eb="10">
      <t>ラン</t>
    </rPh>
    <rPh sb="10" eb="12">
      <t>ツイカ</t>
    </rPh>
    <phoneticPr fontId="32"/>
  </si>
  <si>
    <t>物 品 要 求 書 　</t>
    <rPh sb="0" eb="3">
      <t>ブッピン</t>
    </rPh>
    <rPh sb="4" eb="9">
      <t>ヨウキュウショ</t>
    </rPh>
    <phoneticPr fontId="32"/>
  </si>
  <si>
    <t>No.</t>
    <phoneticPr fontId="32"/>
  </si>
  <si>
    <t>【工事実施】</t>
    <rPh sb="1" eb="3">
      <t>コウジ</t>
    </rPh>
    <rPh sb="3" eb="5">
      <t>ジッシ</t>
    </rPh>
    <phoneticPr fontId="32"/>
  </si>
  <si>
    <t>有・無</t>
    <rPh sb="0" eb="1">
      <t>アリ</t>
    </rPh>
    <rPh sb="2" eb="3">
      <t>ナシ</t>
    </rPh>
    <phoneticPr fontId="32"/>
  </si>
  <si>
    <t>物品送付先：</t>
    <phoneticPr fontId="32"/>
  </si>
  <si>
    <t>Ver 1.38</t>
    <phoneticPr fontId="32"/>
  </si>
  <si>
    <t>オフィス安心パック機能変更対応</t>
    <rPh sb="4" eb="6">
      <t>アンシン</t>
    </rPh>
    <rPh sb="9" eb="11">
      <t>キノウ</t>
    </rPh>
    <rPh sb="11" eb="13">
      <t>ヘンコウ</t>
    </rPh>
    <rPh sb="13" eb="15">
      <t>タイオウ</t>
    </rPh>
    <phoneticPr fontId="32"/>
  </si>
  <si>
    <t>◇  定額保守の購入時セット割引は、商品設置日より6ヶ月以内に契約した場合に適用されます。</t>
    <phoneticPr fontId="32"/>
  </si>
  <si>
    <t>Ver 1.39</t>
    <phoneticPr fontId="32"/>
  </si>
  <si>
    <t>オフィス安心パック機能変更対応 オフサポ不具合対応</t>
    <rPh sb="4" eb="6">
      <t>アンシン</t>
    </rPh>
    <rPh sb="9" eb="11">
      <t>キノウ</t>
    </rPh>
    <rPh sb="11" eb="13">
      <t>ヘンコウ</t>
    </rPh>
    <rPh sb="13" eb="15">
      <t>タイオウ</t>
    </rPh>
    <rPh sb="20" eb="23">
      <t>フグアイ</t>
    </rPh>
    <rPh sb="23" eb="25">
      <t>タイオウ</t>
    </rPh>
    <phoneticPr fontId="32"/>
  </si>
  <si>
    <t>▼ﾋﾞｼﾞﾈｽﾌｫﾝｻﾎﾟｰﾄ（ﾒﾝﾃﾅﾝｽﾘｰｽ）期間選択用</t>
    <rPh sb="26" eb="28">
      <t>キカン</t>
    </rPh>
    <rPh sb="28" eb="31">
      <t>センタクヨウ</t>
    </rPh>
    <phoneticPr fontId="32"/>
  </si>
  <si>
    <t>ビジネスフォンサポートプラス（メンテナンスリース）の場合</t>
    <rPh sb="26" eb="28">
      <t>バアイ</t>
    </rPh>
    <phoneticPr fontId="32"/>
  </si>
  <si>
    <t>Ver 1.40</t>
    <phoneticPr fontId="32"/>
  </si>
  <si>
    <t>ビジネスフォンサポートプラス（メンテナンスリース）出力対応</t>
    <rPh sb="25" eb="27">
      <t>シュツリョク</t>
    </rPh>
    <rPh sb="27" eb="29">
      <t>タイオウ</t>
    </rPh>
    <phoneticPr fontId="32"/>
  </si>
  <si>
    <t>Ver 1.41</t>
    <phoneticPr fontId="32"/>
  </si>
  <si>
    <t>ビジネスフォンサポートプラス一式対応</t>
    <rPh sb="14" eb="16">
      <t>イッシキ</t>
    </rPh>
    <rPh sb="16" eb="18">
      <t>タイオウ</t>
    </rPh>
    <phoneticPr fontId="32"/>
  </si>
  <si>
    <t>Ver 1.42</t>
    <phoneticPr fontId="32"/>
  </si>
  <si>
    <t>キット保守M1800価格改定</t>
    <rPh sb="3" eb="5">
      <t>ホシュ</t>
    </rPh>
    <rPh sb="10" eb="12">
      <t>カカク</t>
    </rPh>
    <rPh sb="12" eb="14">
      <t>カイテイ</t>
    </rPh>
    <phoneticPr fontId="32"/>
  </si>
  <si>
    <t>Ver 1.43</t>
    <phoneticPr fontId="32"/>
  </si>
  <si>
    <t>オフィス安心パック関連一新</t>
    <rPh sb="4" eb="6">
      <t>アンシン</t>
    </rPh>
    <rPh sb="9" eb="11">
      <t>カンレン</t>
    </rPh>
    <rPh sb="11" eb="13">
      <t>イッシン</t>
    </rPh>
    <phoneticPr fontId="32"/>
  </si>
  <si>
    <t>Ver1.44</t>
    <phoneticPr fontId="32"/>
  </si>
  <si>
    <t>見積書担当者名が変わらない問題対応</t>
    <rPh sb="0" eb="3">
      <t>ミツモリショ</t>
    </rPh>
    <rPh sb="3" eb="6">
      <t>タントウシャ</t>
    </rPh>
    <rPh sb="6" eb="7">
      <t>メイ</t>
    </rPh>
    <rPh sb="8" eb="9">
      <t>カ</t>
    </rPh>
    <rPh sb="13" eb="15">
      <t>モンダイ</t>
    </rPh>
    <rPh sb="15" eb="17">
      <t>タイオウ</t>
    </rPh>
    <phoneticPr fontId="32"/>
  </si>
  <si>
    <t>Ver1.45</t>
    <phoneticPr fontId="32"/>
  </si>
  <si>
    <t>ビジサポプラスの月額表示対応</t>
    <rPh sb="8" eb="10">
      <t>ゲツガク</t>
    </rPh>
    <rPh sb="10" eb="12">
      <t>ヒョウジ</t>
    </rPh>
    <rPh sb="12" eb="14">
      <t>タイオウ</t>
    </rPh>
    <phoneticPr fontId="32"/>
  </si>
  <si>
    <t>Ver1.46</t>
    <phoneticPr fontId="32"/>
  </si>
  <si>
    <t>見積書Ａ不具合修正</t>
    <rPh sb="0" eb="3">
      <t>ミツモリショ</t>
    </rPh>
    <rPh sb="4" eb="7">
      <t>フグアイ</t>
    </rPh>
    <rPh sb="7" eb="9">
      <t>シュウセイ</t>
    </rPh>
    <phoneticPr fontId="32"/>
  </si>
  <si>
    <t>Ver1.47</t>
    <phoneticPr fontId="32"/>
  </si>
  <si>
    <t>リース代金計算書、メンテナンスリース代金計算書、Ver参照先元等修正</t>
    <rPh sb="27" eb="29">
      <t>サンショウ</t>
    </rPh>
    <rPh sb="29" eb="30">
      <t>サキ</t>
    </rPh>
    <rPh sb="30" eb="31">
      <t>モト</t>
    </rPh>
    <rPh sb="31" eb="32">
      <t>トウ</t>
    </rPh>
    <rPh sb="32" eb="34">
      <t>シュウセイ</t>
    </rPh>
    <phoneticPr fontId="32"/>
  </si>
  <si>
    <t>Ver1.48</t>
  </si>
  <si>
    <t>ビジネスフォンサポートプラス内訳書に機器リース料金、合計欄の内訳を追加</t>
    <rPh sb="18" eb="20">
      <t>キキ</t>
    </rPh>
    <rPh sb="23" eb="25">
      <t>リョウキン</t>
    </rPh>
    <rPh sb="26" eb="28">
      <t>ゴウケイ</t>
    </rPh>
    <rPh sb="28" eb="29">
      <t>ラン</t>
    </rPh>
    <rPh sb="30" eb="32">
      <t>ウチワケ</t>
    </rPh>
    <rPh sb="33" eb="35">
      <t>ツイカ</t>
    </rPh>
    <phoneticPr fontId="32"/>
  </si>
  <si>
    <t>Ver1.49</t>
  </si>
  <si>
    <t>オフィス安心パック内訳書、ビジネスフォンサポート内訳書の「その他機器」の表記を「その他機器一式」に変更</t>
  </si>
  <si>
    <t>Ver1.50</t>
    <phoneticPr fontId="32"/>
  </si>
  <si>
    <t>オフィス安心パック　スペック見直し対応</t>
    <rPh sb="4" eb="6">
      <t>アンシン</t>
    </rPh>
    <rPh sb="14" eb="16">
      <t>ミナオ</t>
    </rPh>
    <rPh sb="17" eb="19">
      <t>タイオウ</t>
    </rPh>
    <phoneticPr fontId="32"/>
  </si>
  <si>
    <t>▼ﾋﾞｼﾞﾈｽﾌｫﾝｻﾎﾟｰﾄ（ﾒﾝﾃﾅﾝｽﾘｰｽ）料金表示用</t>
    <rPh sb="27" eb="28">
      <t>ヨウ</t>
    </rPh>
    <phoneticPr fontId="32"/>
  </si>
  <si>
    <t>Ver1.51</t>
    <phoneticPr fontId="32"/>
  </si>
  <si>
    <t>αA1スペック見直し及びUC対応</t>
    <rPh sb="7" eb="9">
      <t>ミナオ</t>
    </rPh>
    <rPh sb="10" eb="11">
      <t>オヨ</t>
    </rPh>
    <phoneticPr fontId="32"/>
  </si>
  <si>
    <t>その他サービス</t>
    <phoneticPr fontId="32"/>
  </si>
  <si>
    <t>その他サービス</t>
    <phoneticPr fontId="32"/>
  </si>
  <si>
    <t>▼その他サービス</t>
    <phoneticPr fontId="32"/>
  </si>
  <si>
    <t>その他サービス</t>
    <phoneticPr fontId="32"/>
  </si>
  <si>
    <t>αA1 Standard主装置 及び パッケージ 一式</t>
  </si>
  <si>
    <t>※ (Ver1.51)下に移動　セルAO156</t>
    <rPh sb="11" eb="12">
      <t>シタ</t>
    </rPh>
    <rPh sb="13" eb="15">
      <t>イドウ</t>
    </rPh>
    <phoneticPr fontId="32"/>
  </si>
  <si>
    <t>今後、機器種別が増えるため</t>
    <rPh sb="0" eb="2">
      <t>コンゴ</t>
    </rPh>
    <rPh sb="3" eb="5">
      <t>キキ</t>
    </rPh>
    <rPh sb="5" eb="7">
      <t>シュベツ</t>
    </rPh>
    <rPh sb="8" eb="9">
      <t>フ</t>
    </rPh>
    <phoneticPr fontId="32"/>
  </si>
  <si>
    <t>Ver1.52</t>
  </si>
  <si>
    <t>Bプラン対応</t>
    <rPh sb="4" eb="6">
      <t>タイオウ</t>
    </rPh>
    <phoneticPr fontId="32"/>
  </si>
  <si>
    <t>Ver1.53</t>
    <phoneticPr fontId="32"/>
  </si>
  <si>
    <t>Ver1.54</t>
  </si>
  <si>
    <t>割賦支払回数選択に24回を追加</t>
    <rPh sb="0" eb="2">
      <t>カップ</t>
    </rPh>
    <rPh sb="2" eb="4">
      <t>シハライ</t>
    </rPh>
    <rPh sb="4" eb="6">
      <t>カイスウ</t>
    </rPh>
    <rPh sb="6" eb="8">
      <t>センタク</t>
    </rPh>
    <rPh sb="11" eb="12">
      <t>カイ</t>
    </rPh>
    <rPh sb="13" eb="15">
      <t>ツイカ</t>
    </rPh>
    <phoneticPr fontId="32"/>
  </si>
  <si>
    <t>▼基本メニューフラグ</t>
    <rPh sb="1" eb="3">
      <t>キホン</t>
    </rPh>
    <phoneticPr fontId="32"/>
  </si>
  <si>
    <t>▼機種タイプ</t>
    <rPh sb="1" eb="3">
      <t>キシュ</t>
    </rPh>
    <phoneticPr fontId="32"/>
  </si>
  <si>
    <t>備考文言変更・メンテナンスのラジオボタンが有効にならない不具合修正</t>
    <rPh sb="0" eb="2">
      <t>ビコウ</t>
    </rPh>
    <rPh sb="2" eb="4">
      <t>モンゴン</t>
    </rPh>
    <rPh sb="4" eb="6">
      <t>ヘンコウ</t>
    </rPh>
    <phoneticPr fontId="32"/>
  </si>
  <si>
    <t>▼ミニタイプフラグ</t>
    <phoneticPr fontId="32"/>
  </si>
  <si>
    <t>Ver1.55</t>
    <phoneticPr fontId="32"/>
  </si>
  <si>
    <t>A1、2台時ビジサポプラス金額変更</t>
    <rPh sb="4" eb="5">
      <t>ダイ</t>
    </rPh>
    <rPh sb="5" eb="6">
      <t>ジ</t>
    </rPh>
    <rPh sb="13" eb="15">
      <t>キンガク</t>
    </rPh>
    <rPh sb="15" eb="17">
      <t>ヘンコウ</t>
    </rPh>
    <phoneticPr fontId="32"/>
  </si>
  <si>
    <t>ＳＯ工事</t>
    <rPh sb="2" eb="4">
      <t>コウジ</t>
    </rPh>
    <phoneticPr fontId="32"/>
  </si>
  <si>
    <t>オフィス訪問サポートサービス</t>
    <rPh sb="4" eb="6">
      <t>ホウモン</t>
    </rPh>
    <phoneticPr fontId="32"/>
  </si>
  <si>
    <t>　　　　　リース等解約金</t>
    <phoneticPr fontId="32"/>
  </si>
  <si>
    <t xml:space="preserve">          小      計</t>
    <phoneticPr fontId="32"/>
  </si>
  <si>
    <t>Ver1.56</t>
    <phoneticPr fontId="32"/>
  </si>
  <si>
    <t>オフィス訪問サポートサービス対応</t>
    <rPh sb="4" eb="6">
      <t>ホウモン</t>
    </rPh>
    <rPh sb="14" eb="16">
      <t>タイオウ</t>
    </rPh>
    <phoneticPr fontId="32"/>
  </si>
  <si>
    <t>見  積  内  訳  書 (別紙　物品）</t>
    <phoneticPr fontId="32"/>
  </si>
  <si>
    <t>工事代金（見積内訳書A②）</t>
    <rPh sb="0" eb="2">
      <t>コウジ</t>
    </rPh>
    <rPh sb="2" eb="4">
      <t>ダイキン</t>
    </rPh>
    <rPh sb="5" eb="7">
      <t>ミツモリ</t>
    </rPh>
    <rPh sb="7" eb="9">
      <t>ウチワケ</t>
    </rPh>
    <rPh sb="9" eb="10">
      <t>ショ</t>
    </rPh>
    <phoneticPr fontId="32"/>
  </si>
  <si>
    <t>機器代金一式</t>
    <rPh sb="0" eb="2">
      <t>キキ</t>
    </rPh>
    <rPh sb="2" eb="4">
      <t>ダイキン</t>
    </rPh>
    <rPh sb="4" eb="6">
      <t>イッシキ</t>
    </rPh>
    <phoneticPr fontId="32"/>
  </si>
  <si>
    <t>Ver1.57</t>
  </si>
  <si>
    <t>オフィス訪問サポートシートNASオプションの追加</t>
  </si>
  <si>
    <t>Ver1.58</t>
  </si>
  <si>
    <t>SSB Standard/Professional追加</t>
    <phoneticPr fontId="32"/>
  </si>
  <si>
    <t>Ver1.59</t>
  </si>
  <si>
    <t xml:space="preserve">端数調整額対応（10円未満切り上げ→1円未満切り捨て） </t>
    <rPh sb="0" eb="2">
      <t>ハスウ</t>
    </rPh>
    <rPh sb="2" eb="4">
      <t>チョウセイ</t>
    </rPh>
    <rPh sb="4" eb="5">
      <t>ガク</t>
    </rPh>
    <rPh sb="5" eb="7">
      <t>タイオウ</t>
    </rPh>
    <rPh sb="10" eb="11">
      <t>エン</t>
    </rPh>
    <rPh sb="11" eb="13">
      <t>ミマン</t>
    </rPh>
    <rPh sb="13" eb="14">
      <t>キ</t>
    </rPh>
    <rPh sb="15" eb="16">
      <t>ア</t>
    </rPh>
    <rPh sb="19" eb="20">
      <t>エン</t>
    </rPh>
    <rPh sb="20" eb="22">
      <t>ミマン</t>
    </rPh>
    <rPh sb="22" eb="23">
      <t>キ</t>
    </rPh>
    <rPh sb="24" eb="25">
      <t>ス</t>
    </rPh>
    <phoneticPr fontId="32"/>
  </si>
  <si>
    <t>Ver1.60</t>
    <phoneticPr fontId="32"/>
  </si>
  <si>
    <t>SO工事 価格設定変更対応</t>
    <rPh sb="2" eb="4">
      <t>コウジ</t>
    </rPh>
    <rPh sb="5" eb="7">
      <t>カカク</t>
    </rPh>
    <rPh sb="7" eb="9">
      <t>セッテイ</t>
    </rPh>
    <rPh sb="9" eb="11">
      <t>ヘンコウ</t>
    </rPh>
    <rPh sb="11" eb="13">
      <t>タイオウ</t>
    </rPh>
    <phoneticPr fontId="32"/>
  </si>
  <si>
    <t>ＳＯ工事オプション工事費</t>
    <rPh sb="2" eb="4">
      <t>コウジ</t>
    </rPh>
    <rPh sb="9" eb="12">
      <t>コウジヒ</t>
    </rPh>
    <phoneticPr fontId="32"/>
  </si>
  <si>
    <t>Ver1.61</t>
  </si>
  <si>
    <t xml:space="preserve">パック複数対応・端数調整額対応（1円未満切り捨て→10円未満切り上げ） </t>
    <phoneticPr fontId="32"/>
  </si>
  <si>
    <t>Ver1.62</t>
  </si>
  <si>
    <t>社外調達品がある場合に取り込めないエラーを修正</t>
  </si>
  <si>
    <t>▼長期契約割</t>
    <rPh sb="1" eb="3">
      <t>チョウキ</t>
    </rPh>
    <rPh sb="3" eb="5">
      <t>ケイヤク</t>
    </rPh>
    <rPh sb="5" eb="6">
      <t>ワリ</t>
    </rPh>
    <phoneticPr fontId="32"/>
  </si>
  <si>
    <t>Ver1.63</t>
  </si>
  <si>
    <t>長期契約割引対応</t>
  </si>
  <si>
    <t>Ver1.64</t>
  </si>
  <si>
    <t>長期契約割引がらみの修正・ビジサポプラス(BY）コード等帳票修正</t>
    <rPh sb="0" eb="2">
      <t>チョウキ</t>
    </rPh>
    <rPh sb="2" eb="4">
      <t>ケイヤク</t>
    </rPh>
    <rPh sb="4" eb="6">
      <t>ワリビキ</t>
    </rPh>
    <rPh sb="10" eb="12">
      <t>シュウセイ</t>
    </rPh>
    <rPh sb="27" eb="28">
      <t>トウ</t>
    </rPh>
    <rPh sb="28" eb="30">
      <t>チョウヒョウ</t>
    </rPh>
    <rPh sb="30" eb="32">
      <t>シュウセイ</t>
    </rPh>
    <phoneticPr fontId="32"/>
  </si>
  <si>
    <t>◇拠点接続プラン電話番号投入(物品要求依頼書）</t>
    <rPh sb="1" eb="3">
      <t>キョテン</t>
    </rPh>
    <rPh sb="3" eb="5">
      <t>セツゾク</t>
    </rPh>
    <rPh sb="8" eb="10">
      <t>デンワ</t>
    </rPh>
    <rPh sb="10" eb="12">
      <t>バンゴウ</t>
    </rPh>
    <rPh sb="12" eb="14">
      <t>トウニュウ</t>
    </rPh>
    <rPh sb="15" eb="17">
      <t>ブッピン</t>
    </rPh>
    <rPh sb="17" eb="19">
      <t>ヨウキュウ</t>
    </rPh>
    <rPh sb="19" eb="22">
      <t>イライショ</t>
    </rPh>
    <phoneticPr fontId="32"/>
  </si>
  <si>
    <t>親拠点契約番号</t>
  </si>
  <si>
    <t>子拠点１契約番号1</t>
    <phoneticPr fontId="32"/>
  </si>
  <si>
    <t>子拠点１契約番号2</t>
    <phoneticPr fontId="32"/>
  </si>
  <si>
    <t>子拠点１契約番号3</t>
    <phoneticPr fontId="32"/>
  </si>
  <si>
    <t>子拠点１契約番号4</t>
    <phoneticPr fontId="32"/>
  </si>
  <si>
    <t>Ver1.65</t>
  </si>
  <si>
    <t>ビジサポありの場合は、ビジサポプラスの帳票を出力するように修正</t>
    <rPh sb="7" eb="9">
      <t>バアイ</t>
    </rPh>
    <rPh sb="19" eb="21">
      <t>チョウヒョウ</t>
    </rPh>
    <rPh sb="22" eb="24">
      <t>シュツリョク</t>
    </rPh>
    <rPh sb="29" eb="31">
      <t>シュウセイ</t>
    </rPh>
    <phoneticPr fontId="32"/>
  </si>
  <si>
    <t>セキュリティおまかせプラン</t>
    <phoneticPr fontId="32"/>
  </si>
  <si>
    <t>Ver1.66</t>
  </si>
  <si>
    <t>セキュリティおまかせプラン対応</t>
  </si>
  <si>
    <t>セキュリティおまかせプラン</t>
    <phoneticPr fontId="32"/>
  </si>
  <si>
    <t>Ver2.00</t>
    <phoneticPr fontId="32"/>
  </si>
  <si>
    <t>xlsmに変更。N1タイトル追加</t>
    <rPh sb="5" eb="7">
      <t>ヘンコウ</t>
    </rPh>
    <rPh sb="14" eb="16">
      <t>ツイカ</t>
    </rPh>
    <phoneticPr fontId="32"/>
  </si>
  <si>
    <t>Ver2.01</t>
    <phoneticPr fontId="32"/>
  </si>
  <si>
    <t>2017.11.24リリース。LM-A-1のご愛顧割引が反映されない問題を修正</t>
    <rPh sb="23" eb="25">
      <t>アイコ</t>
    </rPh>
    <rPh sb="25" eb="27">
      <t>ワリビキ</t>
    </rPh>
    <rPh sb="28" eb="30">
      <t>ハンエイ</t>
    </rPh>
    <rPh sb="34" eb="36">
      <t>モンダイ</t>
    </rPh>
    <rPh sb="37" eb="39">
      <t>シュウセイ</t>
    </rPh>
    <phoneticPr fontId="32"/>
  </si>
  <si>
    <t>Ver2.03</t>
    <phoneticPr fontId="32"/>
  </si>
  <si>
    <t>Ver2.04</t>
    <phoneticPr fontId="32"/>
  </si>
  <si>
    <t>見積書タイトルにN1 TypeLを追加</t>
  </si>
  <si>
    <t>カウンダキット保守商品メンテ</t>
    <rPh sb="7" eb="9">
      <t>ホシュ</t>
    </rPh>
    <rPh sb="9" eb="11">
      <t>ショウヒン</t>
    </rPh>
    <phoneticPr fontId="32"/>
  </si>
  <si>
    <t>αA1 Professional主装置 及び パッケージ 一式</t>
  </si>
  <si>
    <t>αN1-Sタイプ主装置 及び パッケージ 一式</t>
  </si>
  <si>
    <t>αN1-Mタイプ主装置 及び パッケージ 一式</t>
  </si>
  <si>
    <t>αB1 主装置 及び パッケージ 一式</t>
  </si>
  <si>
    <t>Ver2.05</t>
  </si>
  <si>
    <t>オフィスネットおまかせサポートサービス総合申込書のクーリングオフページ削除・｢案内を｣の文字追加</t>
  </si>
  <si>
    <t>Ver2.06</t>
    <phoneticPr fontId="32"/>
  </si>
  <si>
    <t>ルーターおまかせプラン対応</t>
    <phoneticPr fontId="32"/>
  </si>
  <si>
    <t>Ver2.07</t>
    <phoneticPr fontId="32"/>
  </si>
  <si>
    <t>物品依頼書で、BASISコードを出力していたため、物品コードを出力するように修正</t>
    <rPh sb="0" eb="2">
      <t>ブッピン</t>
    </rPh>
    <rPh sb="2" eb="5">
      <t>イライショ</t>
    </rPh>
    <rPh sb="16" eb="18">
      <t>シュツリョク</t>
    </rPh>
    <rPh sb="25" eb="27">
      <t>ブッピン</t>
    </rPh>
    <rPh sb="31" eb="33">
      <t>シュツリョク</t>
    </rPh>
    <rPh sb="38" eb="40">
      <t>シュウセイ</t>
    </rPh>
    <phoneticPr fontId="32"/>
  </si>
  <si>
    <t>Ver2.08</t>
    <phoneticPr fontId="32"/>
  </si>
  <si>
    <t>見積書LM-B-1の単価の出力位置がずれている不具合修正</t>
    <rPh sb="0" eb="3">
      <t>ミツモリショ</t>
    </rPh>
    <rPh sb="10" eb="12">
      <t>タンカ</t>
    </rPh>
    <rPh sb="13" eb="15">
      <t>シュツリョク</t>
    </rPh>
    <rPh sb="15" eb="17">
      <t>イチ</t>
    </rPh>
    <rPh sb="23" eb="26">
      <t>フグアイ</t>
    </rPh>
    <rPh sb="26" eb="28">
      <t>シュウセイ</t>
    </rPh>
    <phoneticPr fontId="32"/>
  </si>
  <si>
    <t>Ver2.09</t>
    <phoneticPr fontId="32"/>
  </si>
  <si>
    <t>Ver2.10</t>
    <phoneticPr fontId="32"/>
  </si>
  <si>
    <t>物品依頼書で、「ｽﾀｰ端末ｹｰﾌﾞﾙ等」の行は、出力しないように修正</t>
    <phoneticPr fontId="32"/>
  </si>
  <si>
    <t>物品依頼書で、「ｽﾀｰ端末ｹｰﾌﾞﾙ等」の行は、出力しないが、機器代金には加算する</t>
    <phoneticPr fontId="32"/>
  </si>
  <si>
    <t>Ver2.11</t>
    <phoneticPr fontId="32"/>
  </si>
  <si>
    <t>SSB PROの物品コード変換対応（PACK3204→04375685）</t>
    <phoneticPr fontId="32"/>
  </si>
  <si>
    <t>Ver2.12</t>
    <phoneticPr fontId="32"/>
  </si>
  <si>
    <t>オフィス安心パック総合申込書　フォーマット変更</t>
    <rPh sb="4" eb="6">
      <t>アンシン</t>
    </rPh>
    <rPh sb="9" eb="11">
      <t>ソウゴウ</t>
    </rPh>
    <rPh sb="11" eb="14">
      <t>モウシコミショ</t>
    </rPh>
    <rPh sb="21" eb="23">
      <t>ヘンコウ</t>
    </rPh>
    <phoneticPr fontId="32"/>
  </si>
  <si>
    <t>FAX 及び オプション一式</t>
  </si>
  <si>
    <t>ルータおまかせプラン一式</t>
  </si>
  <si>
    <t>セキュリティおまかせプラン（Biz Box UTM「Cloud Edge」）一式</t>
  </si>
  <si>
    <t>スマート光ビジネスwi-fi一式</t>
  </si>
  <si>
    <t>αN1-Lタイプ主装置 及び パッケージ 一式</t>
    <phoneticPr fontId="32"/>
  </si>
  <si>
    <t>Smart Netcommunity αA1 新設工事一式</t>
  </si>
  <si>
    <t>Smart Netcommunity αN1 新設工事一式</t>
  </si>
  <si>
    <t>Smart Netcommunity αB1 新設工事一式</t>
  </si>
  <si>
    <t>Netcommunity System αNXⅡ 新設工事一式</t>
  </si>
  <si>
    <t>Netcommunity System BXⅡ 新設工事一式</t>
    <phoneticPr fontId="32"/>
  </si>
  <si>
    <t>FAX 新設工事一式</t>
    <phoneticPr fontId="32"/>
  </si>
  <si>
    <t>セキュリティおまかせプラン（Biz Box UTM「Cloud Edge」） 新設工事一式</t>
    <phoneticPr fontId="32"/>
  </si>
  <si>
    <t>スマート光ビジネスwi-fi 新設工事一式</t>
    <phoneticPr fontId="32"/>
  </si>
  <si>
    <t>Ver2.13</t>
    <phoneticPr fontId="32"/>
  </si>
  <si>
    <t>定額保守計算書の元号を削除</t>
    <rPh sb="0" eb="2">
      <t>テイガク</t>
    </rPh>
    <rPh sb="2" eb="4">
      <t>ホシュ</t>
    </rPh>
    <rPh sb="4" eb="7">
      <t>ケイサンショ</t>
    </rPh>
    <rPh sb="8" eb="10">
      <t>ゲンゴウ</t>
    </rPh>
    <rPh sb="11" eb="13">
      <t>サクジョ</t>
    </rPh>
    <phoneticPr fontId="32"/>
  </si>
  <si>
    <t>ルータおまかせプラン 新設工事一式</t>
    <phoneticPr fontId="32"/>
  </si>
  <si>
    <t>Ver2.14</t>
    <phoneticPr fontId="32"/>
  </si>
  <si>
    <t>カウンタキット保守変更</t>
    <rPh sb="7" eb="9">
      <t>ホシュ</t>
    </rPh>
    <rPh sb="9" eb="11">
      <t>ヘンコウ</t>
    </rPh>
    <phoneticPr fontId="32"/>
  </si>
  <si>
    <t>Ver2.15</t>
    <phoneticPr fontId="32"/>
  </si>
  <si>
    <t>安心パックの基本料金が既設の場合、500円プラスしないように修正</t>
    <rPh sb="0" eb="2">
      <t>アンシン</t>
    </rPh>
    <rPh sb="6" eb="8">
      <t>キホン</t>
    </rPh>
    <rPh sb="8" eb="10">
      <t>リョウキン</t>
    </rPh>
    <rPh sb="11" eb="13">
      <t>キセツ</t>
    </rPh>
    <rPh sb="14" eb="16">
      <t>バアイ</t>
    </rPh>
    <rPh sb="20" eb="21">
      <t>エン</t>
    </rPh>
    <rPh sb="30" eb="32">
      <t>シュウセイ</t>
    </rPh>
    <phoneticPr fontId="32"/>
  </si>
  <si>
    <t>Ver2.16</t>
    <phoneticPr fontId="32"/>
  </si>
  <si>
    <t>パソコンおまかせプラン対応</t>
    <phoneticPr fontId="32"/>
  </si>
  <si>
    <t>Ver2.17</t>
    <phoneticPr fontId="32"/>
  </si>
  <si>
    <t>消費税対応漏れ(8％→10％)の修正</t>
    <phoneticPr fontId="32"/>
  </si>
  <si>
    <t>Ver2.18</t>
    <phoneticPr fontId="32"/>
  </si>
  <si>
    <t>αN1も、αA1と同様に「定額保守」は出力されないように修正</t>
    <rPh sb="9" eb="11">
      <t>ドウヨウ</t>
    </rPh>
    <rPh sb="13" eb="15">
      <t>テイガク</t>
    </rPh>
    <rPh sb="15" eb="17">
      <t>ホシュ</t>
    </rPh>
    <rPh sb="19" eb="21">
      <t>シュツリョク</t>
    </rPh>
    <rPh sb="28" eb="30">
      <t>シュウセイ</t>
    </rPh>
    <phoneticPr fontId="32"/>
  </si>
  <si>
    <t>Ver2.19</t>
    <phoneticPr fontId="32"/>
  </si>
  <si>
    <t>クラウドカメラ対応</t>
    <rPh sb="7" eb="9">
      <t>タイオウ</t>
    </rPh>
    <phoneticPr fontId="32"/>
  </si>
  <si>
    <t>Ver2.20</t>
    <phoneticPr fontId="32"/>
  </si>
  <si>
    <t>複合機対応</t>
    <rPh sb="0" eb="3">
      <t>フクゴウキ</t>
    </rPh>
    <rPh sb="3" eb="5">
      <t>タイオウ</t>
    </rPh>
    <phoneticPr fontId="32"/>
  </si>
  <si>
    <t>Ver2.21</t>
    <phoneticPr fontId="32"/>
  </si>
  <si>
    <t>セキュおまプライム・オフサポプライム対応</t>
    <rPh sb="18" eb="20">
      <t>タイオウ</t>
    </rPh>
    <phoneticPr fontId="32"/>
  </si>
  <si>
    <t>Ver2.22</t>
    <phoneticPr fontId="32"/>
  </si>
  <si>
    <t>パソコンタイプ名の誤り修正（B4→B5）</t>
    <rPh sb="7" eb="8">
      <t>メイ</t>
    </rPh>
    <rPh sb="9" eb="10">
      <t>アヤマ</t>
    </rPh>
    <rPh sb="11" eb="13">
      <t>シュウセイ</t>
    </rPh>
    <phoneticPr fontId="32"/>
  </si>
  <si>
    <t>M2010</t>
    <phoneticPr fontId="32"/>
  </si>
  <si>
    <t>新規複合機追加に伴う「ｷｯﾄ保守案内」追記</t>
    <rPh sb="0" eb="2">
      <t>シンキ</t>
    </rPh>
    <rPh sb="2" eb="5">
      <t>フクゴウキ</t>
    </rPh>
    <rPh sb="5" eb="7">
      <t>ツイカ</t>
    </rPh>
    <rPh sb="8" eb="9">
      <t>トモナ</t>
    </rPh>
    <rPh sb="14" eb="16">
      <t>ホシュ</t>
    </rPh>
    <rPh sb="16" eb="18">
      <t>アンナイ</t>
    </rPh>
    <rPh sb="19" eb="21">
      <t>ツイキ</t>
    </rPh>
    <phoneticPr fontId="32"/>
  </si>
  <si>
    <t>Ver2.23</t>
    <phoneticPr fontId="32"/>
  </si>
  <si>
    <t>ZX対応</t>
    <rPh sb="2" eb="4">
      <t>タイオウ</t>
    </rPh>
    <phoneticPr fontId="32"/>
  </si>
  <si>
    <t>Ver2.24</t>
    <phoneticPr fontId="32"/>
  </si>
  <si>
    <t>Ver2.25</t>
    <phoneticPr fontId="32"/>
  </si>
  <si>
    <t>ZX不具合対応</t>
    <rPh sb="2" eb="5">
      <t>フグアイ</t>
    </rPh>
    <rPh sb="5" eb="7">
      <t>タイオウ</t>
    </rPh>
    <phoneticPr fontId="32"/>
  </si>
  <si>
    <t>Smart Netcommunity αZX 新設工事一式</t>
    <phoneticPr fontId="32"/>
  </si>
  <si>
    <t>Ver2.26</t>
    <phoneticPr fontId="32"/>
  </si>
  <si>
    <t>ZX不具合対応、オフィス安心パック総合申込書の変更</t>
    <rPh sb="2" eb="5">
      <t>フグアイ</t>
    </rPh>
    <rPh sb="5" eb="7">
      <t>タイオウ</t>
    </rPh>
    <rPh sb="23" eb="25">
      <t>ヘンコウ</t>
    </rPh>
    <phoneticPr fontId="32"/>
  </si>
  <si>
    <t>Ver2.28</t>
    <phoneticPr fontId="32"/>
  </si>
  <si>
    <t>OFISTAR X2300C</t>
  </si>
  <si>
    <t>Ver2.29</t>
    <phoneticPr fontId="32"/>
  </si>
  <si>
    <t>オフィス安心パック総合申込書、オフィス安心パック内訳書（BY向け）の不具合修正</t>
    <rPh sb="4" eb="6">
      <t>アンシン</t>
    </rPh>
    <rPh sb="9" eb="11">
      <t>ソウゴウ</t>
    </rPh>
    <rPh sb="11" eb="14">
      <t>モウシコミショ</t>
    </rPh>
    <rPh sb="19" eb="21">
      <t>アンシン</t>
    </rPh>
    <rPh sb="24" eb="27">
      <t>ウチワケショ</t>
    </rPh>
    <rPh sb="30" eb="31">
      <t>ム</t>
    </rPh>
    <rPh sb="34" eb="37">
      <t>フグアイ</t>
    </rPh>
    <rPh sb="37" eb="39">
      <t>シュウセイ</t>
    </rPh>
    <phoneticPr fontId="32"/>
  </si>
  <si>
    <t>Ver2.30</t>
    <phoneticPr fontId="32"/>
  </si>
  <si>
    <t>ビジネスフォンサポートプラス内訳書（BY向け）のByコードと商品名の不具合修正</t>
    <rPh sb="30" eb="33">
      <t>ショウヒンメイ</t>
    </rPh>
    <rPh sb="34" eb="37">
      <t>フグアイ</t>
    </rPh>
    <rPh sb="37" eb="39">
      <t>シュウセイ</t>
    </rPh>
    <phoneticPr fontId="32"/>
  </si>
  <si>
    <t>Ver2.31</t>
    <phoneticPr fontId="32"/>
  </si>
  <si>
    <t>αZX-Homeタイプ主装置 及び パッケージ 一式</t>
    <phoneticPr fontId="32"/>
  </si>
  <si>
    <t>Ver2.32</t>
    <phoneticPr fontId="32"/>
  </si>
  <si>
    <t>クラウドカメラLTE対応</t>
    <rPh sb="10" eb="12">
      <t>タイオウ</t>
    </rPh>
    <phoneticPr fontId="32"/>
  </si>
  <si>
    <t>Ver2.33</t>
    <phoneticPr fontId="32"/>
  </si>
  <si>
    <t>ビジネスフォンサポートプラス内訳書（BY向け）の金額の不具合修正</t>
    <rPh sb="24" eb="26">
      <t>キンガク</t>
    </rPh>
    <rPh sb="27" eb="30">
      <t>フグアイ</t>
    </rPh>
    <rPh sb="30" eb="32">
      <t>シュウセイ</t>
    </rPh>
    <phoneticPr fontId="32"/>
  </si>
  <si>
    <t>物品要求依頼書　物品情報</t>
    <rPh sb="0" eb="2">
      <t>ブッピン</t>
    </rPh>
    <rPh sb="2" eb="4">
      <t>ヨウキュウ</t>
    </rPh>
    <rPh sb="4" eb="7">
      <t>イライショ</t>
    </rPh>
    <phoneticPr fontId="134"/>
  </si>
  <si>
    <t>基本情報</t>
    <rPh sb="0" eb="2">
      <t>キホン</t>
    </rPh>
    <rPh sb="2" eb="4">
      <t>ジョウホウ</t>
    </rPh>
    <phoneticPr fontId="136"/>
  </si>
  <si>
    <t>契約ID</t>
    <rPh sb="0" eb="2">
      <t>ケイヤク</t>
    </rPh>
    <phoneticPr fontId="32"/>
  </si>
  <si>
    <t>契約者</t>
    <rPh sb="0" eb="3">
      <t>ケイヤクシャ</t>
    </rPh>
    <phoneticPr fontId="32"/>
  </si>
  <si>
    <t>フリガナ</t>
    <phoneticPr fontId="134"/>
  </si>
  <si>
    <t>契約者名</t>
    <rPh sb="0" eb="3">
      <t>ケイヤクシャ</t>
    </rPh>
    <rPh sb="3" eb="4">
      <t>メイ</t>
    </rPh>
    <phoneticPr fontId="134"/>
  </si>
  <si>
    <t>物品情報</t>
    <rPh sb="0" eb="2">
      <t>ブッピン</t>
    </rPh>
    <rPh sb="2" eb="4">
      <t>ジョウホウ</t>
    </rPh>
    <phoneticPr fontId="136"/>
  </si>
  <si>
    <t>No</t>
    <phoneticPr fontId="136"/>
  </si>
  <si>
    <t>物品コード</t>
    <rPh sb="0" eb="2">
      <t>ブッピン</t>
    </rPh>
    <phoneticPr fontId="136"/>
  </si>
  <si>
    <t>商品コード</t>
    <phoneticPr fontId="136"/>
  </si>
  <si>
    <t>物品カナ名</t>
    <rPh sb="0" eb="2">
      <t>ブッピン</t>
    </rPh>
    <rPh sb="4" eb="5">
      <t>メイ</t>
    </rPh>
    <phoneticPr fontId="136"/>
  </si>
  <si>
    <t>商品名</t>
    <rPh sb="0" eb="2">
      <t>ショウヒン</t>
    </rPh>
    <rPh sb="2" eb="3">
      <t>メイ</t>
    </rPh>
    <phoneticPr fontId="136"/>
  </si>
  <si>
    <t>増減</t>
    <rPh sb="0" eb="2">
      <t>ゾウゲン</t>
    </rPh>
    <phoneticPr fontId="136"/>
  </si>
  <si>
    <t>数量</t>
    <rPh sb="0" eb="2">
      <t>スウリョウ</t>
    </rPh>
    <phoneticPr fontId="136"/>
  </si>
  <si>
    <t>変更後数量</t>
    <rPh sb="0" eb="2">
      <t>ヘンコウ</t>
    </rPh>
    <rPh sb="2" eb="3">
      <t>ゴ</t>
    </rPh>
    <rPh sb="3" eb="5">
      <t>スウリョウ</t>
    </rPh>
    <phoneticPr fontId="136"/>
  </si>
  <si>
    <t>支払い区分</t>
    <rPh sb="0" eb="2">
      <t>シハラ</t>
    </rPh>
    <rPh sb="3" eb="5">
      <t>クブン</t>
    </rPh>
    <phoneticPr fontId="136"/>
  </si>
  <si>
    <t>設置保守区分</t>
    <rPh sb="0" eb="2">
      <t>セッチ</t>
    </rPh>
    <rPh sb="2" eb="4">
      <t>ホシュ</t>
    </rPh>
    <rPh sb="4" eb="6">
      <t>クブン</t>
    </rPh>
    <phoneticPr fontId="136"/>
  </si>
  <si>
    <t>設置日</t>
    <rPh sb="0" eb="2">
      <t>セッチ</t>
    </rPh>
    <rPh sb="2" eb="3">
      <t>ビ</t>
    </rPh>
    <phoneticPr fontId="136"/>
  </si>
  <si>
    <t>物品
要求区分</t>
    <rPh sb="0" eb="2">
      <t>ブッピン</t>
    </rPh>
    <rPh sb="3" eb="5">
      <t>ヨウキュウ</t>
    </rPh>
    <rPh sb="5" eb="7">
      <t>クブン</t>
    </rPh>
    <phoneticPr fontId="134"/>
  </si>
  <si>
    <t>備考</t>
    <rPh sb="0" eb="2">
      <t>ビコウ</t>
    </rPh>
    <phoneticPr fontId="136"/>
  </si>
  <si>
    <t>印刷行判断</t>
    <rPh sb="0" eb="2">
      <t>インサツ</t>
    </rPh>
    <rPh sb="2" eb="3">
      <t>ギョウ</t>
    </rPh>
    <rPh sb="3" eb="5">
      <t>ハンダン</t>
    </rPh>
    <phoneticPr fontId="140"/>
  </si>
  <si>
    <t>物品要求依頼書</t>
    <rPh sb="0" eb="2">
      <t>ブッピン</t>
    </rPh>
    <rPh sb="2" eb="4">
      <t>ヨウキュウ</t>
    </rPh>
    <rPh sb="4" eb="7">
      <t>イライショ</t>
    </rPh>
    <phoneticPr fontId="134"/>
  </si>
  <si>
    <t>No</t>
    <phoneticPr fontId="136"/>
  </si>
  <si>
    <t>PACKコード</t>
    <phoneticPr fontId="136"/>
  </si>
  <si>
    <t>PACKコード名称</t>
    <rPh sb="7" eb="9">
      <t>メイショウ</t>
    </rPh>
    <phoneticPr fontId="136"/>
  </si>
  <si>
    <t>PACKコード数量</t>
    <phoneticPr fontId="136"/>
  </si>
  <si>
    <t>情報機器SO投入依頼　物品情報</t>
    <rPh sb="11" eb="13">
      <t>ブッピン</t>
    </rPh>
    <rPh sb="13" eb="15">
      <t>ジョウホウ</t>
    </rPh>
    <phoneticPr fontId="134"/>
  </si>
  <si>
    <t>情報機器SO投入依頼　物品情報（PACKリスト）</t>
    <rPh sb="11" eb="13">
      <t>ブッピン</t>
    </rPh>
    <rPh sb="13" eb="15">
      <t>ジョウホウ</t>
    </rPh>
    <phoneticPr fontId="134"/>
  </si>
  <si>
    <t>No</t>
    <phoneticPr fontId="136"/>
  </si>
  <si>
    <t>PACKコード</t>
    <phoneticPr fontId="136"/>
  </si>
  <si>
    <t>新規買取（リース１年）</t>
  </si>
  <si>
    <t>ＮＴＴ設置・メンテナンス付リース</t>
  </si>
  <si>
    <t>---</t>
    <phoneticPr fontId="140"/>
  </si>
  <si>
    <t>レンタル・他社</t>
  </si>
  <si>
    <t>ＮＴＴ設置・実費保守</t>
  </si>
  <si>
    <t>新規買取（支払済）</t>
  </si>
  <si>
    <t>新規買取（定期）</t>
  </si>
  <si>
    <t>契約者設置・実費保守</t>
  </si>
  <si>
    <t>新規買取（即納）</t>
  </si>
  <si>
    <t>契約者設置・メンテナンス付リース</t>
  </si>
  <si>
    <t>新規買取（随時）</t>
  </si>
  <si>
    <t>販売店設置・販売店保守</t>
  </si>
  <si>
    <t>新規買取（クレジット）</t>
  </si>
  <si>
    <t>販売店設置・実費保守</t>
  </si>
  <si>
    <t>免税新規買取（定期）</t>
  </si>
  <si>
    <t>他社設置・実費保守</t>
  </si>
  <si>
    <t>免税新規買取（即納）</t>
  </si>
  <si>
    <t>免税新規買取（随時）</t>
  </si>
  <si>
    <t>新規買取（リース２年）</t>
  </si>
  <si>
    <t>新規買取（リース３年）</t>
  </si>
  <si>
    <t>新規買取（リース４年）</t>
  </si>
  <si>
    <t>新規買取（リース５年）</t>
  </si>
  <si>
    <t>新規買取（リース６年）</t>
  </si>
  <si>
    <t>新規買取（リース７年）</t>
  </si>
  <si>
    <t>新規買取（リース８年）</t>
  </si>
  <si>
    <t>新規買取（再リース）</t>
  </si>
  <si>
    <t>新規買取（割賦６回）</t>
  </si>
  <si>
    <t>新規買取（割賦１０回）</t>
  </si>
  <si>
    <t>新規買取（割賦１２回）</t>
  </si>
  <si>
    <t>新規買取（割賦２３回）</t>
  </si>
  <si>
    <t>新規買取（割賦３６回）</t>
  </si>
  <si>
    <t>新規買取（割賦４８回）</t>
  </si>
  <si>
    <t>新規買取（割賦６０回）</t>
  </si>
  <si>
    <t>新規買取（割賦７２回）</t>
  </si>
  <si>
    <t>新規買取（割賦８４回）</t>
  </si>
  <si>
    <t>新規買取（割賦終了）</t>
  </si>
  <si>
    <t>既設売切・備品除去（支払済）</t>
  </si>
  <si>
    <t>既設売切・備品除去（定期）</t>
  </si>
  <si>
    <t>既設売切・備品除去（即納）</t>
  </si>
  <si>
    <t>既設売切・備品除去（随時）</t>
  </si>
  <si>
    <t>既設売切・備品除去（クレジット）</t>
  </si>
  <si>
    <t>免税既設売切・備品除去（定期）</t>
  </si>
  <si>
    <t>免税既設売切・備品除去（即納）</t>
  </si>
  <si>
    <t>免税既設売切・備品除去（随時）</t>
  </si>
  <si>
    <t>既設売切・固定資産除去（支払済）</t>
  </si>
  <si>
    <t>既設売切・固定資産除去（定期）</t>
  </si>
  <si>
    <t>既設売切・固定資産除去（即納）</t>
  </si>
  <si>
    <t>既設売切・固定資産除去（随時）</t>
  </si>
  <si>
    <t>既設売切・固定資産除去（クレジット）</t>
  </si>
  <si>
    <t>免税既設売切・固定資産除去（定期）</t>
  </si>
  <si>
    <t>免税既設売切・固定資産除去（即納）</t>
  </si>
  <si>
    <t>免税既設売切・固定資産除去（随時）</t>
  </si>
  <si>
    <t>販売店販売</t>
  </si>
  <si>
    <t>IPサービス（ひかりHMI連携）</t>
    <rPh sb="13" eb="15">
      <t>レンケイ</t>
    </rPh>
    <phoneticPr fontId="140"/>
  </si>
  <si>
    <t>ひかり電話</t>
    <rPh sb="3" eb="5">
      <t>デンワ</t>
    </rPh>
    <phoneticPr fontId="140"/>
  </si>
  <si>
    <t>■電話機</t>
    <rPh sb="1" eb="4">
      <t>デンワキ</t>
    </rPh>
    <phoneticPr fontId="140"/>
  </si>
  <si>
    <t>NO.</t>
    <phoneticPr fontId="140"/>
  </si>
  <si>
    <t>アクション</t>
    <phoneticPr fontId="140"/>
  </si>
  <si>
    <t>商品コード</t>
    <rPh sb="0" eb="2">
      <t>ショウヒン</t>
    </rPh>
    <phoneticPr fontId="140"/>
  </si>
  <si>
    <t>商品名</t>
    <rPh sb="0" eb="3">
      <t>ショウヒンメイ</t>
    </rPh>
    <phoneticPr fontId="140"/>
  </si>
  <si>
    <t>個数</t>
    <rPh sb="0" eb="2">
      <t>コスウ</t>
    </rPh>
    <phoneticPr fontId="140"/>
  </si>
  <si>
    <t>設置年月日</t>
    <phoneticPr fontId="140"/>
  </si>
  <si>
    <t>支払い区分</t>
    <phoneticPr fontId="140"/>
  </si>
  <si>
    <t>設置保守区分</t>
    <phoneticPr fontId="140"/>
  </si>
  <si>
    <t>300</t>
    <phoneticPr fontId="140"/>
  </si>
  <si>
    <t>▼支払区分</t>
    <phoneticPr fontId="140"/>
  </si>
  <si>
    <t>▼設置保守区分</t>
    <rPh sb="1" eb="3">
      <t>セッチ</t>
    </rPh>
    <rPh sb="3" eb="5">
      <t>ホシュ</t>
    </rPh>
    <phoneticPr fontId="140"/>
  </si>
  <si>
    <t>▼アクション</t>
    <phoneticPr fontId="140"/>
  </si>
  <si>
    <t>---</t>
    <phoneticPr fontId="140"/>
  </si>
  <si>
    <t>新設</t>
  </si>
  <si>
    <t>廃止</t>
  </si>
  <si>
    <t>既設</t>
    <phoneticPr fontId="32"/>
  </si>
  <si>
    <t>Ver2.34</t>
    <phoneticPr fontId="32"/>
  </si>
  <si>
    <t>BizFlow連携対応</t>
    <rPh sb="7" eb="9">
      <t>レンケイ</t>
    </rPh>
    <rPh sb="9" eb="11">
      <t>タイオウ</t>
    </rPh>
    <phoneticPr fontId="32"/>
  </si>
  <si>
    <t>Biz-FLOW物品要求依頼書 (物品情報)</t>
    <rPh sb="8" eb="10">
      <t>ブッピン</t>
    </rPh>
    <rPh sb="10" eb="12">
      <t>ヨウキュウ</t>
    </rPh>
    <rPh sb="12" eb="15">
      <t>イライショ</t>
    </rPh>
    <rPh sb="17" eb="19">
      <t>ブッピン</t>
    </rPh>
    <rPh sb="19" eb="21">
      <t>ジョウホウ</t>
    </rPh>
    <phoneticPr fontId="32"/>
  </si>
  <si>
    <t>Biz-FLOW物品要求依頼書 (PACKリスト)</t>
    <rPh sb="8" eb="10">
      <t>ブッピン</t>
    </rPh>
    <rPh sb="10" eb="12">
      <t>ヨウキュウ</t>
    </rPh>
    <rPh sb="12" eb="15">
      <t>イライショ</t>
    </rPh>
    <phoneticPr fontId="32"/>
  </si>
  <si>
    <t>Biz-FLOW情報機器SO投入依頼（物品情報）</t>
    <rPh sb="8" eb="10">
      <t>ジョウホウ</t>
    </rPh>
    <rPh sb="10" eb="12">
      <t>キキ</t>
    </rPh>
    <rPh sb="14" eb="16">
      <t>トウニュウ</t>
    </rPh>
    <rPh sb="16" eb="18">
      <t>イライ</t>
    </rPh>
    <rPh sb="19" eb="21">
      <t>ブッピン</t>
    </rPh>
    <rPh sb="21" eb="23">
      <t>ジョウホウ</t>
    </rPh>
    <phoneticPr fontId="32"/>
  </si>
  <si>
    <t>Biz-FLOW情報機器SO投入依頼（PACKリスト）</t>
    <rPh sb="8" eb="10">
      <t>ジョウホウ</t>
    </rPh>
    <rPh sb="10" eb="12">
      <t>キキ</t>
    </rPh>
    <rPh sb="14" eb="16">
      <t>トウニュウ</t>
    </rPh>
    <rPh sb="16" eb="18">
      <t>イライ</t>
    </rPh>
    <phoneticPr fontId="32"/>
  </si>
  <si>
    <t>Biz-FLOW情報機器SO投入(ひかりHMI連携)</t>
    <rPh sb="8" eb="10">
      <t>ジョウホウ</t>
    </rPh>
    <rPh sb="10" eb="12">
      <t>キキ</t>
    </rPh>
    <rPh sb="14" eb="16">
      <t>トウニュウ</t>
    </rPh>
    <rPh sb="23" eb="25">
      <t>レンケイ</t>
    </rPh>
    <phoneticPr fontId="32"/>
  </si>
  <si>
    <t>---</t>
  </si>
  <si>
    <t>１．新設　：新たに端末を設置・開始</t>
    <rPh sb="2" eb="4">
      <t>シンセツ</t>
    </rPh>
    <rPh sb="6" eb="7">
      <t>アラ</t>
    </rPh>
    <rPh sb="9" eb="11">
      <t>タンマツ</t>
    </rPh>
    <rPh sb="12" eb="14">
      <t>セッチ</t>
    </rPh>
    <rPh sb="15" eb="17">
      <t>カイシ</t>
    </rPh>
    <phoneticPr fontId="6"/>
  </si>
  <si>
    <t>２．廃止　：既設の端末を廃止</t>
    <rPh sb="2" eb="4">
      <t>ハイシ</t>
    </rPh>
    <rPh sb="6" eb="8">
      <t>キセツ</t>
    </rPh>
    <rPh sb="9" eb="11">
      <t>タンマツ</t>
    </rPh>
    <rPh sb="12" eb="14">
      <t>ハイシ</t>
    </rPh>
    <phoneticPr fontId="6"/>
  </si>
  <si>
    <t>３．変更前　：端末の課金電番を変更する</t>
    <rPh sb="2" eb="4">
      <t>ヘンコウ</t>
    </rPh>
    <rPh sb="4" eb="5">
      <t>マエ</t>
    </rPh>
    <rPh sb="7" eb="9">
      <t>タンマツ</t>
    </rPh>
    <rPh sb="10" eb="12">
      <t>カキン</t>
    </rPh>
    <rPh sb="12" eb="14">
      <t>デンバン</t>
    </rPh>
    <rPh sb="15" eb="17">
      <t>ヘンコウ</t>
    </rPh>
    <phoneticPr fontId="6"/>
  </si>
  <si>
    <t>４．変更後　：変更前と変更後は必ずセットで入力</t>
    <rPh sb="2" eb="4">
      <t>ヘンコウ</t>
    </rPh>
    <rPh sb="4" eb="5">
      <t>ゴ</t>
    </rPh>
    <rPh sb="7" eb="9">
      <t>ヘンコウ</t>
    </rPh>
    <rPh sb="9" eb="10">
      <t>マエ</t>
    </rPh>
    <rPh sb="11" eb="13">
      <t>ヘンコウ</t>
    </rPh>
    <rPh sb="13" eb="14">
      <t>アト</t>
    </rPh>
    <rPh sb="15" eb="16">
      <t>カナラ</t>
    </rPh>
    <rPh sb="21" eb="23">
      <t>ニュウリョク</t>
    </rPh>
    <phoneticPr fontId="6"/>
  </si>
  <si>
    <t>５．接変増　：端末を継続して設置・開始する</t>
    <rPh sb="2" eb="3">
      <t>セツ</t>
    </rPh>
    <rPh sb="3" eb="4">
      <t>ヘン</t>
    </rPh>
    <rPh sb="4" eb="5">
      <t>ゾウ</t>
    </rPh>
    <rPh sb="7" eb="9">
      <t>タンマツ</t>
    </rPh>
    <rPh sb="10" eb="12">
      <t>ケイゾク</t>
    </rPh>
    <rPh sb="14" eb="16">
      <t>セッチ</t>
    </rPh>
    <rPh sb="17" eb="19">
      <t>カイシ</t>
    </rPh>
    <phoneticPr fontId="6"/>
  </si>
  <si>
    <t>６．接変減　：既設の端末を廃止するが、移転先等で継続して設置・開始する</t>
    <rPh sb="2" eb="3">
      <t>セツ</t>
    </rPh>
    <rPh sb="3" eb="4">
      <t>ヘン</t>
    </rPh>
    <rPh sb="4" eb="5">
      <t>ゲン</t>
    </rPh>
    <rPh sb="7" eb="9">
      <t>キセツ</t>
    </rPh>
    <rPh sb="10" eb="12">
      <t>タンマツ</t>
    </rPh>
    <rPh sb="13" eb="15">
      <t>ハイシ</t>
    </rPh>
    <rPh sb="19" eb="21">
      <t>イテン</t>
    </rPh>
    <rPh sb="21" eb="22">
      <t>サキ</t>
    </rPh>
    <rPh sb="22" eb="23">
      <t>トウ</t>
    </rPh>
    <rPh sb="24" eb="26">
      <t>ケイゾク</t>
    </rPh>
    <rPh sb="28" eb="30">
      <t>セッチ</t>
    </rPh>
    <rPh sb="31" eb="33">
      <t>カイシ</t>
    </rPh>
    <phoneticPr fontId="6"/>
  </si>
  <si>
    <t>８．新レンタル中途一括払い　：新レンタル商品を中途一括払い、継続使用料を課金する</t>
    <rPh sb="2" eb="3">
      <t>シン</t>
    </rPh>
    <rPh sb="7" eb="8">
      <t>チュウ</t>
    </rPh>
    <rPh sb="8" eb="9">
      <t>ト</t>
    </rPh>
    <rPh sb="9" eb="11">
      <t>イッカツ</t>
    </rPh>
    <rPh sb="11" eb="12">
      <t>ハラ</t>
    </rPh>
    <rPh sb="15" eb="16">
      <t>シン</t>
    </rPh>
    <rPh sb="20" eb="22">
      <t>ショウヒン</t>
    </rPh>
    <rPh sb="23" eb="24">
      <t>チュウ</t>
    </rPh>
    <rPh sb="24" eb="25">
      <t>ト</t>
    </rPh>
    <rPh sb="25" eb="27">
      <t>イッカツ</t>
    </rPh>
    <rPh sb="27" eb="28">
      <t>ハラ</t>
    </rPh>
    <rPh sb="30" eb="32">
      <t>ケイゾク</t>
    </rPh>
    <rPh sb="32" eb="34">
      <t>シヨウ</t>
    </rPh>
    <rPh sb="34" eb="35">
      <t>リョウ</t>
    </rPh>
    <rPh sb="36" eb="38">
      <t>カキン</t>
    </rPh>
    <phoneticPr fontId="6"/>
  </si>
  <si>
    <t>９．移転　：端末の移動（同一建物内）を表す。または、主装置のデータ書き換え等</t>
    <rPh sb="2" eb="4">
      <t>イテン</t>
    </rPh>
    <rPh sb="6" eb="8">
      <t>タンマツ</t>
    </rPh>
    <rPh sb="9" eb="11">
      <t>イドウ</t>
    </rPh>
    <rPh sb="12" eb="14">
      <t>ドウイツ</t>
    </rPh>
    <rPh sb="14" eb="16">
      <t>タテモノ</t>
    </rPh>
    <rPh sb="16" eb="17">
      <t>ナイ</t>
    </rPh>
    <rPh sb="19" eb="20">
      <t>アラワ</t>
    </rPh>
    <rPh sb="26" eb="29">
      <t>シュソウチ</t>
    </rPh>
    <rPh sb="33" eb="34">
      <t>カ</t>
    </rPh>
    <rPh sb="35" eb="36">
      <t>カ</t>
    </rPh>
    <rPh sb="37" eb="38">
      <t>トウ</t>
    </rPh>
    <phoneticPr fontId="6"/>
  </si>
  <si>
    <t>▼増減(Biz-FLOW物品要求依頼書 (物品情報))</t>
    <rPh sb="1" eb="3">
      <t>ゾウゲン</t>
    </rPh>
    <phoneticPr fontId="140"/>
  </si>
  <si>
    <t>▼増減(Biz-FLOW情報機器SO投入依頼（物品情報）)</t>
    <rPh sb="1" eb="3">
      <t>ゾウゲン</t>
    </rPh>
    <phoneticPr fontId="140"/>
  </si>
  <si>
    <t>Ver2.35</t>
    <phoneticPr fontId="32"/>
  </si>
  <si>
    <t>ZX-TypeL対応</t>
    <rPh sb="8" eb="10">
      <t>タイオウ</t>
    </rPh>
    <phoneticPr fontId="32"/>
  </si>
  <si>
    <t>Ver2.36</t>
    <phoneticPr fontId="32"/>
  </si>
  <si>
    <t>申込物品確認書（納品書）</t>
    <rPh sb="0" eb="2">
      <t>モウシコミ</t>
    </rPh>
    <rPh sb="2" eb="7">
      <t>ブッピンカクニンショ</t>
    </rPh>
    <rPh sb="8" eb="11">
      <t>ノウヒンショ</t>
    </rPh>
    <phoneticPr fontId="32"/>
  </si>
  <si>
    <t>申込物品確認書（納品書）追加対応</t>
    <rPh sb="0" eb="7">
      <t>モウシコミブッピンカクニンショ</t>
    </rPh>
    <rPh sb="8" eb="11">
      <t>ノウヒンショ</t>
    </rPh>
    <rPh sb="12" eb="16">
      <t>ツイカタイオウ</t>
    </rPh>
    <phoneticPr fontId="32"/>
  </si>
  <si>
    <t>月</t>
    <rPh sb="0" eb="1">
      <t>ツキ</t>
    </rPh>
    <phoneticPr fontId="32"/>
  </si>
  <si>
    <t>日</t>
    <rPh sb="0" eb="1">
      <t>ヒ</t>
    </rPh>
    <phoneticPr fontId="32"/>
  </si>
  <si>
    <t>平素よりお世話になっております。</t>
    <rPh sb="0" eb="2">
      <t>ヘイソ</t>
    </rPh>
    <rPh sb="5" eb="7">
      <t>セワ</t>
    </rPh>
    <phoneticPr fontId="32"/>
  </si>
  <si>
    <t>以下の通り、納品致しましたので、ご確認お願いいたします。</t>
    <rPh sb="0" eb="2">
      <t>イカ</t>
    </rPh>
    <rPh sb="3" eb="4">
      <t>トオ</t>
    </rPh>
    <rPh sb="6" eb="9">
      <t>ノウヒンイタ</t>
    </rPh>
    <rPh sb="17" eb="19">
      <t>カクニン</t>
    </rPh>
    <rPh sb="20" eb="21">
      <t>ネガ</t>
    </rPh>
    <phoneticPr fontId="32"/>
  </si>
  <si>
    <t>区分</t>
    <rPh sb="0" eb="2">
      <t>クブン</t>
    </rPh>
    <phoneticPr fontId="32"/>
  </si>
  <si>
    <t>◇納品書名</t>
    <rPh sb="1" eb="5">
      <t>ノウヒンショメイ</t>
    </rPh>
    <phoneticPr fontId="32"/>
  </si>
  <si>
    <t>▼納品書名</t>
    <rPh sb="1" eb="5">
      <t>ノウヒンショメイ</t>
    </rPh>
    <phoneticPr fontId="32"/>
  </si>
  <si>
    <t>納 品 書</t>
    <rPh sb="0" eb="1">
      <t>オサメ</t>
    </rPh>
    <rPh sb="2" eb="3">
      <t>ヒン</t>
    </rPh>
    <rPh sb="4" eb="5">
      <t>ショ</t>
    </rPh>
    <phoneticPr fontId="32"/>
  </si>
  <si>
    <t>▼選択された納品書名</t>
    <rPh sb="1" eb="3">
      <t>センタク</t>
    </rPh>
    <rPh sb="6" eb="10">
      <t>ノウヒンショメイ</t>
    </rPh>
    <phoneticPr fontId="32"/>
  </si>
  <si>
    <t>お 申 込 物 品 確 認 書</t>
    <phoneticPr fontId="32"/>
  </si>
  <si>
    <t>お 申 込 物 品 確 認 書</t>
  </si>
  <si>
    <t>Ver2.37</t>
    <phoneticPr fontId="32"/>
  </si>
  <si>
    <t>おまかせAI働き方みえ～る対応</t>
    <rPh sb="6" eb="7">
      <t>ハタラ</t>
    </rPh>
    <rPh sb="8" eb="9">
      <t>カタ</t>
    </rPh>
    <rPh sb="13" eb="15">
      <t>タイオウ</t>
    </rPh>
    <phoneticPr fontId="32"/>
  </si>
  <si>
    <t>Ver2.38</t>
    <phoneticPr fontId="32"/>
  </si>
  <si>
    <t>改ページ時、長期割引年数または安心割に応じて表からBYコード・名を参照できていない不具合対応</t>
    <rPh sb="0" eb="1">
      <t>カイ</t>
    </rPh>
    <rPh sb="4" eb="5">
      <t>ジ</t>
    </rPh>
    <rPh sb="6" eb="8">
      <t>チョウキ</t>
    </rPh>
    <rPh sb="8" eb="10">
      <t>ワリビキ</t>
    </rPh>
    <rPh sb="10" eb="12">
      <t>ネンスウ</t>
    </rPh>
    <rPh sb="15" eb="17">
      <t>アンシン</t>
    </rPh>
    <rPh sb="17" eb="18">
      <t>ワリ</t>
    </rPh>
    <rPh sb="19" eb="20">
      <t>オウ</t>
    </rPh>
    <rPh sb="22" eb="23">
      <t>オモテ</t>
    </rPh>
    <rPh sb="31" eb="32">
      <t>メイ</t>
    </rPh>
    <rPh sb="33" eb="35">
      <t>サンショウ</t>
    </rPh>
    <rPh sb="41" eb="44">
      <t>フグアイ</t>
    </rPh>
    <rPh sb="44" eb="46">
      <t>タイオウ</t>
    </rPh>
    <phoneticPr fontId="32"/>
  </si>
  <si>
    <t>Ver2.39</t>
    <phoneticPr fontId="32"/>
  </si>
  <si>
    <t>粗利率表の関数変更対応</t>
    <rPh sb="0" eb="4">
      <t>アラリリツヒョウ</t>
    </rPh>
    <rPh sb="5" eb="11">
      <t>カンスウヘンコウタイオウ</t>
    </rPh>
    <phoneticPr fontId="32"/>
  </si>
  <si>
    <t>カウンタ保守に物品を追加</t>
    <rPh sb="4" eb="6">
      <t>ホシュ</t>
    </rPh>
    <rPh sb="7" eb="9">
      <t>ブッピン</t>
    </rPh>
    <rPh sb="10" eb="12">
      <t>ツイカ</t>
    </rPh>
    <phoneticPr fontId="32"/>
  </si>
  <si>
    <t>Ver2.40</t>
    <phoneticPr fontId="32"/>
  </si>
  <si>
    <t>Ver2.41</t>
    <phoneticPr fontId="32"/>
  </si>
  <si>
    <t>ZX-LiteSM対応</t>
    <rPh sb="9" eb="11">
      <t>タイオウ</t>
    </rPh>
    <phoneticPr fontId="32"/>
  </si>
  <si>
    <t>Ver2.42</t>
    <phoneticPr fontId="32"/>
  </si>
  <si>
    <t>カウンタ保守案内の価格変更対応</t>
    <rPh sb="4" eb="8">
      <t>ホシュアンナイ</t>
    </rPh>
    <rPh sb="9" eb="13">
      <t>カカクヘンコウ</t>
    </rPh>
    <rPh sb="13" eb="15">
      <t>タイオウ</t>
    </rPh>
    <phoneticPr fontId="32"/>
  </si>
  <si>
    <t>最低利用料金</t>
    <phoneticPr fontId="32"/>
  </si>
  <si>
    <t>ブラックカウンタ</t>
    <phoneticPr fontId="32"/>
  </si>
  <si>
    <t>カラーカウンタ</t>
    <phoneticPr fontId="32"/>
  </si>
  <si>
    <t>最低利用料金</t>
    <phoneticPr fontId="32"/>
  </si>
  <si>
    <t xml:space="preserve">   (ただし、6年目以降はMG料金が10％ｱｯﾌﾟとなります。契約内容については申込書契約条項をご確認ください。)</t>
    <rPh sb="9" eb="11">
      <t>ネンメ</t>
    </rPh>
    <rPh sb="11" eb="13">
      <t>イコウ</t>
    </rPh>
    <rPh sb="16" eb="18">
      <t>リョウキン</t>
    </rPh>
    <phoneticPr fontId="32"/>
  </si>
  <si>
    <t>Ver2.43</t>
    <phoneticPr fontId="32"/>
  </si>
  <si>
    <t>M2010</t>
  </si>
  <si>
    <t>カウンタ保守案内の対象機種の追加と、キット保守案内の対象機種の削除。機器種別にZX-LとZX-LiteSMを追加</t>
    <rPh sb="4" eb="6">
      <t>ホシュ</t>
    </rPh>
    <rPh sb="6" eb="8">
      <t>アンナイ</t>
    </rPh>
    <rPh sb="9" eb="11">
      <t>タイショウ</t>
    </rPh>
    <rPh sb="11" eb="13">
      <t>キシュ</t>
    </rPh>
    <rPh sb="14" eb="16">
      <t>ツイカ</t>
    </rPh>
    <rPh sb="21" eb="23">
      <t>ホシュ</t>
    </rPh>
    <rPh sb="23" eb="25">
      <t>アンナイ</t>
    </rPh>
    <rPh sb="26" eb="28">
      <t>タイショウ</t>
    </rPh>
    <rPh sb="28" eb="30">
      <t>キシュ</t>
    </rPh>
    <rPh sb="31" eb="33">
      <t>サクジョ</t>
    </rPh>
    <rPh sb="34" eb="36">
      <t>キキ</t>
    </rPh>
    <rPh sb="36" eb="38">
      <t>シュベツ</t>
    </rPh>
    <rPh sb="54" eb="56">
      <t>ツイカ</t>
    </rPh>
    <phoneticPr fontId="32"/>
  </si>
  <si>
    <t>Smart Netcommunity αZXLIGHT 新設工事一式</t>
    <phoneticPr fontId="32"/>
  </si>
  <si>
    <t>αZXLIGHT-Sタイプ主装置 及び パッケージ 一式</t>
    <phoneticPr fontId="32"/>
  </si>
  <si>
    <t>αZXLIGHT-Mタイプ主装置 及び パッケージ 一式</t>
    <phoneticPr fontId="32"/>
  </si>
  <si>
    <t>Ver2.44</t>
    <phoneticPr fontId="32"/>
  </si>
  <si>
    <t>◇件名と◇項目の「ZXLiteをZXLIGHT」に修正。オフィスネットおまかせサポートサービス総合申込書の改訂</t>
    <rPh sb="1" eb="3">
      <t>ケンメイ</t>
    </rPh>
    <rPh sb="5" eb="7">
      <t>コウモク</t>
    </rPh>
    <rPh sb="25" eb="27">
      <t>シュウセイ</t>
    </rPh>
    <rPh sb="47" eb="49">
      <t>ソウゴウ</t>
    </rPh>
    <rPh sb="49" eb="52">
      <t>モウシコミショ</t>
    </rPh>
    <rPh sb="53" eb="55">
      <t>カイテイ</t>
    </rPh>
    <phoneticPr fontId="32"/>
  </si>
  <si>
    <t>αZX-Sタイプ主装置 及び パッケージ 一式</t>
  </si>
  <si>
    <t>αZX-Mタイプ主装置 及び パッケージ 一式</t>
  </si>
  <si>
    <t>αZX-Lタイプ主装置 及び パッケージ 一式</t>
  </si>
  <si>
    <t>Ver2.45</t>
    <phoneticPr fontId="32"/>
  </si>
  <si>
    <t>OFISTAR F6500C</t>
    <phoneticPr fontId="32"/>
  </si>
  <si>
    <t>OFISTAR F5500C</t>
    <phoneticPr fontId="32"/>
  </si>
  <si>
    <t>OFISTAR F4500C</t>
    <phoneticPr fontId="32"/>
  </si>
  <si>
    <t>OFISTAR F3500C</t>
    <phoneticPr fontId="32"/>
  </si>
  <si>
    <t>OFISTAR F2500C</t>
    <phoneticPr fontId="32"/>
  </si>
  <si>
    <t>OFISTAR F2300C</t>
    <phoneticPr fontId="32"/>
  </si>
  <si>
    <t>OFISTAR X2300C</t>
    <phoneticPr fontId="32"/>
  </si>
  <si>
    <t>OFISTAR S3630C</t>
    <phoneticPr fontId="32"/>
  </si>
  <si>
    <t>OFISTAR S2630C</t>
    <phoneticPr fontId="32"/>
  </si>
  <si>
    <r>
      <t>OFISTAR S36</t>
    </r>
    <r>
      <rPr>
        <sz val="11"/>
        <rFont val="ＭＳ Ｐゴシック"/>
        <family val="3"/>
        <charset val="128"/>
      </rPr>
      <t>4</t>
    </r>
    <r>
      <rPr>
        <sz val="11"/>
        <rFont val="ＭＳ Ｐゴシック"/>
        <family val="3"/>
        <charset val="128"/>
      </rPr>
      <t>0C</t>
    </r>
    <phoneticPr fontId="32"/>
  </si>
  <si>
    <r>
      <t>OFISTAR S26</t>
    </r>
    <r>
      <rPr>
        <sz val="11"/>
        <rFont val="ＭＳ Ｐゴシック"/>
        <family val="3"/>
        <charset val="128"/>
      </rPr>
      <t>4</t>
    </r>
    <r>
      <rPr>
        <sz val="11"/>
        <rFont val="ＭＳ Ｐゴシック"/>
        <family val="3"/>
        <charset val="128"/>
      </rPr>
      <t>0C</t>
    </r>
    <phoneticPr fontId="32"/>
  </si>
  <si>
    <r>
      <t>OFISTAR</t>
    </r>
    <r>
      <rPr>
        <sz val="11"/>
        <rFont val="ＭＳ Ｐゴシック"/>
        <family val="3"/>
        <charset val="128"/>
      </rPr>
      <t xml:space="preserve"> S2010C</t>
    </r>
    <r>
      <rPr>
        <sz val="11"/>
        <rFont val="ＭＳ Ｐゴシック"/>
        <family val="3"/>
        <charset val="128"/>
      </rPr>
      <t xml:space="preserve"> </t>
    </r>
    <phoneticPr fontId="32"/>
  </si>
  <si>
    <r>
      <t>OFISTAR T45</t>
    </r>
    <r>
      <rPr>
        <sz val="11"/>
        <rFont val="ＭＳ Ｐゴシック"/>
        <family val="3"/>
        <charset val="128"/>
      </rPr>
      <t>2</t>
    </r>
    <r>
      <rPr>
        <sz val="11"/>
        <rFont val="ＭＳ Ｐゴシック"/>
        <family val="3"/>
        <charset val="128"/>
      </rPr>
      <t>0C</t>
    </r>
    <phoneticPr fontId="32"/>
  </si>
  <si>
    <t>OFISTAR T3520C</t>
    <phoneticPr fontId="32"/>
  </si>
  <si>
    <t>OFISTAR T2520C</t>
    <phoneticPr fontId="32"/>
  </si>
  <si>
    <t>OFISTAR T2020C</t>
    <phoneticPr fontId="32"/>
  </si>
  <si>
    <r>
      <t>OFISTAR T</t>
    </r>
    <r>
      <rPr>
        <sz val="11"/>
        <rFont val="ＭＳ Ｐゴシック"/>
        <family val="3"/>
        <charset val="128"/>
      </rPr>
      <t>3</t>
    </r>
    <r>
      <rPr>
        <sz val="11"/>
        <rFont val="ＭＳ Ｐゴシック"/>
        <family val="3"/>
        <charset val="128"/>
      </rPr>
      <t>500</t>
    </r>
    <r>
      <rPr>
        <sz val="11"/>
        <rFont val="ＭＳ Ｐゴシック"/>
        <family val="3"/>
        <charset val="128"/>
      </rPr>
      <t>hybrid</t>
    </r>
    <phoneticPr fontId="32"/>
  </si>
  <si>
    <t>Ver2.46</t>
    <phoneticPr fontId="32"/>
  </si>
  <si>
    <t>ZX6機種の新価格版追加対応。ビジサポプラス帳票で主装置を見積していない時にも500円割引される不具合対応</t>
    <rPh sb="3" eb="5">
      <t>キシュ</t>
    </rPh>
    <rPh sb="6" eb="7">
      <t>シン</t>
    </rPh>
    <rPh sb="7" eb="9">
      <t>カカク</t>
    </rPh>
    <rPh sb="9" eb="10">
      <t>バン</t>
    </rPh>
    <rPh sb="10" eb="12">
      <t>ツイカ</t>
    </rPh>
    <rPh sb="12" eb="14">
      <t>タイオウ</t>
    </rPh>
    <rPh sb="22" eb="24">
      <t>チョウヒョウ</t>
    </rPh>
    <rPh sb="25" eb="28">
      <t>シュソウチ</t>
    </rPh>
    <rPh sb="29" eb="31">
      <t>ミツモリ</t>
    </rPh>
    <rPh sb="36" eb="37">
      <t>トキ</t>
    </rPh>
    <rPh sb="42" eb="43">
      <t>エン</t>
    </rPh>
    <rPh sb="43" eb="45">
      <t>ワリビキ</t>
    </rPh>
    <rPh sb="48" eb="51">
      <t>フグアイ</t>
    </rPh>
    <rPh sb="51" eb="53">
      <t>タイオウ</t>
    </rPh>
    <phoneticPr fontId="32"/>
  </si>
  <si>
    <t>Ver2.47</t>
    <phoneticPr fontId="32"/>
  </si>
  <si>
    <t>ビジサポ帳票でZXLIGHT-Mの商品コードに、ZXLIGHT-Sのコードが出力される不具合対応</t>
  </si>
  <si>
    <t>Ver2.48</t>
    <phoneticPr fontId="32"/>
  </si>
  <si>
    <t>ZXの時、安心パック総合申込書の固定文言変更</t>
  </si>
  <si>
    <t>052</t>
    <phoneticPr fontId="32"/>
  </si>
  <si>
    <t>NTT西日本ビジネスフロント株式会社</t>
    <rPh sb="0" eb="18">
      <t>エ</t>
    </rPh>
    <phoneticPr fontId="32"/>
  </si>
  <si>
    <t>名古屋支店　名古屋中央営業所</t>
    <rPh sb="0" eb="5">
      <t>ナゴヤシテン</t>
    </rPh>
    <rPh sb="6" eb="14">
      <t>ナ</t>
    </rPh>
    <phoneticPr fontId="32"/>
  </si>
  <si>
    <t>吉田　和生</t>
    <rPh sb="0" eb="5">
      <t>ヨ</t>
    </rPh>
    <phoneticPr fontId="32"/>
  </si>
  <si>
    <t>387</t>
    <phoneticPr fontId="32"/>
  </si>
  <si>
    <t>6261</t>
    <phoneticPr fontId="32"/>
  </si>
  <si>
    <t>執行役員　東海支店長　安部真弘</t>
    <rPh sb="0" eb="4">
      <t>シッコウヤクイン</t>
    </rPh>
    <rPh sb="5" eb="10">
      <t>トウカイシテンチョウ</t>
    </rPh>
    <rPh sb="11" eb="13">
      <t>アベ</t>
    </rPh>
    <rPh sb="13" eb="14">
      <t>マコト</t>
    </rPh>
    <rPh sb="14" eb="15">
      <t>ヒロシ</t>
    </rPh>
    <phoneticPr fontId="32"/>
  </si>
  <si>
    <t>名古屋支店　名古屋中央営業所</t>
    <rPh sb="0" eb="5">
      <t>ナゴヤシテン</t>
    </rPh>
    <rPh sb="6" eb="14">
      <t>ナ</t>
    </rPh>
    <phoneticPr fontId="32"/>
  </si>
  <si>
    <t>〒460-0004</t>
    <phoneticPr fontId="32"/>
  </si>
  <si>
    <t>名古屋市中区新栄町2-10 NTT栄ビル西館</t>
    <rPh sb="0" eb="3">
      <t>ナゴヤ</t>
    </rPh>
    <rPh sb="3" eb="4">
      <t>シ</t>
    </rPh>
    <rPh sb="4" eb="6">
      <t>ナカク</t>
    </rPh>
    <rPh sb="6" eb="9">
      <t>シンサカエマチ</t>
    </rPh>
    <rPh sb="17" eb="18">
      <t>サカエ</t>
    </rPh>
    <rPh sb="20" eb="21">
      <t>ニシ</t>
    </rPh>
    <rPh sb="21" eb="22">
      <t>カン</t>
    </rPh>
    <phoneticPr fontId="32"/>
  </si>
  <si>
    <t>TEL  052-387-6261  FAX  052-387-6260</t>
    <phoneticPr fontId="32"/>
  </si>
  <si>
    <t>担 当　　　  吉田　和生</t>
    <rPh sb="8" eb="13">
      <t>ヨ</t>
    </rPh>
    <phoneticPr fontId="32"/>
  </si>
  <si>
    <t>04</t>
    <phoneticPr fontId="32"/>
  </si>
  <si>
    <t>◇　ビジネスフォンサポートプラスの長期契約割引の途中解約時には、違約金が発生する場合があります。</t>
  </si>
  <si>
    <t>(2023/08/31まで)ZXS-主装置-｢1｣</t>
  </si>
  <si>
    <t>ZXS-ME-&lt;1&gt;</t>
  </si>
  <si>
    <t>(2023/08/31まで)ZXSM-主装置据え置き用品-｢1｣</t>
  </si>
  <si>
    <t>ZXSM-MEｽｴｵｷﾖｳﾋﾝ-&lt;1&gt;</t>
  </si>
  <si>
    <t>３分間バックアップバッテリ</t>
  </si>
  <si>
    <t>12V0.7AH-LHM ﾃﾞﾝﾁ</t>
  </si>
  <si>
    <t>(2023/08/31まで)ZX-｢24｣ｷｰ標準ｽﾀｰ電話機-｢1｣｢W｣</t>
  </si>
  <si>
    <t>ZX-&lt;24&gt;STEL-&lt;1&gt;&lt;W&gt;</t>
  </si>
  <si>
    <t>TPC-DTD-L3(ｼﾛ)電話機ﾋﾓ</t>
  </si>
  <si>
    <t>TPC-DTD-L3&lt;ｼﾛ&gt;ﾋﾓ</t>
  </si>
  <si>
    <t>LANｹｰﾌﾞﾙ3M</t>
  </si>
  <si>
    <t>VP-LANｹｰﾌﾞﾙ-&lt;3M&gt;</t>
  </si>
  <si>
    <t>(2023/08/31まで)ZXSM-IP内線ﾎﾞｰﾄﾞ-｢1｣</t>
  </si>
  <si>
    <t>ZXSM-IPEB-&lt;1&gt;</t>
  </si>
  <si>
    <t>(2023/08/31まで)ZXSM-4CHﾌﾞﾛｰﾄﾞﾊﾞﾝﾄﾞﾙｰﾀﾕﾆｯﾄ-｢1｣</t>
  </si>
  <si>
    <t>ZXSM-4BRU-&lt;1&gt;</t>
  </si>
  <si>
    <t>(2023/08/31まで)ZXSM-4CHﾌﾞﾛｰﾄﾞﾊﾞﾝﾄﾞﾙｰﾀｻﾌﾞﾕﾆｯﾄ-｢1｣</t>
  </si>
  <si>
    <t>ZXSM-4BRSU-&lt;1&gt;</t>
  </si>
  <si>
    <t>(2023/08/31まで)ZXSM-単体電話機ﾕﾆｯﾄ-｢1｣</t>
  </si>
  <si>
    <t>ZXSM-SLU-&lt;1&gt;</t>
  </si>
  <si>
    <t>ﾓﾊﾞｲﾙ内線ｱﾀﾞﾌﾟﾀ-｢4｣-｢1｣</t>
  </si>
  <si>
    <t>MB510&lt;4&gt;-&lt;1&gt;</t>
  </si>
  <si>
    <t>ｽﾀｰ端末ｹｰﾌﾞﾙ等</t>
  </si>
  <si>
    <t>【ご愛顧割引】</t>
  </si>
  <si>
    <t>【基本工事費】</t>
  </si>
  <si>
    <t>【機器配線工事費】</t>
  </si>
  <si>
    <t>【屋内配線工事費】</t>
  </si>
  <si>
    <t>【取り外し工事費】</t>
  </si>
  <si>
    <t>【交換機工事費】</t>
  </si>
  <si>
    <t>【ジャンパ工事費】</t>
  </si>
  <si>
    <t>【端子盤工事費】</t>
  </si>
  <si>
    <t>【データ設定工事費】</t>
  </si>
  <si>
    <t>【LAN配線工事費】</t>
  </si>
  <si>
    <t>【構内ケーブル工事費】</t>
  </si>
  <si>
    <t>【その他の工事費】</t>
  </si>
  <si>
    <t>【割増額】</t>
  </si>
  <si>
    <t>基本作業</t>
  </si>
  <si>
    <t>状況診断</t>
  </si>
  <si>
    <t>別途お打ち合わせの上決定</t>
    <phoneticPr fontId="32"/>
  </si>
  <si>
    <t>一　式</t>
  </si>
  <si>
    <t>別途お打ち合わせの上決定</t>
    <phoneticPr fontId="32"/>
  </si>
  <si>
    <t>00361008</t>
  </si>
  <si>
    <t>BJ5AD</t>
  </si>
  <si>
    <t>03600913</t>
  </si>
  <si>
    <t>BJ52V</t>
  </si>
  <si>
    <t>00393209</t>
  </si>
  <si>
    <t>S</t>
  </si>
  <si>
    <t>BR1B1</t>
  </si>
  <si>
    <t>00361662</t>
  </si>
  <si>
    <t>BJ54P</t>
  </si>
  <si>
    <t>01814952</t>
  </si>
  <si>
    <t>03241615</t>
  </si>
  <si>
    <t>BIYHW</t>
  </si>
  <si>
    <t>00361095</t>
  </si>
  <si>
    <t>BJ52G</t>
  </si>
  <si>
    <t>00361183</t>
  </si>
  <si>
    <t>BJ52N</t>
  </si>
  <si>
    <t>00361196</t>
  </si>
  <si>
    <t>BJ52P</t>
  </si>
  <si>
    <t>00361213</t>
  </si>
  <si>
    <t>BJ52R</t>
  </si>
  <si>
    <t>00362548</t>
  </si>
  <si>
    <t>P29WR</t>
  </si>
  <si>
    <t>※１　　ＮＭＳ、セキュリティ部分含む</t>
  </si>
  <si>
    <t>ビジネスフォンサポートプラスの場合※１</t>
    <phoneticPr fontId="32"/>
  </si>
  <si>
    <t>日本基督教団名古屋中央教会</t>
    <rPh sb="0" eb="13">
      <t>ニホンキリストキョウダンナゴヤチュウオウキョウカイ</t>
    </rPh>
    <phoneticPr fontId="32"/>
  </si>
  <si>
    <t>ニホンキリストキョウダンナゴヤチュウオウキョウカイ</t>
    <phoneticPr fontId="32"/>
  </si>
  <si>
    <t>461</t>
    <phoneticPr fontId="32"/>
  </si>
  <si>
    <t>0009</t>
    <phoneticPr fontId="32"/>
  </si>
  <si>
    <t>愛知県名古屋市東区久屋町８－６</t>
    <rPh sb="0" eb="3">
      <t>アイチケン</t>
    </rPh>
    <rPh sb="3" eb="12">
      <t>ナゴヤシヒガシクヒサヤマチ</t>
    </rPh>
    <phoneticPr fontId="32"/>
  </si>
  <si>
    <t>971</t>
    <phoneticPr fontId="32"/>
  </si>
  <si>
    <t>9012</t>
    <phoneticPr fontId="32"/>
  </si>
  <si>
    <t>定期</t>
    <rPh sb="0" eb="2">
      <t>テイキ</t>
    </rPh>
    <phoneticPr fontId="32"/>
  </si>
  <si>
    <t>2023-中24-26</t>
    <rPh sb="5" eb="6">
      <t>ナカ</t>
    </rPh>
    <phoneticPr fontId="32"/>
  </si>
  <si>
    <t>Smart Netcommunity αZX 新設工事一式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</si>
</sst>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6" formatCode="&quot;¥&quot;#,##0;[Red]&quot;¥&quot;\-#,##0"/>
    <numFmt numFmtId="41" formatCode="_ * #,##0_ ;_ * \-#,##0_ ;_ * &quot;-&quot;_ ;_ @_ "/>
    <numFmt numFmtId="43" formatCode="_ * #,##0.00_ ;_ * \-#,##0.00_ ;_ * &quot;-&quot;??_ ;_ @_ "/>
    <numFmt numFmtId="176" formatCode="0_ "/>
    <numFmt numFmtId="177" formatCode="#,##0_ "/>
    <numFmt numFmtId="178" formatCode="#,##0;&quot;▲ &quot;#,##0"/>
    <numFmt numFmtId="179" formatCode="0;&quot;▲ &quot;0"/>
    <numFmt numFmtId="180" formatCode="&quot;△&quot;\ #,##0;&quot;▲&quot;\ #,##0"/>
    <numFmt numFmtId="181" formatCode="#,###&quot;円&quot;"/>
    <numFmt numFmtId="182" formatCode="#\ &quot;円&quot;"/>
    <numFmt numFmtId="183" formatCode="&quot;御&quot;&quot;見&quot;&quot;積&quot;&quot;金&quot;&quot;額&quot;&quot;    &quot;#,###&quot;円&quot;"/>
    <numFmt numFmtId="184" formatCode="0.0_ "/>
    <numFmt numFmtId="185" formatCode="&quot;▲ &quot;#,##0"/>
    <numFmt numFmtId="186" formatCode="#,##0&quot;        &quot;"/>
    <numFmt numFmtId="187" formatCode="&quot;▲ &quot;#,##0&quot;        &quot;"/>
    <numFmt numFmtId="188" formatCode="&quot;      &quot;General"/>
    <numFmt numFmtId="189" formatCode="#,###&quot;円&quot;&quot;     &quot;"/>
    <numFmt numFmtId="190" formatCode="#,###&quot;円&quot;&quot;       &quot;"/>
    <numFmt numFmtId="191" formatCode="#,##0;\-#,##0;&quot;-&quot;"/>
    <numFmt numFmtId="192" formatCode="&quot;      &quot;#,###&quot;円   &quot;"/>
    <numFmt numFmtId="193" formatCode="&quot;    &quot;#,###&quot;円 &quot;"/>
    <numFmt numFmtId="194" formatCode="#,##0\ &quot;円&quot;"/>
    <numFmt numFmtId="195" formatCode="yyyy&quot;年&quot;m&quot;月&quot;d&quot;日&quot;;@"/>
    <numFmt numFmtId="196" formatCode="[$-411]ggge&quot;年&quot;m&quot;月&quot;d&quot;日&quot;;@"/>
    <numFmt numFmtId="197" formatCode="#,###&quot; 円 &quot;"/>
    <numFmt numFmtId="198" formatCode="#,###&quot; 円&quot;"/>
    <numFmt numFmtId="199" formatCode="[$-411]ggg\ \ e&quot;年&quot;\ \ m&quot;月&quot;\ \ d&quot;日&quot;"/>
    <numFmt numFmtId="200" formatCode="#,##0&quot;年リース&quot;"/>
    <numFmt numFmtId="201" formatCode="&quot;支払回数　　　&quot;#,##0&quot;回&quot;"/>
    <numFmt numFmtId="202" formatCode="&quot;（税抜　&quot;#,###&quot; 円）&quot;"/>
    <numFmt numFmtId="203" formatCode="&quot;VER &quot;0.00"/>
    <numFmt numFmtId="204" formatCode="_(&quot;$&quot;* #,##0_);_(&quot;$&quot;* \(#,##0\);_(&quot;$&quot;* &quot;-&quot;_);_(@_)"/>
    <numFmt numFmtId="205" formatCode="&quot;▲&quot;\ #,##0"/>
    <numFmt numFmtId="206" formatCode="0.00_ "/>
    <numFmt numFmtId="207" formatCode="0.0_);[Red]\(0.0\)"/>
    <numFmt numFmtId="208" formatCode="#,##0.0_ "/>
    <numFmt numFmtId="209" formatCode="#,##0.0_);[Red]\(#,##0.0\)"/>
    <numFmt numFmtId="210" formatCode="#,###&quot;円&quot;\ \ \ \ \ "/>
    <numFmt numFmtId="211" formatCode="#,###&quot;円/カウント&quot;\ \ \ \ \ "/>
    <numFmt numFmtId="212" formatCode="#,###&quot;円/月&quot;\ \ \ \ \ "/>
    <numFmt numFmtId="213" formatCode="#,###.0&quot;円/カウント&quot;\ \ \ \ \ "/>
    <numFmt numFmtId="214" formatCode="#,##0&quot; 円 &quot;"/>
    <numFmt numFmtId="215" formatCode="#,##0.0&quot;円/カウント&quot;\ \ \ \ \ "/>
    <numFmt numFmtId="216" formatCode="yyyy/mm/dd"/>
    <numFmt numFmtId="217" formatCode="0_);[Red]\(0\)"/>
  </numFmts>
  <fonts count="159">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b/>
      <sz val="11"/>
      <name val="ＭＳ Ｐ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9"/>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Ｐゴシック"/>
      <family val="3"/>
      <charset val="128"/>
    </font>
    <font>
      <sz val="14"/>
      <color indexed="9"/>
      <name val="ＭＳ Ｐゴシック"/>
      <family val="3"/>
      <charset val="128"/>
    </font>
    <font>
      <sz val="22"/>
      <name val="ＭＳ Ｐゴシック"/>
      <family val="3"/>
      <charset val="128"/>
    </font>
    <font>
      <b/>
      <sz val="24"/>
      <name val="ＭＳ Ｐゴシック"/>
      <family val="3"/>
      <charset val="128"/>
    </font>
    <font>
      <sz val="11"/>
      <name val="ＭＳ 明朝"/>
      <family val="1"/>
      <charset val="128"/>
    </font>
    <font>
      <u/>
      <sz val="15"/>
      <name val="ＭＳ 明朝"/>
      <family val="1"/>
      <charset val="128"/>
    </font>
    <font>
      <b/>
      <sz val="24"/>
      <name val="ＭＳ 明朝"/>
      <family val="1"/>
      <charset val="128"/>
    </font>
    <font>
      <b/>
      <sz val="11"/>
      <name val="ＭＳ 明朝"/>
      <family val="1"/>
      <charset val="128"/>
    </font>
    <font>
      <sz val="14"/>
      <name val="ＭＳ 明朝"/>
      <family val="1"/>
      <charset val="128"/>
    </font>
    <font>
      <b/>
      <sz val="14"/>
      <color indexed="8"/>
      <name val="ＭＳ 明朝"/>
      <family val="1"/>
      <charset val="128"/>
    </font>
    <font>
      <u/>
      <sz val="14"/>
      <name val="ＭＳ 明朝"/>
      <family val="1"/>
      <charset val="128"/>
    </font>
    <font>
      <sz val="12"/>
      <name val="ＭＳ 明朝"/>
      <family val="1"/>
      <charset val="128"/>
    </font>
    <font>
      <sz val="14"/>
      <name val="ＭＳ ゴシック"/>
      <family val="3"/>
      <charset val="128"/>
    </font>
    <font>
      <sz val="14"/>
      <name val="ＭＳ Ｐゴシック"/>
      <family val="3"/>
      <charset val="128"/>
    </font>
    <font>
      <sz val="11"/>
      <name val="ＭＳ Ｐ明朝"/>
      <family val="1"/>
      <charset val="128"/>
    </font>
    <font>
      <b/>
      <sz val="24"/>
      <name val="ＭＳ Ｐ明朝"/>
      <family val="1"/>
      <charset val="128"/>
    </font>
    <font>
      <b/>
      <sz val="11"/>
      <name val="ＭＳ Ｐ明朝"/>
      <family val="1"/>
      <charset val="128"/>
    </font>
    <font>
      <sz val="16"/>
      <name val="ＭＳ 明朝"/>
      <family val="1"/>
      <charset val="128"/>
    </font>
    <font>
      <sz val="14"/>
      <name val="ＭＳ Ｐ明朝"/>
      <family val="1"/>
      <charset val="128"/>
    </font>
    <font>
      <b/>
      <sz val="22"/>
      <name val="ＭＳ Ｐゴシック"/>
      <family val="3"/>
      <charset val="128"/>
    </font>
    <font>
      <i/>
      <sz val="14"/>
      <name val="ＭＳ Ｐ明朝"/>
      <family val="1"/>
      <charset val="128"/>
    </font>
    <font>
      <i/>
      <sz val="10"/>
      <name val="ＭＳ Ｐ明朝"/>
      <family val="1"/>
      <charset val="128"/>
    </font>
    <font>
      <sz val="10"/>
      <name val="ＭＳ Ｐゴシック"/>
      <family val="3"/>
      <charset val="128"/>
    </font>
    <font>
      <b/>
      <sz val="22"/>
      <name val="ＭＳ Ｐ明朝"/>
      <family val="1"/>
      <charset val="128"/>
    </font>
    <font>
      <sz val="12"/>
      <name val="ＭＳ Ｐ明朝"/>
      <family val="1"/>
      <charset val="128"/>
    </font>
    <font>
      <u/>
      <sz val="12"/>
      <name val="ＭＳ Ｐ明朝"/>
      <family val="1"/>
      <charset val="128"/>
    </font>
    <font>
      <sz val="10"/>
      <name val="ＭＳ Ｐ明朝"/>
      <family val="1"/>
      <charset val="128"/>
    </font>
    <font>
      <b/>
      <sz val="16"/>
      <name val="ＭＳ Ｐ明朝"/>
      <family val="1"/>
      <charset val="128"/>
    </font>
    <font>
      <b/>
      <sz val="18"/>
      <name val="ＭＳ Ｐ明朝"/>
      <family val="1"/>
      <charset val="128"/>
    </font>
    <font>
      <sz val="7"/>
      <name val="ＭＳ Ｐ明朝"/>
      <family val="1"/>
      <charset val="128"/>
    </font>
    <font>
      <sz val="9"/>
      <name val="ＭＳ Ｐ明朝"/>
      <family val="1"/>
      <charset val="128"/>
    </font>
    <font>
      <sz val="18"/>
      <name val="ＭＳ Ｐゴシック"/>
      <family val="3"/>
      <charset val="128"/>
    </font>
    <font>
      <u/>
      <sz val="14"/>
      <name val="ＭＳ Ｐ明朝"/>
      <family val="1"/>
      <charset val="128"/>
    </font>
    <font>
      <u/>
      <sz val="11"/>
      <name val="ＭＳ Ｐ明朝"/>
      <family val="1"/>
      <charset val="128"/>
    </font>
    <font>
      <sz val="12"/>
      <name val="ＭＳ ゴシック"/>
      <family val="3"/>
      <charset val="128"/>
    </font>
    <font>
      <sz val="12"/>
      <name val="ＭＳ Ｐゴシック"/>
      <family val="3"/>
      <charset val="128"/>
    </font>
    <font>
      <sz val="16"/>
      <name val="ＭＳ Ｐゴシック"/>
      <family val="3"/>
      <charset val="128"/>
    </font>
    <font>
      <sz val="11"/>
      <color indexed="9"/>
      <name val="ＭＳ Ｐ明朝"/>
      <family val="1"/>
      <charset val="128"/>
    </font>
    <font>
      <sz val="16"/>
      <name val="ＭＳ Ｐ明朝"/>
      <family val="1"/>
      <charset val="128"/>
    </font>
    <font>
      <b/>
      <sz val="12"/>
      <color indexed="10"/>
      <name val="ＭＳ Ｐゴシック"/>
      <family val="3"/>
      <charset val="128"/>
    </font>
    <font>
      <sz val="12"/>
      <color indexed="10"/>
      <name val="ＭＳ Ｐゴシック"/>
      <family val="3"/>
      <charset val="128"/>
    </font>
    <font>
      <u/>
      <sz val="14"/>
      <name val="ＭＳ Ｐゴシック"/>
      <family val="3"/>
      <charset val="128"/>
    </font>
    <font>
      <i/>
      <sz val="14"/>
      <name val="ＭＳ Ｐゴシック"/>
      <family val="3"/>
      <charset val="128"/>
    </font>
    <font>
      <sz val="16"/>
      <color indexed="8"/>
      <name val="ＭＳ Ｐゴシック"/>
      <family val="3"/>
      <charset val="128"/>
    </font>
    <font>
      <sz val="12"/>
      <color indexed="8"/>
      <name val="ＭＳ Ｐゴシック"/>
      <family val="3"/>
      <charset val="128"/>
    </font>
    <font>
      <b/>
      <sz val="11"/>
      <color indexed="10"/>
      <name val="ＭＳ Ｐゴシック"/>
      <family val="3"/>
      <charset val="128"/>
    </font>
    <font>
      <b/>
      <sz val="12"/>
      <color indexed="9"/>
      <name val="ＭＳ Ｐゴシック"/>
      <family val="3"/>
      <charset val="128"/>
    </font>
    <font>
      <b/>
      <sz val="12"/>
      <name val="ＭＳ Ｐ明朝"/>
      <family val="1"/>
      <charset val="128"/>
    </font>
    <font>
      <sz val="8"/>
      <name val="ＭＳ Ｐ明朝"/>
      <family val="1"/>
      <charset val="128"/>
    </font>
    <font>
      <b/>
      <sz val="14"/>
      <name val="ＭＳ Ｐ明朝"/>
      <family val="1"/>
      <charset val="128"/>
    </font>
    <font>
      <sz val="11"/>
      <name val="ＭＳ Ｐゴシック"/>
      <family val="3"/>
      <charset val="128"/>
    </font>
    <font>
      <sz val="11"/>
      <color indexed="23"/>
      <name val="ＭＳ Ｐゴシック"/>
      <family val="3"/>
      <charset val="128"/>
    </font>
    <font>
      <sz val="11"/>
      <color indexed="48"/>
      <name val="ＭＳ Ｐゴシック"/>
      <family val="3"/>
      <charset val="128"/>
    </font>
    <font>
      <sz val="11"/>
      <color indexed="63"/>
      <name val="ＭＳ Ｐゴシック"/>
      <family val="3"/>
      <charset val="128"/>
    </font>
    <font>
      <sz val="11"/>
      <color indexed="55"/>
      <name val="ＭＳ Ｐゴシック"/>
      <family val="3"/>
      <charset val="128"/>
    </font>
    <font>
      <sz val="9"/>
      <name val="ＭＳ Ｐゴシック"/>
      <family val="3"/>
      <charset val="128"/>
    </font>
    <font>
      <sz val="12"/>
      <color indexed="55"/>
      <name val="ＭＳ Ｐ明朝"/>
      <family val="1"/>
      <charset val="128"/>
    </font>
    <font>
      <sz val="10"/>
      <color indexed="23"/>
      <name val="ＭＳ Ｐゴシック"/>
      <family val="3"/>
      <charset val="128"/>
    </font>
    <font>
      <sz val="11"/>
      <color indexed="23"/>
      <name val="ＭＳ Ｐ明朝"/>
      <family val="1"/>
      <charset val="128"/>
    </font>
    <font>
      <sz val="12"/>
      <color indexed="48"/>
      <name val="ＭＳ Ｐ明朝"/>
      <family val="1"/>
      <charset val="128"/>
    </font>
    <font>
      <sz val="11"/>
      <color indexed="48"/>
      <name val="ＭＳ Ｐ明朝"/>
      <family val="1"/>
      <charset val="128"/>
    </font>
    <font>
      <sz val="10"/>
      <color indexed="23"/>
      <name val="ＭＳ Ｐ明朝"/>
      <family val="1"/>
      <charset val="128"/>
    </font>
    <font>
      <sz val="9"/>
      <color indexed="81"/>
      <name val="ＭＳ Ｐゴシック"/>
      <family val="3"/>
      <charset val="128"/>
    </font>
    <font>
      <b/>
      <sz val="16"/>
      <name val="ＭＳ Ｐゴシック"/>
      <family val="3"/>
      <charset val="128"/>
    </font>
    <font>
      <sz val="22"/>
      <color indexed="63"/>
      <name val="ＭＳ Ｐゴシック"/>
      <family val="3"/>
      <charset val="128"/>
    </font>
    <font>
      <sz val="9"/>
      <color indexed="27"/>
      <name val="明朝"/>
      <family val="1"/>
      <charset val="128"/>
    </font>
    <font>
      <sz val="12"/>
      <name val="Arial"/>
      <family val="2"/>
    </font>
    <font>
      <b/>
      <sz val="18"/>
      <color indexed="9"/>
      <name val="ＭＳ Ｐゴシック"/>
      <family val="3"/>
      <charset val="128"/>
    </font>
    <font>
      <sz val="6"/>
      <name val="ＭＳ Ｐ明朝"/>
      <family val="1"/>
      <charset val="128"/>
    </font>
    <font>
      <sz val="12"/>
      <color indexed="10"/>
      <name val="ＭＳ Ｐ明朝"/>
      <family val="1"/>
      <charset val="128"/>
    </font>
    <font>
      <sz val="14"/>
      <color indexed="10"/>
      <name val="ＭＳ Ｐゴシック"/>
      <family val="3"/>
      <charset val="128"/>
    </font>
    <font>
      <sz val="14"/>
      <color indexed="18"/>
      <name val="ＭＳ Ｐゴシック"/>
      <family val="3"/>
      <charset val="128"/>
    </font>
    <font>
      <b/>
      <sz val="16"/>
      <color indexed="9"/>
      <name val="ＭＳ Ｐゴシック"/>
      <family val="3"/>
      <charset val="128"/>
    </font>
    <font>
      <sz val="11"/>
      <color indexed="18"/>
      <name val="ＭＳ Ｐゴシック"/>
      <family val="3"/>
      <charset val="128"/>
    </font>
    <font>
      <b/>
      <sz val="14"/>
      <color indexed="9"/>
      <name val="ＭＳ Ｐゴシック"/>
      <family val="3"/>
      <charset val="128"/>
    </font>
    <font>
      <sz val="12"/>
      <color indexed="18"/>
      <name val="ＭＳ Ｐゴシック"/>
      <family val="3"/>
      <charset val="128"/>
    </font>
    <font>
      <b/>
      <sz val="12"/>
      <color indexed="18"/>
      <name val="ＭＳ Ｐ明朝"/>
      <family val="1"/>
      <charset val="128"/>
    </font>
    <font>
      <b/>
      <sz val="12"/>
      <color indexed="9"/>
      <name val="ＭＳ Ｐ明朝"/>
      <family val="1"/>
      <charset val="128"/>
    </font>
    <font>
      <sz val="10.5"/>
      <name val="ＭＳ Ｐ明朝"/>
      <family val="1"/>
      <charset val="128"/>
    </font>
    <font>
      <u/>
      <sz val="10.5"/>
      <color indexed="10"/>
      <name val="ＭＳ Ｐ明朝"/>
      <family val="1"/>
      <charset val="128"/>
    </font>
    <font>
      <u/>
      <sz val="10.5"/>
      <name val="ＭＳ Ｐ明朝"/>
      <family val="1"/>
      <charset val="128"/>
    </font>
    <font>
      <b/>
      <sz val="20"/>
      <color indexed="10"/>
      <name val="ＭＳ Ｐゴシック"/>
      <family val="3"/>
      <charset val="128"/>
    </font>
    <font>
      <u/>
      <sz val="11"/>
      <color indexed="10"/>
      <name val="ＭＳ Ｐ明朝"/>
      <family val="1"/>
      <charset val="128"/>
    </font>
    <font>
      <sz val="12"/>
      <color indexed="23"/>
      <name val="ＭＳ Ｐ明朝"/>
      <family val="1"/>
      <charset val="128"/>
    </font>
    <font>
      <b/>
      <sz val="18"/>
      <color indexed="23"/>
      <name val="ＭＳ Ｐ明朝"/>
      <family val="1"/>
      <charset val="128"/>
    </font>
    <font>
      <sz val="11"/>
      <name val="HGｺﾞｼｯｸM"/>
      <family val="3"/>
      <charset val="128"/>
    </font>
    <font>
      <sz val="11"/>
      <color indexed="8"/>
      <name val="HGｺﾞｼｯｸM"/>
      <family val="3"/>
      <charset val="128"/>
    </font>
    <font>
      <sz val="11"/>
      <name val="HGSｺﾞｼｯｸM"/>
      <family val="3"/>
      <charset val="128"/>
    </font>
    <font>
      <sz val="11"/>
      <color indexed="22"/>
      <name val="ＭＳ Ｐゴシック"/>
      <family val="3"/>
      <charset val="128"/>
    </font>
    <font>
      <b/>
      <sz val="11"/>
      <color indexed="22"/>
      <name val="ＭＳ Ｐゴシック"/>
      <family val="3"/>
      <charset val="128"/>
    </font>
    <font>
      <sz val="11"/>
      <color indexed="9"/>
      <name val="ＭＳ Ｐゴシック"/>
      <family val="3"/>
      <charset val="128"/>
    </font>
    <font>
      <u/>
      <sz val="22"/>
      <name val="ＭＳ Ｐゴシック"/>
      <family val="3"/>
      <charset val="128"/>
    </font>
    <font>
      <vertAlign val="subscript"/>
      <sz val="22"/>
      <name val="HGS創英角ｺﾞｼｯｸUB"/>
      <family val="3"/>
      <charset val="128"/>
    </font>
    <font>
      <sz val="9"/>
      <color indexed="48"/>
      <name val="ＭＳ Ｐ明朝"/>
      <family val="1"/>
      <charset val="128"/>
    </font>
    <font>
      <sz val="9"/>
      <color indexed="55"/>
      <name val="ＭＳ Ｐゴシック"/>
      <family val="3"/>
      <charset val="128"/>
    </font>
    <font>
      <sz val="9"/>
      <color indexed="48"/>
      <name val="ＭＳ Ｐゴシック"/>
      <family val="3"/>
      <charset val="128"/>
    </font>
    <font>
      <sz val="11"/>
      <color theme="0" tint="-0.499984740745262"/>
      <name val="ＭＳ Ｐ明朝"/>
      <family val="1"/>
      <charset val="128"/>
    </font>
    <font>
      <sz val="12"/>
      <color theme="0" tint="-0.499984740745262"/>
      <name val="ＭＳ Ｐ明朝"/>
      <family val="1"/>
      <charset val="128"/>
    </font>
    <font>
      <sz val="11"/>
      <color rgb="FFFF0000"/>
      <name val="ＭＳ Ｐゴシック"/>
      <family val="3"/>
      <charset val="128"/>
    </font>
    <font>
      <sz val="11"/>
      <color theme="1"/>
      <name val="ＭＳ Ｐゴシック"/>
      <family val="2"/>
      <scheme val="minor"/>
    </font>
    <font>
      <sz val="11"/>
      <color theme="1"/>
      <name val="ＭＳ Ｐゴシック"/>
      <family val="3"/>
      <charset val="128"/>
    </font>
    <font>
      <b/>
      <sz val="16"/>
      <color theme="1"/>
      <name val="ＭＳ Ｐゴシック"/>
      <family val="3"/>
      <charset val="128"/>
    </font>
    <font>
      <sz val="6"/>
      <name val="ＭＳ Ｐゴシック"/>
      <family val="3"/>
      <charset val="128"/>
      <scheme val="minor"/>
    </font>
    <font>
      <sz val="11"/>
      <color theme="1"/>
      <name val="HG丸ｺﾞｼｯｸM-PRO"/>
      <family val="3"/>
      <charset val="128"/>
    </font>
    <font>
      <sz val="6"/>
      <name val="ＭＳ ゴシック"/>
      <family val="2"/>
      <charset val="128"/>
    </font>
    <font>
      <sz val="11"/>
      <name val="HG丸ｺﾞｼｯｸM-PRO"/>
      <family val="3"/>
      <charset val="128"/>
    </font>
    <font>
      <sz val="10"/>
      <color theme="1"/>
      <name val="ＭＳ Ｐゴシック"/>
      <family val="3"/>
      <charset val="128"/>
    </font>
    <font>
      <sz val="10"/>
      <name val="HG丸ｺﾞｼｯｸM-PRO"/>
      <family val="3"/>
      <charset val="128"/>
    </font>
    <font>
      <sz val="6"/>
      <name val="ＭＳ Ｐゴシック"/>
      <family val="2"/>
      <charset val="128"/>
      <scheme val="minor"/>
    </font>
    <font>
      <sz val="11"/>
      <color theme="1"/>
      <name val="ＭＳ ゴシック"/>
      <family val="2"/>
      <charset val="128"/>
    </font>
    <font>
      <b/>
      <sz val="11"/>
      <name val="HG丸ｺﾞｼｯｸM-PRO"/>
      <family val="3"/>
      <charset val="128"/>
    </font>
    <font>
      <sz val="11"/>
      <color theme="1"/>
      <name val="ＭＳ ゴシック"/>
      <family val="3"/>
      <charset val="128"/>
    </font>
    <font>
      <sz val="12"/>
      <color theme="1"/>
      <name val="HGPｺﾞｼｯｸM"/>
      <family val="3"/>
      <charset val="128"/>
    </font>
    <font>
      <b/>
      <sz val="18"/>
      <color theme="1"/>
      <name val="HGPｺﾞｼｯｸM"/>
      <family val="3"/>
      <charset val="128"/>
    </font>
    <font>
      <sz val="11"/>
      <color theme="1"/>
      <name val="HGPｺﾞｼｯｸM"/>
      <family val="3"/>
      <charset val="128"/>
    </font>
    <font>
      <b/>
      <sz val="18"/>
      <color theme="1"/>
      <name val="Meiryo UI"/>
      <family val="3"/>
      <charset val="128"/>
    </font>
    <font>
      <sz val="12"/>
      <color theme="1"/>
      <name val="ＭＳ Ｐゴシック"/>
      <family val="2"/>
      <charset val="128"/>
      <scheme val="minor"/>
    </font>
    <font>
      <b/>
      <sz val="12"/>
      <color theme="1"/>
      <name val="Meiryo UI"/>
      <family val="3"/>
      <charset val="128"/>
    </font>
    <font>
      <sz val="12"/>
      <color theme="1"/>
      <name val="Meiryo UI"/>
      <family val="3"/>
      <charset val="128"/>
    </font>
    <font>
      <b/>
      <sz val="14"/>
      <color theme="1"/>
      <name val="Meiryo UI"/>
      <family val="3"/>
      <charset val="128"/>
    </font>
    <font>
      <sz val="11"/>
      <color theme="1"/>
      <name val="Meiryo UI"/>
      <family val="3"/>
      <charset val="128"/>
    </font>
    <font>
      <sz val="11"/>
      <color theme="1"/>
      <name val="ＭＳ Ｐゴシック"/>
      <family val="3"/>
      <charset val="128"/>
      <scheme val="major"/>
    </font>
    <font>
      <sz val="11"/>
      <color theme="0" tint="-0.34998626667073579"/>
      <name val="ＭＳ Ｐゴシック"/>
      <family val="3"/>
      <charset val="128"/>
      <scheme val="major"/>
    </font>
    <font>
      <sz val="11"/>
      <color theme="0" tint="-0.34998626667073579"/>
      <name val="ＭＳ Ｐゴシック"/>
      <family val="3"/>
      <charset val="128"/>
    </font>
    <font>
      <sz val="11"/>
      <color theme="0" tint="-0.34998626667073579"/>
      <name val="ＭＳ ゴシック"/>
      <family val="3"/>
      <charset val="128"/>
    </font>
    <font>
      <sz val="12"/>
      <color theme="1"/>
      <name val="ＭＳ Ｐゴシック"/>
      <family val="3"/>
      <charset val="128"/>
    </font>
    <font>
      <sz val="22"/>
      <name val="ＭＳ Ｐゴシック"/>
      <family val="3"/>
      <charset val="128"/>
      <scheme val="major"/>
    </font>
  </fonts>
  <fills count="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8"/>
        <bgColor indexed="37"/>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mediumGray">
        <bgColor indexed="2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45"/>
        <bgColor indexed="64"/>
      </patternFill>
    </fill>
    <fill>
      <patternFill patternType="solid">
        <fgColor indexed="47"/>
        <bgColor indexed="64"/>
      </patternFill>
    </fill>
    <fill>
      <patternFill patternType="solid">
        <fgColor indexed="44"/>
        <bgColor indexed="64"/>
      </patternFill>
    </fill>
    <fill>
      <patternFill patternType="solid">
        <fgColor indexed="50"/>
        <bgColor indexed="64"/>
      </patternFill>
    </fill>
    <fill>
      <patternFill patternType="solid">
        <fgColor indexed="10"/>
        <bgColor indexed="64"/>
      </patternFill>
    </fill>
    <fill>
      <patternFill patternType="solid">
        <fgColor rgb="FFFFFF00"/>
        <bgColor indexed="64"/>
      </patternFill>
    </fill>
    <fill>
      <patternFill patternType="solid">
        <fgColor rgb="FFCCFFCC"/>
        <bgColor indexed="64"/>
      </patternFill>
    </fill>
    <fill>
      <patternFill patternType="solid">
        <fgColor rgb="FFFFFF99"/>
        <bgColor indexed="64"/>
      </patternFill>
    </fill>
    <fill>
      <patternFill patternType="solid">
        <fgColor theme="0" tint="-0.249977111117893"/>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CCFFFF"/>
        <bgColor indexed="64"/>
      </patternFill>
    </fill>
    <fill>
      <patternFill patternType="solid">
        <fgColor theme="9" tint="0.59999389629810485"/>
        <bgColor indexed="64"/>
      </patternFill>
    </fill>
  </fills>
  <borders count="24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hair">
        <color indexed="64"/>
      </left>
      <right style="hair">
        <color indexed="64"/>
      </right>
      <top/>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thin">
        <color indexed="64"/>
      </top>
      <bottom/>
      <diagonal/>
    </border>
    <border>
      <left/>
      <right/>
      <top style="hair">
        <color indexed="64"/>
      </top>
      <bottom style="thin">
        <color indexed="64"/>
      </bottom>
      <diagonal/>
    </border>
    <border>
      <left/>
      <right/>
      <top/>
      <bottom style="thin">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hair">
        <color indexed="64"/>
      </bottom>
      <diagonal/>
    </border>
    <border>
      <left style="thin">
        <color indexed="64"/>
      </left>
      <right/>
      <top style="medium">
        <color indexed="64"/>
      </top>
      <bottom/>
      <diagonal/>
    </border>
    <border>
      <left style="medium">
        <color indexed="47"/>
      </left>
      <right style="medium">
        <color indexed="63"/>
      </right>
      <top style="medium">
        <color indexed="47"/>
      </top>
      <bottom style="medium">
        <color indexed="63"/>
      </bottom>
      <diagonal/>
    </border>
    <border>
      <left/>
      <right style="medium">
        <color indexed="63"/>
      </right>
      <top style="medium">
        <color indexed="47"/>
      </top>
      <bottom style="medium">
        <color indexed="63"/>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hair">
        <color indexed="64"/>
      </right>
      <top/>
      <bottom style="medium">
        <color indexed="64"/>
      </bottom>
      <diagonal/>
    </border>
    <border>
      <left/>
      <right style="hair">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diagonal/>
    </border>
    <border>
      <left/>
      <right style="hair">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style="thin">
        <color indexed="64"/>
      </bottom>
      <diagonal/>
    </border>
    <border>
      <left/>
      <right style="hair">
        <color indexed="64"/>
      </right>
      <top/>
      <bottom style="thin">
        <color indexed="64"/>
      </bottom>
      <diagonal/>
    </border>
    <border>
      <left/>
      <right style="hair">
        <color indexed="64"/>
      </right>
      <top style="thin">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hair">
        <color indexed="55"/>
      </right>
      <top style="thin">
        <color indexed="55"/>
      </top>
      <bottom style="hair">
        <color indexed="55"/>
      </bottom>
      <diagonal/>
    </border>
    <border>
      <left/>
      <right style="hair">
        <color indexed="55"/>
      </right>
      <top style="hair">
        <color indexed="55"/>
      </top>
      <bottom style="hair">
        <color indexed="55"/>
      </bottom>
      <diagonal/>
    </border>
    <border>
      <left style="thin">
        <color indexed="55"/>
      </left>
      <right/>
      <top style="hair">
        <color indexed="55"/>
      </top>
      <bottom style="thin">
        <color indexed="55"/>
      </bottom>
      <diagonal/>
    </border>
    <border>
      <left/>
      <right/>
      <top style="hair">
        <color indexed="55"/>
      </top>
      <bottom style="thin">
        <color indexed="55"/>
      </bottom>
      <diagonal/>
    </border>
    <border>
      <left/>
      <right style="hair">
        <color indexed="55"/>
      </right>
      <top style="hair">
        <color indexed="55"/>
      </top>
      <bottom style="thin">
        <color indexed="55"/>
      </bottom>
      <diagonal/>
    </border>
    <border>
      <left style="hair">
        <color indexed="64"/>
      </left>
      <right/>
      <top/>
      <bottom/>
      <diagonal/>
    </border>
    <border>
      <left style="hair">
        <color indexed="64"/>
      </left>
      <right style="thin">
        <color indexed="64"/>
      </right>
      <top/>
      <bottom/>
      <diagonal/>
    </border>
    <border>
      <left style="hair">
        <color indexed="64"/>
      </left>
      <right style="medium">
        <color indexed="64"/>
      </right>
      <top/>
      <bottom style="medium">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47"/>
      </left>
      <right style="thin">
        <color indexed="64"/>
      </right>
      <top style="medium">
        <color indexed="47"/>
      </top>
      <bottom/>
      <diagonal/>
    </border>
    <border>
      <left/>
      <right style="hair">
        <color indexed="64"/>
      </right>
      <top style="medium">
        <color indexed="47"/>
      </top>
      <bottom/>
      <diagonal/>
    </border>
    <border>
      <left/>
      <right/>
      <top style="medium">
        <color indexed="47"/>
      </top>
      <bottom/>
      <diagonal/>
    </border>
    <border>
      <left style="hair">
        <color indexed="64"/>
      </left>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10"/>
      </left>
      <right style="medium">
        <color indexed="10"/>
      </right>
      <top style="medium">
        <color indexed="10"/>
      </top>
      <bottom/>
      <diagonal/>
    </border>
    <border>
      <left style="medium">
        <color indexed="10"/>
      </left>
      <right style="medium">
        <color indexed="10"/>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medium">
        <color indexed="10"/>
      </left>
      <right style="medium">
        <color indexed="10"/>
      </right>
      <top style="hair">
        <color indexed="64"/>
      </top>
      <bottom style="medium">
        <color indexed="10"/>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thin">
        <color indexed="64"/>
      </left>
      <right style="thin">
        <color indexed="64"/>
      </right>
      <top/>
      <bottom/>
      <diagonal/>
    </border>
    <border>
      <left style="hair">
        <color indexed="64"/>
      </left>
      <right style="hair">
        <color indexed="64"/>
      </right>
      <top style="thin">
        <color indexed="64"/>
      </top>
      <bottom/>
      <diagonal/>
    </border>
    <border>
      <left style="thin">
        <color indexed="64"/>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thin">
        <color indexed="64"/>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bottom/>
      <diagonal/>
    </border>
    <border>
      <left style="hair">
        <color indexed="64"/>
      </left>
      <right style="hair">
        <color indexed="64"/>
      </right>
      <top style="hair">
        <color indexed="64"/>
      </top>
      <bottom/>
      <diagonal/>
    </border>
    <border>
      <left/>
      <right style="thin">
        <color indexed="64"/>
      </right>
      <top style="thin">
        <color indexed="64"/>
      </top>
      <bottom style="double">
        <color indexed="64"/>
      </bottom>
      <diagonal/>
    </border>
    <border>
      <left style="hair">
        <color indexed="55"/>
      </left>
      <right/>
      <top style="hair">
        <color indexed="55"/>
      </top>
      <bottom style="hair">
        <color indexed="55"/>
      </bottom>
      <diagonal/>
    </border>
    <border>
      <left/>
      <right/>
      <top style="hair">
        <color indexed="55"/>
      </top>
      <bottom style="hair">
        <color indexed="55"/>
      </bottom>
      <diagonal/>
    </border>
    <border>
      <left style="hair">
        <color indexed="64"/>
      </left>
      <right style="thin">
        <color indexed="64"/>
      </right>
      <top/>
      <bottom style="hair">
        <color indexed="64"/>
      </bottom>
      <diagonal/>
    </border>
    <border>
      <left style="hair">
        <color indexed="64"/>
      </left>
      <right/>
      <top style="thin">
        <color indexed="64"/>
      </top>
      <bottom style="thin">
        <color indexed="64"/>
      </bottom>
      <diagonal/>
    </border>
    <border>
      <left style="thin">
        <color indexed="55"/>
      </left>
      <right/>
      <top style="hair">
        <color indexed="55"/>
      </top>
      <bottom style="hair">
        <color indexed="55"/>
      </bottom>
      <diagonal/>
    </border>
    <border>
      <left style="thin">
        <color indexed="55"/>
      </left>
      <right/>
      <top style="thin">
        <color indexed="55"/>
      </top>
      <bottom style="hair">
        <color indexed="55"/>
      </bottom>
      <diagonal/>
    </border>
    <border>
      <left style="hair">
        <color indexed="55"/>
      </left>
      <right style="hair">
        <color indexed="55"/>
      </right>
      <top style="hair">
        <color indexed="55"/>
      </top>
      <bottom style="hair">
        <color indexed="55"/>
      </bottom>
      <diagonal/>
    </border>
    <border>
      <left/>
      <right style="thin">
        <color indexed="55"/>
      </right>
      <top style="thin">
        <color indexed="55"/>
      </top>
      <bottom style="hair">
        <color indexed="55"/>
      </bottom>
      <diagonal/>
    </border>
    <border>
      <left/>
      <right style="thin">
        <color indexed="55"/>
      </right>
      <top style="hair">
        <color indexed="55"/>
      </top>
      <bottom style="hair">
        <color indexed="55"/>
      </bottom>
      <diagonal/>
    </border>
    <border>
      <left/>
      <right style="hair">
        <color indexed="55"/>
      </right>
      <top style="thin">
        <color indexed="55"/>
      </top>
      <bottom/>
      <diagonal/>
    </border>
    <border>
      <left style="hair">
        <color indexed="55"/>
      </left>
      <right/>
      <top style="thin">
        <color indexed="55"/>
      </top>
      <bottom/>
      <diagonal/>
    </border>
    <border>
      <left style="hair">
        <color indexed="55"/>
      </left>
      <right style="hair">
        <color indexed="55"/>
      </right>
      <top style="thin">
        <color indexed="55"/>
      </top>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55"/>
      </left>
      <right/>
      <top style="hair">
        <color indexed="55"/>
      </top>
      <bottom style="thin">
        <color indexed="55"/>
      </bottom>
      <diagonal/>
    </border>
    <border>
      <left/>
      <right/>
      <top style="thin">
        <color indexed="55"/>
      </top>
      <bottom style="hair">
        <color indexed="55"/>
      </bottom>
      <diagonal/>
    </border>
    <border>
      <left style="hair">
        <color indexed="55"/>
      </left>
      <right/>
      <top style="thin">
        <color indexed="55"/>
      </top>
      <bottom style="hair">
        <color indexed="55"/>
      </bottom>
      <diagonal/>
    </border>
    <border>
      <left style="hair">
        <color indexed="55"/>
      </left>
      <right style="thin">
        <color indexed="55"/>
      </right>
      <top style="hair">
        <color indexed="55"/>
      </top>
      <bottom style="hair">
        <color indexed="55"/>
      </bottom>
      <diagonal/>
    </border>
    <border>
      <left style="hair">
        <color indexed="55"/>
      </left>
      <right style="hair">
        <color indexed="55"/>
      </right>
      <top style="thin">
        <color indexed="55"/>
      </top>
      <bottom style="hair">
        <color indexed="55"/>
      </bottom>
      <diagonal/>
    </border>
    <border>
      <left style="hair">
        <color indexed="55"/>
      </left>
      <right style="thin">
        <color indexed="55"/>
      </right>
      <top style="thin">
        <color indexed="55"/>
      </top>
      <bottom style="hair">
        <color indexed="55"/>
      </bottom>
      <diagonal/>
    </border>
    <border>
      <left style="hair">
        <color indexed="55"/>
      </left>
      <right style="hair">
        <color indexed="55"/>
      </right>
      <top style="hair">
        <color indexed="55"/>
      </top>
      <bottom style="thin">
        <color indexed="55"/>
      </bottom>
      <diagonal/>
    </border>
    <border>
      <left style="hair">
        <color indexed="55"/>
      </left>
      <right style="thin">
        <color indexed="55"/>
      </right>
      <top style="hair">
        <color indexed="55"/>
      </top>
      <bottom style="thin">
        <color indexed="55"/>
      </bottom>
      <diagonal/>
    </border>
    <border>
      <left style="thin">
        <color indexed="55"/>
      </left>
      <right/>
      <top style="thin">
        <color indexed="55"/>
      </top>
      <bottom style="thin">
        <color indexed="55"/>
      </bottom>
      <diagonal/>
    </border>
    <border>
      <left/>
      <right style="hair">
        <color indexed="55"/>
      </right>
      <top style="thin">
        <color indexed="55"/>
      </top>
      <bottom style="thin">
        <color indexed="55"/>
      </bottom>
      <diagonal/>
    </border>
    <border>
      <left style="hair">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hair">
        <color indexed="55"/>
      </left>
      <right/>
      <top/>
      <bottom/>
      <diagonal/>
    </border>
    <border>
      <left style="hair">
        <color indexed="64"/>
      </left>
      <right/>
      <top style="hair">
        <color indexed="64"/>
      </top>
      <bottom/>
      <diagonal/>
    </border>
    <border>
      <left/>
      <right style="medium">
        <color indexed="64"/>
      </right>
      <top style="hair">
        <color indexed="64"/>
      </top>
      <bottom/>
      <diagonal/>
    </border>
    <border>
      <left/>
      <right style="hair">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style="double">
        <color indexed="64"/>
      </top>
      <bottom style="hair">
        <color indexed="64"/>
      </bottom>
      <diagonal/>
    </border>
    <border>
      <left style="thin">
        <color indexed="47"/>
      </left>
      <right/>
      <top style="thin">
        <color indexed="47"/>
      </top>
      <bottom/>
      <diagonal/>
    </border>
    <border>
      <left/>
      <right/>
      <top style="thin">
        <color indexed="47"/>
      </top>
      <bottom/>
      <diagonal/>
    </border>
    <border>
      <left/>
      <right style="thin">
        <color indexed="47"/>
      </right>
      <top style="thin">
        <color indexed="47"/>
      </top>
      <bottom/>
      <diagonal/>
    </border>
    <border>
      <left style="thin">
        <color indexed="47"/>
      </left>
      <right/>
      <top/>
      <bottom/>
      <diagonal/>
    </border>
    <border>
      <left/>
      <right style="thin">
        <color indexed="47"/>
      </right>
      <top/>
      <bottom/>
      <diagonal/>
    </border>
    <border>
      <left style="thin">
        <color indexed="47"/>
      </left>
      <right/>
      <top/>
      <bottom style="thin">
        <color indexed="47"/>
      </bottom>
      <diagonal/>
    </border>
    <border>
      <left/>
      <right/>
      <top/>
      <bottom style="thin">
        <color indexed="47"/>
      </bottom>
      <diagonal/>
    </border>
    <border>
      <left/>
      <right style="thin">
        <color indexed="47"/>
      </right>
      <top/>
      <bottom style="thin">
        <color indexed="47"/>
      </bottom>
      <diagonal/>
    </border>
    <border>
      <left style="thin">
        <color indexed="64"/>
      </left>
      <right style="hair">
        <color indexed="64"/>
      </right>
      <top style="thin">
        <color indexed="64"/>
      </top>
      <bottom style="hair">
        <color indexed="64"/>
      </bottom>
      <diagonal/>
    </border>
    <border>
      <left style="hair">
        <color indexed="64"/>
      </left>
      <right/>
      <top/>
      <bottom style="hair">
        <color indexed="64"/>
      </bottom>
      <diagonal/>
    </border>
    <border>
      <left/>
      <right style="hair">
        <color indexed="64"/>
      </right>
      <top style="thin">
        <color indexed="64"/>
      </top>
      <bottom/>
      <diagonal/>
    </border>
    <border>
      <left style="thin">
        <color indexed="64"/>
      </left>
      <right style="hair">
        <color indexed="64"/>
      </right>
      <top style="thin">
        <color indexed="64"/>
      </top>
      <bottom/>
      <diagonal/>
    </border>
    <border>
      <left style="thin">
        <color indexed="64"/>
      </left>
      <right style="hair">
        <color indexed="64"/>
      </right>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theme="0" tint="-0.34998626667073579"/>
      </left>
      <right style="hair">
        <color theme="0" tint="-0.34998626667073579"/>
      </right>
      <top style="hair">
        <color theme="0" tint="-0.499984740745262"/>
      </top>
      <bottom style="hair">
        <color theme="0" tint="-0.499984740745262"/>
      </bottom>
      <diagonal/>
    </border>
    <border>
      <left style="thin">
        <color theme="0" tint="-0.499984740745262"/>
      </left>
      <right/>
      <top style="thin">
        <color theme="0" tint="-0.499984740745262"/>
      </top>
      <bottom style="hair">
        <color theme="0" tint="-0.499984740745262"/>
      </bottom>
      <diagonal/>
    </border>
    <border>
      <left/>
      <right/>
      <top style="thin">
        <color theme="0" tint="-0.499984740745262"/>
      </top>
      <bottom style="hair">
        <color theme="0" tint="-0.499984740745262"/>
      </bottom>
      <diagonal/>
    </border>
    <border>
      <left/>
      <right style="hair">
        <color indexed="64"/>
      </right>
      <top style="thin">
        <color theme="0" tint="-0.499984740745262"/>
      </top>
      <bottom style="hair">
        <color theme="0" tint="-0.499984740745262"/>
      </bottom>
      <diagonal/>
    </border>
    <border>
      <left style="thin">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hair">
        <color indexed="64"/>
      </right>
      <top style="hair">
        <color theme="0" tint="-0.499984740745262"/>
      </top>
      <bottom style="hair">
        <color theme="0" tint="-0.499984740745262"/>
      </bottom>
      <diagonal/>
    </border>
    <border>
      <left style="hair">
        <color theme="0" tint="-0.34998626667073579"/>
      </left>
      <right style="hair">
        <color theme="0" tint="-0.34998626667073579"/>
      </right>
      <top style="hair">
        <color theme="0" tint="-0.499984740745262"/>
      </top>
      <bottom style="thin">
        <color theme="0" tint="-0.499984740745262"/>
      </bottom>
      <diagonal/>
    </border>
    <border>
      <left style="hair">
        <color theme="0" tint="-0.34998626667073579"/>
      </left>
      <right style="thin">
        <color theme="0" tint="-0.499984740745262"/>
      </right>
      <top style="hair">
        <color theme="0" tint="-0.499984740745262"/>
      </top>
      <bottom style="thin">
        <color theme="0" tint="-0.499984740745262"/>
      </bottom>
      <diagonal/>
    </border>
    <border>
      <left style="thin">
        <color theme="0" tint="-0.499984740745262"/>
      </left>
      <right/>
      <top style="hair">
        <color theme="0" tint="-0.499984740745262"/>
      </top>
      <bottom style="thin">
        <color theme="0" tint="-0.499984740745262"/>
      </bottom>
      <diagonal/>
    </border>
    <border>
      <left/>
      <right/>
      <top style="hair">
        <color theme="0" tint="-0.499984740745262"/>
      </top>
      <bottom style="thin">
        <color theme="0" tint="-0.499984740745262"/>
      </bottom>
      <diagonal/>
    </border>
    <border>
      <left/>
      <right style="hair">
        <color indexed="64"/>
      </right>
      <top style="hair">
        <color theme="0" tint="-0.499984740745262"/>
      </top>
      <bottom style="thin">
        <color theme="0" tint="-0.499984740745262"/>
      </bottom>
      <diagonal/>
    </border>
    <border>
      <left style="hair">
        <color theme="0" tint="-0.34998626667073579"/>
      </left>
      <right style="thin">
        <color theme="0" tint="-0.499984740745262"/>
      </right>
      <top style="hair">
        <color theme="0" tint="-0.499984740745262"/>
      </top>
      <bottom style="hair">
        <color theme="0" tint="-0.499984740745262"/>
      </bottom>
      <diagonal/>
    </border>
    <border>
      <left style="hair">
        <color theme="0" tint="-0.34998626667073579"/>
      </left>
      <right style="hair">
        <color theme="0" tint="-0.34998626667073579"/>
      </right>
      <top style="thin">
        <color theme="0" tint="-0.499984740745262"/>
      </top>
      <bottom style="hair">
        <color theme="0" tint="-0.499984740745262"/>
      </bottom>
      <diagonal/>
    </border>
    <border>
      <left style="hair">
        <color theme="0" tint="-0.34998626667073579"/>
      </left>
      <right style="thin">
        <color theme="0" tint="-0.499984740745262"/>
      </right>
      <top style="thin">
        <color theme="0" tint="-0.499984740745262"/>
      </top>
      <bottom style="hair">
        <color theme="0" tint="-0.499984740745262"/>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hair">
        <color indexed="64"/>
      </top>
      <bottom/>
      <diagonal/>
    </border>
    <border>
      <left/>
      <right style="thin">
        <color indexed="64"/>
      </right>
      <top style="hair">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hair">
        <color indexed="64"/>
      </bottom>
      <diagonal/>
    </border>
    <border>
      <left style="thin">
        <color indexed="64"/>
      </left>
      <right/>
      <top style="medium">
        <color indexed="64"/>
      </top>
      <bottom style="thin">
        <color indexed="64"/>
      </bottom>
      <diagonal/>
    </border>
    <border>
      <left style="thin">
        <color indexed="64"/>
      </left>
      <right style="thin">
        <color indexed="64"/>
      </right>
      <top style="double">
        <color indexed="64"/>
      </top>
      <bottom/>
      <diagonal/>
    </border>
    <border>
      <left style="hair">
        <color indexed="64"/>
      </left>
      <right/>
      <top style="thin">
        <color auto="1"/>
      </top>
      <bottom/>
      <diagonal/>
    </border>
    <border>
      <left/>
      <right/>
      <top style="double">
        <color indexed="64"/>
      </top>
      <bottom/>
      <diagonal/>
    </border>
    <border>
      <left style="hair">
        <color indexed="64"/>
      </left>
      <right/>
      <top style="double">
        <color indexed="64"/>
      </top>
      <bottom/>
      <diagonal/>
    </border>
  </borders>
  <cellStyleXfs count="173">
    <xf numFmtId="0" fontId="0" fillId="0" borderId="0"/>
    <xf numFmtId="0" fontId="7" fillId="2" borderId="0" applyNumberFormat="0" applyBorder="0" applyAlignment="0" applyProtection="0">
      <alignment vertical="center"/>
    </xf>
    <xf numFmtId="0" fontId="7" fillId="3" borderId="0" applyNumberFormat="0" applyBorder="0" applyAlignment="0" applyProtection="0">
      <alignment vertical="center"/>
    </xf>
    <xf numFmtId="0" fontId="7" fillId="4" borderId="0" applyNumberFormat="0" applyBorder="0" applyAlignment="0" applyProtection="0">
      <alignment vertical="center"/>
    </xf>
    <xf numFmtId="0" fontId="7" fillId="5" borderId="0" applyNumberFormat="0" applyBorder="0" applyAlignment="0" applyProtection="0">
      <alignment vertical="center"/>
    </xf>
    <xf numFmtId="0" fontId="7" fillId="6" borderId="0" applyNumberFormat="0" applyBorder="0" applyAlignment="0" applyProtection="0">
      <alignment vertical="center"/>
    </xf>
    <xf numFmtId="0" fontId="7" fillId="7" borderId="0" applyNumberFormat="0" applyBorder="0" applyAlignment="0" applyProtection="0">
      <alignment vertical="center"/>
    </xf>
    <xf numFmtId="0" fontId="7" fillId="8"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5" borderId="0" applyNumberFormat="0" applyBorder="0" applyAlignment="0" applyProtection="0">
      <alignment vertical="center"/>
    </xf>
    <xf numFmtId="0" fontId="7" fillId="8" borderId="0" applyNumberFormat="0" applyBorder="0" applyAlignment="0" applyProtection="0">
      <alignment vertical="center"/>
    </xf>
    <xf numFmtId="0" fontId="7" fillId="11" borderId="0" applyNumberFormat="0" applyBorder="0" applyAlignment="0" applyProtection="0">
      <alignment vertical="center"/>
    </xf>
    <xf numFmtId="0" fontId="8" fillId="12"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13"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4" fontId="97" fillId="16" borderId="0" applyNumberFormat="0" applyBorder="0" applyAlignment="0" applyProtection="0">
      <alignment horizontal="left"/>
    </xf>
    <xf numFmtId="191" fontId="9" fillId="0" borderId="0" applyFill="0" applyBorder="0" applyAlignment="0"/>
    <xf numFmtId="41" fontId="98" fillId="0" borderId="0" applyFont="0" applyFill="0" applyBorder="0" applyAlignment="0" applyProtection="0"/>
    <xf numFmtId="204" fontId="98" fillId="0" borderId="0" applyFont="0" applyFill="0" applyBorder="0" applyAlignment="0" applyProtection="0"/>
    <xf numFmtId="0" fontId="10" fillId="0" borderId="0">
      <alignment horizontal="left"/>
    </xf>
    <xf numFmtId="0" fontId="11" fillId="0" borderId="1" applyNumberFormat="0" applyAlignment="0" applyProtection="0">
      <alignment horizontal="left" vertical="center"/>
    </xf>
    <xf numFmtId="0" fontId="11" fillId="0" borderId="2">
      <alignment horizontal="left" vertical="center"/>
    </xf>
    <xf numFmtId="0" fontId="12" fillId="0" borderId="0"/>
    <xf numFmtId="4" fontId="10" fillId="0" borderId="0">
      <alignment horizontal="right"/>
    </xf>
    <xf numFmtId="4" fontId="13" fillId="0" borderId="0">
      <alignment horizontal="right"/>
    </xf>
    <xf numFmtId="0" fontId="14" fillId="0" borderId="0">
      <alignment horizontal="left"/>
    </xf>
    <xf numFmtId="0" fontId="15" fillId="0" borderId="0">
      <alignment horizontal="center"/>
    </xf>
    <xf numFmtId="0" fontId="8" fillId="17"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13" borderId="0" applyNumberFormat="0" applyBorder="0" applyAlignment="0" applyProtection="0">
      <alignment vertical="center"/>
    </xf>
    <xf numFmtId="0" fontId="8" fillId="14" borderId="0" applyNumberFormat="0" applyBorder="0" applyAlignment="0" applyProtection="0">
      <alignment vertical="center"/>
    </xf>
    <xf numFmtId="0" fontId="8" fillId="20" borderId="0" applyNumberFormat="0" applyBorder="0" applyAlignment="0" applyProtection="0">
      <alignment vertical="center"/>
    </xf>
    <xf numFmtId="0" fontId="16" fillId="0" borderId="0" applyNumberFormat="0" applyFill="0" applyBorder="0" applyAlignment="0" applyProtection="0">
      <alignment vertical="center"/>
    </xf>
    <xf numFmtId="0" fontId="17" fillId="21" borderId="3" applyNumberFormat="0" applyAlignment="0" applyProtection="0">
      <alignment vertical="center"/>
    </xf>
    <xf numFmtId="0" fontId="18" fillId="22" borderId="0" applyNumberFormat="0" applyBorder="0" applyAlignment="0" applyProtection="0">
      <alignment vertical="center"/>
    </xf>
    <xf numFmtId="0" fontId="19" fillId="23" borderId="4" applyNumberFormat="0" applyFont="0" applyAlignment="0" applyProtection="0">
      <alignment vertical="center"/>
    </xf>
    <xf numFmtId="0" fontId="20" fillId="0" borderId="5" applyNumberFormat="0" applyFill="0" applyAlignment="0" applyProtection="0">
      <alignment vertical="center"/>
    </xf>
    <xf numFmtId="0" fontId="21" fillId="3" borderId="0" applyNumberFormat="0" applyBorder="0" applyAlignment="0" applyProtection="0">
      <alignment vertical="center"/>
    </xf>
    <xf numFmtId="0" fontId="22" fillId="24" borderId="6" applyNumberFormat="0" applyAlignment="0" applyProtection="0">
      <alignment vertical="center"/>
    </xf>
    <xf numFmtId="0" fontId="23" fillId="0" borderId="0" applyNumberFormat="0" applyFill="0" applyBorder="0" applyAlignment="0" applyProtection="0">
      <alignment vertical="center"/>
    </xf>
    <xf numFmtId="38" fontId="19" fillId="0" borderId="0" applyFont="0" applyFill="0" applyBorder="0" applyAlignment="0" applyProtection="0"/>
    <xf numFmtId="38" fontId="19" fillId="0" borderId="0" applyFont="0" applyFill="0" applyBorder="0" applyAlignment="0" applyProtection="0">
      <alignment vertical="center"/>
    </xf>
    <xf numFmtId="0" fontId="24" fillId="0" borderId="7" applyNumberFormat="0" applyFill="0" applyAlignment="0" applyProtection="0">
      <alignment vertical="center"/>
    </xf>
    <xf numFmtId="0" fontId="25" fillId="0" borderId="8" applyNumberFormat="0" applyFill="0" applyAlignment="0" applyProtection="0">
      <alignment vertical="center"/>
    </xf>
    <xf numFmtId="0" fontId="26" fillId="0" borderId="9" applyNumberFormat="0" applyFill="0" applyAlignment="0" applyProtection="0">
      <alignment vertical="center"/>
    </xf>
    <xf numFmtId="0" fontId="26" fillId="0" borderId="0" applyNumberFormat="0" applyFill="0" applyBorder="0" applyAlignment="0" applyProtection="0">
      <alignment vertical="center"/>
    </xf>
    <xf numFmtId="0" fontId="27" fillId="0" borderId="10" applyNumberFormat="0" applyFill="0" applyAlignment="0" applyProtection="0">
      <alignment vertical="center"/>
    </xf>
    <xf numFmtId="0" fontId="28" fillId="24" borderId="11" applyNumberFormat="0" applyAlignment="0" applyProtection="0">
      <alignment vertical="center"/>
    </xf>
    <xf numFmtId="0" fontId="29" fillId="0" borderId="0" applyNumberFormat="0" applyFill="0" applyBorder="0" applyAlignment="0" applyProtection="0">
      <alignment vertical="center"/>
    </xf>
    <xf numFmtId="6" fontId="19" fillId="0" borderId="0" applyFont="0" applyFill="0" applyBorder="0" applyAlignment="0" applyProtection="0"/>
    <xf numFmtId="0" fontId="30" fillId="7" borderId="6" applyNumberFormat="0" applyAlignment="0" applyProtection="0">
      <alignment vertical="center"/>
    </xf>
    <xf numFmtId="0" fontId="19" fillId="0" borderId="0">
      <alignment vertical="center"/>
    </xf>
    <xf numFmtId="0" fontId="19" fillId="0" borderId="0"/>
    <xf numFmtId="0" fontId="19" fillId="0" borderId="0">
      <alignment vertical="center"/>
    </xf>
    <xf numFmtId="0" fontId="19" fillId="0" borderId="0">
      <alignment vertical="center"/>
    </xf>
    <xf numFmtId="0" fontId="19" fillId="0" borderId="0"/>
    <xf numFmtId="0" fontId="19" fillId="0" borderId="0"/>
    <xf numFmtId="0" fontId="19" fillId="0" borderId="0">
      <alignment vertical="center"/>
    </xf>
    <xf numFmtId="0" fontId="19" fillId="0" borderId="0"/>
    <xf numFmtId="0" fontId="19" fillId="0" borderId="0"/>
    <xf numFmtId="0" fontId="31" fillId="4" borderId="0" applyNumberFormat="0" applyBorder="0" applyAlignment="0" applyProtection="0">
      <alignment vertical="center"/>
    </xf>
    <xf numFmtId="199" fontId="19" fillId="0" borderId="0"/>
    <xf numFmtId="199" fontId="7" fillId="2" borderId="0" applyNumberFormat="0" applyBorder="0" applyAlignment="0" applyProtection="0">
      <alignment vertical="center"/>
    </xf>
    <xf numFmtId="199" fontId="7" fillId="3" borderId="0" applyNumberFormat="0" applyBorder="0" applyAlignment="0" applyProtection="0">
      <alignment vertical="center"/>
    </xf>
    <xf numFmtId="199" fontId="7" fillId="4" borderId="0" applyNumberFormat="0" applyBorder="0" applyAlignment="0" applyProtection="0">
      <alignment vertical="center"/>
    </xf>
    <xf numFmtId="199" fontId="7" fillId="5" borderId="0" applyNumberFormat="0" applyBorder="0" applyAlignment="0" applyProtection="0">
      <alignment vertical="center"/>
    </xf>
    <xf numFmtId="199" fontId="7" fillId="6" borderId="0" applyNumberFormat="0" applyBorder="0" applyAlignment="0" applyProtection="0">
      <alignment vertical="center"/>
    </xf>
    <xf numFmtId="199" fontId="7" fillId="7" borderId="0" applyNumberFormat="0" applyBorder="0" applyAlignment="0" applyProtection="0">
      <alignment vertical="center"/>
    </xf>
    <xf numFmtId="199" fontId="7" fillId="8" borderId="0" applyNumberFormat="0" applyBorder="0" applyAlignment="0" applyProtection="0">
      <alignment vertical="center"/>
    </xf>
    <xf numFmtId="199" fontId="7" fillId="9" borderId="0" applyNumberFormat="0" applyBorder="0" applyAlignment="0" applyProtection="0">
      <alignment vertical="center"/>
    </xf>
    <xf numFmtId="199" fontId="7" fillId="10" borderId="0" applyNumberFormat="0" applyBorder="0" applyAlignment="0" applyProtection="0">
      <alignment vertical="center"/>
    </xf>
    <xf numFmtId="199" fontId="7" fillId="5" borderId="0" applyNumberFormat="0" applyBorder="0" applyAlignment="0" applyProtection="0">
      <alignment vertical="center"/>
    </xf>
    <xf numFmtId="199" fontId="7" fillId="8" borderId="0" applyNumberFormat="0" applyBorder="0" applyAlignment="0" applyProtection="0">
      <alignment vertical="center"/>
    </xf>
    <xf numFmtId="199" fontId="7" fillId="11" borderId="0" applyNumberFormat="0" applyBorder="0" applyAlignment="0" applyProtection="0">
      <alignment vertical="center"/>
    </xf>
    <xf numFmtId="199" fontId="8" fillId="12" borderId="0" applyNumberFormat="0" applyBorder="0" applyAlignment="0" applyProtection="0">
      <alignment vertical="center"/>
    </xf>
    <xf numFmtId="199" fontId="8" fillId="9" borderId="0" applyNumberFormat="0" applyBorder="0" applyAlignment="0" applyProtection="0">
      <alignment vertical="center"/>
    </xf>
    <xf numFmtId="199" fontId="8" fillId="10" borderId="0" applyNumberFormat="0" applyBorder="0" applyAlignment="0" applyProtection="0">
      <alignment vertical="center"/>
    </xf>
    <xf numFmtId="199" fontId="8" fillId="13" borderId="0" applyNumberFormat="0" applyBorder="0" applyAlignment="0" applyProtection="0">
      <alignment vertical="center"/>
    </xf>
    <xf numFmtId="199" fontId="8" fillId="14" borderId="0" applyNumberFormat="0" applyBorder="0" applyAlignment="0" applyProtection="0">
      <alignment vertical="center"/>
    </xf>
    <xf numFmtId="199" fontId="8" fillId="15" borderId="0" applyNumberFormat="0" applyBorder="0" applyAlignment="0" applyProtection="0">
      <alignment vertical="center"/>
    </xf>
    <xf numFmtId="199" fontId="10" fillId="0" borderId="0">
      <alignment horizontal="left"/>
    </xf>
    <xf numFmtId="199" fontId="11" fillId="0" borderId="1" applyNumberFormat="0" applyAlignment="0" applyProtection="0">
      <alignment horizontal="left" vertical="center"/>
    </xf>
    <xf numFmtId="199" fontId="11" fillId="0" borderId="2">
      <alignment horizontal="left" vertical="center"/>
    </xf>
    <xf numFmtId="199" fontId="14" fillId="0" borderId="0">
      <alignment horizontal="left"/>
    </xf>
    <xf numFmtId="199" fontId="15" fillId="0" borderId="0">
      <alignment horizontal="center"/>
    </xf>
    <xf numFmtId="199" fontId="8" fillId="17" borderId="0" applyNumberFormat="0" applyBorder="0" applyAlignment="0" applyProtection="0">
      <alignment vertical="center"/>
    </xf>
    <xf numFmtId="199" fontId="8" fillId="18" borderId="0" applyNumberFormat="0" applyBorder="0" applyAlignment="0" applyProtection="0">
      <alignment vertical="center"/>
    </xf>
    <xf numFmtId="199" fontId="8" fillId="19" borderId="0" applyNumberFormat="0" applyBorder="0" applyAlignment="0" applyProtection="0">
      <alignment vertical="center"/>
    </xf>
    <xf numFmtId="199" fontId="8" fillId="13" borderId="0" applyNumberFormat="0" applyBorder="0" applyAlignment="0" applyProtection="0">
      <alignment vertical="center"/>
    </xf>
    <xf numFmtId="199" fontId="8" fillId="14" borderId="0" applyNumberFormat="0" applyBorder="0" applyAlignment="0" applyProtection="0">
      <alignment vertical="center"/>
    </xf>
    <xf numFmtId="199" fontId="8" fillId="20" borderId="0" applyNumberFormat="0" applyBorder="0" applyAlignment="0" applyProtection="0">
      <alignment vertical="center"/>
    </xf>
    <xf numFmtId="199" fontId="16" fillId="0" borderId="0" applyNumberFormat="0" applyFill="0" applyBorder="0" applyAlignment="0" applyProtection="0">
      <alignment vertical="center"/>
    </xf>
    <xf numFmtId="199" fontId="17" fillId="21" borderId="3" applyNumberFormat="0" applyAlignment="0" applyProtection="0">
      <alignment vertical="center"/>
    </xf>
    <xf numFmtId="199" fontId="18" fillId="22" borderId="0" applyNumberFormat="0" applyBorder="0" applyAlignment="0" applyProtection="0">
      <alignment vertical="center"/>
    </xf>
    <xf numFmtId="199" fontId="19" fillId="23" borderId="4" applyNumberFormat="0" applyFont="0" applyAlignment="0" applyProtection="0">
      <alignment vertical="center"/>
    </xf>
    <xf numFmtId="199" fontId="20" fillId="0" borderId="5" applyNumberFormat="0" applyFill="0" applyAlignment="0" applyProtection="0">
      <alignment vertical="center"/>
    </xf>
    <xf numFmtId="199" fontId="21" fillId="3" borderId="0" applyNumberFormat="0" applyBorder="0" applyAlignment="0" applyProtection="0">
      <alignment vertical="center"/>
    </xf>
    <xf numFmtId="199" fontId="22" fillId="24" borderId="6" applyNumberFormat="0" applyAlignment="0" applyProtection="0">
      <alignment vertical="center"/>
    </xf>
    <xf numFmtId="199" fontId="23" fillId="0" borderId="0" applyNumberFormat="0" applyFill="0" applyBorder="0" applyAlignment="0" applyProtection="0">
      <alignment vertical="center"/>
    </xf>
    <xf numFmtId="199" fontId="19" fillId="0" borderId="0"/>
    <xf numFmtId="199" fontId="24" fillId="0" borderId="7" applyNumberFormat="0" applyFill="0" applyAlignment="0" applyProtection="0">
      <alignment vertical="center"/>
    </xf>
    <xf numFmtId="199" fontId="25" fillId="0" borderId="8" applyNumberFormat="0" applyFill="0" applyAlignment="0" applyProtection="0">
      <alignment vertical="center"/>
    </xf>
    <xf numFmtId="199" fontId="26" fillId="0" borderId="9" applyNumberFormat="0" applyFill="0" applyAlignment="0" applyProtection="0">
      <alignment vertical="center"/>
    </xf>
    <xf numFmtId="199" fontId="26" fillId="0" borderId="0" applyNumberFormat="0" applyFill="0" applyBorder="0" applyAlignment="0" applyProtection="0">
      <alignment vertical="center"/>
    </xf>
    <xf numFmtId="199" fontId="27" fillId="0" borderId="10" applyNumberFormat="0" applyFill="0" applyAlignment="0" applyProtection="0">
      <alignment vertical="center"/>
    </xf>
    <xf numFmtId="199" fontId="28" fillId="24" borderId="11" applyNumberFormat="0" applyAlignment="0" applyProtection="0">
      <alignment vertical="center"/>
    </xf>
    <xf numFmtId="199" fontId="29" fillId="0" borderId="0" applyNumberFormat="0" applyFill="0" applyBorder="0" applyAlignment="0" applyProtection="0">
      <alignment vertical="center"/>
    </xf>
    <xf numFmtId="199" fontId="30" fillId="7" borderId="6" applyNumberFormat="0" applyAlignment="0" applyProtection="0">
      <alignment vertical="center"/>
    </xf>
    <xf numFmtId="199" fontId="19" fillId="0" borderId="0">
      <alignment vertical="center"/>
    </xf>
    <xf numFmtId="199" fontId="19" fillId="0" borderId="0"/>
    <xf numFmtId="199" fontId="19" fillId="0" borderId="0">
      <alignment vertical="center"/>
    </xf>
    <xf numFmtId="199" fontId="19" fillId="0" borderId="0">
      <alignment vertical="center"/>
    </xf>
    <xf numFmtId="199" fontId="19" fillId="0" borderId="0"/>
    <xf numFmtId="199" fontId="31" fillId="4" borderId="0" applyNumberFormat="0" applyBorder="0" applyAlignment="0" applyProtection="0">
      <alignment vertical="center"/>
    </xf>
    <xf numFmtId="199" fontId="5" fillId="0" borderId="0">
      <alignment vertical="center"/>
    </xf>
    <xf numFmtId="199" fontId="19" fillId="0" borderId="0"/>
    <xf numFmtId="199" fontId="7" fillId="2" borderId="0" applyNumberFormat="0" applyBorder="0" applyAlignment="0" applyProtection="0">
      <alignment vertical="center"/>
    </xf>
    <xf numFmtId="199" fontId="7" fillId="3" borderId="0" applyNumberFormat="0" applyBorder="0" applyAlignment="0" applyProtection="0">
      <alignment vertical="center"/>
    </xf>
    <xf numFmtId="199" fontId="7" fillId="4" borderId="0" applyNumberFormat="0" applyBorder="0" applyAlignment="0" applyProtection="0">
      <alignment vertical="center"/>
    </xf>
    <xf numFmtId="199" fontId="7" fillId="5" borderId="0" applyNumberFormat="0" applyBorder="0" applyAlignment="0" applyProtection="0">
      <alignment vertical="center"/>
    </xf>
    <xf numFmtId="199" fontId="7" fillId="6" borderId="0" applyNumberFormat="0" applyBorder="0" applyAlignment="0" applyProtection="0">
      <alignment vertical="center"/>
    </xf>
    <xf numFmtId="199" fontId="7" fillId="7" borderId="0" applyNumberFormat="0" applyBorder="0" applyAlignment="0" applyProtection="0">
      <alignment vertical="center"/>
    </xf>
    <xf numFmtId="199" fontId="7" fillId="8" borderId="0" applyNumberFormat="0" applyBorder="0" applyAlignment="0" applyProtection="0">
      <alignment vertical="center"/>
    </xf>
    <xf numFmtId="199" fontId="7" fillId="9" borderId="0" applyNumberFormat="0" applyBorder="0" applyAlignment="0" applyProtection="0">
      <alignment vertical="center"/>
    </xf>
    <xf numFmtId="199" fontId="7" fillId="10" borderId="0" applyNumberFormat="0" applyBorder="0" applyAlignment="0" applyProtection="0">
      <alignment vertical="center"/>
    </xf>
    <xf numFmtId="199" fontId="7" fillId="5" borderId="0" applyNumberFormat="0" applyBorder="0" applyAlignment="0" applyProtection="0">
      <alignment vertical="center"/>
    </xf>
    <xf numFmtId="199" fontId="7" fillId="8" borderId="0" applyNumberFormat="0" applyBorder="0" applyAlignment="0" applyProtection="0">
      <alignment vertical="center"/>
    </xf>
    <xf numFmtId="199" fontId="7" fillId="11" borderId="0" applyNumberFormat="0" applyBorder="0" applyAlignment="0" applyProtection="0">
      <alignment vertical="center"/>
    </xf>
    <xf numFmtId="199" fontId="8" fillId="12" borderId="0" applyNumberFormat="0" applyBorder="0" applyAlignment="0" applyProtection="0">
      <alignment vertical="center"/>
    </xf>
    <xf numFmtId="199" fontId="8" fillId="9" borderId="0" applyNumberFormat="0" applyBorder="0" applyAlignment="0" applyProtection="0">
      <alignment vertical="center"/>
    </xf>
    <xf numFmtId="199" fontId="8" fillId="10" borderId="0" applyNumberFormat="0" applyBorder="0" applyAlignment="0" applyProtection="0">
      <alignment vertical="center"/>
    </xf>
    <xf numFmtId="199" fontId="8" fillId="13" borderId="0" applyNumberFormat="0" applyBorder="0" applyAlignment="0" applyProtection="0">
      <alignment vertical="center"/>
    </xf>
    <xf numFmtId="199" fontId="8" fillId="14" borderId="0" applyNumberFormat="0" applyBorder="0" applyAlignment="0" applyProtection="0">
      <alignment vertical="center"/>
    </xf>
    <xf numFmtId="199" fontId="8" fillId="15" borderId="0" applyNumberFormat="0" applyBorder="0" applyAlignment="0" applyProtection="0">
      <alignment vertical="center"/>
    </xf>
    <xf numFmtId="199" fontId="8" fillId="17" borderId="0" applyNumberFormat="0" applyBorder="0" applyAlignment="0" applyProtection="0">
      <alignment vertical="center"/>
    </xf>
    <xf numFmtId="199" fontId="8" fillId="18" borderId="0" applyNumberFormat="0" applyBorder="0" applyAlignment="0" applyProtection="0">
      <alignment vertical="center"/>
    </xf>
    <xf numFmtId="199" fontId="8" fillId="19" borderId="0" applyNumberFormat="0" applyBorder="0" applyAlignment="0" applyProtection="0">
      <alignment vertical="center"/>
    </xf>
    <xf numFmtId="199" fontId="8" fillId="13" borderId="0" applyNumberFormat="0" applyBorder="0" applyAlignment="0" applyProtection="0">
      <alignment vertical="center"/>
    </xf>
    <xf numFmtId="199" fontId="8" fillId="14" borderId="0" applyNumberFormat="0" applyBorder="0" applyAlignment="0" applyProtection="0">
      <alignment vertical="center"/>
    </xf>
    <xf numFmtId="199" fontId="8" fillId="20" borderId="0" applyNumberFormat="0" applyBorder="0" applyAlignment="0" applyProtection="0">
      <alignment vertical="center"/>
    </xf>
    <xf numFmtId="199" fontId="16" fillId="0" borderId="0" applyNumberFormat="0" applyFill="0" applyBorder="0" applyAlignment="0" applyProtection="0">
      <alignment vertical="center"/>
    </xf>
    <xf numFmtId="199" fontId="17" fillId="21" borderId="3" applyNumberFormat="0" applyAlignment="0" applyProtection="0">
      <alignment vertical="center"/>
    </xf>
    <xf numFmtId="199" fontId="18" fillId="22" borderId="0" applyNumberFormat="0" applyBorder="0" applyAlignment="0" applyProtection="0">
      <alignment vertical="center"/>
    </xf>
    <xf numFmtId="199" fontId="19" fillId="23" borderId="4" applyNumberFormat="0" applyFont="0" applyAlignment="0" applyProtection="0">
      <alignment vertical="center"/>
    </xf>
    <xf numFmtId="199" fontId="20" fillId="0" borderId="5" applyNumberFormat="0" applyFill="0" applyAlignment="0" applyProtection="0">
      <alignment vertical="center"/>
    </xf>
    <xf numFmtId="199" fontId="21" fillId="3" borderId="0" applyNumberFormat="0" applyBorder="0" applyAlignment="0" applyProtection="0">
      <alignment vertical="center"/>
    </xf>
    <xf numFmtId="199" fontId="22" fillId="24" borderId="6" applyNumberFormat="0" applyAlignment="0" applyProtection="0">
      <alignment vertical="center"/>
    </xf>
    <xf numFmtId="199" fontId="23" fillId="0" borderId="0" applyNumberFormat="0" applyFill="0" applyBorder="0" applyAlignment="0" applyProtection="0">
      <alignment vertical="center"/>
    </xf>
    <xf numFmtId="38" fontId="19" fillId="0" borderId="0" applyFont="0" applyFill="0" applyBorder="0" applyAlignment="0" applyProtection="0"/>
    <xf numFmtId="199" fontId="24" fillId="0" borderId="7" applyNumberFormat="0" applyFill="0" applyAlignment="0" applyProtection="0">
      <alignment vertical="center"/>
    </xf>
    <xf numFmtId="199" fontId="25" fillId="0" borderId="8" applyNumberFormat="0" applyFill="0" applyAlignment="0" applyProtection="0">
      <alignment vertical="center"/>
    </xf>
    <xf numFmtId="199" fontId="26" fillId="0" borderId="9" applyNumberFormat="0" applyFill="0" applyAlignment="0" applyProtection="0">
      <alignment vertical="center"/>
    </xf>
    <xf numFmtId="199" fontId="26" fillId="0" borderId="0" applyNumberFormat="0" applyFill="0" applyBorder="0" applyAlignment="0" applyProtection="0">
      <alignment vertical="center"/>
    </xf>
    <xf numFmtId="199" fontId="27" fillId="0" borderId="10" applyNumberFormat="0" applyFill="0" applyAlignment="0" applyProtection="0">
      <alignment vertical="center"/>
    </xf>
    <xf numFmtId="199" fontId="28" fillId="24" borderId="11" applyNumberFormat="0" applyAlignment="0" applyProtection="0">
      <alignment vertical="center"/>
    </xf>
    <xf numFmtId="199" fontId="29" fillId="0" borderId="0" applyNumberFormat="0" applyFill="0" applyBorder="0" applyAlignment="0" applyProtection="0">
      <alignment vertical="center"/>
    </xf>
    <xf numFmtId="6" fontId="19" fillId="0" borderId="0" applyFont="0" applyFill="0" applyBorder="0" applyAlignment="0" applyProtection="0"/>
    <xf numFmtId="199" fontId="30" fillId="7" borderId="6" applyNumberFormat="0" applyAlignment="0" applyProtection="0">
      <alignment vertical="center"/>
    </xf>
    <xf numFmtId="199" fontId="31" fillId="4" borderId="0" applyNumberFormat="0" applyBorder="0" applyAlignment="0" applyProtection="0">
      <alignment vertical="center"/>
    </xf>
    <xf numFmtId="199" fontId="19" fillId="0" borderId="0"/>
    <xf numFmtId="199" fontId="19" fillId="0" borderId="0"/>
    <xf numFmtId="199" fontId="19" fillId="0" borderId="0"/>
    <xf numFmtId="0" fontId="131" fillId="0" borderId="0"/>
    <xf numFmtId="0" fontId="141" fillId="0" borderId="0">
      <alignment vertical="center"/>
    </xf>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2159">
    <xf numFmtId="0" fontId="0" fillId="0" borderId="0" xfId="0"/>
    <xf numFmtId="0" fontId="19" fillId="25" borderId="0" xfId="61" applyFill="1" applyAlignment="1" applyProtection="1">
      <alignment vertical="center"/>
      <protection locked="0" hidden="1"/>
    </xf>
    <xf numFmtId="0" fontId="19" fillId="0" borderId="0" xfId="61" applyFill="1" applyAlignment="1" applyProtection="1">
      <alignment vertical="center"/>
      <protection locked="0" hidden="1"/>
    </xf>
    <xf numFmtId="0" fontId="19" fillId="0" borderId="0" xfId="61" applyAlignment="1" applyProtection="1">
      <alignment vertical="center"/>
      <protection locked="0" hidden="1"/>
    </xf>
    <xf numFmtId="0" fontId="33" fillId="0" borderId="0" xfId="61" applyFont="1" applyFill="1" applyBorder="1" applyAlignment="1" applyProtection="1">
      <alignment horizontal="center" vertical="center"/>
      <protection locked="0"/>
    </xf>
    <xf numFmtId="0" fontId="34" fillId="0" borderId="0" xfId="61" applyFont="1" applyAlignment="1" applyProtection="1">
      <alignment vertical="center"/>
      <protection hidden="1"/>
    </xf>
    <xf numFmtId="0" fontId="34" fillId="0" borderId="0" xfId="61" applyFont="1" applyFill="1" applyAlignment="1" applyProtection="1">
      <alignment vertical="center"/>
      <protection hidden="1"/>
    </xf>
    <xf numFmtId="0" fontId="19" fillId="0" borderId="0" xfId="61" applyFill="1" applyBorder="1" applyAlignment="1" applyProtection="1">
      <alignment vertical="center"/>
      <protection locked="0" hidden="1"/>
    </xf>
    <xf numFmtId="0" fontId="0" fillId="25" borderId="0" xfId="0" applyFill="1" applyAlignment="1" applyProtection="1">
      <alignment vertical="center"/>
      <protection locked="0" hidden="1"/>
    </xf>
    <xf numFmtId="0" fontId="0" fillId="0" borderId="0" xfId="0" applyFill="1" applyProtection="1">
      <protection locked="0"/>
    </xf>
    <xf numFmtId="0" fontId="0" fillId="0" borderId="0" xfId="0" applyProtection="1">
      <protection locked="0"/>
    </xf>
    <xf numFmtId="0" fontId="0" fillId="0" borderId="0" xfId="0" applyAlignment="1" applyProtection="1">
      <alignment vertical="center"/>
      <protection locked="0"/>
    </xf>
    <xf numFmtId="0" fontId="35" fillId="0" borderId="0" xfId="0" applyFont="1" applyAlignment="1" applyProtection="1">
      <alignment horizontal="center" vertical="center"/>
      <protection locked="0"/>
    </xf>
    <xf numFmtId="0" fontId="35" fillId="0" borderId="0" xfId="0" applyFont="1" applyAlignment="1" applyProtection="1">
      <alignment vertical="center"/>
      <protection locked="0"/>
    </xf>
    <xf numFmtId="0" fontId="6" fillId="0" borderId="0" xfId="0" applyFont="1" applyAlignment="1" applyProtection="1">
      <alignment vertical="center"/>
      <protection locked="0"/>
    </xf>
    <xf numFmtId="0" fontId="36" fillId="0" borderId="0" xfId="0" applyFont="1" applyProtection="1">
      <protection locked="0"/>
    </xf>
    <xf numFmtId="0" fontId="37" fillId="0" borderId="0" xfId="0" applyNumberFormat="1" applyFont="1" applyBorder="1" applyAlignment="1" applyProtection="1">
      <alignment vertical="center"/>
      <protection hidden="1"/>
    </xf>
    <xf numFmtId="0" fontId="38" fillId="0" borderId="0" xfId="0" applyFont="1" applyAlignment="1" applyProtection="1">
      <alignment horizontal="center" vertical="center"/>
      <protection locked="0"/>
    </xf>
    <xf numFmtId="0" fontId="38" fillId="0" borderId="0" xfId="0" applyFont="1" applyAlignment="1" applyProtection="1">
      <alignment vertical="center"/>
      <protection locked="0"/>
    </xf>
    <xf numFmtId="0" fontId="39" fillId="0" borderId="0" xfId="0" applyFont="1" applyAlignment="1" applyProtection="1">
      <alignment vertical="center"/>
      <protection locked="0"/>
    </xf>
    <xf numFmtId="49" fontId="40" fillId="0" borderId="0" xfId="0" applyNumberFormat="1" applyFont="1" applyAlignment="1" applyProtection="1">
      <alignment vertical="center"/>
      <protection locked="0"/>
    </xf>
    <xf numFmtId="0" fontId="40" fillId="0" borderId="0" xfId="0" applyFont="1" applyAlignment="1" applyProtection="1">
      <alignment vertical="center"/>
      <protection locked="0"/>
    </xf>
    <xf numFmtId="0" fontId="36" fillId="0" borderId="0" xfId="0" applyFont="1" applyFill="1" applyProtection="1">
      <protection locked="0"/>
    </xf>
    <xf numFmtId="0" fontId="41" fillId="0" borderId="0" xfId="0" applyFont="1" applyBorder="1" applyAlignment="1" applyProtection="1">
      <alignment vertical="center"/>
      <protection locked="0"/>
    </xf>
    <xf numFmtId="49" fontId="40" fillId="0" borderId="0" xfId="0" applyNumberFormat="1" applyFont="1" applyAlignment="1" applyProtection="1">
      <alignment horizontal="right" vertical="center"/>
      <protection locked="0"/>
    </xf>
    <xf numFmtId="183" fontId="42" fillId="0" borderId="0" xfId="0" applyNumberFormat="1" applyFont="1" applyBorder="1" applyAlignment="1" applyProtection="1">
      <alignment horizontal="left" vertical="center"/>
      <protection locked="0"/>
    </xf>
    <xf numFmtId="0" fontId="36" fillId="0" borderId="0" xfId="0" applyFont="1" applyBorder="1" applyAlignment="1" applyProtection="1">
      <alignment vertical="center"/>
      <protection locked="0"/>
    </xf>
    <xf numFmtId="0" fontId="36" fillId="0" borderId="0" xfId="0" applyFont="1" applyBorder="1" applyAlignment="1" applyProtection="1">
      <alignment horizontal="center" vertical="center"/>
      <protection locked="0"/>
    </xf>
    <xf numFmtId="6" fontId="43" fillId="0" borderId="0" xfId="54" applyFont="1" applyBorder="1" applyAlignment="1" applyProtection="1">
      <alignment vertical="center"/>
      <protection locked="0"/>
    </xf>
    <xf numFmtId="177" fontId="36" fillId="0" borderId="0" xfId="0" applyNumberFormat="1" applyFont="1" applyBorder="1" applyAlignment="1" applyProtection="1">
      <alignment vertical="center"/>
      <protection locked="0"/>
    </xf>
    <xf numFmtId="0" fontId="36" fillId="0" borderId="0" xfId="0" applyFont="1" applyFill="1" applyBorder="1" applyProtection="1">
      <protection locked="0"/>
    </xf>
    <xf numFmtId="0" fontId="36" fillId="0" borderId="0" xfId="0" applyFont="1"/>
    <xf numFmtId="0" fontId="43" fillId="0" borderId="12" xfId="0" applyNumberFormat="1" applyFont="1" applyBorder="1" applyAlignment="1" applyProtection="1">
      <alignment horizontal="left" vertical="center" shrinkToFit="1"/>
      <protection locked="0"/>
    </xf>
    <xf numFmtId="0" fontId="43" fillId="0" borderId="13" xfId="0" applyNumberFormat="1" applyFont="1" applyBorder="1" applyAlignment="1" applyProtection="1">
      <alignment vertical="center" shrinkToFit="1"/>
      <protection locked="0"/>
    </xf>
    <xf numFmtId="3" fontId="40" fillId="0" borderId="14" xfId="0" applyNumberFormat="1" applyFont="1" applyFill="1" applyBorder="1" applyAlignment="1" applyProtection="1">
      <alignment vertical="center"/>
      <protection locked="0"/>
    </xf>
    <xf numFmtId="3" fontId="40" fillId="0" borderId="15" xfId="0" applyNumberFormat="1" applyFont="1" applyBorder="1" applyAlignment="1" applyProtection="1">
      <alignment horizontal="right" vertical="center"/>
      <protection locked="0"/>
    </xf>
    <xf numFmtId="178" fontId="40" fillId="0" borderId="16" xfId="0" applyNumberFormat="1" applyFont="1" applyBorder="1" applyAlignment="1" applyProtection="1">
      <alignment horizontal="right" vertical="center"/>
      <protection hidden="1"/>
    </xf>
    <xf numFmtId="0" fontId="40" fillId="0" borderId="17" xfId="0" applyFont="1" applyFill="1" applyBorder="1" applyAlignment="1" applyProtection="1">
      <alignment vertical="center"/>
      <protection locked="0"/>
    </xf>
    <xf numFmtId="3" fontId="40" fillId="0" borderId="18" xfId="0" applyNumberFormat="1" applyFont="1" applyBorder="1" applyAlignment="1" applyProtection="1">
      <alignment horizontal="right" vertical="center"/>
      <protection locked="0"/>
    </xf>
    <xf numFmtId="177" fontId="40" fillId="0" borderId="17" xfId="0" applyNumberFormat="1" applyFont="1" applyFill="1" applyBorder="1" applyAlignment="1" applyProtection="1">
      <alignment horizontal="left" vertical="center"/>
      <protection locked="0"/>
    </xf>
    <xf numFmtId="0" fontId="43" fillId="0" borderId="19" xfId="0" applyFont="1" applyBorder="1" applyAlignment="1" applyProtection="1">
      <alignment vertical="center"/>
      <protection locked="0"/>
    </xf>
    <xf numFmtId="177" fontId="40" fillId="0" borderId="2" xfId="0" applyNumberFormat="1" applyFont="1" applyBorder="1" applyAlignment="1" applyProtection="1">
      <alignment horizontal="left" vertical="center"/>
      <protection locked="0"/>
    </xf>
    <xf numFmtId="3" fontId="40" fillId="0" borderId="2" xfId="0" applyNumberFormat="1" applyFont="1" applyBorder="1" applyAlignment="1" applyProtection="1">
      <alignment horizontal="right" vertical="center"/>
      <protection locked="0"/>
    </xf>
    <xf numFmtId="0" fontId="43" fillId="0" borderId="20" xfId="0" applyFont="1" applyBorder="1" applyAlignment="1" applyProtection="1">
      <alignment vertical="center"/>
      <protection locked="0"/>
    </xf>
    <xf numFmtId="177" fontId="40" fillId="0" borderId="21" xfId="0" applyNumberFormat="1" applyFont="1" applyBorder="1" applyAlignment="1" applyProtection="1">
      <alignment horizontal="right" vertical="center"/>
      <protection locked="0"/>
    </xf>
    <xf numFmtId="3" fontId="40" fillId="0" borderId="21" xfId="0" applyNumberFormat="1" applyFont="1" applyBorder="1" applyAlignment="1" applyProtection="1">
      <alignment horizontal="right" vertical="center"/>
      <protection locked="0"/>
    </xf>
    <xf numFmtId="0" fontId="43" fillId="0" borderId="12" xfId="0" applyFont="1" applyBorder="1" applyAlignment="1" applyProtection="1">
      <alignment vertical="center"/>
      <protection locked="0"/>
    </xf>
    <xf numFmtId="181" fontId="40" fillId="0" borderId="0" xfId="0" applyNumberFormat="1" applyFont="1" applyBorder="1" applyAlignment="1" applyProtection="1">
      <alignment horizontal="right" vertical="center"/>
      <protection hidden="1"/>
    </xf>
    <xf numFmtId="3" fontId="40" fillId="0" borderId="0" xfId="0" applyNumberFormat="1" applyFont="1" applyBorder="1" applyAlignment="1" applyProtection="1">
      <alignment horizontal="right" vertical="center"/>
      <protection locked="0"/>
    </xf>
    <xf numFmtId="3" fontId="43" fillId="0" borderId="0" xfId="0" applyNumberFormat="1" applyFont="1" applyBorder="1" applyAlignment="1" applyProtection="1">
      <alignment horizontal="right" vertical="center"/>
      <protection locked="0"/>
    </xf>
    <xf numFmtId="0" fontId="44" fillId="0" borderId="0" xfId="0" applyFont="1" applyAlignment="1" applyProtection="1">
      <alignment vertical="center"/>
      <protection locked="0"/>
    </xf>
    <xf numFmtId="3" fontId="44" fillId="0" borderId="0" xfId="0" applyNumberFormat="1" applyFont="1" applyAlignment="1" applyProtection="1">
      <alignment horizontal="right" vertical="center"/>
      <protection locked="0"/>
    </xf>
    <xf numFmtId="183" fontId="45" fillId="0" borderId="0" xfId="0" applyNumberFormat="1" applyFont="1" applyBorder="1" applyAlignment="1" applyProtection="1">
      <alignment vertical="center"/>
      <protection locked="0"/>
    </xf>
    <xf numFmtId="0" fontId="44" fillId="0" borderId="0" xfId="0" applyFont="1" applyBorder="1" applyAlignment="1" applyProtection="1">
      <alignment vertical="center"/>
      <protection locked="0"/>
    </xf>
    <xf numFmtId="0" fontId="0" fillId="0" borderId="0" xfId="0" applyBorder="1" applyAlignment="1" applyProtection="1">
      <alignment vertical="center"/>
      <protection locked="0"/>
    </xf>
    <xf numFmtId="3"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protection locked="0"/>
    </xf>
    <xf numFmtId="49"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0" fontId="0" fillId="25" borderId="0" xfId="0" applyFill="1"/>
    <xf numFmtId="0" fontId="0" fillId="0" borderId="0" xfId="0" applyFill="1"/>
    <xf numFmtId="0" fontId="0" fillId="0" borderId="0" xfId="0" applyFill="1" applyBorder="1" applyProtection="1">
      <protection locked="0"/>
    </xf>
    <xf numFmtId="0" fontId="46" fillId="25" borderId="0" xfId="0" applyFont="1" applyFill="1"/>
    <xf numFmtId="0" fontId="46" fillId="0" borderId="0" xfId="0" applyFont="1" applyProtection="1">
      <protection hidden="1"/>
    </xf>
    <xf numFmtId="0" fontId="46" fillId="0" borderId="0" xfId="0" applyFont="1" applyAlignment="1" applyProtection="1">
      <alignment vertical="center"/>
      <protection hidden="1"/>
    </xf>
    <xf numFmtId="0" fontId="47" fillId="0" borderId="0" xfId="0" applyFont="1" applyAlignment="1" applyProtection="1">
      <alignment horizontal="center" vertical="center"/>
      <protection hidden="1"/>
    </xf>
    <xf numFmtId="0" fontId="47" fillId="0" borderId="0" xfId="0" applyFont="1" applyAlignment="1" applyProtection="1">
      <alignment vertical="center"/>
      <protection hidden="1"/>
    </xf>
    <xf numFmtId="0" fontId="48" fillId="0" borderId="0" xfId="0" applyFont="1" applyAlignment="1" applyProtection="1">
      <alignment vertical="center"/>
      <protection hidden="1"/>
    </xf>
    <xf numFmtId="0" fontId="46" fillId="0" borderId="0" xfId="0" applyFont="1" applyFill="1"/>
    <xf numFmtId="0" fontId="46" fillId="0" borderId="0" xfId="0" applyFont="1"/>
    <xf numFmtId="0" fontId="36" fillId="25" borderId="0" xfId="0" applyFont="1" applyFill="1"/>
    <xf numFmtId="0" fontId="36" fillId="0" borderId="0" xfId="0" applyFont="1" applyProtection="1">
      <protection hidden="1"/>
    </xf>
    <xf numFmtId="0" fontId="38" fillId="0" borderId="0" xfId="0" applyFont="1" applyAlignment="1" applyProtection="1">
      <alignment horizontal="center" vertical="center"/>
      <protection hidden="1"/>
    </xf>
    <xf numFmtId="0" fontId="38" fillId="0" borderId="0" xfId="0" applyFont="1" applyAlignment="1" applyProtection="1">
      <alignment vertical="center"/>
      <protection hidden="1"/>
    </xf>
    <xf numFmtId="0" fontId="39" fillId="0" borderId="0" xfId="0" applyFont="1" applyAlignment="1" applyProtection="1">
      <alignment vertical="center"/>
      <protection hidden="1"/>
    </xf>
    <xf numFmtId="0" fontId="36" fillId="0" borderId="0" xfId="0" applyFont="1" applyFill="1"/>
    <xf numFmtId="0" fontId="41" fillId="0" borderId="0" xfId="0" applyFont="1" applyBorder="1" applyAlignment="1" applyProtection="1">
      <alignment vertical="center"/>
      <protection hidden="1"/>
    </xf>
    <xf numFmtId="0" fontId="36" fillId="0" borderId="0" xfId="0" applyFont="1" applyBorder="1" applyProtection="1">
      <protection hidden="1"/>
    </xf>
    <xf numFmtId="0" fontId="40" fillId="0" borderId="12" xfId="0" applyNumberFormat="1" applyFont="1" applyBorder="1" applyAlignment="1" applyProtection="1">
      <alignment horizontal="left" vertical="center" shrinkToFit="1"/>
      <protection locked="0"/>
    </xf>
    <xf numFmtId="0" fontId="40" fillId="0" borderId="13" xfId="0" applyNumberFormat="1" applyFont="1" applyBorder="1" applyAlignment="1" applyProtection="1">
      <alignment vertical="center" shrinkToFit="1"/>
      <protection locked="0"/>
    </xf>
    <xf numFmtId="177" fontId="40" fillId="0" borderId="22" xfId="0" applyNumberFormat="1" applyFont="1" applyFill="1" applyBorder="1" applyAlignment="1" applyProtection="1">
      <alignment horizontal="distributed" vertical="center" indent="5"/>
      <protection hidden="1"/>
    </xf>
    <xf numFmtId="3" fontId="40" fillId="0" borderId="15" xfId="0" applyNumberFormat="1" applyFont="1" applyFill="1" applyBorder="1" applyAlignment="1" applyProtection="1">
      <alignment vertical="center"/>
      <protection hidden="1"/>
    </xf>
    <xf numFmtId="3" fontId="40" fillId="0" borderId="15" xfId="0" applyNumberFormat="1" applyFont="1" applyBorder="1" applyAlignment="1" applyProtection="1">
      <alignment horizontal="center" vertical="center"/>
      <protection hidden="1"/>
    </xf>
    <xf numFmtId="3" fontId="40" fillId="0" borderId="15" xfId="0" applyNumberFormat="1" applyFont="1" applyBorder="1" applyAlignment="1" applyProtection="1">
      <alignment horizontal="right" vertical="center"/>
      <protection hidden="1"/>
    </xf>
    <xf numFmtId="0" fontId="40" fillId="0" borderId="18" xfId="0" applyFont="1" applyFill="1" applyBorder="1" applyAlignment="1" applyProtection="1">
      <alignment vertical="center"/>
      <protection hidden="1"/>
    </xf>
    <xf numFmtId="3" fontId="40" fillId="0" borderId="18" xfId="0" applyNumberFormat="1" applyFont="1" applyBorder="1" applyAlignment="1" applyProtection="1">
      <alignment horizontal="center" vertical="center"/>
      <protection hidden="1"/>
    </xf>
    <xf numFmtId="3" fontId="40" fillId="0" borderId="18" xfId="0" applyNumberFormat="1" applyFont="1" applyBorder="1" applyAlignment="1" applyProtection="1">
      <alignment horizontal="right" vertical="center"/>
      <protection hidden="1"/>
    </xf>
    <xf numFmtId="177" fontId="40" fillId="0" borderId="23" xfId="0" applyNumberFormat="1" applyFont="1" applyFill="1" applyBorder="1" applyAlignment="1" applyProtection="1">
      <alignment horizontal="distributed" vertical="center" indent="5"/>
      <protection hidden="1"/>
    </xf>
    <xf numFmtId="0" fontId="40" fillId="0" borderId="23" xfId="0" applyFont="1" applyFill="1" applyBorder="1" applyAlignment="1" applyProtection="1">
      <alignment horizontal="distributed" vertical="center" indent="5"/>
      <protection hidden="1"/>
    </xf>
    <xf numFmtId="3" fontId="36" fillId="0" borderId="0" xfId="0" applyNumberFormat="1" applyFont="1" applyFill="1"/>
    <xf numFmtId="0" fontId="50" fillId="0" borderId="0" xfId="0" applyFont="1" applyAlignment="1" applyProtection="1">
      <alignment vertical="center"/>
      <protection hidden="1"/>
    </xf>
    <xf numFmtId="3" fontId="50" fillId="0" borderId="0" xfId="0" applyNumberFormat="1" applyFont="1" applyAlignment="1" applyProtection="1">
      <alignment horizontal="right" vertical="center"/>
      <protection hidden="1"/>
    </xf>
    <xf numFmtId="0" fontId="44" fillId="25" borderId="0" xfId="0" applyFont="1" applyFill="1" applyAlignment="1" applyProtection="1">
      <alignment vertical="center"/>
      <protection locked="0"/>
    </xf>
    <xf numFmtId="3" fontId="44" fillId="25" borderId="0" xfId="0" applyNumberFormat="1" applyFont="1" applyFill="1" applyAlignment="1" applyProtection="1">
      <alignment horizontal="right" vertical="center"/>
      <protection locked="0"/>
    </xf>
    <xf numFmtId="0" fontId="0" fillId="0" borderId="0" xfId="0" applyBorder="1" applyAlignment="1">
      <alignment vertical="center"/>
    </xf>
    <xf numFmtId="0" fontId="0" fillId="0" borderId="0" xfId="0" applyAlignment="1">
      <alignment vertical="center"/>
    </xf>
    <xf numFmtId="0" fontId="34" fillId="0" borderId="0" xfId="61" applyFont="1" applyAlignment="1" applyProtection="1">
      <alignment horizontal="center" vertical="center"/>
      <protection hidden="1"/>
    </xf>
    <xf numFmtId="0" fontId="51" fillId="0" borderId="0" xfId="61" applyFont="1" applyAlignment="1" applyProtection="1">
      <alignment horizontal="center" vertical="center"/>
      <protection hidden="1"/>
    </xf>
    <xf numFmtId="0" fontId="46" fillId="0" borderId="0" xfId="61" applyFont="1" applyBorder="1" applyAlignment="1" applyProtection="1">
      <alignment vertical="center"/>
      <protection hidden="1"/>
    </xf>
    <xf numFmtId="0" fontId="52" fillId="0" borderId="0" xfId="61" applyNumberFormat="1" applyFont="1" applyBorder="1" applyAlignment="1" applyProtection="1">
      <alignment vertical="top"/>
      <protection hidden="1"/>
    </xf>
    <xf numFmtId="0" fontId="52" fillId="0" borderId="0" xfId="61" applyNumberFormat="1" applyFont="1" applyFill="1" applyBorder="1" applyAlignment="1" applyProtection="1">
      <alignment vertical="top"/>
      <protection hidden="1"/>
    </xf>
    <xf numFmtId="49" fontId="46" fillId="0" borderId="0" xfId="61" applyNumberFormat="1" applyFont="1" applyBorder="1" applyAlignment="1" applyProtection="1">
      <alignment vertical="center"/>
      <protection hidden="1"/>
    </xf>
    <xf numFmtId="0" fontId="53" fillId="0" borderId="24" xfId="61" applyNumberFormat="1" applyFont="1" applyFill="1" applyBorder="1" applyAlignment="1" applyProtection="1">
      <alignment vertical="center"/>
      <protection hidden="1"/>
    </xf>
    <xf numFmtId="0" fontId="46" fillId="0" borderId="0" xfId="61" applyFont="1" applyAlignment="1" applyProtection="1">
      <alignment horizontal="distributed" vertical="center" shrinkToFit="1"/>
      <protection hidden="1"/>
    </xf>
    <xf numFmtId="0" fontId="54" fillId="25" borderId="0" xfId="61" applyFont="1" applyFill="1" applyAlignment="1" applyProtection="1">
      <alignment vertical="center"/>
      <protection locked="0" hidden="1"/>
    </xf>
    <xf numFmtId="0" fontId="54" fillId="0" borderId="0" xfId="61" applyFont="1" applyFill="1" applyAlignment="1" applyProtection="1">
      <alignment vertical="center"/>
      <protection hidden="1"/>
    </xf>
    <xf numFmtId="0" fontId="54" fillId="0" borderId="0" xfId="61" applyFont="1" applyBorder="1" applyAlignment="1" applyProtection="1">
      <alignment vertical="center"/>
      <protection locked="0" hidden="1"/>
    </xf>
    <xf numFmtId="0" fontId="54" fillId="0" borderId="0" xfId="61" applyFont="1" applyFill="1" applyBorder="1" applyAlignment="1" applyProtection="1">
      <alignment vertical="center"/>
      <protection hidden="1"/>
    </xf>
    <xf numFmtId="0" fontId="54" fillId="25" borderId="0" xfId="61" applyFont="1" applyFill="1" applyBorder="1" applyAlignment="1" applyProtection="1">
      <alignment vertical="center"/>
      <protection locked="0" hidden="1"/>
    </xf>
    <xf numFmtId="0" fontId="54" fillId="0" borderId="0" xfId="61" applyFont="1" applyFill="1" applyBorder="1" applyAlignment="1" applyProtection="1">
      <alignment vertical="center"/>
      <protection locked="0" hidden="1"/>
    </xf>
    <xf numFmtId="0" fontId="54" fillId="0" borderId="0" xfId="61" applyFont="1" applyAlignment="1" applyProtection="1">
      <alignment vertical="center"/>
      <protection locked="0" hidden="1"/>
    </xf>
    <xf numFmtId="0" fontId="52" fillId="0" borderId="0" xfId="61" applyNumberFormat="1" applyFont="1" applyBorder="1" applyAlignment="1" applyProtection="1">
      <alignment vertical="center"/>
      <protection hidden="1"/>
    </xf>
    <xf numFmtId="31" fontId="46" fillId="0" borderId="0" xfId="61" applyNumberFormat="1" applyFont="1" applyAlignment="1" applyProtection="1">
      <alignment vertical="center" shrinkToFit="1"/>
      <protection hidden="1"/>
    </xf>
    <xf numFmtId="0" fontId="46" fillId="0" borderId="0" xfId="61" applyFont="1" applyAlignment="1" applyProtection="1">
      <alignment vertical="center"/>
      <protection hidden="1"/>
    </xf>
    <xf numFmtId="0" fontId="46" fillId="0" borderId="0" xfId="61" applyFont="1" applyAlignment="1" applyProtection="1">
      <alignment vertical="center" shrinkToFit="1"/>
      <protection hidden="1"/>
    </xf>
    <xf numFmtId="0" fontId="46" fillId="0" borderId="0" xfId="61" applyFont="1" applyAlignment="1" applyProtection="1">
      <alignment vertical="center"/>
      <protection locked="0"/>
    </xf>
    <xf numFmtId="0" fontId="46" fillId="25" borderId="0" xfId="61" applyFont="1" applyFill="1" applyAlignment="1" applyProtection="1">
      <alignment vertical="center"/>
      <protection locked="0" hidden="1"/>
    </xf>
    <xf numFmtId="0" fontId="46" fillId="0" borderId="0" xfId="61" applyFont="1" applyFill="1" applyAlignment="1" applyProtection="1">
      <alignment vertical="center"/>
      <protection hidden="1"/>
    </xf>
    <xf numFmtId="0" fontId="55" fillId="0" borderId="0" xfId="61" applyFont="1" applyAlignment="1" applyProtection="1">
      <alignment horizontal="center" vertical="center"/>
      <protection hidden="1"/>
    </xf>
    <xf numFmtId="178" fontId="56" fillId="0" borderId="25" xfId="61" applyNumberFormat="1" applyFont="1" applyBorder="1" applyAlignment="1" applyProtection="1">
      <alignment horizontal="right" vertical="center"/>
      <protection hidden="1"/>
    </xf>
    <xf numFmtId="0" fontId="46" fillId="0" borderId="0" xfId="61" applyFont="1" applyFill="1" applyBorder="1" applyAlignment="1" applyProtection="1">
      <alignment vertical="center"/>
      <protection hidden="1"/>
    </xf>
    <xf numFmtId="0" fontId="46" fillId="25" borderId="0" xfId="61" applyFont="1" applyFill="1" applyBorder="1" applyAlignment="1" applyProtection="1">
      <alignment vertical="center"/>
      <protection locked="0" hidden="1"/>
    </xf>
    <xf numFmtId="0" fontId="46" fillId="0" borderId="0" xfId="61" applyFont="1" applyFill="1" applyBorder="1" applyAlignment="1" applyProtection="1">
      <alignment vertical="center"/>
      <protection locked="0" hidden="1"/>
    </xf>
    <xf numFmtId="0" fontId="46" fillId="0" borderId="0" xfId="61" applyFont="1" applyBorder="1" applyAlignment="1" applyProtection="1">
      <alignment vertical="center"/>
      <protection locked="0" hidden="1"/>
    </xf>
    <xf numFmtId="0" fontId="46" fillId="0" borderId="0" xfId="61" applyFont="1" applyAlignment="1" applyProtection="1">
      <alignment vertical="center"/>
      <protection locked="0" hidden="1"/>
    </xf>
    <xf numFmtId="58" fontId="46" fillId="0" borderId="0" xfId="61" applyNumberFormat="1" applyFont="1" applyFill="1" applyBorder="1" applyAlignment="1" applyProtection="1">
      <alignment vertical="center"/>
      <protection hidden="1"/>
    </xf>
    <xf numFmtId="58" fontId="46" fillId="25" borderId="0" xfId="61" applyNumberFormat="1" applyFont="1" applyFill="1" applyBorder="1" applyAlignment="1" applyProtection="1">
      <alignment vertical="center"/>
      <protection locked="0" hidden="1"/>
    </xf>
    <xf numFmtId="58" fontId="46" fillId="0" borderId="0" xfId="61" applyNumberFormat="1" applyFont="1" applyFill="1" applyBorder="1" applyAlignment="1" applyProtection="1">
      <alignment vertical="center"/>
      <protection locked="0" hidden="1"/>
    </xf>
    <xf numFmtId="0" fontId="46" fillId="0" borderId="0" xfId="61" applyFont="1" applyAlignment="1" applyProtection="1">
      <alignment horizontal="distributed" vertical="center"/>
      <protection hidden="1"/>
    </xf>
    <xf numFmtId="0" fontId="46" fillId="0" borderId="0" xfId="61" applyFont="1" applyFill="1" applyBorder="1" applyAlignment="1" applyProtection="1">
      <alignment horizontal="distributed" vertical="center"/>
      <protection hidden="1"/>
    </xf>
    <xf numFmtId="0" fontId="46" fillId="25" borderId="0" xfId="61" applyFont="1" applyFill="1" applyBorder="1" applyAlignment="1" applyProtection="1">
      <alignment horizontal="distributed" vertical="center"/>
      <protection locked="0" hidden="1"/>
    </xf>
    <xf numFmtId="0" fontId="46" fillId="0" borderId="0" xfId="61" applyFont="1" applyAlignment="1" applyProtection="1">
      <alignment horizontal="center" vertical="center"/>
      <protection locked="0" hidden="1"/>
    </xf>
    <xf numFmtId="0" fontId="57" fillId="0" borderId="0" xfId="61" applyFont="1" applyAlignment="1" applyProtection="1">
      <alignment vertical="center"/>
      <protection hidden="1"/>
    </xf>
    <xf numFmtId="58" fontId="48" fillId="0" borderId="0" xfId="61" applyNumberFormat="1" applyFont="1" applyAlignment="1">
      <alignment horizontal="right"/>
    </xf>
    <xf numFmtId="0" fontId="56" fillId="0" borderId="0" xfId="61" applyFont="1" applyAlignment="1" applyProtection="1">
      <alignment horizontal="center" vertical="top"/>
      <protection locked="0"/>
    </xf>
    <xf numFmtId="0" fontId="46" fillId="0" borderId="0" xfId="61" applyFont="1" applyBorder="1" applyAlignment="1" applyProtection="1">
      <alignment vertical="center" shrinkToFit="1"/>
      <protection hidden="1"/>
    </xf>
    <xf numFmtId="188" fontId="56" fillId="0" borderId="0" xfId="61" applyNumberFormat="1" applyFont="1" applyFill="1" applyBorder="1" applyAlignment="1" applyProtection="1">
      <alignment horizontal="center" vertical="center"/>
      <protection hidden="1"/>
    </xf>
    <xf numFmtId="188" fontId="56" fillId="0" borderId="0" xfId="61" applyNumberFormat="1" applyFont="1" applyFill="1" applyBorder="1" applyAlignment="1" applyProtection="1">
      <alignment horizontal="center" vertical="center" shrinkToFit="1"/>
      <protection hidden="1"/>
    </xf>
    <xf numFmtId="0" fontId="46" fillId="0" borderId="0" xfId="61" applyFont="1" applyAlignment="1" applyProtection="1">
      <alignment horizontal="distributed" vertical="center"/>
      <protection locked="0"/>
    </xf>
    <xf numFmtId="0" fontId="50" fillId="0" borderId="26" xfId="61" applyFont="1" applyFill="1" applyBorder="1" applyAlignment="1" applyProtection="1">
      <alignment vertical="center"/>
      <protection locked="0" hidden="1"/>
    </xf>
    <xf numFmtId="198" fontId="59" fillId="0" borderId="26" xfId="61" applyNumberFormat="1" applyFont="1" applyBorder="1" applyAlignment="1" applyProtection="1">
      <alignment vertical="center"/>
      <protection locked="0" hidden="1"/>
    </xf>
    <xf numFmtId="0" fontId="46" fillId="0" borderId="0" xfId="61" applyFont="1" applyFill="1" applyBorder="1" applyAlignment="1" applyProtection="1">
      <alignment vertical="center"/>
      <protection locked="0"/>
    </xf>
    <xf numFmtId="197" fontId="46" fillId="0" borderId="0" xfId="61" applyNumberFormat="1" applyFont="1" applyFill="1" applyBorder="1" applyAlignment="1" applyProtection="1">
      <alignment vertical="center"/>
      <protection locked="0"/>
    </xf>
    <xf numFmtId="197" fontId="46" fillId="0" borderId="0" xfId="61" applyNumberFormat="1" applyFont="1" applyFill="1" applyBorder="1" applyAlignment="1" applyProtection="1">
      <alignment vertical="center"/>
      <protection hidden="1"/>
    </xf>
    <xf numFmtId="0" fontId="56" fillId="0" borderId="23" xfId="61" applyFont="1" applyBorder="1" applyAlignment="1" applyProtection="1">
      <alignment vertical="center"/>
      <protection hidden="1"/>
    </xf>
    <xf numFmtId="0" fontId="56" fillId="0" borderId="18" xfId="61" applyFont="1" applyBorder="1" applyAlignment="1" applyProtection="1">
      <alignment vertical="center"/>
      <protection hidden="1"/>
    </xf>
    <xf numFmtId="38" fontId="56" fillId="0" borderId="18" xfId="61" applyNumberFormat="1" applyFont="1" applyBorder="1" applyAlignment="1" applyProtection="1">
      <alignment horizontal="right" vertical="center"/>
      <protection hidden="1"/>
    </xf>
    <xf numFmtId="178" fontId="56" fillId="0" borderId="18" xfId="61" applyNumberFormat="1" applyFont="1" applyBorder="1" applyAlignment="1" applyProtection="1">
      <alignment vertical="center"/>
      <protection hidden="1"/>
    </xf>
    <xf numFmtId="178" fontId="56" fillId="0" borderId="18" xfId="61" applyNumberFormat="1" applyFont="1" applyBorder="1" applyAlignment="1" applyProtection="1">
      <alignment horizontal="right" vertical="center"/>
      <protection hidden="1"/>
    </xf>
    <xf numFmtId="186" fontId="56" fillId="0" borderId="27" xfId="61" applyNumberFormat="1" applyFont="1" applyBorder="1" applyAlignment="1" applyProtection="1">
      <alignment horizontal="right" vertical="center"/>
      <protection hidden="1"/>
    </xf>
    <xf numFmtId="0" fontId="46" fillId="0" borderId="18" xfId="61" applyFont="1" applyBorder="1" applyAlignment="1" applyProtection="1">
      <alignment vertical="center"/>
      <protection hidden="1"/>
    </xf>
    <xf numFmtId="178" fontId="46" fillId="0" borderId="0" xfId="61" applyNumberFormat="1" applyFont="1" applyFill="1" applyBorder="1" applyAlignment="1" applyProtection="1">
      <alignment vertical="center"/>
      <protection locked="0" hidden="1"/>
    </xf>
    <xf numFmtId="178" fontId="56" fillId="0" borderId="25" xfId="61" applyNumberFormat="1" applyFont="1" applyBorder="1" applyAlignment="1" applyProtection="1">
      <alignment vertical="center"/>
      <protection hidden="1"/>
    </xf>
    <xf numFmtId="0" fontId="56" fillId="0" borderId="0" xfId="61" applyFont="1" applyFill="1" applyBorder="1" applyAlignment="1" applyProtection="1">
      <alignment vertical="center"/>
      <protection hidden="1"/>
    </xf>
    <xf numFmtId="9" fontId="56" fillId="0" borderId="0" xfId="61" applyNumberFormat="1" applyFont="1" applyFill="1" applyBorder="1" applyAlignment="1" applyProtection="1">
      <alignment vertical="center"/>
      <protection hidden="1"/>
    </xf>
    <xf numFmtId="186" fontId="56" fillId="0" borderId="28" xfId="61" applyNumberFormat="1" applyFont="1" applyBorder="1" applyAlignment="1" applyProtection="1">
      <alignment horizontal="right" vertical="center"/>
      <protection hidden="1"/>
    </xf>
    <xf numFmtId="190" fontId="56" fillId="0" borderId="0" xfId="61" applyNumberFormat="1" applyFont="1" applyFill="1" applyBorder="1" applyAlignment="1" applyProtection="1">
      <alignment horizontal="right" vertical="center"/>
      <protection hidden="1"/>
    </xf>
    <xf numFmtId="194" fontId="56" fillId="0" borderId="0" xfId="61" applyNumberFormat="1" applyFont="1" applyFill="1" applyBorder="1" applyAlignment="1" applyProtection="1">
      <alignment horizontal="right" vertical="center"/>
      <protection hidden="1"/>
    </xf>
    <xf numFmtId="189" fontId="50" fillId="0" borderId="0" xfId="61" applyNumberFormat="1" applyFont="1" applyFill="1" applyBorder="1" applyAlignment="1" applyProtection="1">
      <alignment horizontal="right" vertical="center"/>
      <protection hidden="1"/>
    </xf>
    <xf numFmtId="0" fontId="46" fillId="0" borderId="0" xfId="61" applyFont="1" applyFill="1" applyAlignment="1" applyProtection="1">
      <alignment vertical="center"/>
      <protection locked="0"/>
    </xf>
    <xf numFmtId="0" fontId="46" fillId="0" borderId="0" xfId="61" applyNumberFormat="1" applyFont="1" applyAlignment="1" applyProtection="1">
      <alignment vertical="center"/>
      <protection hidden="1"/>
    </xf>
    <xf numFmtId="0" fontId="46" fillId="0" borderId="0" xfId="61" applyNumberFormat="1" applyFont="1" applyFill="1" applyBorder="1" applyAlignment="1" applyProtection="1">
      <alignment horizontal="center" vertical="center"/>
      <protection hidden="1"/>
    </xf>
    <xf numFmtId="0" fontId="58" fillId="0" borderId="0" xfId="61" applyFont="1" applyFill="1" applyBorder="1" applyAlignment="1" applyProtection="1">
      <alignment horizontal="center" vertical="center"/>
      <protection hidden="1"/>
    </xf>
    <xf numFmtId="0" fontId="46" fillId="0" borderId="0" xfId="61" applyNumberFormat="1" applyFont="1" applyBorder="1" applyAlignment="1" applyProtection="1">
      <alignment vertical="center"/>
      <protection locked="0"/>
    </xf>
    <xf numFmtId="0" fontId="46" fillId="0" borderId="0" xfId="61" applyFont="1" applyBorder="1" applyAlignment="1" applyProtection="1">
      <alignment vertical="center"/>
      <protection locked="0"/>
    </xf>
    <xf numFmtId="0" fontId="58" fillId="0" borderId="29" xfId="61" applyFont="1" applyBorder="1" applyAlignment="1" applyProtection="1">
      <alignment vertical="center"/>
      <protection locked="0"/>
    </xf>
    <xf numFmtId="0" fontId="58" fillId="0" borderId="30" xfId="61" applyFont="1" applyBorder="1" applyAlignment="1" applyProtection="1">
      <alignment vertical="center"/>
      <protection locked="0"/>
    </xf>
    <xf numFmtId="0" fontId="58" fillId="0" borderId="0" xfId="61" applyFont="1" applyBorder="1" applyAlignment="1" applyProtection="1">
      <alignment vertical="center"/>
      <protection locked="0"/>
    </xf>
    <xf numFmtId="0" fontId="58" fillId="0" borderId="31" xfId="61" applyFont="1" applyBorder="1" applyAlignment="1" applyProtection="1">
      <alignment vertical="center"/>
      <protection locked="0"/>
    </xf>
    <xf numFmtId="0" fontId="58" fillId="0" borderId="31" xfId="61" applyFont="1" applyFill="1" applyBorder="1" applyAlignment="1" applyProtection="1">
      <alignment vertical="center"/>
      <protection locked="0"/>
    </xf>
    <xf numFmtId="0" fontId="58" fillId="0" borderId="21" xfId="61" applyFont="1" applyBorder="1" applyAlignment="1" applyProtection="1">
      <alignment vertical="center"/>
      <protection locked="0"/>
    </xf>
    <xf numFmtId="0" fontId="58" fillId="0" borderId="32" xfId="61" applyFont="1" applyFill="1" applyBorder="1" applyAlignment="1" applyProtection="1">
      <alignment vertical="center"/>
      <protection locked="0"/>
    </xf>
    <xf numFmtId="0" fontId="58" fillId="0" borderId="0" xfId="61" applyFont="1" applyFill="1" applyBorder="1" applyAlignment="1" applyProtection="1">
      <alignment vertical="center"/>
      <protection locked="0"/>
    </xf>
    <xf numFmtId="178" fontId="56" fillId="0" borderId="33" xfId="61" applyNumberFormat="1" applyFont="1" applyBorder="1" applyAlignment="1" applyProtection="1">
      <alignment vertical="center"/>
      <protection hidden="1"/>
    </xf>
    <xf numFmtId="0" fontId="56" fillId="0" borderId="20" xfId="61" applyFont="1" applyBorder="1" applyAlignment="1" applyProtection="1">
      <alignment vertical="center"/>
      <protection hidden="1"/>
    </xf>
    <xf numFmtId="0" fontId="56" fillId="0" borderId="21" xfId="61" applyFont="1" applyBorder="1" applyAlignment="1" applyProtection="1">
      <alignment vertical="center"/>
      <protection hidden="1"/>
    </xf>
    <xf numFmtId="38" fontId="56" fillId="0" borderId="21" xfId="61" applyNumberFormat="1" applyFont="1" applyBorder="1" applyAlignment="1" applyProtection="1">
      <alignment horizontal="right" vertical="center"/>
      <protection hidden="1"/>
    </xf>
    <xf numFmtId="178" fontId="56" fillId="0" borderId="21" xfId="61" applyNumberFormat="1" applyFont="1" applyBorder="1" applyAlignment="1" applyProtection="1">
      <alignment vertical="center"/>
      <protection hidden="1"/>
    </xf>
    <xf numFmtId="178" fontId="56" fillId="0" borderId="21" xfId="61" applyNumberFormat="1" applyFont="1" applyBorder="1" applyAlignment="1" applyProtection="1">
      <alignment horizontal="right" vertical="center"/>
      <protection hidden="1"/>
    </xf>
    <xf numFmtId="0" fontId="46" fillId="0" borderId="21" xfId="61" applyFont="1" applyBorder="1" applyAlignment="1" applyProtection="1">
      <alignment vertical="center"/>
      <protection hidden="1"/>
    </xf>
    <xf numFmtId="0" fontId="56" fillId="0" borderId="34" xfId="61" applyFont="1" applyBorder="1" applyAlignment="1" applyProtection="1">
      <alignment vertical="center"/>
      <protection hidden="1"/>
    </xf>
    <xf numFmtId="0" fontId="56" fillId="0" borderId="25" xfId="61" applyFont="1" applyBorder="1" applyAlignment="1" applyProtection="1">
      <alignment vertical="center"/>
      <protection hidden="1"/>
    </xf>
    <xf numFmtId="38" fontId="56" fillId="0" borderId="25" xfId="61" applyNumberFormat="1" applyFont="1" applyBorder="1" applyAlignment="1" applyProtection="1">
      <alignment horizontal="right" vertical="center"/>
      <protection hidden="1"/>
    </xf>
    <xf numFmtId="178" fontId="56" fillId="0" borderId="35" xfId="61" applyNumberFormat="1" applyFont="1" applyBorder="1" applyAlignment="1" applyProtection="1">
      <alignment vertical="center"/>
      <protection hidden="1"/>
    </xf>
    <xf numFmtId="0" fontId="46" fillId="0" borderId="25" xfId="61" applyFont="1" applyBorder="1" applyAlignment="1" applyProtection="1">
      <alignment vertical="center"/>
      <protection hidden="1"/>
    </xf>
    <xf numFmtId="186" fontId="56" fillId="0" borderId="36" xfId="61" applyNumberFormat="1" applyFont="1" applyBorder="1" applyAlignment="1" applyProtection="1">
      <alignment horizontal="right" vertical="center"/>
      <protection hidden="1"/>
    </xf>
    <xf numFmtId="0" fontId="36" fillId="0" borderId="0" xfId="0" applyFont="1" applyFill="1" applyBorder="1" applyAlignment="1">
      <alignment horizontal="center"/>
    </xf>
    <xf numFmtId="0" fontId="46" fillId="0" borderId="0" xfId="61" applyFont="1" applyFill="1" applyBorder="1" applyAlignment="1" applyProtection="1">
      <alignment horizontal="center" vertical="center"/>
      <protection locked="0"/>
    </xf>
    <xf numFmtId="181" fontId="56" fillId="0" borderId="0" xfId="61" applyNumberFormat="1" applyFont="1" applyBorder="1" applyAlignment="1" applyProtection="1">
      <alignment horizontal="center" vertical="center"/>
      <protection locked="0"/>
    </xf>
    <xf numFmtId="0" fontId="56" fillId="0" borderId="0" xfId="61" applyFont="1" applyFill="1" applyBorder="1" applyAlignment="1" applyProtection="1">
      <alignment vertical="center"/>
      <protection locked="0"/>
    </xf>
    <xf numFmtId="197" fontId="56" fillId="0" borderId="0" xfId="61" applyNumberFormat="1" applyFont="1" applyFill="1" applyBorder="1" applyAlignment="1" applyProtection="1">
      <alignment vertical="center"/>
      <protection hidden="1"/>
    </xf>
    <xf numFmtId="0" fontId="56" fillId="0" borderId="0" xfId="61" applyFont="1" applyFill="1" applyBorder="1" applyAlignment="1" applyProtection="1">
      <alignment horizontal="center" vertical="center"/>
      <protection locked="0"/>
    </xf>
    <xf numFmtId="197" fontId="46" fillId="0" borderId="0" xfId="61" applyNumberFormat="1" applyFont="1" applyFill="1" applyBorder="1" applyAlignment="1" applyProtection="1">
      <alignment horizontal="center" vertical="center"/>
      <protection locked="0"/>
    </xf>
    <xf numFmtId="197" fontId="56" fillId="0" borderId="0" xfId="61" applyNumberFormat="1" applyFont="1" applyFill="1" applyBorder="1" applyAlignment="1" applyProtection="1">
      <alignment horizontal="right" vertical="center"/>
      <protection hidden="1"/>
    </xf>
    <xf numFmtId="0" fontId="46" fillId="0" borderId="0" xfId="61" applyFont="1" applyFill="1" applyBorder="1" applyAlignment="1" applyProtection="1">
      <alignment horizontal="center" vertical="center"/>
      <protection hidden="1"/>
    </xf>
    <xf numFmtId="0" fontId="0" fillId="0" borderId="0" xfId="0" applyFill="1" applyProtection="1">
      <protection hidden="1"/>
    </xf>
    <xf numFmtId="0" fontId="0" fillId="0" borderId="0" xfId="0" applyProtection="1">
      <protection hidden="1"/>
    </xf>
    <xf numFmtId="0" fontId="63" fillId="0" borderId="0" xfId="0" applyFont="1" applyProtection="1">
      <protection hidden="1"/>
    </xf>
    <xf numFmtId="0" fontId="64" fillId="0" borderId="0" xfId="0" applyFont="1" applyProtection="1">
      <protection hidden="1"/>
    </xf>
    <xf numFmtId="0" fontId="65" fillId="0" borderId="0" xfId="0" applyFont="1" applyProtection="1">
      <protection hidden="1"/>
    </xf>
    <xf numFmtId="0" fontId="46" fillId="0" borderId="0" xfId="0" applyFont="1" applyFill="1" applyProtection="1">
      <protection hidden="1"/>
    </xf>
    <xf numFmtId="0" fontId="50" fillId="0" borderId="0" xfId="0" applyFont="1" applyBorder="1" applyProtection="1">
      <protection hidden="1"/>
    </xf>
    <xf numFmtId="0" fontId="56" fillId="0" borderId="0" xfId="0" applyFont="1" applyProtection="1">
      <protection hidden="1"/>
    </xf>
    <xf numFmtId="0" fontId="46" fillId="0" borderId="0" xfId="0" applyFont="1" applyBorder="1" applyProtection="1">
      <protection hidden="1"/>
    </xf>
    <xf numFmtId="0" fontId="56" fillId="0" borderId="0" xfId="0" applyFont="1" applyBorder="1" applyProtection="1">
      <protection hidden="1"/>
    </xf>
    <xf numFmtId="49" fontId="56" fillId="0" borderId="0" xfId="0" applyNumberFormat="1" applyFont="1" applyProtection="1">
      <protection hidden="1"/>
    </xf>
    <xf numFmtId="0" fontId="56" fillId="0" borderId="0" xfId="0" applyFont="1" applyAlignment="1" applyProtection="1">
      <alignment horizontal="center" vertical="center"/>
      <protection hidden="1"/>
    </xf>
    <xf numFmtId="0" fontId="50" fillId="0" borderId="0" xfId="0" applyFont="1" applyBorder="1" applyAlignment="1" applyProtection="1">
      <alignment vertical="center"/>
      <protection hidden="1"/>
    </xf>
    <xf numFmtId="0" fontId="46" fillId="0" borderId="26" xfId="0" applyFont="1" applyBorder="1" applyAlignment="1" applyProtection="1">
      <alignment vertical="center"/>
      <protection hidden="1"/>
    </xf>
    <xf numFmtId="0" fontId="56" fillId="0" borderId="37" xfId="0" applyFont="1" applyBorder="1" applyAlignment="1" applyProtection="1">
      <alignment horizontal="center" vertical="center"/>
      <protection hidden="1"/>
    </xf>
    <xf numFmtId="193" fontId="50" fillId="0" borderId="38" xfId="54" applyNumberFormat="1" applyFont="1" applyBorder="1" applyAlignment="1" applyProtection="1">
      <alignment vertical="center"/>
      <protection hidden="1"/>
    </xf>
    <xf numFmtId="0" fontId="56" fillId="0" borderId="0" xfId="0" applyFont="1" applyAlignment="1" applyProtection="1">
      <alignment vertical="center"/>
      <protection hidden="1"/>
    </xf>
    <xf numFmtId="0" fontId="56" fillId="0" borderId="23" xfId="0" applyFont="1" applyBorder="1" applyAlignment="1" applyProtection="1">
      <alignment horizontal="center" vertical="center"/>
      <protection hidden="1"/>
    </xf>
    <xf numFmtId="193" fontId="50" fillId="0" borderId="18" xfId="54" applyNumberFormat="1" applyFont="1" applyBorder="1" applyAlignment="1" applyProtection="1">
      <alignment vertical="center"/>
      <protection hidden="1"/>
    </xf>
    <xf numFmtId="0" fontId="50" fillId="0" borderId="12" xfId="0" applyFont="1" applyBorder="1" applyAlignment="1" applyProtection="1">
      <alignment horizontal="center" vertical="center"/>
      <protection hidden="1"/>
    </xf>
    <xf numFmtId="0" fontId="56" fillId="0" borderId="39" xfId="0" applyFont="1" applyBorder="1" applyAlignment="1" applyProtection="1">
      <alignment horizontal="center" vertical="center"/>
      <protection hidden="1"/>
    </xf>
    <xf numFmtId="193" fontId="50" fillId="0" borderId="40" xfId="54" applyNumberFormat="1" applyFont="1" applyBorder="1" applyAlignment="1" applyProtection="1">
      <alignment vertical="center"/>
      <protection hidden="1"/>
    </xf>
    <xf numFmtId="0" fontId="50" fillId="0" borderId="39" xfId="0" applyFont="1" applyBorder="1" applyAlignment="1" applyProtection="1">
      <alignment vertical="center"/>
      <protection hidden="1"/>
    </xf>
    <xf numFmtId="0" fontId="56" fillId="0" borderId="12" xfId="0" applyFont="1" applyBorder="1" applyAlignment="1" applyProtection="1">
      <alignment horizontal="center" vertical="center"/>
      <protection hidden="1"/>
    </xf>
    <xf numFmtId="193" fontId="50" fillId="0" borderId="41" xfId="54" applyNumberFormat="1" applyFont="1" applyBorder="1" applyAlignment="1" applyProtection="1">
      <alignment vertical="center"/>
      <protection hidden="1"/>
    </xf>
    <xf numFmtId="0" fontId="50" fillId="0" borderId="42" xfId="0" applyFont="1" applyBorder="1" applyAlignment="1" applyProtection="1">
      <alignment vertical="center"/>
      <protection hidden="1"/>
    </xf>
    <xf numFmtId="0" fontId="50" fillId="0" borderId="12" xfId="0" applyFont="1" applyBorder="1" applyAlignment="1" applyProtection="1">
      <alignment vertical="center"/>
      <protection hidden="1"/>
    </xf>
    <xf numFmtId="0" fontId="46" fillId="0" borderId="39" xfId="0" applyFont="1" applyBorder="1" applyAlignment="1" applyProtection="1">
      <alignment vertical="center"/>
      <protection hidden="1"/>
    </xf>
    <xf numFmtId="0" fontId="56" fillId="26" borderId="0" xfId="0" applyFont="1" applyFill="1" applyBorder="1" applyAlignment="1" applyProtection="1">
      <alignment horizontal="center" vertical="center"/>
      <protection hidden="1"/>
    </xf>
    <xf numFmtId="0" fontId="46" fillId="0" borderId="0" xfId="0" applyFont="1" applyBorder="1" applyAlignment="1" applyProtection="1">
      <alignment horizontal="center" vertical="center"/>
      <protection hidden="1"/>
    </xf>
    <xf numFmtId="176" fontId="56" fillId="0" borderId="0" xfId="0" applyNumberFormat="1" applyFont="1" applyBorder="1" applyAlignment="1" applyProtection="1">
      <alignment horizontal="left" vertical="center"/>
      <protection hidden="1"/>
    </xf>
    <xf numFmtId="0" fontId="56" fillId="0" borderId="43" xfId="0" applyFont="1" applyBorder="1" applyAlignment="1" applyProtection="1">
      <alignment horizontal="center" vertical="center"/>
      <protection hidden="1"/>
    </xf>
    <xf numFmtId="193" fontId="50" fillId="0" borderId="44" xfId="54" applyNumberFormat="1" applyFont="1" applyBorder="1" applyAlignment="1" applyProtection="1">
      <alignment vertical="center"/>
      <protection hidden="1"/>
    </xf>
    <xf numFmtId="0" fontId="46" fillId="0" borderId="43" xfId="0" applyFont="1" applyBorder="1" applyAlignment="1" applyProtection="1">
      <alignment vertical="center"/>
      <protection hidden="1"/>
    </xf>
    <xf numFmtId="0" fontId="46" fillId="0" borderId="0" xfId="0" applyFont="1" applyBorder="1" applyAlignment="1" applyProtection="1">
      <alignment vertical="center"/>
      <protection hidden="1"/>
    </xf>
    <xf numFmtId="176" fontId="56" fillId="0" borderId="0" xfId="0" applyNumberFormat="1" applyFont="1" applyBorder="1" applyAlignment="1" applyProtection="1">
      <alignment vertical="center"/>
      <protection hidden="1"/>
    </xf>
    <xf numFmtId="3" fontId="56" fillId="0" borderId="0" xfId="0" applyNumberFormat="1" applyFont="1" applyBorder="1" applyAlignment="1" applyProtection="1">
      <alignment vertical="center"/>
      <protection hidden="1"/>
    </xf>
    <xf numFmtId="176" fontId="43" fillId="0" borderId="0" xfId="0" applyNumberFormat="1" applyFont="1" applyBorder="1" applyAlignment="1" applyProtection="1">
      <alignment horizontal="left"/>
      <protection hidden="1"/>
    </xf>
    <xf numFmtId="176" fontId="43" fillId="0" borderId="0" xfId="0" applyNumberFormat="1" applyFont="1" applyBorder="1" applyProtection="1">
      <protection hidden="1"/>
    </xf>
    <xf numFmtId="3" fontId="43" fillId="0" borderId="0" xfId="0" applyNumberFormat="1" applyFont="1" applyBorder="1" applyProtection="1">
      <protection hidden="1"/>
    </xf>
    <xf numFmtId="3" fontId="43" fillId="0" borderId="0" xfId="0" applyNumberFormat="1" applyFont="1" applyBorder="1" applyAlignment="1" applyProtection="1">
      <alignment horizontal="right"/>
      <protection hidden="1"/>
    </xf>
    <xf numFmtId="3" fontId="66" fillId="0" borderId="0" xfId="0" applyNumberFormat="1" applyFont="1" applyBorder="1" applyProtection="1">
      <protection hidden="1"/>
    </xf>
    <xf numFmtId="0" fontId="66" fillId="0" borderId="0" xfId="0" applyFont="1" applyBorder="1" applyAlignment="1" applyProtection="1">
      <alignment horizontal="center"/>
      <protection hidden="1"/>
    </xf>
    <xf numFmtId="177" fontId="44" fillId="0" borderId="0" xfId="0" applyNumberFormat="1" applyFont="1" applyBorder="1" applyAlignment="1" applyProtection="1">
      <alignment horizontal="right"/>
      <protection hidden="1"/>
    </xf>
    <xf numFmtId="49" fontId="66" fillId="0" borderId="0" xfId="0" applyNumberFormat="1" applyFont="1" applyBorder="1" applyProtection="1">
      <protection hidden="1"/>
    </xf>
    <xf numFmtId="0" fontId="44" fillId="0" borderId="0" xfId="0" applyFont="1" applyBorder="1" applyAlignment="1" applyProtection="1">
      <alignment horizontal="right"/>
      <protection hidden="1"/>
    </xf>
    <xf numFmtId="9" fontId="66" fillId="0" borderId="0" xfId="0" applyNumberFormat="1" applyFont="1" applyBorder="1" applyProtection="1">
      <protection hidden="1"/>
    </xf>
    <xf numFmtId="0" fontId="66" fillId="0" borderId="0" xfId="0" applyFont="1" applyBorder="1" applyProtection="1">
      <protection hidden="1"/>
    </xf>
    <xf numFmtId="178" fontId="66" fillId="0" borderId="0" xfId="45" applyNumberFormat="1" applyFont="1" applyBorder="1" applyAlignment="1" applyProtection="1">
      <alignment horizontal="right"/>
      <protection hidden="1"/>
    </xf>
    <xf numFmtId="3" fontId="66" fillId="0" borderId="0" xfId="0" applyNumberFormat="1" applyFont="1" applyBorder="1" applyAlignment="1" applyProtection="1">
      <alignment horizontal="right"/>
      <protection hidden="1"/>
    </xf>
    <xf numFmtId="0" fontId="0" fillId="0" borderId="0" xfId="0" applyBorder="1" applyProtection="1">
      <protection hidden="1"/>
    </xf>
    <xf numFmtId="0" fontId="45" fillId="0" borderId="0" xfId="0" applyFont="1" applyBorder="1" applyAlignment="1" applyProtection="1">
      <alignment horizontal="center"/>
      <protection hidden="1"/>
    </xf>
    <xf numFmtId="177" fontId="45" fillId="0" borderId="0" xfId="0" applyNumberFormat="1" applyFont="1" applyBorder="1" applyAlignment="1" applyProtection="1">
      <alignment horizontal="left"/>
      <protection hidden="1"/>
    </xf>
    <xf numFmtId="3" fontId="44" fillId="0" borderId="0" xfId="45" applyNumberFormat="1" applyFont="1" applyBorder="1" applyProtection="1">
      <protection hidden="1"/>
    </xf>
    <xf numFmtId="3" fontId="44" fillId="0" borderId="0" xfId="0" applyNumberFormat="1" applyFont="1" applyBorder="1" applyProtection="1">
      <protection hidden="1"/>
    </xf>
    <xf numFmtId="0" fontId="67" fillId="0" borderId="0" xfId="0" applyFont="1" applyBorder="1" applyProtection="1">
      <protection hidden="1"/>
    </xf>
    <xf numFmtId="0" fontId="45" fillId="0" borderId="0" xfId="0" applyFont="1" applyFill="1" applyBorder="1" applyAlignment="1" applyProtection="1">
      <alignment horizontal="center"/>
      <protection hidden="1"/>
    </xf>
    <xf numFmtId="182" fontId="68" fillId="0" borderId="0" xfId="0" applyNumberFormat="1" applyFont="1" applyFill="1" applyBorder="1" applyAlignment="1" applyProtection="1">
      <alignment horizontal="right"/>
      <protection hidden="1"/>
    </xf>
    <xf numFmtId="3" fontId="44" fillId="0" borderId="0" xfId="0" applyNumberFormat="1" applyFont="1" applyBorder="1" applyAlignment="1" applyProtection="1">
      <alignment horizontal="right"/>
      <protection hidden="1"/>
    </xf>
    <xf numFmtId="0" fontId="19" fillId="0" borderId="0" xfId="0" applyFont="1" applyBorder="1" applyProtection="1">
      <protection hidden="1"/>
    </xf>
    <xf numFmtId="0" fontId="67" fillId="0" borderId="0" xfId="0" applyFont="1" applyBorder="1" applyAlignment="1" applyProtection="1">
      <alignment horizontal="center"/>
      <protection hidden="1"/>
    </xf>
    <xf numFmtId="49" fontId="67" fillId="0" borderId="0" xfId="0" applyNumberFormat="1" applyFont="1" applyBorder="1" applyProtection="1">
      <protection hidden="1"/>
    </xf>
    <xf numFmtId="38" fontId="66" fillId="0" borderId="0" xfId="0" applyNumberFormat="1" applyFont="1" applyBorder="1" applyProtection="1">
      <protection hidden="1"/>
    </xf>
    <xf numFmtId="38" fontId="66" fillId="0" borderId="0" xfId="45" applyFont="1" applyBorder="1" applyProtection="1">
      <protection hidden="1"/>
    </xf>
    <xf numFmtId="38" fontId="67" fillId="0" borderId="0" xfId="0" applyNumberFormat="1" applyFont="1" applyBorder="1" applyProtection="1">
      <protection hidden="1"/>
    </xf>
    <xf numFmtId="0" fontId="56" fillId="0" borderId="20" xfId="0" applyFont="1" applyBorder="1" applyAlignment="1" applyProtection="1">
      <alignment horizontal="center" vertical="center"/>
      <protection hidden="1"/>
    </xf>
    <xf numFmtId="193" fontId="50" fillId="0" borderId="21" xfId="54" applyNumberFormat="1" applyFont="1" applyBorder="1" applyAlignment="1" applyProtection="1">
      <alignment vertical="center"/>
      <protection hidden="1"/>
    </xf>
    <xf numFmtId="0" fontId="8" fillId="0" borderId="0" xfId="0" applyFont="1" applyProtection="1">
      <protection hidden="1"/>
    </xf>
    <xf numFmtId="0" fontId="69" fillId="0" borderId="0" xfId="0" applyFont="1" applyProtection="1">
      <protection hidden="1"/>
    </xf>
    <xf numFmtId="0" fontId="46" fillId="0" borderId="46" xfId="0" applyFont="1" applyBorder="1" applyAlignment="1" applyProtection="1">
      <alignment vertical="center"/>
      <protection hidden="1"/>
    </xf>
    <xf numFmtId="193" fontId="50" fillId="0" borderId="36" xfId="54" applyNumberFormat="1" applyFont="1" applyBorder="1" applyAlignment="1" applyProtection="1">
      <alignment vertical="center"/>
      <protection hidden="1"/>
    </xf>
    <xf numFmtId="0" fontId="46" fillId="0" borderId="12" xfId="0" applyFont="1" applyBorder="1" applyAlignment="1" applyProtection="1">
      <alignment vertical="center"/>
      <protection hidden="1"/>
    </xf>
    <xf numFmtId="176" fontId="56" fillId="0" borderId="0" xfId="0" applyNumberFormat="1" applyFont="1" applyBorder="1" applyAlignment="1" applyProtection="1">
      <alignment horizontal="left"/>
      <protection hidden="1"/>
    </xf>
    <xf numFmtId="176" fontId="56" fillId="0" borderId="0" xfId="0" applyNumberFormat="1" applyFont="1" applyBorder="1" applyProtection="1">
      <protection hidden="1"/>
    </xf>
    <xf numFmtId="3" fontId="56" fillId="0" borderId="0" xfId="0" applyNumberFormat="1" applyFont="1" applyBorder="1" applyProtection="1">
      <protection hidden="1"/>
    </xf>
    <xf numFmtId="0" fontId="19" fillId="0" borderId="0" xfId="64" applyFill="1" applyAlignment="1" applyProtection="1">
      <alignment vertical="center"/>
      <protection locked="0" hidden="1"/>
    </xf>
    <xf numFmtId="0" fontId="19" fillId="0" borderId="0" xfId="64" applyAlignment="1" applyProtection="1">
      <alignment vertical="center"/>
      <protection locked="0" hidden="1"/>
    </xf>
    <xf numFmtId="0" fontId="67" fillId="0" borderId="0" xfId="64" applyFont="1" applyAlignment="1" applyProtection="1">
      <alignment vertical="center"/>
      <protection locked="0"/>
    </xf>
    <xf numFmtId="0" fontId="67" fillId="0" borderId="0" xfId="64" applyFont="1" applyFill="1" applyAlignment="1" applyProtection="1">
      <alignment vertical="center"/>
      <protection locked="0"/>
    </xf>
    <xf numFmtId="0" fontId="45" fillId="0" borderId="0" xfId="64" applyFont="1" applyAlignment="1" applyProtection="1">
      <alignment vertical="center"/>
      <protection locked="0"/>
    </xf>
    <xf numFmtId="0" fontId="45" fillId="0" borderId="0" xfId="64" applyFont="1" applyFill="1" applyAlignment="1" applyProtection="1">
      <alignment vertical="center"/>
      <protection locked="0"/>
    </xf>
    <xf numFmtId="0" fontId="50" fillId="0" borderId="0" xfId="64" applyFont="1" applyAlignment="1" applyProtection="1">
      <alignment vertical="center"/>
      <protection locked="0"/>
    </xf>
    <xf numFmtId="0" fontId="50" fillId="0" borderId="0" xfId="64" applyFont="1" applyFill="1" applyAlignment="1" applyProtection="1">
      <alignment vertical="center"/>
      <protection locked="0"/>
    </xf>
    <xf numFmtId="0" fontId="56" fillId="0" borderId="0" xfId="64" applyFont="1" applyAlignment="1" applyProtection="1">
      <alignment vertical="center"/>
      <protection locked="0"/>
    </xf>
    <xf numFmtId="0" fontId="56" fillId="0" borderId="0" xfId="64" applyFont="1" applyFill="1" applyAlignment="1" applyProtection="1">
      <alignment vertical="center"/>
      <protection locked="0"/>
    </xf>
    <xf numFmtId="0" fontId="46" fillId="0" borderId="0" xfId="64" applyFont="1" applyAlignment="1" applyProtection="1">
      <alignment vertical="center"/>
      <protection hidden="1"/>
    </xf>
    <xf numFmtId="0" fontId="46" fillId="0" borderId="0" xfId="64" applyFont="1" applyBorder="1" applyAlignment="1" applyProtection="1">
      <alignment vertical="center"/>
      <protection hidden="1"/>
    </xf>
    <xf numFmtId="0" fontId="46" fillId="0" borderId="0" xfId="64" applyFont="1" applyFill="1" applyAlignment="1" applyProtection="1">
      <alignment vertical="center"/>
      <protection locked="0" hidden="1"/>
    </xf>
    <xf numFmtId="0" fontId="46" fillId="0" borderId="0" xfId="64" applyFont="1" applyAlignment="1" applyProtection="1">
      <alignment vertical="center"/>
      <protection locked="0" hidden="1"/>
    </xf>
    <xf numFmtId="0" fontId="56" fillId="0" borderId="12" xfId="64" applyNumberFormat="1" applyFont="1" applyBorder="1" applyAlignment="1" applyProtection="1">
      <alignment horizontal="left" vertical="center" shrinkToFit="1"/>
      <protection locked="0"/>
    </xf>
    <xf numFmtId="3" fontId="67" fillId="0" borderId="0" xfId="64" applyNumberFormat="1" applyFont="1" applyFill="1" applyBorder="1" applyAlignment="1" applyProtection="1">
      <alignment horizontal="right" vertical="center"/>
      <protection locked="0" hidden="1"/>
    </xf>
    <xf numFmtId="49" fontId="67" fillId="0" borderId="0" xfId="64" applyNumberFormat="1" applyFont="1" applyFill="1" applyBorder="1" applyAlignment="1" applyProtection="1">
      <alignment horizontal="right" vertical="center"/>
      <protection locked="0" hidden="1"/>
    </xf>
    <xf numFmtId="0" fontId="19" fillId="0" borderId="0" xfId="64" applyBorder="1" applyAlignment="1" applyProtection="1">
      <alignment vertical="center"/>
      <protection locked="0" hidden="1"/>
    </xf>
    <xf numFmtId="3" fontId="45" fillId="0" borderId="0" xfId="64" applyNumberFormat="1" applyFont="1" applyFill="1" applyBorder="1" applyAlignment="1" applyProtection="1">
      <alignment horizontal="right" vertical="center"/>
      <protection locked="0" hidden="1"/>
    </xf>
    <xf numFmtId="49" fontId="45" fillId="0" borderId="0" xfId="64" applyNumberFormat="1" applyFont="1" applyFill="1" applyBorder="1" applyAlignment="1" applyProtection="1">
      <alignment horizontal="right" vertical="center"/>
      <protection locked="0" hidden="1"/>
    </xf>
    <xf numFmtId="181" fontId="45" fillId="0" borderId="0" xfId="64" applyNumberFormat="1" applyFont="1" applyFill="1" applyBorder="1" applyAlignment="1" applyProtection="1">
      <alignment horizontal="right" vertical="center"/>
      <protection locked="0" hidden="1"/>
    </xf>
    <xf numFmtId="3" fontId="44" fillId="0" borderId="0" xfId="64" applyNumberFormat="1" applyFont="1" applyAlignment="1" applyProtection="1">
      <alignment horizontal="right" vertical="center"/>
      <protection locked="0" hidden="1"/>
    </xf>
    <xf numFmtId="49" fontId="44" fillId="0" borderId="0" xfId="64" applyNumberFormat="1" applyFont="1" applyAlignment="1" applyProtection="1">
      <alignment horizontal="right" vertical="center"/>
      <protection locked="0" hidden="1"/>
    </xf>
    <xf numFmtId="3" fontId="19" fillId="0" borderId="0" xfId="64" applyNumberFormat="1" applyAlignment="1" applyProtection="1">
      <alignment horizontal="right" vertical="center"/>
      <protection locked="0" hidden="1"/>
    </xf>
    <xf numFmtId="49" fontId="19" fillId="0" borderId="0" xfId="64" applyNumberFormat="1" applyAlignment="1" applyProtection="1">
      <alignment horizontal="right" vertical="center"/>
      <protection locked="0" hidden="1"/>
    </xf>
    <xf numFmtId="49" fontId="19" fillId="0" borderId="0" xfId="64" applyNumberFormat="1" applyAlignment="1" applyProtection="1">
      <alignment vertical="center"/>
      <protection locked="0" hidden="1"/>
    </xf>
    <xf numFmtId="3" fontId="19" fillId="0" borderId="0" xfId="64" applyNumberFormat="1" applyAlignment="1" applyProtection="1">
      <alignment vertical="center"/>
      <protection locked="0" hidden="1"/>
    </xf>
    <xf numFmtId="0" fontId="19" fillId="0" borderId="0" xfId="63" applyAlignment="1" applyProtection="1">
      <alignment vertical="center"/>
      <protection hidden="1"/>
    </xf>
    <xf numFmtId="0" fontId="67" fillId="0" borderId="0" xfId="63" applyFont="1" applyAlignment="1" applyProtection="1">
      <alignment vertical="center"/>
      <protection hidden="1"/>
    </xf>
    <xf numFmtId="0" fontId="71" fillId="0" borderId="0" xfId="63" applyFont="1" applyAlignment="1" applyProtection="1">
      <alignment horizontal="center" vertical="center"/>
      <protection hidden="1"/>
    </xf>
    <xf numFmtId="0" fontId="72" fillId="0" borderId="0" xfId="63" applyFont="1" applyAlignment="1" applyProtection="1">
      <alignment horizontal="center" vertical="center"/>
      <protection hidden="1"/>
    </xf>
    <xf numFmtId="0" fontId="73" fillId="0" borderId="0" xfId="63" applyFont="1" applyBorder="1" applyAlignment="1" applyProtection="1">
      <alignment vertical="center"/>
      <protection hidden="1"/>
    </xf>
    <xf numFmtId="0" fontId="74" fillId="0" borderId="0" xfId="63" applyFont="1" applyBorder="1" applyAlignment="1" applyProtection="1">
      <alignment vertical="center"/>
      <protection hidden="1"/>
    </xf>
    <xf numFmtId="0" fontId="19" fillId="0" borderId="0" xfId="63" applyBorder="1" applyAlignment="1" applyProtection="1">
      <alignment vertical="center"/>
      <protection hidden="1"/>
    </xf>
    <xf numFmtId="0" fontId="72" fillId="0" borderId="0" xfId="63" applyFont="1" applyAlignment="1" applyProtection="1">
      <alignment vertical="center"/>
      <protection hidden="1"/>
    </xf>
    <xf numFmtId="0" fontId="45" fillId="0" borderId="0" xfId="63" applyFont="1" applyBorder="1" applyAlignment="1" applyProtection="1">
      <alignment vertical="center"/>
      <protection hidden="1"/>
    </xf>
    <xf numFmtId="3" fontId="75" fillId="27" borderId="47" xfId="63" applyNumberFormat="1" applyFont="1" applyFill="1" applyBorder="1" applyAlignment="1" applyProtection="1">
      <alignment vertical="center"/>
      <protection hidden="1"/>
    </xf>
    <xf numFmtId="0" fontId="7" fillId="0" borderId="0" xfId="63" applyFont="1" applyAlignment="1" applyProtection="1">
      <alignment vertical="center"/>
      <protection hidden="1"/>
    </xf>
    <xf numFmtId="0" fontId="76" fillId="0" borderId="0" xfId="63" applyFont="1" applyAlignment="1" applyProtection="1">
      <alignment vertical="center"/>
      <protection hidden="1"/>
    </xf>
    <xf numFmtId="3" fontId="45" fillId="0" borderId="0" xfId="63" applyNumberFormat="1" applyFont="1" applyFill="1" applyBorder="1" applyAlignment="1" applyProtection="1">
      <alignment vertical="center"/>
      <protection hidden="1"/>
    </xf>
    <xf numFmtId="0" fontId="67" fillId="0" borderId="0" xfId="63" applyFont="1" applyBorder="1" applyAlignment="1" applyProtection="1">
      <alignment vertical="center"/>
      <protection hidden="1"/>
    </xf>
    <xf numFmtId="0" fontId="75" fillId="0" borderId="0" xfId="63" applyFont="1" applyBorder="1" applyAlignment="1" applyProtection="1">
      <alignment vertical="center"/>
      <protection hidden="1"/>
    </xf>
    <xf numFmtId="0" fontId="75" fillId="0" borderId="0" xfId="63" applyFont="1" applyAlignment="1" applyProtection="1">
      <alignment vertical="center"/>
      <protection hidden="1"/>
    </xf>
    <xf numFmtId="0" fontId="19" fillId="0" borderId="0" xfId="63" applyFill="1" applyAlignment="1" applyProtection="1">
      <alignment vertical="center"/>
      <protection hidden="1"/>
    </xf>
    <xf numFmtId="0" fontId="67" fillId="0" borderId="0" xfId="63" applyFont="1" applyAlignment="1" applyProtection="1">
      <alignment vertical="center"/>
      <protection locked="0"/>
    </xf>
    <xf numFmtId="10" fontId="75" fillId="28" borderId="47" xfId="63" applyNumberFormat="1" applyFont="1" applyFill="1" applyBorder="1" applyAlignment="1" applyProtection="1">
      <alignment vertical="center"/>
      <protection hidden="1"/>
    </xf>
    <xf numFmtId="3" fontId="75" fillId="28" borderId="47" xfId="63" applyNumberFormat="1" applyFont="1" applyFill="1" applyBorder="1" applyAlignment="1" applyProtection="1">
      <alignment vertical="center"/>
      <protection hidden="1"/>
    </xf>
    <xf numFmtId="0" fontId="45" fillId="0" borderId="0" xfId="63" applyFont="1" applyAlignment="1" applyProtection="1">
      <alignment vertical="center"/>
      <protection hidden="1"/>
    </xf>
    <xf numFmtId="0" fontId="67" fillId="27" borderId="48" xfId="63" applyFont="1" applyFill="1" applyBorder="1" applyAlignment="1" applyProtection="1">
      <alignment horizontal="center" vertical="center"/>
      <protection hidden="1"/>
    </xf>
    <xf numFmtId="0" fontId="67" fillId="0" borderId="0" xfId="63" applyFont="1" applyBorder="1" applyAlignment="1" applyProtection="1">
      <alignment horizontal="center" vertical="center"/>
      <protection hidden="1"/>
    </xf>
    <xf numFmtId="0" fontId="19" fillId="0" borderId="0" xfId="63" applyAlignment="1" applyProtection="1">
      <alignment horizontal="right" vertical="center"/>
      <protection hidden="1"/>
    </xf>
    <xf numFmtId="0" fontId="19" fillId="0" borderId="49" xfId="63" applyBorder="1" applyAlignment="1" applyProtection="1">
      <alignment vertical="center"/>
      <protection hidden="1"/>
    </xf>
    <xf numFmtId="0" fontId="77" fillId="0" borderId="0" xfId="63" applyFont="1" applyAlignment="1" applyProtection="1">
      <alignment horizontal="right" vertical="center"/>
      <protection hidden="1"/>
    </xf>
    <xf numFmtId="0" fontId="78" fillId="0" borderId="50" xfId="0" applyFont="1" applyBorder="1" applyAlignment="1" applyProtection="1">
      <alignment horizontal="center" vertical="center"/>
      <protection hidden="1"/>
    </xf>
    <xf numFmtId="49" fontId="67" fillId="0" borderId="31" xfId="0" applyNumberFormat="1" applyFont="1" applyBorder="1" applyAlignment="1" applyProtection="1">
      <alignment horizontal="center" vertical="center"/>
      <protection hidden="1"/>
    </xf>
    <xf numFmtId="0" fontId="67" fillId="0" borderId="31" xfId="63" applyFont="1" applyBorder="1" applyAlignment="1" applyProtection="1">
      <alignment vertical="center"/>
      <protection hidden="1"/>
    </xf>
    <xf numFmtId="41" fontId="67" fillId="0" borderId="0" xfId="63" applyNumberFormat="1" applyFont="1" applyBorder="1" applyAlignment="1" applyProtection="1">
      <alignment vertical="center"/>
      <protection hidden="1"/>
    </xf>
    <xf numFmtId="41" fontId="67" fillId="0" borderId="31" xfId="63" applyNumberFormat="1" applyFont="1" applyBorder="1" applyAlignment="1" applyProtection="1">
      <alignment vertical="center"/>
      <protection hidden="1"/>
    </xf>
    <xf numFmtId="180" fontId="67" fillId="0" borderId="0" xfId="63" applyNumberFormat="1" applyFont="1" applyBorder="1" applyAlignment="1" applyProtection="1">
      <alignment vertical="center"/>
      <protection hidden="1"/>
    </xf>
    <xf numFmtId="180" fontId="67" fillId="0" borderId="31" xfId="63" applyNumberFormat="1" applyFont="1" applyBorder="1" applyAlignment="1" applyProtection="1">
      <alignment vertical="center"/>
      <protection hidden="1"/>
    </xf>
    <xf numFmtId="10" fontId="67" fillId="0" borderId="49" xfId="63" applyNumberFormat="1" applyFont="1" applyBorder="1" applyAlignment="1" applyProtection="1">
      <alignment horizontal="center" vertical="center"/>
      <protection hidden="1"/>
    </xf>
    <xf numFmtId="10" fontId="19" fillId="0" borderId="0" xfId="63" applyNumberFormat="1" applyAlignment="1" applyProtection="1">
      <alignment horizontal="center" vertical="center"/>
      <protection hidden="1"/>
    </xf>
    <xf numFmtId="178" fontId="67" fillId="0" borderId="0" xfId="63" applyNumberFormat="1" applyFont="1" applyBorder="1" applyAlignment="1" applyProtection="1">
      <alignment vertical="center"/>
      <protection hidden="1"/>
    </xf>
    <xf numFmtId="0" fontId="19" fillId="26" borderId="0" xfId="63" applyFill="1" applyAlignment="1" applyProtection="1">
      <alignment vertical="center"/>
      <protection hidden="1"/>
    </xf>
    <xf numFmtId="0" fontId="67" fillId="0" borderId="31" xfId="0" applyFont="1" applyBorder="1" applyAlignment="1" applyProtection="1">
      <alignment horizontal="center" vertical="center"/>
      <protection hidden="1"/>
    </xf>
    <xf numFmtId="0" fontId="78" fillId="0" borderId="51" xfId="0" applyFont="1" applyBorder="1" applyAlignment="1" applyProtection="1">
      <alignment horizontal="center" vertical="center"/>
      <protection hidden="1"/>
    </xf>
    <xf numFmtId="49" fontId="67" fillId="0" borderId="52" xfId="0" applyNumberFormat="1" applyFont="1" applyBorder="1" applyAlignment="1" applyProtection="1">
      <alignment horizontal="center" vertical="center"/>
      <protection hidden="1"/>
    </xf>
    <xf numFmtId="0" fontId="67" fillId="0" borderId="53" xfId="63" applyFont="1" applyBorder="1" applyAlignment="1" applyProtection="1">
      <alignment vertical="center"/>
      <protection hidden="1"/>
    </xf>
    <xf numFmtId="41" fontId="67" fillId="0" borderId="54" xfId="63" applyNumberFormat="1" applyFont="1" applyBorder="1" applyAlignment="1" applyProtection="1">
      <alignment vertical="center"/>
      <protection hidden="1"/>
    </xf>
    <xf numFmtId="41" fontId="67" fillId="0" borderId="53" xfId="63" applyNumberFormat="1" applyFont="1" applyBorder="1" applyAlignment="1" applyProtection="1">
      <alignment vertical="center"/>
      <protection hidden="1"/>
    </xf>
    <xf numFmtId="180" fontId="67" fillId="0" borderId="54" xfId="63" applyNumberFormat="1" applyFont="1" applyBorder="1" applyAlignment="1" applyProtection="1">
      <alignment vertical="center"/>
      <protection hidden="1"/>
    </xf>
    <xf numFmtId="180" fontId="67" fillId="0" borderId="53" xfId="63" applyNumberFormat="1" applyFont="1" applyBorder="1" applyAlignment="1" applyProtection="1">
      <alignment vertical="center"/>
      <protection hidden="1"/>
    </xf>
    <xf numFmtId="0" fontId="67" fillId="0" borderId="0" xfId="0" applyFont="1" applyAlignment="1" applyProtection="1">
      <alignment vertical="center"/>
      <protection hidden="1"/>
    </xf>
    <xf numFmtId="0" fontId="0" fillId="0" borderId="55" xfId="0" applyBorder="1" applyAlignment="1" applyProtection="1">
      <alignment horizontal="right" vertical="center"/>
      <protection hidden="1"/>
    </xf>
    <xf numFmtId="49" fontId="67" fillId="0" borderId="56" xfId="0" applyNumberFormat="1" applyFont="1" applyBorder="1" applyAlignment="1" applyProtection="1">
      <alignment horizontal="center" vertical="center"/>
      <protection hidden="1"/>
    </xf>
    <xf numFmtId="178" fontId="67" fillId="0" borderId="57" xfId="63" applyNumberFormat="1" applyFont="1" applyBorder="1" applyAlignment="1" applyProtection="1">
      <alignment vertical="center"/>
      <protection hidden="1"/>
    </xf>
    <xf numFmtId="0" fontId="67" fillId="0" borderId="56" xfId="63" applyFont="1" applyBorder="1" applyAlignment="1" applyProtection="1">
      <alignment vertical="center"/>
      <protection hidden="1"/>
    </xf>
    <xf numFmtId="41" fontId="67" fillId="0" borderId="57" xfId="63" applyNumberFormat="1" applyFont="1" applyBorder="1" applyAlignment="1" applyProtection="1">
      <alignment vertical="center"/>
      <protection hidden="1"/>
    </xf>
    <xf numFmtId="41" fontId="67" fillId="0" borderId="56" xfId="63" applyNumberFormat="1" applyFont="1" applyBorder="1" applyAlignment="1" applyProtection="1">
      <alignment vertical="center"/>
      <protection hidden="1"/>
    </xf>
    <xf numFmtId="180" fontId="67" fillId="0" borderId="57" xfId="63" applyNumberFormat="1" applyFont="1" applyBorder="1" applyAlignment="1" applyProtection="1">
      <alignment vertical="center"/>
      <protection hidden="1"/>
    </xf>
    <xf numFmtId="180" fontId="67" fillId="0" borderId="56" xfId="63" applyNumberFormat="1" applyFont="1" applyBorder="1" applyAlignment="1" applyProtection="1">
      <alignment vertical="center"/>
      <protection hidden="1"/>
    </xf>
    <xf numFmtId="10" fontId="67" fillId="0" borderId="58" xfId="63" applyNumberFormat="1" applyFont="1" applyBorder="1" applyAlignment="1" applyProtection="1">
      <alignment horizontal="center" vertical="center"/>
      <protection hidden="1"/>
    </xf>
    <xf numFmtId="0" fontId="19" fillId="25" borderId="0" xfId="61" applyFill="1" applyAlignment="1" applyProtection="1">
      <alignment vertical="center"/>
      <protection locked="0"/>
    </xf>
    <xf numFmtId="0" fontId="61" fillId="0" borderId="0" xfId="61" applyFont="1" applyFill="1" applyBorder="1" applyAlignment="1" applyProtection="1">
      <alignment vertical="center"/>
      <protection locked="0"/>
    </xf>
    <xf numFmtId="0" fontId="82" fillId="0" borderId="0" xfId="62" applyFont="1" applyFill="1" applyBorder="1" applyAlignment="1">
      <alignment horizontal="center" vertical="center" shrinkToFit="1"/>
    </xf>
    <xf numFmtId="0" fontId="19" fillId="25" borderId="0" xfId="61" applyFont="1" applyFill="1" applyAlignment="1" applyProtection="1">
      <alignment vertical="center"/>
      <protection locked="0" hidden="1"/>
    </xf>
    <xf numFmtId="0" fontId="19" fillId="0" borderId="0" xfId="61" applyFont="1" applyAlignment="1" applyProtection="1">
      <alignment vertical="center"/>
      <protection locked="0" hidden="1"/>
    </xf>
    <xf numFmtId="0" fontId="19" fillId="0" borderId="0" xfId="61" applyFont="1" applyAlignment="1" applyProtection="1">
      <alignment horizontal="center" vertical="center"/>
      <protection locked="0" hidden="1"/>
    </xf>
    <xf numFmtId="0" fontId="45" fillId="0" borderId="0" xfId="61" applyFont="1" applyFill="1" applyBorder="1" applyAlignment="1" applyProtection="1">
      <alignment horizontal="center" vertical="center"/>
      <protection locked="0"/>
    </xf>
    <xf numFmtId="0" fontId="82" fillId="0" borderId="0" xfId="61" applyFont="1" applyAlignment="1" applyProtection="1">
      <alignment vertical="center"/>
      <protection locked="0" hidden="1"/>
    </xf>
    <xf numFmtId="0" fontId="82" fillId="0" borderId="0" xfId="61" applyFont="1" applyAlignment="1" applyProtection="1">
      <alignment horizontal="center" vertical="center"/>
      <protection locked="0" hidden="1"/>
    </xf>
    <xf numFmtId="0" fontId="82" fillId="25" borderId="0" xfId="61" applyFont="1" applyFill="1" applyAlignment="1" applyProtection="1">
      <alignment vertical="center"/>
      <protection locked="0" hidden="1"/>
    </xf>
    <xf numFmtId="0" fontId="82" fillId="25" borderId="0" xfId="61" applyFont="1" applyFill="1" applyBorder="1" applyAlignment="1" applyProtection="1">
      <alignment vertical="center"/>
      <protection locked="0" hidden="1"/>
    </xf>
    <xf numFmtId="0" fontId="82" fillId="0" borderId="0" xfId="61" applyFont="1" applyFill="1" applyBorder="1" applyAlignment="1" applyProtection="1">
      <alignment vertical="center"/>
      <protection locked="0" hidden="1"/>
    </xf>
    <xf numFmtId="0" fontId="82" fillId="0" borderId="0" xfId="61" applyFont="1" applyBorder="1" applyAlignment="1" applyProtection="1">
      <alignment vertical="center"/>
      <protection locked="0" hidden="1"/>
    </xf>
    <xf numFmtId="0" fontId="82" fillId="0" borderId="0" xfId="61" applyFont="1" applyAlignment="1" applyProtection="1">
      <alignment vertical="center"/>
      <protection hidden="1"/>
    </xf>
    <xf numFmtId="0" fontId="82" fillId="0" borderId="0" xfId="61" applyFont="1" applyFill="1" applyAlignment="1" applyProtection="1">
      <alignment vertical="center"/>
      <protection hidden="1"/>
    </xf>
    <xf numFmtId="0" fontId="82" fillId="0" borderId="0" xfId="61" applyFont="1" applyBorder="1" applyAlignment="1" applyProtection="1">
      <alignment vertical="center"/>
      <protection hidden="1"/>
    </xf>
    <xf numFmtId="0" fontId="82" fillId="0" borderId="0" xfId="61" applyFont="1" applyFill="1" applyBorder="1" applyAlignment="1" applyProtection="1">
      <alignment vertical="center"/>
      <protection hidden="1"/>
    </xf>
    <xf numFmtId="0" fontId="82" fillId="0" borderId="0" xfId="61" applyFont="1" applyBorder="1" applyAlignment="1" applyProtection="1">
      <alignment horizontal="distributed" vertical="center"/>
      <protection hidden="1"/>
    </xf>
    <xf numFmtId="0" fontId="82" fillId="0" borderId="0" xfId="62" applyFont="1" applyFill="1" applyBorder="1" applyAlignment="1">
      <alignment vertical="center" shrinkToFit="1"/>
    </xf>
    <xf numFmtId="0" fontId="46" fillId="0" borderId="0" xfId="61" applyFont="1" applyAlignment="1" applyProtection="1">
      <alignment shrinkToFit="1"/>
      <protection hidden="1"/>
    </xf>
    <xf numFmtId="0" fontId="82" fillId="0" borderId="0" xfId="62" applyFont="1" applyBorder="1" applyAlignment="1">
      <alignment vertical="center" shrinkToFit="1"/>
    </xf>
    <xf numFmtId="0" fontId="56" fillId="0" borderId="12" xfId="61" applyFont="1" applyBorder="1" applyAlignment="1" applyProtection="1">
      <alignment vertical="center"/>
      <protection hidden="1"/>
    </xf>
    <xf numFmtId="0" fontId="56" fillId="0" borderId="0" xfId="61" applyFont="1" applyBorder="1" applyAlignment="1" applyProtection="1">
      <alignment vertical="center"/>
      <protection hidden="1"/>
    </xf>
    <xf numFmtId="3" fontId="56" fillId="0" borderId="0" xfId="61" applyNumberFormat="1" applyFont="1" applyBorder="1" applyAlignment="1" applyProtection="1">
      <alignment horizontal="left" vertical="center"/>
      <protection hidden="1"/>
    </xf>
    <xf numFmtId="38" fontId="56" fillId="0" borderId="0" xfId="61" applyNumberFormat="1" applyFont="1" applyBorder="1" applyAlignment="1" applyProtection="1">
      <alignment horizontal="right" vertical="center"/>
      <protection hidden="1"/>
    </xf>
    <xf numFmtId="178" fontId="56" fillId="0" borderId="15" xfId="61" applyNumberFormat="1" applyFont="1" applyBorder="1" applyAlignment="1" applyProtection="1">
      <alignment vertical="center"/>
      <protection hidden="1"/>
    </xf>
    <xf numFmtId="178" fontId="56" fillId="0" borderId="0" xfId="61" applyNumberFormat="1" applyFont="1" applyBorder="1" applyAlignment="1" applyProtection="1">
      <alignment horizontal="right" vertical="center"/>
      <protection hidden="1"/>
    </xf>
    <xf numFmtId="178" fontId="56" fillId="0" borderId="31" xfId="61" applyNumberFormat="1" applyFont="1" applyBorder="1" applyAlignment="1" applyProtection="1">
      <alignment horizontal="right" vertical="center"/>
      <protection hidden="1"/>
    </xf>
    <xf numFmtId="186" fontId="56" fillId="0" borderId="63" xfId="61" applyNumberFormat="1" applyFont="1" applyBorder="1" applyAlignment="1" applyProtection="1">
      <alignment horizontal="right" vertical="center"/>
      <protection hidden="1"/>
    </xf>
    <xf numFmtId="178" fontId="56" fillId="0" borderId="33" xfId="61" applyNumberFormat="1" applyFont="1" applyBorder="1" applyAlignment="1" applyProtection="1">
      <alignment horizontal="right" vertical="center"/>
      <protection hidden="1"/>
    </xf>
    <xf numFmtId="3" fontId="56" fillId="0" borderId="18" xfId="61" applyNumberFormat="1" applyFont="1" applyBorder="1" applyAlignment="1" applyProtection="1">
      <alignment horizontal="left" vertical="center"/>
      <protection hidden="1"/>
    </xf>
    <xf numFmtId="185" fontId="56" fillId="0" borderId="18" xfId="61" applyNumberFormat="1" applyFont="1" applyBorder="1" applyAlignment="1" applyProtection="1">
      <alignment horizontal="right" vertical="center"/>
      <protection hidden="1"/>
    </xf>
    <xf numFmtId="179" fontId="56" fillId="0" borderId="18" xfId="61" applyNumberFormat="1" applyFont="1" applyBorder="1" applyAlignment="1" applyProtection="1">
      <alignment horizontal="right" vertical="center"/>
      <protection hidden="1"/>
    </xf>
    <xf numFmtId="187" fontId="56" fillId="0" borderId="27" xfId="61" applyNumberFormat="1" applyFont="1" applyBorder="1" applyAlignment="1" applyProtection="1">
      <alignment horizontal="right" vertical="center"/>
      <protection hidden="1"/>
    </xf>
    <xf numFmtId="0" fontId="56" fillId="0" borderId="39" xfId="61" applyFont="1" applyBorder="1" applyAlignment="1" applyProtection="1">
      <alignment vertical="center"/>
      <protection hidden="1"/>
    </xf>
    <xf numFmtId="0" fontId="56" fillId="0" borderId="26" xfId="61" applyFont="1" applyBorder="1" applyAlignment="1" applyProtection="1">
      <alignment vertical="center"/>
      <protection hidden="1"/>
    </xf>
    <xf numFmtId="0" fontId="56" fillId="0" borderId="26" xfId="61" applyFont="1" applyBorder="1" applyAlignment="1" applyProtection="1">
      <alignment horizontal="left" vertical="center"/>
      <protection hidden="1"/>
    </xf>
    <xf numFmtId="38" fontId="56" fillId="0" borderId="26" xfId="61" applyNumberFormat="1" applyFont="1" applyBorder="1" applyAlignment="1" applyProtection="1">
      <alignment horizontal="right" vertical="center"/>
      <protection hidden="1"/>
    </xf>
    <xf numFmtId="178" fontId="56" fillId="0" borderId="26" xfId="61" applyNumberFormat="1" applyFont="1" applyBorder="1" applyAlignment="1" applyProtection="1">
      <alignment horizontal="right" vertical="center"/>
      <protection hidden="1"/>
    </xf>
    <xf numFmtId="178" fontId="56" fillId="0" borderId="65" xfId="61" applyNumberFormat="1" applyFont="1" applyBorder="1" applyAlignment="1" applyProtection="1">
      <alignment horizontal="right" vertical="center"/>
      <protection hidden="1"/>
    </xf>
    <xf numFmtId="186" fontId="56" fillId="0" borderId="40" xfId="61" applyNumberFormat="1" applyFont="1" applyBorder="1" applyAlignment="1" applyProtection="1">
      <alignment horizontal="right" vertical="center"/>
      <protection hidden="1"/>
    </xf>
    <xf numFmtId="178" fontId="56" fillId="0" borderId="24" xfId="61" applyNumberFormat="1" applyFont="1" applyBorder="1" applyAlignment="1" applyProtection="1">
      <alignment horizontal="right" vertical="center"/>
      <protection hidden="1"/>
    </xf>
    <xf numFmtId="178" fontId="56" fillId="0" borderId="66" xfId="61" applyNumberFormat="1" applyFont="1" applyBorder="1" applyAlignment="1" applyProtection="1">
      <alignment vertical="center"/>
      <protection hidden="1"/>
    </xf>
    <xf numFmtId="0" fontId="56" fillId="0" borderId="67" xfId="61" applyFont="1" applyBorder="1" applyAlignment="1" applyProtection="1">
      <alignment vertical="center"/>
      <protection hidden="1"/>
    </xf>
    <xf numFmtId="0" fontId="56" fillId="0" borderId="29" xfId="61" applyFont="1" applyBorder="1" applyAlignment="1" applyProtection="1">
      <alignment vertical="center"/>
      <protection hidden="1"/>
    </xf>
    <xf numFmtId="179" fontId="56" fillId="0" borderId="29" xfId="61" applyNumberFormat="1" applyFont="1" applyBorder="1" applyAlignment="1" applyProtection="1">
      <alignment horizontal="right" vertical="center"/>
      <protection hidden="1"/>
    </xf>
    <xf numFmtId="38" fontId="56" fillId="0" borderId="29" xfId="61" applyNumberFormat="1" applyFont="1" applyBorder="1" applyAlignment="1" applyProtection="1">
      <alignment horizontal="right" vertical="center"/>
      <protection hidden="1"/>
    </xf>
    <xf numFmtId="178" fontId="56" fillId="0" borderId="29" xfId="61" applyNumberFormat="1" applyFont="1" applyBorder="1" applyAlignment="1" applyProtection="1">
      <alignment vertical="center"/>
      <protection hidden="1"/>
    </xf>
    <xf numFmtId="178" fontId="56" fillId="0" borderId="29" xfId="61" applyNumberFormat="1" applyFont="1" applyBorder="1" applyAlignment="1" applyProtection="1">
      <alignment horizontal="right" vertical="center"/>
      <protection hidden="1"/>
    </xf>
    <xf numFmtId="178" fontId="56" fillId="0" borderId="30" xfId="61" applyNumberFormat="1" applyFont="1" applyBorder="1" applyAlignment="1" applyProtection="1">
      <alignment vertical="center"/>
      <protection hidden="1"/>
    </xf>
    <xf numFmtId="187" fontId="56" fillId="0" borderId="68" xfId="61" applyNumberFormat="1" applyFont="1" applyBorder="1" applyAlignment="1" applyProtection="1">
      <alignment horizontal="right" vertical="center"/>
      <protection hidden="1"/>
    </xf>
    <xf numFmtId="0" fontId="46" fillId="26" borderId="0" xfId="61" applyFont="1" applyFill="1" applyBorder="1" applyAlignment="1" applyProtection="1">
      <alignment horizontal="distributed" vertical="center" shrinkToFit="1"/>
      <protection hidden="1"/>
    </xf>
    <xf numFmtId="0" fontId="19" fillId="26" borderId="0" xfId="61" applyFill="1" applyAlignment="1" applyProtection="1">
      <alignment vertical="center"/>
      <protection locked="0" hidden="1"/>
    </xf>
    <xf numFmtId="0" fontId="83" fillId="26" borderId="0" xfId="61" applyFont="1" applyFill="1" applyAlignment="1" applyProtection="1">
      <alignment vertical="center"/>
      <protection locked="0" hidden="1"/>
    </xf>
    <xf numFmtId="0" fontId="54" fillId="26" borderId="0" xfId="61" applyFont="1" applyFill="1" applyBorder="1" applyAlignment="1" applyProtection="1">
      <alignment vertical="center"/>
      <protection locked="0" hidden="1"/>
    </xf>
    <xf numFmtId="0" fontId="89" fillId="26" borderId="0" xfId="61" applyFont="1" applyFill="1" applyBorder="1" applyAlignment="1" applyProtection="1">
      <alignment vertical="center"/>
      <protection locked="0" hidden="1"/>
    </xf>
    <xf numFmtId="0" fontId="46" fillId="26" borderId="0" xfId="61" applyFont="1" applyFill="1" applyBorder="1" applyAlignment="1" applyProtection="1">
      <alignment vertical="center" shrinkToFit="1"/>
      <protection hidden="1"/>
    </xf>
    <xf numFmtId="0" fontId="46" fillId="26" borderId="0" xfId="61" applyFont="1" applyFill="1" applyAlignment="1" applyProtection="1">
      <alignment vertical="center"/>
      <protection locked="0" hidden="1"/>
    </xf>
    <xf numFmtId="0" fontId="90" fillId="26" borderId="0" xfId="61" applyFont="1" applyFill="1" applyAlignment="1" applyProtection="1">
      <alignment vertical="center"/>
      <protection locked="0" hidden="1"/>
    </xf>
    <xf numFmtId="0" fontId="46" fillId="26" borderId="0" xfId="61" applyFont="1" applyFill="1" applyBorder="1" applyAlignment="1" applyProtection="1">
      <alignment horizontal="distributed" vertical="center" wrapText="1" shrinkToFit="1"/>
      <protection hidden="1"/>
    </xf>
    <xf numFmtId="0" fontId="46" fillId="26" borderId="24" xfId="61" applyFont="1" applyFill="1" applyBorder="1" applyAlignment="1" applyProtection="1">
      <alignment vertical="center" shrinkToFit="1"/>
      <protection hidden="1"/>
    </xf>
    <xf numFmtId="0" fontId="46" fillId="26" borderId="0" xfId="61" applyFont="1" applyFill="1" applyBorder="1" applyAlignment="1" applyProtection="1">
      <alignment horizontal="left" vertical="center" shrinkToFit="1"/>
      <protection hidden="1"/>
    </xf>
    <xf numFmtId="0" fontId="50" fillId="0" borderId="0" xfId="61" applyFont="1" applyFill="1" applyBorder="1" applyAlignment="1" applyProtection="1">
      <alignment vertical="center"/>
      <protection locked="0" hidden="1"/>
    </xf>
    <xf numFmtId="198" fontId="59" fillId="0" borderId="0" xfId="61" applyNumberFormat="1" applyFont="1" applyBorder="1" applyAlignment="1" applyProtection="1">
      <alignment vertical="center"/>
      <protection locked="0" hidden="1"/>
    </xf>
    <xf numFmtId="0" fontId="46" fillId="0" borderId="0" xfId="61" applyFont="1" applyBorder="1" applyAlignment="1" applyProtection="1">
      <alignment horizontal="center" vertical="center"/>
      <protection locked="0" hidden="1"/>
    </xf>
    <xf numFmtId="0" fontId="36" fillId="0" borderId="0" xfId="0" applyFont="1" applyBorder="1" applyAlignment="1">
      <alignment horizontal="center"/>
    </xf>
    <xf numFmtId="178" fontId="40" fillId="0" borderId="69" xfId="0" applyNumberFormat="1" applyFont="1" applyBorder="1" applyAlignment="1" applyProtection="1">
      <alignment horizontal="right" vertical="center"/>
      <protection locked="0"/>
    </xf>
    <xf numFmtId="3" fontId="56" fillId="0" borderId="0" xfId="64" applyNumberFormat="1" applyFont="1" applyBorder="1" applyAlignment="1" applyProtection="1">
      <alignment horizontal="right" vertical="center" shrinkToFit="1"/>
      <protection hidden="1"/>
    </xf>
    <xf numFmtId="0" fontId="46" fillId="0" borderId="0" xfId="64" applyFont="1" applyBorder="1" applyAlignment="1" applyProtection="1">
      <alignment vertical="center" shrinkToFit="1"/>
      <protection hidden="1"/>
    </xf>
    <xf numFmtId="49" fontId="56" fillId="0" borderId="0" xfId="64" applyNumberFormat="1" applyFont="1" applyBorder="1" applyAlignment="1" applyProtection="1">
      <alignment horizontal="right" vertical="center" shrinkToFit="1"/>
      <protection hidden="1"/>
    </xf>
    <xf numFmtId="0" fontId="45" fillId="0" borderId="0" xfId="64" applyFont="1" applyAlignment="1" applyProtection="1">
      <alignment horizontal="left" vertical="center" indent="4"/>
      <protection hidden="1"/>
    </xf>
    <xf numFmtId="0" fontId="45" fillId="0" borderId="0" xfId="64" applyFont="1" applyAlignment="1" applyProtection="1">
      <alignment vertical="center"/>
      <protection hidden="1"/>
    </xf>
    <xf numFmtId="195" fontId="50" fillId="0" borderId="0" xfId="64" applyNumberFormat="1" applyFont="1" applyAlignment="1" applyProtection="1">
      <alignment horizontal="left" vertical="center"/>
      <protection hidden="1"/>
    </xf>
    <xf numFmtId="0" fontId="50" fillId="0" borderId="0" xfId="64" applyNumberFormat="1" applyFont="1" applyAlignment="1" applyProtection="1">
      <alignment vertical="center"/>
      <protection hidden="1"/>
    </xf>
    <xf numFmtId="0" fontId="45" fillId="0" borderId="0" xfId="64" applyFont="1" applyAlignment="1" applyProtection="1">
      <alignment horizontal="left" vertical="top" indent="4"/>
      <protection hidden="1"/>
    </xf>
    <xf numFmtId="0" fontId="46" fillId="0" borderId="70" xfId="61" applyFont="1" applyBorder="1" applyAlignment="1" applyProtection="1">
      <alignment vertical="center"/>
      <protection locked="0" hidden="1"/>
    </xf>
    <xf numFmtId="0" fontId="56" fillId="0" borderId="0" xfId="61" applyFont="1" applyAlignment="1" applyProtection="1">
      <alignment vertical="center"/>
      <protection hidden="1"/>
    </xf>
    <xf numFmtId="0" fontId="56" fillId="0" borderId="0" xfId="61" applyFont="1" applyFill="1" applyBorder="1" applyAlignment="1" applyProtection="1">
      <alignment horizontal="center" vertical="center"/>
      <protection hidden="1"/>
    </xf>
    <xf numFmtId="0" fontId="56" fillId="0" borderId="0" xfId="61" applyFont="1" applyBorder="1" applyAlignment="1" applyProtection="1">
      <alignment vertical="center"/>
      <protection locked="0"/>
    </xf>
    <xf numFmtId="0" fontId="19" fillId="0" borderId="0" xfId="63" applyFont="1" applyAlignment="1" applyProtection="1">
      <alignment vertical="center"/>
      <protection hidden="1"/>
    </xf>
    <xf numFmtId="0" fontId="19" fillId="0" borderId="0" xfId="63" applyNumberFormat="1" applyAlignment="1" applyProtection="1">
      <alignment vertical="center"/>
      <protection hidden="1"/>
    </xf>
    <xf numFmtId="0" fontId="19" fillId="0" borderId="0" xfId="63" quotePrefix="1" applyFont="1" applyAlignment="1" applyProtection="1">
      <alignment vertical="center"/>
      <protection hidden="1"/>
    </xf>
    <xf numFmtId="43" fontId="19" fillId="0" borderId="0" xfId="63" applyNumberFormat="1" applyAlignment="1" applyProtection="1">
      <alignment vertical="center"/>
      <protection hidden="1"/>
    </xf>
    <xf numFmtId="0" fontId="19" fillId="0" borderId="0" xfId="63" quotePrefix="1" applyAlignment="1" applyProtection="1">
      <alignment vertical="center"/>
      <protection hidden="1"/>
    </xf>
    <xf numFmtId="10" fontId="19" fillId="0" borderId="0" xfId="63" applyNumberFormat="1" applyAlignment="1" applyProtection="1">
      <alignment vertical="center"/>
      <protection hidden="1"/>
    </xf>
    <xf numFmtId="49" fontId="67" fillId="0" borderId="0" xfId="63" applyNumberFormat="1" applyFont="1" applyBorder="1" applyAlignment="1" applyProtection="1">
      <alignment vertical="center"/>
      <protection hidden="1"/>
    </xf>
    <xf numFmtId="49" fontId="19" fillId="0" borderId="0" xfId="63" applyNumberFormat="1" applyFont="1" applyAlignment="1" applyProtection="1">
      <alignment vertical="center"/>
      <protection hidden="1"/>
    </xf>
    <xf numFmtId="49" fontId="19" fillId="0" borderId="0" xfId="63" applyNumberFormat="1" applyAlignment="1" applyProtection="1">
      <alignment vertical="center"/>
      <protection hidden="1"/>
    </xf>
    <xf numFmtId="0" fontId="70" fillId="0" borderId="0" xfId="64" applyNumberFormat="1" applyFont="1" applyAlignment="1" applyProtection="1">
      <alignment vertical="center"/>
      <protection hidden="1"/>
    </xf>
    <xf numFmtId="0" fontId="83" fillId="26" borderId="0" xfId="0" applyFont="1" applyFill="1" applyAlignment="1">
      <alignment vertical="center"/>
    </xf>
    <xf numFmtId="0" fontId="84" fillId="26" borderId="0" xfId="0" applyFont="1" applyFill="1" applyAlignment="1">
      <alignment vertical="center"/>
    </xf>
    <xf numFmtId="0" fontId="0" fillId="26" borderId="0" xfId="0" applyFill="1" applyAlignment="1">
      <alignment vertical="center"/>
    </xf>
    <xf numFmtId="0" fontId="19" fillId="26" borderId="0" xfId="0" applyFont="1" applyFill="1" applyAlignment="1">
      <alignment vertical="center"/>
    </xf>
    <xf numFmtId="0" fontId="19" fillId="26" borderId="0" xfId="61" applyFill="1" applyAlignment="1" applyProtection="1">
      <alignment vertical="center"/>
      <protection locked="0"/>
    </xf>
    <xf numFmtId="0" fontId="84" fillId="29" borderId="19" xfId="0" applyFont="1" applyFill="1" applyBorder="1" applyAlignment="1" applyProtection="1">
      <alignment vertical="center"/>
      <protection locked="0"/>
    </xf>
    <xf numFmtId="0" fontId="83" fillId="29" borderId="2" xfId="0" applyFont="1" applyFill="1" applyBorder="1" applyAlignment="1" applyProtection="1">
      <alignment vertical="center"/>
      <protection locked="0"/>
    </xf>
    <xf numFmtId="0" fontId="83" fillId="29" borderId="71" xfId="0" applyFont="1" applyFill="1" applyBorder="1" applyAlignment="1" applyProtection="1">
      <alignment vertical="center"/>
      <protection locked="0"/>
    </xf>
    <xf numFmtId="0" fontId="0" fillId="29" borderId="2" xfId="0" applyFill="1" applyBorder="1" applyAlignment="1" applyProtection="1">
      <alignment vertical="center"/>
      <protection locked="0"/>
    </xf>
    <xf numFmtId="0" fontId="83" fillId="26" borderId="0" xfId="0" applyFont="1" applyFill="1" applyAlignment="1" applyProtection="1">
      <alignment vertical="center"/>
      <protection locked="0"/>
    </xf>
    <xf numFmtId="0" fontId="0" fillId="26" borderId="0" xfId="0" applyFill="1" applyAlignment="1" applyProtection="1">
      <alignment vertical="center"/>
      <protection locked="0"/>
    </xf>
    <xf numFmtId="0" fontId="19" fillId="26" borderId="0" xfId="0" applyFont="1" applyFill="1" applyAlignment="1" applyProtection="1">
      <alignment vertical="center"/>
      <protection locked="0"/>
    </xf>
    <xf numFmtId="0" fontId="84" fillId="26" borderId="0" xfId="0" applyFont="1" applyFill="1" applyAlignment="1" applyProtection="1">
      <alignment vertical="center"/>
      <protection locked="0"/>
    </xf>
    <xf numFmtId="0" fontId="86" fillId="30" borderId="72" xfId="0" applyFont="1" applyFill="1" applyBorder="1" applyAlignment="1" applyProtection="1">
      <alignment vertical="center"/>
      <protection locked="0"/>
    </xf>
    <xf numFmtId="0" fontId="86" fillId="30" borderId="73" xfId="0" applyFont="1" applyFill="1" applyBorder="1" applyAlignment="1" applyProtection="1">
      <alignment vertical="center"/>
      <protection locked="0"/>
    </xf>
    <xf numFmtId="176" fontId="86" fillId="26" borderId="74" xfId="0" applyNumberFormat="1" applyFont="1" applyFill="1" applyBorder="1" applyAlignment="1" applyProtection="1">
      <alignment vertical="center"/>
      <protection locked="0"/>
    </xf>
    <xf numFmtId="0" fontId="86" fillId="26" borderId="75" xfId="0" applyFont="1" applyFill="1" applyBorder="1" applyAlignment="1" applyProtection="1">
      <alignment vertical="center"/>
      <protection locked="0"/>
    </xf>
    <xf numFmtId="0" fontId="86" fillId="26" borderId="76" xfId="0" applyFont="1" applyFill="1" applyBorder="1" applyAlignment="1" applyProtection="1">
      <alignment vertical="center"/>
      <protection locked="0"/>
    </xf>
    <xf numFmtId="0" fontId="8" fillId="26" borderId="0" xfId="0" applyFont="1" applyFill="1" applyAlignment="1" applyProtection="1">
      <alignment vertical="center"/>
      <protection locked="0"/>
    </xf>
    <xf numFmtId="0" fontId="83" fillId="26" borderId="0" xfId="0" applyFont="1" applyFill="1" applyAlignment="1" applyProtection="1">
      <alignment horizontal="center" vertical="center"/>
      <protection locked="0"/>
    </xf>
    <xf numFmtId="0" fontId="86" fillId="26" borderId="0" xfId="0" applyFont="1" applyFill="1" applyAlignment="1" applyProtection="1">
      <alignment vertical="center"/>
      <protection locked="0"/>
    </xf>
    <xf numFmtId="0" fontId="58" fillId="26" borderId="0" xfId="0" applyFont="1" applyFill="1" applyBorder="1" applyAlignment="1" applyProtection="1">
      <alignment vertical="center"/>
      <protection hidden="1"/>
    </xf>
    <xf numFmtId="0" fontId="89" fillId="26" borderId="0" xfId="0" applyFont="1" applyFill="1" applyBorder="1" applyAlignment="1" applyProtection="1">
      <alignment horizontal="right" vertical="center"/>
      <protection hidden="1"/>
    </xf>
    <xf numFmtId="0" fontId="0" fillId="26" borderId="0" xfId="0" applyFill="1" applyAlignment="1" applyProtection="1">
      <alignment vertical="center"/>
      <protection hidden="1"/>
    </xf>
    <xf numFmtId="0" fontId="83" fillId="26" borderId="0" xfId="0" applyFont="1" applyFill="1" applyAlignment="1" applyProtection="1">
      <alignment vertical="center"/>
      <protection hidden="1"/>
    </xf>
    <xf numFmtId="0" fontId="0" fillId="26" borderId="0" xfId="0" applyFill="1" applyBorder="1" applyAlignment="1" applyProtection="1">
      <alignment vertical="center"/>
      <protection hidden="1"/>
    </xf>
    <xf numFmtId="0" fontId="19" fillId="26" borderId="0" xfId="0" applyFont="1" applyFill="1" applyAlignment="1" applyProtection="1">
      <alignment vertical="center"/>
      <protection hidden="1"/>
    </xf>
    <xf numFmtId="0" fontId="28" fillId="26" borderId="0" xfId="0" applyFont="1" applyFill="1" applyAlignment="1" applyProtection="1">
      <alignment vertical="center"/>
      <protection hidden="1"/>
    </xf>
    <xf numFmtId="0" fontId="85" fillId="26" borderId="0" xfId="0" applyFont="1" applyFill="1" applyAlignment="1" applyProtection="1">
      <alignment vertical="center"/>
      <protection hidden="1"/>
    </xf>
    <xf numFmtId="0" fontId="54" fillId="26" borderId="26" xfId="0" applyFont="1" applyFill="1" applyBorder="1" applyAlignment="1" applyProtection="1">
      <alignment horizontal="center" vertical="center"/>
      <protection hidden="1"/>
    </xf>
    <xf numFmtId="0" fontId="0" fillId="26" borderId="0" xfId="0" applyFill="1" applyBorder="1" applyAlignment="1" applyProtection="1">
      <alignment horizontal="center" vertical="center"/>
      <protection hidden="1"/>
    </xf>
    <xf numFmtId="0" fontId="0" fillId="26" borderId="0" xfId="0" applyFill="1" applyAlignment="1" applyProtection="1">
      <alignment horizontal="center" vertical="center"/>
      <protection hidden="1"/>
    </xf>
    <xf numFmtId="0" fontId="28" fillId="0" borderId="0" xfId="0" applyFont="1" applyAlignment="1" applyProtection="1">
      <alignment vertical="center"/>
      <protection hidden="1"/>
    </xf>
    <xf numFmtId="0" fontId="54" fillId="26" borderId="0" xfId="0" applyFont="1" applyFill="1" applyBorder="1" applyAlignment="1" applyProtection="1">
      <alignment vertical="center"/>
      <protection hidden="1"/>
    </xf>
    <xf numFmtId="0" fontId="28" fillId="26" borderId="0" xfId="61" applyFont="1" applyFill="1" applyBorder="1" applyAlignment="1" applyProtection="1">
      <alignment vertical="center"/>
      <protection hidden="1"/>
    </xf>
    <xf numFmtId="0" fontId="19" fillId="26" borderId="0" xfId="0" applyFont="1" applyFill="1" applyBorder="1" applyAlignment="1" applyProtection="1">
      <alignment vertical="center"/>
      <protection hidden="1"/>
    </xf>
    <xf numFmtId="0" fontId="19" fillId="26" borderId="0" xfId="61" applyFill="1" applyBorder="1" applyAlignment="1" applyProtection="1">
      <alignment vertical="center"/>
      <protection hidden="1"/>
    </xf>
    <xf numFmtId="0" fontId="19" fillId="26" borderId="0" xfId="61" applyFill="1" applyAlignment="1" applyProtection="1">
      <alignment vertical="center"/>
      <protection hidden="1"/>
    </xf>
    <xf numFmtId="0" fontId="83" fillId="26" borderId="0" xfId="61" applyFont="1" applyFill="1" applyAlignment="1" applyProtection="1">
      <alignment vertical="center"/>
      <protection hidden="1"/>
    </xf>
    <xf numFmtId="0" fontId="54" fillId="26" borderId="0" xfId="61" applyFont="1" applyFill="1" applyBorder="1" applyAlignment="1" applyProtection="1">
      <alignment vertical="center"/>
      <protection hidden="1"/>
    </xf>
    <xf numFmtId="0" fontId="89" fillId="26" borderId="0" xfId="61" applyFont="1" applyFill="1" applyBorder="1" applyAlignment="1" applyProtection="1">
      <alignment vertical="center"/>
      <protection hidden="1"/>
    </xf>
    <xf numFmtId="0" fontId="46" fillId="26" borderId="0" xfId="61" applyFont="1" applyFill="1" applyBorder="1" applyAlignment="1" applyProtection="1">
      <alignment vertical="center"/>
      <protection hidden="1"/>
    </xf>
    <xf numFmtId="0" fontId="46" fillId="26" borderId="0" xfId="61" applyFont="1" applyFill="1" applyAlignment="1" applyProtection="1">
      <alignment vertical="center"/>
      <protection hidden="1"/>
    </xf>
    <xf numFmtId="0" fontId="90" fillId="26" borderId="0" xfId="61" applyFont="1" applyFill="1" applyAlignment="1" applyProtection="1">
      <alignment vertical="center"/>
      <protection hidden="1"/>
    </xf>
    <xf numFmtId="0" fontId="46" fillId="26" borderId="0" xfId="61" applyFont="1" applyFill="1" applyBorder="1" applyAlignment="1" applyProtection="1">
      <alignment horizontal="center" vertical="center"/>
      <protection hidden="1"/>
    </xf>
    <xf numFmtId="0" fontId="28" fillId="26" borderId="0" xfId="0" applyFont="1" applyFill="1" applyBorder="1" applyAlignment="1" applyProtection="1">
      <alignment vertical="center"/>
      <protection hidden="1"/>
    </xf>
    <xf numFmtId="0" fontId="83" fillId="26" borderId="0" xfId="0" applyFont="1" applyFill="1" applyBorder="1" applyAlignment="1" applyProtection="1">
      <alignment vertical="center"/>
      <protection hidden="1"/>
    </xf>
    <xf numFmtId="0" fontId="0" fillId="26" borderId="42" xfId="0" applyFill="1" applyBorder="1" applyAlignment="1" applyProtection="1">
      <alignment vertical="center"/>
      <protection hidden="1"/>
    </xf>
    <xf numFmtId="0" fontId="0" fillId="26" borderId="24" xfId="0" applyFill="1" applyBorder="1" applyAlignment="1" applyProtection="1">
      <alignment vertical="center"/>
      <protection hidden="1"/>
    </xf>
    <xf numFmtId="0" fontId="0" fillId="26" borderId="41" xfId="0" applyFill="1" applyBorder="1" applyAlignment="1" applyProtection="1">
      <alignment vertical="center"/>
      <protection hidden="1"/>
    </xf>
    <xf numFmtId="0" fontId="0" fillId="26" borderId="39" xfId="0" applyFill="1" applyBorder="1" applyAlignment="1" applyProtection="1">
      <alignment vertical="center"/>
      <protection hidden="1"/>
    </xf>
    <xf numFmtId="0" fontId="0" fillId="26" borderId="26" xfId="0" applyFill="1" applyBorder="1" applyAlignment="1" applyProtection="1">
      <alignment vertical="center"/>
      <protection hidden="1"/>
    </xf>
    <xf numFmtId="0" fontId="0" fillId="26" borderId="40" xfId="0" applyFill="1" applyBorder="1" applyAlignment="1" applyProtection="1">
      <alignment vertical="center"/>
      <protection hidden="1"/>
    </xf>
    <xf numFmtId="198" fontId="60" fillId="26" borderId="0" xfId="61" applyNumberFormat="1" applyFont="1" applyFill="1" applyBorder="1" applyAlignment="1" applyProtection="1">
      <alignment horizontal="center" vertical="center"/>
      <protection hidden="1"/>
    </xf>
    <xf numFmtId="0" fontId="54" fillId="26" borderId="42" xfId="0" applyFont="1" applyFill="1" applyBorder="1" applyAlignment="1" applyProtection="1">
      <alignment vertical="center"/>
      <protection hidden="1"/>
    </xf>
    <xf numFmtId="198" fontId="60" fillId="26" borderId="24" xfId="61" applyNumberFormat="1" applyFont="1" applyFill="1" applyBorder="1" applyAlignment="1" applyProtection="1">
      <alignment horizontal="center" vertical="center"/>
      <protection hidden="1"/>
    </xf>
    <xf numFmtId="0" fontId="46" fillId="26" borderId="24" xfId="61" applyFont="1" applyFill="1" applyBorder="1" applyAlignment="1" applyProtection="1">
      <alignment vertical="center"/>
      <protection hidden="1"/>
    </xf>
    <xf numFmtId="0" fontId="19" fillId="26" borderId="24" xfId="0" applyFont="1" applyFill="1" applyBorder="1" applyAlignment="1" applyProtection="1">
      <alignment vertical="center"/>
      <protection hidden="1"/>
    </xf>
    <xf numFmtId="0" fontId="19" fillId="26" borderId="41" xfId="0" applyFont="1" applyFill="1" applyBorder="1" applyAlignment="1" applyProtection="1">
      <alignment vertical="center"/>
      <protection hidden="1"/>
    </xf>
    <xf numFmtId="0" fontId="8" fillId="26" borderId="0" xfId="0" applyFont="1" applyFill="1" applyAlignment="1" applyProtection="1">
      <alignment vertical="center"/>
      <protection hidden="1"/>
    </xf>
    <xf numFmtId="0" fontId="93" fillId="26" borderId="0" xfId="0" applyFont="1" applyFill="1" applyBorder="1" applyAlignment="1" applyProtection="1">
      <alignment vertical="center"/>
      <protection hidden="1"/>
    </xf>
    <xf numFmtId="0" fontId="83" fillId="26" borderId="0" xfId="0" applyFont="1" applyFill="1" applyBorder="1" applyAlignment="1" applyProtection="1">
      <alignment horizontal="left" vertical="center"/>
      <protection hidden="1"/>
    </xf>
    <xf numFmtId="0" fontId="58" fillId="26" borderId="0" xfId="0" applyFont="1" applyFill="1" applyBorder="1" applyAlignment="1" applyProtection="1">
      <alignment horizontal="left" vertical="center"/>
      <protection hidden="1"/>
    </xf>
    <xf numFmtId="0" fontId="19" fillId="26" borderId="0" xfId="0" applyFont="1" applyFill="1" applyBorder="1" applyAlignment="1" applyProtection="1">
      <alignment horizontal="left" vertical="center"/>
      <protection hidden="1"/>
    </xf>
    <xf numFmtId="0" fontId="19" fillId="26" borderId="63" xfId="0" applyFont="1" applyFill="1" applyBorder="1" applyAlignment="1" applyProtection="1">
      <alignment vertical="center"/>
      <protection hidden="1"/>
    </xf>
    <xf numFmtId="198" fontId="60" fillId="26" borderId="0" xfId="61" applyNumberFormat="1" applyFont="1" applyFill="1" applyBorder="1" applyAlignment="1" applyProtection="1">
      <alignment horizontal="left" vertical="center"/>
      <protection hidden="1"/>
    </xf>
    <xf numFmtId="0" fontId="46" fillId="26" borderId="0" xfId="61" applyFont="1" applyFill="1" applyBorder="1" applyAlignment="1" applyProtection="1">
      <alignment horizontal="left" vertical="center"/>
      <protection hidden="1"/>
    </xf>
    <xf numFmtId="0" fontId="93" fillId="26" borderId="39" xfId="0" applyFont="1" applyFill="1" applyBorder="1" applyAlignment="1" applyProtection="1">
      <alignment horizontal="right" vertical="center"/>
      <protection hidden="1"/>
    </xf>
    <xf numFmtId="0" fontId="89" fillId="26" borderId="26" xfId="0" applyFont="1" applyFill="1" applyBorder="1" applyAlignment="1" applyProtection="1">
      <alignment horizontal="right" vertical="center"/>
      <protection hidden="1"/>
    </xf>
    <xf numFmtId="0" fontId="58" fillId="26" borderId="26" xfId="0" applyFont="1" applyFill="1" applyBorder="1" applyAlignment="1" applyProtection="1">
      <alignment vertical="center"/>
      <protection hidden="1"/>
    </xf>
    <xf numFmtId="202" fontId="81" fillId="26" borderId="26" xfId="61" applyNumberFormat="1" applyFont="1" applyFill="1" applyBorder="1" applyAlignment="1" applyProtection="1">
      <alignment horizontal="center" vertical="center"/>
      <protection hidden="1"/>
    </xf>
    <xf numFmtId="0" fontId="19" fillId="26" borderId="40" xfId="0" applyFont="1" applyFill="1" applyBorder="1" applyAlignment="1" applyProtection="1">
      <alignment vertical="center"/>
      <protection hidden="1"/>
    </xf>
    <xf numFmtId="0" fontId="83" fillId="26" borderId="0" xfId="0" applyFont="1" applyFill="1" applyBorder="1" applyAlignment="1" applyProtection="1">
      <alignment horizontal="right" vertical="center"/>
      <protection hidden="1"/>
    </xf>
    <xf numFmtId="0" fontId="0" fillId="26" borderId="0" xfId="0" applyFill="1" applyBorder="1" applyAlignment="1" applyProtection="1">
      <alignment horizontal="left" vertical="center"/>
      <protection hidden="1"/>
    </xf>
    <xf numFmtId="202" fontId="81" fillId="26" borderId="0" xfId="61" applyNumberFormat="1" applyFont="1" applyFill="1" applyBorder="1" applyAlignment="1" applyProtection="1">
      <alignment horizontal="center" vertical="center"/>
      <protection hidden="1"/>
    </xf>
    <xf numFmtId="202" fontId="81" fillId="26" borderId="0" xfId="61" applyNumberFormat="1" applyFont="1" applyFill="1" applyBorder="1" applyAlignment="1" applyProtection="1">
      <alignment horizontal="left" vertical="center"/>
      <protection hidden="1"/>
    </xf>
    <xf numFmtId="0" fontId="89" fillId="26" borderId="42" xfId="0" applyFont="1" applyFill="1" applyBorder="1" applyAlignment="1" applyProtection="1">
      <alignment horizontal="right" vertical="center"/>
      <protection hidden="1"/>
    </xf>
    <xf numFmtId="0" fontId="83" fillId="26" borderId="24" xfId="0" applyFont="1" applyFill="1" applyBorder="1" applyAlignment="1" applyProtection="1">
      <alignment horizontal="right" vertical="center"/>
      <protection hidden="1"/>
    </xf>
    <xf numFmtId="0" fontId="58" fillId="26" borderId="24" xfId="0" applyFont="1" applyFill="1" applyBorder="1" applyAlignment="1" applyProtection="1">
      <alignment vertical="center"/>
      <protection hidden="1"/>
    </xf>
    <xf numFmtId="202" fontId="81" fillId="26" borderId="24" xfId="61" applyNumberFormat="1" applyFont="1" applyFill="1" applyBorder="1" applyAlignment="1" applyProtection="1">
      <alignment horizontal="center" vertical="center"/>
      <protection hidden="1"/>
    </xf>
    <xf numFmtId="0" fontId="83" fillId="26" borderId="24" xfId="0" applyFont="1" applyFill="1" applyBorder="1" applyAlignment="1" applyProtection="1">
      <alignment horizontal="left" vertical="center"/>
      <protection hidden="1"/>
    </xf>
    <xf numFmtId="202" fontId="81" fillId="26" borderId="24" xfId="61" applyNumberFormat="1" applyFont="1" applyFill="1" applyBorder="1" applyAlignment="1" applyProtection="1">
      <alignment horizontal="left" vertical="center"/>
      <protection hidden="1"/>
    </xf>
    <xf numFmtId="0" fontId="0" fillId="26" borderId="24" xfId="0" applyFill="1" applyBorder="1" applyAlignment="1" applyProtection="1">
      <alignment horizontal="left" vertical="center"/>
      <protection hidden="1"/>
    </xf>
    <xf numFmtId="0" fontId="58" fillId="26" borderId="24" xfId="0" applyFont="1" applyFill="1" applyBorder="1" applyAlignment="1" applyProtection="1">
      <alignment horizontal="left" vertical="center"/>
      <protection hidden="1"/>
    </xf>
    <xf numFmtId="0" fontId="58" fillId="26" borderId="39" xfId="0" applyFont="1" applyFill="1" applyBorder="1" applyAlignment="1" applyProtection="1">
      <alignment vertical="center"/>
      <protection hidden="1"/>
    </xf>
    <xf numFmtId="0" fontId="54" fillId="26" borderId="26" xfId="0" applyFont="1" applyFill="1" applyBorder="1" applyAlignment="1" applyProtection="1">
      <alignment vertical="center"/>
      <protection hidden="1"/>
    </xf>
    <xf numFmtId="0" fontId="46" fillId="28" borderId="12" xfId="61" applyFont="1" applyFill="1" applyBorder="1" applyAlignment="1" applyProtection="1">
      <alignment vertical="center" shrinkToFit="1"/>
      <protection locked="0"/>
    </xf>
    <xf numFmtId="0" fontId="46" fillId="28" borderId="0" xfId="61" applyFont="1" applyFill="1" applyBorder="1" applyAlignment="1" applyProtection="1">
      <alignment vertical="center" shrinkToFit="1"/>
      <protection locked="0"/>
    </xf>
    <xf numFmtId="0" fontId="46" fillId="28" borderId="39" xfId="61" applyFont="1" applyFill="1" applyBorder="1" applyAlignment="1" applyProtection="1">
      <alignment vertical="center" shrinkToFit="1"/>
      <protection locked="0"/>
    </xf>
    <xf numFmtId="0" fontId="46" fillId="28" borderId="26" xfId="61" applyFont="1" applyFill="1" applyBorder="1" applyAlignment="1" applyProtection="1">
      <alignment vertical="center" shrinkToFit="1"/>
      <protection locked="0"/>
    </xf>
    <xf numFmtId="0" fontId="0" fillId="0" borderId="0" xfId="0" applyAlignment="1" applyProtection="1">
      <alignment vertical="center"/>
      <protection hidden="1"/>
    </xf>
    <xf numFmtId="0" fontId="19" fillId="25" borderId="0" xfId="61" applyFill="1" applyAlignment="1" applyProtection="1">
      <alignment vertical="center"/>
      <protection hidden="1"/>
    </xf>
    <xf numFmtId="41" fontId="40" fillId="0" borderId="77" xfId="0" applyNumberFormat="1" applyFont="1" applyBorder="1" applyAlignment="1" applyProtection="1">
      <alignment horizontal="right" vertical="center" shrinkToFit="1"/>
      <protection locked="0"/>
    </xf>
    <xf numFmtId="41" fontId="40" fillId="0" borderId="77" xfId="0" applyNumberFormat="1" applyFont="1" applyBorder="1" applyAlignment="1" applyProtection="1">
      <alignment horizontal="right" vertical="center" shrinkToFit="1"/>
      <protection hidden="1"/>
    </xf>
    <xf numFmtId="41" fontId="40" fillId="0" borderId="69" xfId="0" applyNumberFormat="1" applyFont="1" applyBorder="1" applyAlignment="1" applyProtection="1">
      <alignment horizontal="right" vertical="center"/>
      <protection hidden="1"/>
    </xf>
    <xf numFmtId="41" fontId="40" fillId="0" borderId="78" xfId="0" applyNumberFormat="1" applyFont="1" applyBorder="1" applyAlignment="1" applyProtection="1">
      <alignment horizontal="right" vertical="center" shrinkToFit="1"/>
      <protection hidden="1"/>
    </xf>
    <xf numFmtId="41" fontId="40" fillId="0" borderId="69" xfId="0" applyNumberFormat="1" applyFont="1" applyBorder="1" applyAlignment="1" applyProtection="1">
      <alignment horizontal="right" vertical="center"/>
      <protection locked="0"/>
    </xf>
    <xf numFmtId="10" fontId="67" fillId="0" borderId="79" xfId="63" applyNumberFormat="1" applyFont="1" applyBorder="1" applyAlignment="1" applyProtection="1">
      <alignment horizontal="center" vertical="center"/>
      <protection hidden="1"/>
    </xf>
    <xf numFmtId="41" fontId="40" fillId="0" borderId="13" xfId="0" applyNumberFormat="1" applyFont="1" applyBorder="1" applyAlignment="1" applyProtection="1">
      <alignment horizontal="center" vertical="center" shrinkToFit="1"/>
      <protection locked="0"/>
    </xf>
    <xf numFmtId="177" fontId="43" fillId="0" borderId="22" xfId="0" applyNumberFormat="1" applyFont="1" applyFill="1" applyBorder="1" applyAlignment="1" applyProtection="1">
      <alignment horizontal="left" vertical="center"/>
      <protection hidden="1"/>
    </xf>
    <xf numFmtId="41" fontId="40" fillId="0" borderId="80" xfId="0" applyNumberFormat="1" applyFont="1" applyBorder="1" applyAlignment="1" applyProtection="1">
      <alignment horizontal="center" vertical="center"/>
      <protection locked="0"/>
    </xf>
    <xf numFmtId="0" fontId="43" fillId="0" borderId="23" xfId="0" applyNumberFormat="1" applyFont="1" applyFill="1" applyBorder="1" applyAlignment="1" applyProtection="1">
      <alignment horizontal="left" vertical="center"/>
      <protection locked="0"/>
    </xf>
    <xf numFmtId="41" fontId="40" fillId="0" borderId="81" xfId="0" applyNumberFormat="1" applyFont="1" applyBorder="1" applyAlignment="1" applyProtection="1">
      <alignment horizontal="center" vertical="center"/>
      <protection hidden="1"/>
    </xf>
    <xf numFmtId="0" fontId="43" fillId="0" borderId="23" xfId="0" applyNumberFormat="1" applyFont="1" applyFill="1" applyBorder="1" applyAlignment="1" applyProtection="1">
      <alignment vertical="center"/>
      <protection locked="0"/>
    </xf>
    <xf numFmtId="41" fontId="40" fillId="0" borderId="81" xfId="0" applyNumberFormat="1" applyFont="1" applyBorder="1" applyAlignment="1" applyProtection="1">
      <alignment horizontal="center" vertical="center"/>
      <protection locked="0"/>
    </xf>
    <xf numFmtId="0" fontId="67" fillId="27" borderId="82" xfId="0" applyFont="1" applyFill="1" applyBorder="1" applyAlignment="1" applyProtection="1">
      <alignment horizontal="center" vertical="center"/>
      <protection hidden="1"/>
    </xf>
    <xf numFmtId="0" fontId="67" fillId="27" borderId="83" xfId="0" applyFont="1" applyFill="1" applyBorder="1" applyAlignment="1" applyProtection="1">
      <alignment horizontal="center" vertical="center"/>
      <protection hidden="1"/>
    </xf>
    <xf numFmtId="0" fontId="67" fillId="27" borderId="84" xfId="63" applyFont="1" applyFill="1" applyBorder="1" applyAlignment="1" applyProtection="1">
      <alignment vertical="center"/>
      <protection hidden="1"/>
    </xf>
    <xf numFmtId="0" fontId="19" fillId="27" borderId="83" xfId="63" applyFill="1" applyBorder="1" applyAlignment="1" applyProtection="1">
      <alignment vertical="center"/>
      <protection hidden="1"/>
    </xf>
    <xf numFmtId="0" fontId="67" fillId="27" borderId="83" xfId="63" applyFont="1" applyFill="1" applyBorder="1" applyAlignment="1" applyProtection="1">
      <alignment vertical="center"/>
      <protection hidden="1"/>
    </xf>
    <xf numFmtId="0" fontId="8" fillId="0" borderId="55" xfId="0" applyFont="1" applyBorder="1" applyAlignment="1" applyProtection="1">
      <alignment horizontal="right" vertical="center"/>
      <protection hidden="1"/>
    </xf>
    <xf numFmtId="0" fontId="0" fillId="0" borderId="56" xfId="0" applyBorder="1" applyAlignment="1" applyProtection="1">
      <alignment horizontal="left" vertical="center"/>
      <protection hidden="1"/>
    </xf>
    <xf numFmtId="0" fontId="19" fillId="0" borderId="57" xfId="63" applyBorder="1" applyAlignment="1" applyProtection="1">
      <alignment vertical="center"/>
      <protection hidden="1"/>
    </xf>
    <xf numFmtId="0" fontId="19" fillId="0" borderId="56" xfId="63" applyBorder="1" applyAlignment="1" applyProtection="1">
      <alignment vertical="center"/>
      <protection hidden="1"/>
    </xf>
    <xf numFmtId="205" fontId="67" fillId="0" borderId="0" xfId="63" applyNumberFormat="1" applyFont="1" applyBorder="1" applyAlignment="1" applyProtection="1">
      <alignment vertical="center"/>
      <protection hidden="1"/>
    </xf>
    <xf numFmtId="205" fontId="67" fillId="0" borderId="54" xfId="63" applyNumberFormat="1" applyFont="1" applyBorder="1" applyAlignment="1" applyProtection="1">
      <alignment vertical="center"/>
      <protection hidden="1"/>
    </xf>
    <xf numFmtId="49" fontId="67" fillId="0" borderId="53" xfId="0" applyNumberFormat="1" applyFont="1" applyBorder="1" applyAlignment="1" applyProtection="1">
      <alignment horizontal="center" vertical="center"/>
      <protection hidden="1"/>
    </xf>
    <xf numFmtId="0" fontId="67" fillId="0" borderId="62" xfId="63" quotePrefix="1" applyNumberFormat="1" applyFont="1" applyBorder="1" applyAlignment="1" applyProtection="1">
      <alignment horizontal="center" vertical="center"/>
      <protection hidden="1"/>
    </xf>
    <xf numFmtId="0" fontId="67" fillId="0" borderId="0" xfId="0" applyFont="1" applyBorder="1" applyAlignment="1" applyProtection="1">
      <alignment vertical="center"/>
      <protection hidden="1"/>
    </xf>
    <xf numFmtId="0" fontId="46" fillId="26" borderId="0" xfId="61" applyFont="1" applyFill="1" applyAlignment="1" applyProtection="1">
      <alignment vertical="center"/>
      <protection locked="0"/>
    </xf>
    <xf numFmtId="197" fontId="56" fillId="0" borderId="18" xfId="61" applyNumberFormat="1" applyFont="1" applyFill="1" applyBorder="1" applyAlignment="1" applyProtection="1">
      <alignment vertical="center"/>
      <protection locked="0"/>
    </xf>
    <xf numFmtId="0" fontId="61" fillId="0" borderId="0" xfId="61" applyFont="1" applyFill="1" applyBorder="1" applyAlignment="1" applyProtection="1">
      <alignment vertical="center"/>
      <protection hidden="1"/>
    </xf>
    <xf numFmtId="0" fontId="56" fillId="0" borderId="63" xfId="64" applyNumberFormat="1" applyFont="1" applyBorder="1" applyAlignment="1" applyProtection="1">
      <alignment horizontal="left" vertical="center" indent="1" shrinkToFit="1"/>
      <protection locked="0" hidden="1"/>
    </xf>
    <xf numFmtId="3" fontId="56" fillId="0" borderId="63" xfId="64" applyNumberFormat="1" applyFont="1" applyBorder="1" applyAlignment="1" applyProtection="1">
      <alignment horizontal="left" vertical="center" indent="1" shrinkToFit="1"/>
      <protection locked="0" hidden="1"/>
    </xf>
    <xf numFmtId="0" fontId="56" fillId="0" borderId="77" xfId="64" applyNumberFormat="1" applyFont="1" applyBorder="1" applyAlignment="1" applyProtection="1">
      <alignment horizontal="left" vertical="center" shrinkToFit="1"/>
      <protection locked="0" hidden="1"/>
    </xf>
    <xf numFmtId="49" fontId="50" fillId="0" borderId="13" xfId="64" applyNumberFormat="1" applyFont="1" applyBorder="1" applyAlignment="1" applyProtection="1">
      <alignment horizontal="center" vertical="center" shrinkToFit="1"/>
      <protection locked="0" hidden="1"/>
    </xf>
    <xf numFmtId="0" fontId="50" fillId="0" borderId="26" xfId="0" applyFont="1" applyFill="1" applyBorder="1" applyAlignment="1" applyProtection="1">
      <alignment horizontal="center" vertical="center"/>
      <protection hidden="1"/>
    </xf>
    <xf numFmtId="203" fontId="78" fillId="25" borderId="0" xfId="61" applyNumberFormat="1" applyFont="1" applyFill="1" applyAlignment="1" applyProtection="1">
      <alignment vertical="center"/>
      <protection hidden="1"/>
    </xf>
    <xf numFmtId="0" fontId="19" fillId="0" borderId="0" xfId="61" applyBorder="1" applyAlignment="1" applyProtection="1">
      <alignment vertical="center"/>
      <protection locked="0" hidden="1"/>
    </xf>
    <xf numFmtId="0" fontId="19" fillId="0" borderId="0" xfId="61" applyFont="1" applyFill="1" applyBorder="1" applyAlignment="1" applyProtection="1">
      <alignment vertical="center"/>
      <protection locked="0" hidden="1"/>
    </xf>
    <xf numFmtId="49" fontId="0" fillId="0" borderId="0" xfId="0" applyNumberFormat="1" applyAlignment="1" applyProtection="1">
      <alignment vertical="center"/>
      <protection hidden="1"/>
    </xf>
    <xf numFmtId="0" fontId="19" fillId="0" borderId="0" xfId="0" applyFont="1" applyAlignment="1" applyProtection="1">
      <alignment vertical="center"/>
      <protection hidden="1"/>
    </xf>
    <xf numFmtId="0" fontId="7" fillId="0" borderId="0" xfId="0" applyFont="1" applyFill="1" applyBorder="1" applyAlignment="1" applyProtection="1">
      <alignment horizontal="left" vertical="center"/>
      <protection locked="0"/>
    </xf>
    <xf numFmtId="0" fontId="64" fillId="0" borderId="0" xfId="0" applyFont="1" applyBorder="1" applyAlignment="1" applyProtection="1">
      <alignment vertical="center"/>
      <protection hidden="1"/>
    </xf>
    <xf numFmtId="0" fontId="7" fillId="0" borderId="0" xfId="0" applyFont="1" applyFill="1" applyBorder="1" applyAlignment="1" applyProtection="1">
      <alignment vertical="center"/>
      <protection locked="0"/>
    </xf>
    <xf numFmtId="49" fontId="64" fillId="0" borderId="0" xfId="0" applyNumberFormat="1" applyFont="1" applyBorder="1" applyAlignment="1" applyProtection="1">
      <alignment vertical="center"/>
      <protection hidden="1"/>
    </xf>
    <xf numFmtId="49" fontId="46" fillId="0" borderId="0" xfId="0" applyNumberFormat="1" applyFont="1" applyFill="1" applyBorder="1" applyAlignment="1">
      <alignment vertical="center"/>
    </xf>
    <xf numFmtId="49" fontId="19" fillId="0" borderId="0" xfId="0" applyNumberFormat="1" applyFont="1" applyFill="1" applyBorder="1" applyAlignment="1">
      <alignment vertical="center"/>
    </xf>
    <xf numFmtId="49" fontId="46" fillId="0" borderId="0" xfId="0" applyNumberFormat="1" applyFont="1" applyBorder="1" applyAlignment="1" applyProtection="1">
      <alignment vertical="center"/>
      <protection hidden="1"/>
    </xf>
    <xf numFmtId="0" fontId="56" fillId="0" borderId="0" xfId="0" applyFont="1" applyBorder="1" applyAlignment="1" applyProtection="1">
      <alignment vertical="center"/>
      <protection hidden="1"/>
    </xf>
    <xf numFmtId="0" fontId="46" fillId="0" borderId="0" xfId="0" applyFont="1" applyFill="1" applyAlignment="1">
      <alignment vertical="center"/>
    </xf>
    <xf numFmtId="49" fontId="56" fillId="0" borderId="12" xfId="0" applyNumberFormat="1" applyFont="1" applyBorder="1" applyAlignment="1" applyProtection="1">
      <alignment horizontal="center" vertical="center" shrinkToFit="1"/>
      <protection locked="0"/>
    </xf>
    <xf numFmtId="0" fontId="56" fillId="0" borderId="13" xfId="0" applyNumberFormat="1" applyFont="1" applyBorder="1" applyAlignment="1" applyProtection="1">
      <alignment horizontal="center" vertical="center" shrinkToFit="1"/>
      <protection locked="0"/>
    </xf>
    <xf numFmtId="0" fontId="56" fillId="0" borderId="77" xfId="0" applyNumberFormat="1" applyFont="1" applyBorder="1" applyAlignment="1" applyProtection="1">
      <alignment horizontal="center" vertical="center" shrinkToFit="1"/>
      <protection locked="0"/>
    </xf>
    <xf numFmtId="177" fontId="56" fillId="28" borderId="89" xfId="0" applyNumberFormat="1" applyFont="1" applyFill="1" applyBorder="1" applyAlignment="1" applyProtection="1">
      <alignment horizontal="center" vertical="center" shrinkToFit="1"/>
      <protection locked="0"/>
    </xf>
    <xf numFmtId="177" fontId="56" fillId="26" borderId="31" xfId="0" applyNumberFormat="1" applyFont="1" applyFill="1" applyBorder="1" applyAlignment="1" applyProtection="1">
      <alignment horizontal="center" vertical="center" shrinkToFit="1"/>
      <protection hidden="1"/>
    </xf>
    <xf numFmtId="177" fontId="56" fillId="26" borderId="80" xfId="0" applyNumberFormat="1" applyFont="1" applyFill="1" applyBorder="1" applyAlignment="1" applyProtection="1">
      <alignment horizontal="center" vertical="center" shrinkToFit="1"/>
      <protection hidden="1"/>
    </xf>
    <xf numFmtId="177" fontId="56" fillId="26" borderId="87" xfId="0" applyNumberFormat="1" applyFont="1" applyFill="1" applyBorder="1" applyAlignment="1" applyProtection="1">
      <alignment horizontal="center" vertical="center" shrinkToFit="1"/>
      <protection hidden="1"/>
    </xf>
    <xf numFmtId="208" fontId="56" fillId="26" borderId="13" xfId="0" applyNumberFormat="1" applyFont="1" applyFill="1" applyBorder="1" applyAlignment="1" applyProtection="1">
      <alignment horizontal="center" vertical="center" shrinkToFit="1"/>
      <protection hidden="1"/>
    </xf>
    <xf numFmtId="208" fontId="56" fillId="26" borderId="78" xfId="0" applyNumberFormat="1" applyFont="1" applyFill="1" applyBorder="1" applyAlignment="1" applyProtection="1">
      <alignment horizontal="right" vertical="center" shrinkToFit="1"/>
      <protection hidden="1"/>
    </xf>
    <xf numFmtId="209" fontId="56" fillId="26" borderId="78" xfId="0" applyNumberFormat="1" applyFont="1" applyFill="1" applyBorder="1" applyAlignment="1" applyProtection="1">
      <alignment horizontal="right" vertical="center" shrinkToFit="1"/>
      <protection hidden="1"/>
    </xf>
    <xf numFmtId="209" fontId="56" fillId="26" borderId="63" xfId="45" applyNumberFormat="1" applyFont="1" applyFill="1" applyBorder="1" applyAlignment="1" applyProtection="1">
      <alignment horizontal="right" vertical="center" shrinkToFit="1"/>
      <protection hidden="1"/>
    </xf>
    <xf numFmtId="49" fontId="56" fillId="0" borderId="23" xfId="0" applyNumberFormat="1" applyFont="1" applyBorder="1" applyAlignment="1" applyProtection="1">
      <alignment horizontal="center" vertical="center" shrinkToFit="1"/>
      <protection locked="0"/>
    </xf>
    <xf numFmtId="0" fontId="56" fillId="0" borderId="81" xfId="0" applyNumberFormat="1" applyFont="1" applyBorder="1" applyAlignment="1" applyProtection="1">
      <alignment horizontal="center" vertical="center" shrinkToFit="1"/>
      <protection locked="0"/>
    </xf>
    <xf numFmtId="0" fontId="56" fillId="0" borderId="17" xfId="0" applyNumberFormat="1" applyFont="1" applyBorder="1" applyAlignment="1" applyProtection="1">
      <alignment horizontal="center" vertical="center" shrinkToFit="1"/>
      <protection locked="0"/>
    </xf>
    <xf numFmtId="177" fontId="56" fillId="28" borderId="90" xfId="0" applyNumberFormat="1" applyFont="1" applyFill="1" applyBorder="1" applyAlignment="1" applyProtection="1">
      <alignment horizontal="center" vertical="center" shrinkToFit="1"/>
      <protection locked="0"/>
    </xf>
    <xf numFmtId="177" fontId="56" fillId="26" borderId="33" xfId="0" applyNumberFormat="1" applyFont="1" applyFill="1" applyBorder="1" applyAlignment="1" applyProtection="1">
      <alignment horizontal="center" vertical="center" shrinkToFit="1"/>
      <protection hidden="1"/>
    </xf>
    <xf numFmtId="177" fontId="56" fillId="26" borderId="81" xfId="0" applyNumberFormat="1" applyFont="1" applyFill="1" applyBorder="1" applyAlignment="1" applyProtection="1">
      <alignment horizontal="center" vertical="center" shrinkToFit="1"/>
      <protection hidden="1"/>
    </xf>
    <xf numFmtId="177" fontId="56" fillId="26" borderId="69" xfId="0" applyNumberFormat="1" applyFont="1" applyFill="1" applyBorder="1" applyAlignment="1" applyProtection="1">
      <alignment horizontal="center" vertical="center" shrinkToFit="1"/>
      <protection hidden="1"/>
    </xf>
    <xf numFmtId="208" fontId="56" fillId="26" borderId="81" xfId="0" applyNumberFormat="1" applyFont="1" applyFill="1" applyBorder="1" applyAlignment="1" applyProtection="1">
      <alignment horizontal="center" vertical="center" shrinkToFit="1"/>
      <protection hidden="1"/>
    </xf>
    <xf numFmtId="208" fontId="56" fillId="26" borderId="69" xfId="0" applyNumberFormat="1" applyFont="1" applyFill="1" applyBorder="1" applyAlignment="1" applyProtection="1">
      <alignment horizontal="right" vertical="center" shrinkToFit="1"/>
      <protection hidden="1"/>
    </xf>
    <xf numFmtId="209" fontId="56" fillId="26" borderId="69" xfId="0" applyNumberFormat="1" applyFont="1" applyFill="1" applyBorder="1" applyAlignment="1" applyProtection="1">
      <alignment horizontal="right" vertical="center" shrinkToFit="1"/>
      <protection hidden="1"/>
    </xf>
    <xf numFmtId="209" fontId="56" fillId="26" borderId="27" xfId="45" applyNumberFormat="1" applyFont="1" applyFill="1" applyBorder="1" applyAlignment="1" applyProtection="1">
      <alignment horizontal="right" vertical="center" shrinkToFit="1"/>
      <protection hidden="1"/>
    </xf>
    <xf numFmtId="49" fontId="56" fillId="0" borderId="34" xfId="0" applyNumberFormat="1" applyFont="1" applyBorder="1" applyAlignment="1" applyProtection="1">
      <alignment horizontal="center" vertical="center" shrinkToFit="1"/>
      <protection locked="0"/>
    </xf>
    <xf numFmtId="0" fontId="56" fillId="0" borderId="91" xfId="0" applyNumberFormat="1" applyFont="1" applyBorder="1" applyAlignment="1" applyProtection="1">
      <alignment horizontal="center" vertical="center" shrinkToFit="1"/>
      <protection locked="0"/>
    </xf>
    <xf numFmtId="0" fontId="56" fillId="0" borderId="92" xfId="0" applyNumberFormat="1" applyFont="1" applyBorder="1" applyAlignment="1" applyProtection="1">
      <alignment horizontal="center" vertical="center" shrinkToFit="1"/>
      <protection locked="0"/>
    </xf>
    <xf numFmtId="177" fontId="56" fillId="28" borderId="93" xfId="0" applyNumberFormat="1" applyFont="1" applyFill="1" applyBorder="1" applyAlignment="1" applyProtection="1">
      <alignment horizontal="center" vertical="center" shrinkToFit="1"/>
      <protection locked="0"/>
    </xf>
    <xf numFmtId="177" fontId="56" fillId="26" borderId="35" xfId="0" applyNumberFormat="1" applyFont="1" applyFill="1" applyBorder="1" applyAlignment="1" applyProtection="1">
      <alignment horizontal="center" vertical="center" shrinkToFit="1"/>
      <protection hidden="1"/>
    </xf>
    <xf numFmtId="177" fontId="56" fillId="26" borderId="91" xfId="0" applyNumberFormat="1" applyFont="1" applyFill="1" applyBorder="1" applyAlignment="1" applyProtection="1">
      <alignment horizontal="center" vertical="center" shrinkToFit="1"/>
      <protection hidden="1"/>
    </xf>
    <xf numFmtId="177" fontId="56" fillId="26" borderId="94" xfId="0" applyNumberFormat="1" applyFont="1" applyFill="1" applyBorder="1" applyAlignment="1" applyProtection="1">
      <alignment horizontal="center" vertical="center" shrinkToFit="1"/>
      <protection hidden="1"/>
    </xf>
    <xf numFmtId="177" fontId="56" fillId="26" borderId="25" xfId="0" applyNumberFormat="1" applyFont="1" applyFill="1" applyBorder="1" applyAlignment="1" applyProtection="1">
      <alignment horizontal="center" vertical="center" shrinkToFit="1"/>
      <protection hidden="1"/>
    </xf>
    <xf numFmtId="208" fontId="56" fillId="26" borderId="91" xfId="0" applyNumberFormat="1" applyFont="1" applyFill="1" applyBorder="1" applyAlignment="1" applyProtection="1">
      <alignment horizontal="center" vertical="center" shrinkToFit="1"/>
      <protection hidden="1"/>
    </xf>
    <xf numFmtId="208" fontId="56" fillId="26" borderId="36" xfId="0" applyNumberFormat="1" applyFont="1" applyFill="1" applyBorder="1" applyAlignment="1" applyProtection="1">
      <alignment horizontal="right" vertical="center" shrinkToFit="1"/>
      <protection hidden="1"/>
    </xf>
    <xf numFmtId="209" fontId="56" fillId="26" borderId="36" xfId="0" applyNumberFormat="1" applyFont="1" applyFill="1" applyBorder="1" applyAlignment="1" applyProtection="1">
      <alignment horizontal="right" vertical="center" shrinkToFit="1"/>
      <protection hidden="1"/>
    </xf>
    <xf numFmtId="209" fontId="56" fillId="26" borderId="36" xfId="45" applyNumberFormat="1" applyFont="1" applyFill="1" applyBorder="1" applyAlignment="1" applyProtection="1">
      <alignment horizontal="right" vertical="center" shrinkToFit="1"/>
      <protection hidden="1"/>
    </xf>
    <xf numFmtId="49" fontId="56" fillId="0" borderId="20" xfId="0" applyNumberFormat="1" applyFont="1" applyBorder="1" applyAlignment="1" applyProtection="1">
      <alignment horizontal="center" vertical="center" shrinkToFit="1"/>
      <protection locked="0"/>
    </xf>
    <xf numFmtId="0" fontId="56" fillId="0" borderId="95" xfId="0" applyNumberFormat="1" applyFont="1" applyBorder="1" applyAlignment="1" applyProtection="1">
      <alignment horizontal="center" vertical="center" shrinkToFit="1"/>
      <protection locked="0"/>
    </xf>
    <xf numFmtId="177" fontId="56" fillId="0" borderId="95" xfId="0" applyNumberFormat="1" applyFont="1" applyBorder="1" applyAlignment="1" applyProtection="1">
      <alignment horizontal="center" vertical="center" shrinkToFit="1"/>
      <protection locked="0"/>
    </xf>
    <xf numFmtId="177" fontId="56" fillId="26" borderId="95" xfId="0" applyNumberFormat="1" applyFont="1" applyFill="1" applyBorder="1" applyAlignment="1" applyProtection="1">
      <alignment horizontal="center" vertical="center" shrinkToFit="1"/>
      <protection hidden="1"/>
    </xf>
    <xf numFmtId="177" fontId="56" fillId="26" borderId="28" xfId="0" applyNumberFormat="1" applyFont="1" applyFill="1" applyBorder="1" applyAlignment="1" applyProtection="1">
      <alignment horizontal="center" vertical="center" shrinkToFit="1"/>
      <protection hidden="1"/>
    </xf>
    <xf numFmtId="177" fontId="56" fillId="26" borderId="21" xfId="0" applyNumberFormat="1" applyFont="1" applyFill="1" applyBorder="1" applyAlignment="1" applyProtection="1">
      <alignment horizontal="center" vertical="center" shrinkToFit="1"/>
      <protection hidden="1"/>
    </xf>
    <xf numFmtId="208" fontId="56" fillId="26" borderId="95" xfId="0" applyNumberFormat="1" applyFont="1" applyFill="1" applyBorder="1" applyAlignment="1" applyProtection="1">
      <alignment horizontal="center" vertical="center" shrinkToFit="1"/>
      <protection hidden="1"/>
    </xf>
    <xf numFmtId="208" fontId="56" fillId="26" borderId="28" xfId="0" applyNumberFormat="1" applyFont="1" applyFill="1" applyBorder="1" applyAlignment="1" applyProtection="1">
      <alignment horizontal="right" vertical="center" shrinkToFit="1"/>
      <protection hidden="1"/>
    </xf>
    <xf numFmtId="209" fontId="56" fillId="26" borderId="28" xfId="0" applyNumberFormat="1" applyFont="1" applyFill="1" applyBorder="1" applyAlignment="1" applyProtection="1">
      <alignment horizontal="right" vertical="center" shrinkToFit="1"/>
      <protection hidden="1"/>
    </xf>
    <xf numFmtId="38" fontId="56" fillId="26" borderId="21" xfId="0" applyNumberFormat="1" applyFont="1" applyFill="1" applyBorder="1" applyAlignment="1" applyProtection="1">
      <alignment horizontal="center" vertical="center" shrinkToFit="1"/>
      <protection hidden="1"/>
    </xf>
    <xf numFmtId="209" fontId="56" fillId="26" borderId="28" xfId="45" applyNumberFormat="1" applyFont="1" applyFill="1" applyBorder="1" applyAlignment="1" applyProtection="1">
      <alignment horizontal="right" vertical="center" shrinkToFit="1"/>
      <protection hidden="1"/>
    </xf>
    <xf numFmtId="49" fontId="56" fillId="0" borderId="39" xfId="0" applyNumberFormat="1" applyFont="1" applyBorder="1" applyAlignment="1" applyProtection="1">
      <alignment horizontal="center" vertical="center" shrinkToFit="1"/>
      <protection locked="0"/>
    </xf>
    <xf numFmtId="0" fontId="56" fillId="0" borderId="86" xfId="0" applyNumberFormat="1" applyFont="1" applyBorder="1" applyAlignment="1" applyProtection="1">
      <alignment horizontal="center" vertical="center" shrinkToFit="1"/>
      <protection locked="0"/>
    </xf>
    <xf numFmtId="177" fontId="56" fillId="0" borderId="86" xfId="0" applyNumberFormat="1" applyFont="1" applyBorder="1" applyAlignment="1" applyProtection="1">
      <alignment horizontal="center" vertical="center" shrinkToFit="1"/>
      <protection locked="0"/>
    </xf>
    <xf numFmtId="177" fontId="56" fillId="26" borderId="86" xfId="0" applyNumberFormat="1" applyFont="1" applyFill="1" applyBorder="1" applyAlignment="1" applyProtection="1">
      <alignment horizontal="center" vertical="center" shrinkToFit="1"/>
      <protection hidden="1"/>
    </xf>
    <xf numFmtId="177" fontId="56" fillId="26" borderId="40" xfId="0" applyNumberFormat="1" applyFont="1" applyFill="1" applyBorder="1" applyAlignment="1" applyProtection="1">
      <alignment horizontal="center" vertical="center" shrinkToFit="1"/>
      <protection hidden="1"/>
    </xf>
    <xf numFmtId="177" fontId="56" fillId="26" borderId="26" xfId="0" applyNumberFormat="1" applyFont="1" applyFill="1" applyBorder="1" applyAlignment="1" applyProtection="1">
      <alignment horizontal="center" vertical="center" shrinkToFit="1"/>
      <protection hidden="1"/>
    </xf>
    <xf numFmtId="208" fontId="56" fillId="26" borderId="86" xfId="0" applyNumberFormat="1" applyFont="1" applyFill="1" applyBorder="1" applyAlignment="1" applyProtection="1">
      <alignment horizontal="center" vertical="center" shrinkToFit="1"/>
      <protection hidden="1"/>
    </xf>
    <xf numFmtId="208" fontId="56" fillId="26" borderId="40" xfId="0" applyNumberFormat="1" applyFont="1" applyFill="1" applyBorder="1" applyAlignment="1" applyProtection="1">
      <alignment horizontal="right" vertical="center" shrinkToFit="1"/>
      <protection hidden="1"/>
    </xf>
    <xf numFmtId="209" fontId="56" fillId="26" borderId="40" xfId="0" applyNumberFormat="1" applyFont="1" applyFill="1" applyBorder="1" applyAlignment="1" applyProtection="1">
      <alignment horizontal="right" vertical="center" shrinkToFit="1"/>
      <protection hidden="1"/>
    </xf>
    <xf numFmtId="38" fontId="56" fillId="26" borderId="26" xfId="0" applyNumberFormat="1" applyFont="1" applyFill="1" applyBorder="1" applyAlignment="1" applyProtection="1">
      <alignment horizontal="center" vertical="center" shrinkToFit="1"/>
      <protection hidden="1"/>
    </xf>
    <xf numFmtId="209" fontId="56" fillId="26" borderId="40" xfId="45" applyNumberFormat="1" applyFont="1" applyFill="1" applyBorder="1" applyAlignment="1" applyProtection="1">
      <alignment horizontal="right" vertical="center" shrinkToFit="1"/>
      <protection hidden="1"/>
    </xf>
    <xf numFmtId="49" fontId="56" fillId="0" borderId="39" xfId="0" applyNumberFormat="1" applyFont="1" applyFill="1" applyBorder="1" applyAlignment="1" applyProtection="1">
      <alignment vertical="center" shrinkToFit="1"/>
      <protection hidden="1"/>
    </xf>
    <xf numFmtId="0" fontId="56" fillId="0" borderId="26" xfId="0" applyFont="1" applyFill="1" applyBorder="1" applyAlignment="1" applyProtection="1">
      <alignment horizontal="center" vertical="center" shrinkToFit="1"/>
      <protection hidden="1"/>
    </xf>
    <xf numFmtId="177" fontId="56" fillId="0" borderId="26" xfId="0" applyNumberFormat="1" applyFont="1" applyFill="1" applyBorder="1" applyAlignment="1" applyProtection="1">
      <alignment horizontal="center" vertical="center" shrinkToFit="1"/>
      <protection locked="0"/>
    </xf>
    <xf numFmtId="208" fontId="56" fillId="26" borderId="26" xfId="0" applyNumberFormat="1" applyFont="1" applyFill="1" applyBorder="1" applyAlignment="1" applyProtection="1">
      <alignment horizontal="center" vertical="center" shrinkToFit="1"/>
      <protection hidden="1"/>
    </xf>
    <xf numFmtId="38" fontId="56" fillId="26" borderId="26" xfId="0" applyNumberFormat="1" applyFont="1" applyFill="1" applyBorder="1" applyAlignment="1" applyProtection="1">
      <alignment horizontal="right" vertical="center" shrinkToFit="1"/>
      <protection hidden="1"/>
    </xf>
    <xf numFmtId="207" fontId="56" fillId="26" borderId="26" xfId="0" applyNumberFormat="1" applyFont="1" applyFill="1" applyBorder="1" applyAlignment="1" applyProtection="1">
      <alignment horizontal="right" vertical="center" shrinkToFit="1"/>
      <protection hidden="1"/>
    </xf>
    <xf numFmtId="49" fontId="56" fillId="0" borderId="0" xfId="0" applyNumberFormat="1" applyFont="1" applyFill="1" applyBorder="1" applyAlignment="1" applyProtection="1">
      <alignment vertical="center" shrinkToFit="1"/>
      <protection hidden="1"/>
    </xf>
    <xf numFmtId="0" fontId="56" fillId="0" borderId="0" xfId="0" applyFont="1" applyFill="1" applyBorder="1" applyAlignment="1" applyProtection="1">
      <alignment horizontal="center" vertical="center" shrinkToFit="1"/>
      <protection hidden="1"/>
    </xf>
    <xf numFmtId="0" fontId="56" fillId="0" borderId="0" xfId="0" applyFont="1" applyFill="1" applyBorder="1" applyAlignment="1" applyProtection="1">
      <alignment horizontal="right" vertical="center" shrinkToFit="1"/>
      <protection hidden="1"/>
    </xf>
    <xf numFmtId="181" fontId="56" fillId="0" borderId="0" xfId="0" applyNumberFormat="1" applyFont="1" applyFill="1" applyBorder="1" applyAlignment="1" applyProtection="1">
      <alignment horizontal="right" vertical="center" shrinkToFit="1"/>
      <protection hidden="1"/>
    </xf>
    <xf numFmtId="3" fontId="56" fillId="0" borderId="0" xfId="0" applyNumberFormat="1" applyFont="1" applyFill="1" applyBorder="1" applyAlignment="1" applyProtection="1">
      <alignment horizontal="right" vertical="center" shrinkToFit="1"/>
      <protection hidden="1"/>
    </xf>
    <xf numFmtId="203" fontId="100" fillId="0" borderId="0" xfId="0" applyNumberFormat="1" applyFont="1" applyBorder="1" applyAlignment="1" applyProtection="1">
      <alignment horizontal="right" vertical="top"/>
      <protection hidden="1"/>
    </xf>
    <xf numFmtId="177" fontId="50" fillId="0" borderId="96" xfId="0" applyNumberFormat="1" applyFont="1" applyFill="1" applyBorder="1" applyAlignment="1" applyProtection="1">
      <alignment horizontal="right" vertical="center" shrinkToFit="1"/>
      <protection hidden="1"/>
    </xf>
    <xf numFmtId="0" fontId="56" fillId="0" borderId="0" xfId="0" applyFont="1" applyFill="1" applyBorder="1" applyAlignment="1" applyProtection="1">
      <alignment vertical="center" shrinkToFit="1"/>
      <protection hidden="1"/>
    </xf>
    <xf numFmtId="49" fontId="56" fillId="0" borderId="0" xfId="0" applyNumberFormat="1" applyFont="1" applyFill="1" applyBorder="1" applyAlignment="1" applyProtection="1">
      <alignment vertical="center"/>
      <protection hidden="1"/>
    </xf>
    <xf numFmtId="0" fontId="101" fillId="0" borderId="0" xfId="0" applyNumberFormat="1" applyFont="1" applyFill="1" applyBorder="1" applyAlignment="1" applyProtection="1">
      <alignment vertical="center"/>
      <protection hidden="1"/>
    </xf>
    <xf numFmtId="49" fontId="46" fillId="0" borderId="0" xfId="0" applyNumberFormat="1" applyFont="1" applyAlignment="1" applyProtection="1">
      <alignment vertical="center"/>
      <protection hidden="1"/>
    </xf>
    <xf numFmtId="0" fontId="46" fillId="0" borderId="0" xfId="0" applyFont="1" applyFill="1" applyAlignment="1">
      <alignment vertical="center" shrinkToFit="1"/>
    </xf>
    <xf numFmtId="0" fontId="19" fillId="0" borderId="0" xfId="61" applyFill="1" applyAlignment="1" applyProtection="1">
      <alignment horizontal="center" vertical="center"/>
      <protection locked="0" hidden="1"/>
    </xf>
    <xf numFmtId="49" fontId="19" fillId="25" borderId="0" xfId="61" applyNumberFormat="1" applyFont="1" applyFill="1" applyAlignment="1" applyProtection="1">
      <alignment vertical="center"/>
      <protection locked="0" hidden="1"/>
    </xf>
    <xf numFmtId="0" fontId="102" fillId="31" borderId="0" xfId="61" applyFont="1" applyFill="1" applyAlignment="1" applyProtection="1">
      <alignment vertical="center"/>
      <protection locked="0"/>
    </xf>
    <xf numFmtId="0" fontId="103" fillId="31" borderId="0" xfId="61" applyFont="1" applyFill="1" applyAlignment="1" applyProtection="1">
      <alignment vertical="center"/>
      <protection locked="0"/>
    </xf>
    <xf numFmtId="49" fontId="46" fillId="31" borderId="0" xfId="0" applyNumberFormat="1" applyFont="1" applyFill="1" applyAlignment="1">
      <alignment vertical="center"/>
    </xf>
    <xf numFmtId="49" fontId="19" fillId="0" borderId="0" xfId="61" applyNumberFormat="1" applyFont="1" applyFill="1" applyAlignment="1" applyProtection="1">
      <alignment vertical="center"/>
      <protection locked="0" hidden="1"/>
    </xf>
    <xf numFmtId="49" fontId="46" fillId="0" borderId="0" xfId="0" applyNumberFormat="1" applyFont="1" applyFill="1" applyAlignment="1">
      <alignment vertical="center"/>
    </xf>
    <xf numFmtId="0" fontId="23" fillId="0" borderId="0" xfId="61" applyNumberFormat="1" applyFont="1" applyFill="1" applyAlignment="1" applyProtection="1">
      <alignment vertical="center"/>
      <protection locked="0"/>
    </xf>
    <xf numFmtId="0" fontId="105" fillId="0" borderId="0" xfId="61" applyNumberFormat="1" applyFont="1" applyFill="1" applyBorder="1" applyAlignment="1" applyProtection="1">
      <alignment vertical="center"/>
      <protection locked="0"/>
    </xf>
    <xf numFmtId="0" fontId="23" fillId="0" borderId="0" xfId="61" applyNumberFormat="1" applyFont="1" applyFill="1" applyBorder="1" applyAlignment="1" applyProtection="1">
      <alignment vertical="center"/>
      <protection locked="0"/>
    </xf>
    <xf numFmtId="0" fontId="17" fillId="0" borderId="0" xfId="61" applyNumberFormat="1" applyFont="1" applyFill="1" applyBorder="1" applyAlignment="1" applyProtection="1">
      <alignment vertical="center"/>
      <protection locked="0"/>
    </xf>
    <xf numFmtId="0" fontId="105" fillId="0" borderId="0" xfId="61" applyNumberFormat="1" applyFont="1" applyFill="1" applyAlignment="1" applyProtection="1">
      <alignment vertical="center"/>
      <protection locked="0"/>
    </xf>
    <xf numFmtId="0" fontId="19" fillId="0" borderId="0" xfId="0" applyNumberFormat="1" applyFont="1" applyFill="1" applyBorder="1" applyAlignment="1" applyProtection="1">
      <alignment vertical="center"/>
      <protection locked="0"/>
    </xf>
    <xf numFmtId="0" fontId="19" fillId="0" borderId="0" xfId="0" applyNumberFormat="1" applyFont="1" applyFill="1" applyAlignment="1" applyProtection="1">
      <alignment vertical="center"/>
      <protection locked="0"/>
    </xf>
    <xf numFmtId="0" fontId="19" fillId="0" borderId="0" xfId="0" applyNumberFormat="1" applyFont="1" applyFill="1" applyBorder="1" applyAlignment="1" applyProtection="1">
      <alignment vertical="center" shrinkToFit="1"/>
      <protection locked="0"/>
    </xf>
    <xf numFmtId="0" fontId="19" fillId="0" borderId="97" xfId="0" applyNumberFormat="1" applyFont="1" applyFill="1" applyBorder="1" applyAlignment="1" applyProtection="1">
      <alignment horizontal="center" vertical="center"/>
      <protection hidden="1"/>
    </xf>
    <xf numFmtId="0" fontId="19" fillId="0" borderId="97" xfId="0" applyNumberFormat="1" applyFont="1" applyFill="1" applyBorder="1" applyAlignment="1" applyProtection="1">
      <alignment horizontal="center" vertical="center"/>
      <protection locked="0"/>
    </xf>
    <xf numFmtId="184" fontId="19" fillId="0" borderId="98" xfId="0" applyNumberFormat="1" applyFont="1" applyFill="1" applyBorder="1" applyAlignment="1" applyProtection="1">
      <alignment vertical="center"/>
      <protection hidden="1"/>
    </xf>
    <xf numFmtId="184" fontId="19" fillId="28" borderId="98" xfId="0" applyNumberFormat="1" applyFont="1" applyFill="1" applyBorder="1" applyAlignment="1" applyProtection="1">
      <alignment vertical="center"/>
      <protection locked="0"/>
    </xf>
    <xf numFmtId="184" fontId="19" fillId="0" borderId="0" xfId="0" applyNumberFormat="1" applyFont="1" applyFill="1" applyBorder="1" applyAlignment="1" applyProtection="1">
      <alignment vertical="center"/>
      <protection locked="0"/>
    </xf>
    <xf numFmtId="184" fontId="19" fillId="0" borderId="99" xfId="0" applyNumberFormat="1" applyFont="1" applyFill="1" applyBorder="1" applyAlignment="1" applyProtection="1">
      <alignment vertical="center"/>
      <protection hidden="1"/>
    </xf>
    <xf numFmtId="184" fontId="19" fillId="28" borderId="99" xfId="0" applyNumberFormat="1" applyFont="1" applyFill="1" applyBorder="1" applyAlignment="1" applyProtection="1">
      <alignment vertical="center"/>
      <protection locked="0"/>
    </xf>
    <xf numFmtId="184" fontId="19" fillId="0" borderId="100" xfId="0" applyNumberFormat="1" applyFont="1" applyFill="1" applyBorder="1" applyAlignment="1" applyProtection="1">
      <alignment vertical="center"/>
      <protection hidden="1"/>
    </xf>
    <xf numFmtId="184" fontId="19" fillId="28" borderId="100" xfId="0" applyNumberFormat="1" applyFont="1" applyFill="1" applyBorder="1" applyAlignment="1" applyProtection="1">
      <alignment vertical="center"/>
      <protection locked="0"/>
    </xf>
    <xf numFmtId="0" fontId="46" fillId="0" borderId="0" xfId="0" applyFont="1" applyAlignment="1">
      <alignment vertical="center"/>
    </xf>
    <xf numFmtId="0" fontId="102" fillId="0" borderId="0" xfId="61" applyFont="1" applyFill="1" applyAlignment="1" applyProtection="1">
      <alignment vertical="center"/>
      <protection locked="0" hidden="1"/>
    </xf>
    <xf numFmtId="0" fontId="103" fillId="0" borderId="0" xfId="61" applyFont="1" applyFill="1" applyAlignment="1" applyProtection="1">
      <alignment vertical="center"/>
      <protection locked="0" hidden="1"/>
    </xf>
    <xf numFmtId="0" fontId="104" fillId="0" borderId="0" xfId="61" applyFont="1" applyFill="1" applyAlignment="1" applyProtection="1">
      <alignment horizontal="center" vertical="center"/>
      <protection locked="0" hidden="1"/>
    </xf>
    <xf numFmtId="0" fontId="107" fillId="0" borderId="0" xfId="61" applyFont="1" applyFill="1" applyAlignment="1" applyProtection="1">
      <alignment vertical="center"/>
      <protection locked="0" hidden="1"/>
    </xf>
    <xf numFmtId="0" fontId="64" fillId="0" borderId="0" xfId="0" applyFont="1" applyBorder="1" applyAlignment="1" applyProtection="1">
      <alignment vertical="center"/>
      <protection locked="0" hidden="1"/>
    </xf>
    <xf numFmtId="0" fontId="50" fillId="0" borderId="0" xfId="0" applyFont="1" applyBorder="1" applyAlignment="1">
      <alignment vertical="center"/>
    </xf>
    <xf numFmtId="0" fontId="19" fillId="0" borderId="0" xfId="0" applyFont="1" applyAlignment="1">
      <alignment vertical="center"/>
    </xf>
    <xf numFmtId="0" fontId="95" fillId="26" borderId="0" xfId="0" applyFont="1" applyFill="1" applyAlignment="1">
      <alignment vertical="center"/>
    </xf>
    <xf numFmtId="0" fontId="19" fillId="0" borderId="0" xfId="0" applyFont="1" applyFill="1" applyAlignment="1">
      <alignment vertical="center"/>
    </xf>
    <xf numFmtId="0" fontId="59" fillId="26" borderId="0" xfId="0" applyFont="1" applyFill="1" applyAlignment="1">
      <alignment vertical="center"/>
    </xf>
    <xf numFmtId="0" fontId="56" fillId="26" borderId="0" xfId="0" applyFont="1" applyFill="1" applyAlignment="1">
      <alignment vertical="center"/>
    </xf>
    <xf numFmtId="0" fontId="46" fillId="26" borderId="0" xfId="0" applyFont="1" applyFill="1" applyAlignment="1">
      <alignment vertical="center"/>
    </xf>
    <xf numFmtId="0" fontId="46" fillId="0" borderId="0" xfId="0" applyFont="1" applyFill="1" applyAlignment="1">
      <alignment horizontal="center" vertical="center"/>
    </xf>
    <xf numFmtId="0" fontId="56" fillId="26" borderId="0" xfId="0" applyFont="1" applyFill="1" applyAlignment="1">
      <alignment vertical="center" wrapText="1"/>
    </xf>
    <xf numFmtId="0" fontId="46" fillId="0" borderId="0" xfId="0" applyFont="1" applyFill="1" applyAlignment="1">
      <alignment vertical="top"/>
    </xf>
    <xf numFmtId="0" fontId="50" fillId="26" borderId="0" xfId="0" applyFont="1" applyFill="1" applyAlignment="1">
      <alignment vertical="center"/>
    </xf>
    <xf numFmtId="0" fontId="79" fillId="26" borderId="0" xfId="0" applyFont="1" applyFill="1" applyAlignment="1">
      <alignment vertical="center" wrapText="1"/>
    </xf>
    <xf numFmtId="0" fontId="79" fillId="0" borderId="0" xfId="0" applyFont="1" applyFill="1" applyAlignment="1">
      <alignment vertical="center" wrapText="1"/>
    </xf>
    <xf numFmtId="0" fontId="108" fillId="0" borderId="0" xfId="0" applyFont="1" applyFill="1" applyAlignment="1" applyProtection="1">
      <alignment vertical="center" wrapText="1"/>
      <protection hidden="1"/>
    </xf>
    <xf numFmtId="0" fontId="50" fillId="26" borderId="26" xfId="0" applyFont="1" applyFill="1" applyBorder="1" applyAlignment="1" applyProtection="1">
      <alignment horizontal="left" vertical="center"/>
      <protection hidden="1"/>
    </xf>
    <xf numFmtId="0" fontId="50" fillId="26" borderId="26" xfId="0" applyFont="1" applyFill="1" applyBorder="1" applyAlignment="1" applyProtection="1">
      <alignment horizontal="center" vertical="center"/>
      <protection hidden="1"/>
    </xf>
    <xf numFmtId="0" fontId="46" fillId="26" borderId="0" xfId="0" applyFont="1" applyFill="1" applyBorder="1" applyAlignment="1">
      <alignment vertical="center" shrinkToFit="1"/>
    </xf>
    <xf numFmtId="0" fontId="79" fillId="26" borderId="0" xfId="0" applyFont="1" applyFill="1" applyBorder="1" applyAlignment="1">
      <alignment vertical="center"/>
    </xf>
    <xf numFmtId="211" fontId="56" fillId="26" borderId="0" xfId="0" applyNumberFormat="1" applyFont="1" applyFill="1" applyBorder="1" applyAlignment="1">
      <alignment vertical="center"/>
    </xf>
    <xf numFmtId="0" fontId="46" fillId="0" borderId="0" xfId="0" applyNumberFormat="1" applyFont="1" applyFill="1" applyAlignment="1">
      <alignment vertical="center"/>
    </xf>
    <xf numFmtId="211" fontId="56" fillId="26" borderId="0" xfId="0" applyNumberFormat="1" applyFont="1" applyFill="1" applyBorder="1" applyAlignment="1">
      <alignment horizontal="right" vertical="center"/>
    </xf>
    <xf numFmtId="0" fontId="56" fillId="0" borderId="0" xfId="0" applyFont="1" applyFill="1" applyBorder="1" applyAlignment="1">
      <alignment vertical="center" wrapText="1"/>
    </xf>
    <xf numFmtId="0" fontId="56" fillId="0" borderId="0" xfId="0" applyFont="1" applyFill="1" applyBorder="1" applyAlignment="1">
      <alignment horizontal="center" vertical="center"/>
    </xf>
    <xf numFmtId="211" fontId="56" fillId="0" borderId="0" xfId="0" applyNumberFormat="1" applyFont="1" applyFill="1" applyBorder="1" applyAlignment="1">
      <alignment horizontal="left" vertical="center" indent="4"/>
    </xf>
    <xf numFmtId="213" fontId="56" fillId="0" borderId="0" xfId="0" applyNumberFormat="1" applyFont="1" applyFill="1" applyBorder="1" applyAlignment="1">
      <alignment horizontal="left" vertical="center" indent="4"/>
    </xf>
    <xf numFmtId="0" fontId="46" fillId="26" borderId="0" xfId="0" applyFont="1" applyFill="1" applyAlignment="1">
      <alignment vertical="center" shrinkToFit="1"/>
    </xf>
    <xf numFmtId="0" fontId="109" fillId="26" borderId="0" xfId="0" applyFont="1" applyFill="1" applyBorder="1" applyAlignment="1">
      <alignment vertical="center" shrinkToFit="1"/>
    </xf>
    <xf numFmtId="210" fontId="109" fillId="26" borderId="0" xfId="45" applyNumberFormat="1" applyFont="1" applyFill="1" applyBorder="1" applyAlignment="1">
      <alignment vertical="center" shrinkToFit="1"/>
    </xf>
    <xf numFmtId="210" fontId="56" fillId="26" borderId="0" xfId="45" applyNumberFormat="1" applyFont="1" applyFill="1" applyBorder="1" applyAlignment="1">
      <alignment vertical="center" shrinkToFit="1"/>
    </xf>
    <xf numFmtId="0" fontId="46" fillId="0" borderId="0" xfId="0" applyFont="1" applyFill="1" applyAlignment="1">
      <alignment horizontal="center" vertical="center" shrinkToFit="1"/>
    </xf>
    <xf numFmtId="0" fontId="101" fillId="26" borderId="0" xfId="0" applyFont="1" applyFill="1" applyBorder="1" applyAlignment="1">
      <alignment horizontal="center" vertical="center"/>
    </xf>
    <xf numFmtId="0" fontId="101" fillId="26" borderId="0" xfId="0" applyFont="1" applyFill="1" applyBorder="1" applyAlignment="1">
      <alignment horizontal="left" vertical="center"/>
    </xf>
    <xf numFmtId="0" fontId="46" fillId="26" borderId="101" xfId="0" applyFont="1" applyFill="1" applyBorder="1" applyAlignment="1">
      <alignment vertical="center"/>
    </xf>
    <xf numFmtId="0" fontId="101" fillId="26" borderId="102" xfId="0" applyFont="1" applyFill="1" applyBorder="1" applyAlignment="1">
      <alignment vertical="center"/>
    </xf>
    <xf numFmtId="0" fontId="101" fillId="26" borderId="103" xfId="0" applyFont="1" applyFill="1" applyBorder="1" applyAlignment="1">
      <alignment vertical="center"/>
    </xf>
    <xf numFmtId="0" fontId="101" fillId="26" borderId="0" xfId="0" applyFont="1" applyFill="1" applyBorder="1" applyAlignment="1">
      <alignment vertical="center"/>
    </xf>
    <xf numFmtId="0" fontId="46" fillId="26" borderId="104" xfId="0" applyFont="1" applyFill="1" applyBorder="1" applyAlignment="1">
      <alignment vertical="center"/>
    </xf>
    <xf numFmtId="0" fontId="110" fillId="26" borderId="0" xfId="0" applyFont="1" applyFill="1" applyBorder="1" applyAlignment="1">
      <alignment horizontal="left" vertical="center" shrinkToFit="1"/>
    </xf>
    <xf numFmtId="0" fontId="110" fillId="26" borderId="105" xfId="0" applyFont="1" applyFill="1" applyBorder="1" applyAlignment="1">
      <alignment vertical="center" shrinkToFit="1"/>
    </xf>
    <xf numFmtId="0" fontId="110" fillId="26" borderId="0" xfId="0" applyFont="1" applyFill="1" applyBorder="1" applyAlignment="1">
      <alignment vertical="center" shrinkToFit="1"/>
    </xf>
    <xf numFmtId="0" fontId="112" fillId="26" borderId="105" xfId="0" applyFont="1" applyFill="1" applyBorder="1" applyAlignment="1">
      <alignment vertical="center" shrinkToFit="1"/>
    </xf>
    <xf numFmtId="0" fontId="112" fillId="26" borderId="0" xfId="0" applyFont="1" applyFill="1" applyBorder="1" applyAlignment="1">
      <alignment vertical="center" shrinkToFit="1"/>
    </xf>
    <xf numFmtId="0" fontId="110" fillId="26" borderId="105" xfId="0" applyFont="1" applyFill="1" applyBorder="1" applyAlignment="1">
      <alignment horizontal="left" vertical="center" shrinkToFit="1"/>
    </xf>
    <xf numFmtId="0" fontId="46" fillId="26" borderId="106" xfId="0" applyFont="1" applyFill="1" applyBorder="1" applyAlignment="1">
      <alignment vertical="center"/>
    </xf>
    <xf numFmtId="0" fontId="46" fillId="0" borderId="107" xfId="0" applyFont="1" applyBorder="1" applyAlignment="1">
      <alignment vertical="center"/>
    </xf>
    <xf numFmtId="0" fontId="46" fillId="26" borderId="107" xfId="0" applyFont="1" applyFill="1" applyBorder="1" applyAlignment="1">
      <alignment vertical="center"/>
    </xf>
    <xf numFmtId="0" fontId="46" fillId="26" borderId="108" xfId="0" applyFont="1" applyFill="1" applyBorder="1" applyAlignment="1">
      <alignment vertical="center"/>
    </xf>
    <xf numFmtId="0" fontId="46" fillId="26" borderId="0" xfId="0" applyFont="1" applyFill="1" applyBorder="1" applyAlignment="1">
      <alignment vertical="center"/>
    </xf>
    <xf numFmtId="0" fontId="19" fillId="0" borderId="0" xfId="61" applyFont="1" applyFill="1" applyAlignment="1" applyProtection="1">
      <alignment vertical="center"/>
      <protection locked="0" hidden="1"/>
    </xf>
    <xf numFmtId="49" fontId="46" fillId="0" borderId="0" xfId="0" applyNumberFormat="1" applyFont="1" applyFill="1" applyAlignment="1" applyProtection="1">
      <alignment vertical="center"/>
      <protection locked="0"/>
    </xf>
    <xf numFmtId="0" fontId="0" fillId="0" borderId="63" xfId="0" applyFill="1" applyBorder="1" applyAlignment="1" applyProtection="1">
      <alignment horizontal="center" vertical="center"/>
      <protection locked="0"/>
    </xf>
    <xf numFmtId="0" fontId="0" fillId="0" borderId="0" xfId="0" applyFill="1" applyAlignment="1">
      <alignment horizontal="center"/>
    </xf>
    <xf numFmtId="0" fontId="102" fillId="31" borderId="0" xfId="61" applyFont="1" applyFill="1" applyAlignment="1" applyProtection="1">
      <alignment vertical="center"/>
      <protection locked="0" hidden="1"/>
    </xf>
    <xf numFmtId="0" fontId="103" fillId="31" borderId="0" xfId="61" applyFont="1" applyFill="1" applyAlignment="1" applyProtection="1">
      <alignment vertical="center"/>
      <protection locked="0" hidden="1"/>
    </xf>
    <xf numFmtId="0" fontId="107" fillId="31" borderId="0" xfId="61" applyFont="1" applyFill="1" applyAlignment="1" applyProtection="1">
      <alignment vertical="center"/>
      <protection locked="0" hidden="1"/>
    </xf>
    <xf numFmtId="49" fontId="46" fillId="0" borderId="0" xfId="0" applyNumberFormat="1" applyFont="1" applyAlignment="1">
      <alignment vertical="center"/>
    </xf>
    <xf numFmtId="49" fontId="50" fillId="0" borderId="0" xfId="0" applyNumberFormat="1" applyFont="1" applyBorder="1" applyAlignment="1">
      <alignment vertical="center"/>
    </xf>
    <xf numFmtId="49" fontId="19" fillId="0" borderId="0" xfId="0" applyNumberFormat="1" applyFont="1" applyAlignment="1">
      <alignment vertical="center"/>
    </xf>
    <xf numFmtId="49" fontId="95" fillId="26" borderId="0" xfId="0" applyNumberFormat="1" applyFont="1" applyFill="1" applyAlignment="1">
      <alignment vertical="center"/>
    </xf>
    <xf numFmtId="49" fontId="19" fillId="0" borderId="0" xfId="0" applyNumberFormat="1" applyFont="1" applyFill="1" applyAlignment="1">
      <alignment vertical="center"/>
    </xf>
    <xf numFmtId="49" fontId="59" fillId="26" borderId="0" xfId="0" applyNumberFormat="1" applyFont="1" applyFill="1" applyAlignment="1">
      <alignment vertical="center"/>
    </xf>
    <xf numFmtId="49" fontId="56" fillId="26" borderId="0" xfId="0" applyNumberFormat="1" applyFont="1" applyFill="1" applyAlignment="1">
      <alignment vertical="center"/>
    </xf>
    <xf numFmtId="49" fontId="46" fillId="26" borderId="0" xfId="0" applyNumberFormat="1" applyFont="1" applyFill="1" applyAlignment="1">
      <alignment vertical="center"/>
    </xf>
    <xf numFmtId="49" fontId="46" fillId="26" borderId="0" xfId="0" applyNumberFormat="1" applyFont="1" applyFill="1" applyAlignment="1">
      <alignment horizontal="left" vertical="center" wrapText="1"/>
    </xf>
    <xf numFmtId="49" fontId="56" fillId="26" borderId="0" xfId="0" applyNumberFormat="1" applyFont="1" applyFill="1" applyAlignment="1">
      <alignment vertical="center" wrapText="1"/>
    </xf>
    <xf numFmtId="49" fontId="56" fillId="0" borderId="0" xfId="0" applyNumberFormat="1" applyFont="1" applyFill="1" applyBorder="1" applyAlignment="1">
      <alignment vertical="center" wrapText="1"/>
    </xf>
    <xf numFmtId="49" fontId="56" fillId="0" borderId="0" xfId="0" applyNumberFormat="1" applyFont="1" applyFill="1" applyBorder="1" applyAlignment="1">
      <alignment horizontal="left" vertical="center" wrapText="1"/>
    </xf>
    <xf numFmtId="49" fontId="79" fillId="0" borderId="0" xfId="0" applyNumberFormat="1" applyFont="1" applyFill="1" applyBorder="1" applyAlignment="1">
      <alignment vertical="center" wrapText="1"/>
    </xf>
    <xf numFmtId="49" fontId="50" fillId="0" borderId="0" xfId="0" applyNumberFormat="1" applyFont="1" applyFill="1" applyBorder="1" applyAlignment="1">
      <alignment vertical="center" shrinkToFit="1"/>
    </xf>
    <xf numFmtId="49" fontId="46" fillId="0" borderId="0" xfId="0" applyNumberFormat="1" applyFont="1" applyFill="1" applyBorder="1" applyAlignment="1">
      <alignment vertical="center" shrinkToFit="1"/>
    </xf>
    <xf numFmtId="49" fontId="79" fillId="0" borderId="0" xfId="0" applyNumberFormat="1" applyFont="1" applyFill="1" applyBorder="1" applyAlignment="1">
      <alignment vertical="center"/>
    </xf>
    <xf numFmtId="49" fontId="56" fillId="0" borderId="0" xfId="0" applyNumberFormat="1" applyFont="1" applyFill="1" applyBorder="1" applyAlignment="1">
      <alignment vertical="center"/>
    </xf>
    <xf numFmtId="49" fontId="46" fillId="0" borderId="0" xfId="0" applyNumberFormat="1" applyFont="1" applyFill="1" applyBorder="1" applyAlignment="1">
      <alignment vertical="center" wrapText="1" shrinkToFit="1"/>
    </xf>
    <xf numFmtId="49" fontId="56" fillId="0" borderId="0" xfId="0" applyNumberFormat="1" applyFont="1" applyFill="1" applyBorder="1" applyAlignment="1">
      <alignment horizontal="right" vertical="center"/>
    </xf>
    <xf numFmtId="49" fontId="107" fillId="0" borderId="0" xfId="0" applyNumberFormat="1" applyFont="1" applyFill="1" applyBorder="1" applyAlignment="1">
      <alignment vertical="center"/>
    </xf>
    <xf numFmtId="49" fontId="56" fillId="0" borderId="0" xfId="0" applyNumberFormat="1" applyFont="1" applyFill="1" applyBorder="1" applyAlignment="1">
      <alignment horizontal="center" vertical="center"/>
    </xf>
    <xf numFmtId="49" fontId="56" fillId="0" borderId="0" xfId="0" applyNumberFormat="1" applyFont="1" applyFill="1" applyBorder="1" applyAlignment="1">
      <alignment horizontal="left" vertical="center" indent="4"/>
    </xf>
    <xf numFmtId="49" fontId="46" fillId="26" borderId="0" xfId="0" applyNumberFormat="1" applyFont="1" applyFill="1" applyAlignment="1">
      <alignment vertical="center" shrinkToFit="1"/>
    </xf>
    <xf numFmtId="49" fontId="79" fillId="26" borderId="0" xfId="45" applyNumberFormat="1" applyFont="1" applyFill="1" applyBorder="1" applyAlignment="1">
      <alignment vertical="center" shrinkToFit="1"/>
    </xf>
    <xf numFmtId="49" fontId="56" fillId="26" borderId="0" xfId="45" applyNumberFormat="1" applyFont="1" applyFill="1" applyBorder="1" applyAlignment="1">
      <alignment vertical="center" shrinkToFit="1"/>
    </xf>
    <xf numFmtId="49" fontId="46" fillId="0" borderId="0" xfId="0" applyNumberFormat="1" applyFont="1" applyFill="1" applyAlignment="1">
      <alignment vertical="center" shrinkToFit="1"/>
    </xf>
    <xf numFmtId="49" fontId="56" fillId="26" borderId="0" xfId="0" applyNumberFormat="1" applyFont="1" applyFill="1" applyBorder="1" applyAlignment="1">
      <alignment vertical="center"/>
    </xf>
    <xf numFmtId="49" fontId="56" fillId="26" borderId="0" xfId="0" applyNumberFormat="1" applyFont="1" applyFill="1" applyBorder="1" applyAlignment="1">
      <alignment horizontal="center" vertical="center"/>
    </xf>
    <xf numFmtId="49" fontId="46" fillId="26" borderId="0" xfId="0" applyNumberFormat="1" applyFont="1" applyFill="1" applyBorder="1" applyAlignment="1">
      <alignment vertical="center"/>
    </xf>
    <xf numFmtId="49" fontId="110" fillId="26" borderId="0" xfId="0" applyNumberFormat="1" applyFont="1" applyFill="1" applyBorder="1" applyAlignment="1">
      <alignment vertical="center" shrinkToFit="1"/>
    </xf>
    <xf numFmtId="49" fontId="112" fillId="26" borderId="0" xfId="0" applyNumberFormat="1" applyFont="1" applyFill="1" applyBorder="1" applyAlignment="1">
      <alignment vertical="center" shrinkToFit="1"/>
    </xf>
    <xf numFmtId="49" fontId="62" fillId="26" borderId="0" xfId="0" applyNumberFormat="1" applyFont="1" applyFill="1" applyBorder="1" applyAlignment="1">
      <alignment vertical="center" wrapText="1" shrinkToFit="1"/>
    </xf>
    <xf numFmtId="49" fontId="58" fillId="26" borderId="0" xfId="0" applyNumberFormat="1" applyFont="1" applyFill="1" applyBorder="1" applyAlignment="1">
      <alignment vertical="center"/>
    </xf>
    <xf numFmtId="49" fontId="110" fillId="26" borderId="0" xfId="0" applyNumberFormat="1" applyFont="1" applyFill="1" applyBorder="1" applyAlignment="1">
      <alignment horizontal="left" vertical="center" shrinkToFit="1"/>
    </xf>
    <xf numFmtId="49" fontId="58" fillId="26" borderId="0" xfId="0" applyNumberFormat="1" applyFont="1" applyFill="1" applyBorder="1" applyAlignment="1">
      <alignment horizontal="left" vertical="center"/>
    </xf>
    <xf numFmtId="49" fontId="50" fillId="26" borderId="0" xfId="0" applyNumberFormat="1" applyFont="1" applyFill="1" applyAlignment="1">
      <alignment horizontal="left" vertical="center" wrapText="1"/>
    </xf>
    <xf numFmtId="49" fontId="50" fillId="26" borderId="0" xfId="0" applyNumberFormat="1" applyFont="1" applyFill="1" applyAlignment="1">
      <alignment horizontal="left" vertical="center"/>
    </xf>
    <xf numFmtId="49" fontId="19" fillId="0" borderId="0" xfId="0" applyNumberFormat="1" applyFont="1" applyFill="1"/>
    <xf numFmtId="0" fontId="19" fillId="0" borderId="0" xfId="61" applyFill="1" applyAlignment="1" applyProtection="1">
      <alignment vertical="center"/>
      <protection hidden="1"/>
    </xf>
    <xf numFmtId="41" fontId="40" fillId="0" borderId="109" xfId="0" applyNumberFormat="1" applyFont="1" applyBorder="1" applyAlignment="1" applyProtection="1">
      <alignment horizontal="center" vertical="center" shrinkToFit="1"/>
      <protection locked="0"/>
    </xf>
    <xf numFmtId="41" fontId="40" fillId="0" borderId="0" xfId="0" applyNumberFormat="1" applyFont="1" applyBorder="1" applyAlignment="1" applyProtection="1">
      <alignment horizontal="right" vertical="center" shrinkToFit="1"/>
      <protection locked="0"/>
    </xf>
    <xf numFmtId="41" fontId="40" fillId="0" borderId="110" xfId="0" applyNumberFormat="1" applyFont="1" applyBorder="1" applyAlignment="1" applyProtection="1">
      <alignment horizontal="center" vertical="center" shrinkToFit="1"/>
      <protection locked="0"/>
    </xf>
    <xf numFmtId="41" fontId="40" fillId="0" borderId="71" xfId="0" applyNumberFormat="1" applyFont="1" applyBorder="1" applyAlignment="1" applyProtection="1">
      <alignment horizontal="right" vertical="center" shrinkToFit="1"/>
      <protection hidden="1"/>
    </xf>
    <xf numFmtId="41" fontId="40" fillId="0" borderId="28" xfId="0" applyNumberFormat="1" applyFont="1" applyBorder="1" applyAlignment="1" applyProtection="1">
      <alignment horizontal="right" vertical="center" shrinkToFit="1"/>
      <protection hidden="1"/>
    </xf>
    <xf numFmtId="41" fontId="40" fillId="0" borderId="63" xfId="0" applyNumberFormat="1" applyFont="1" applyBorder="1" applyAlignment="1" applyProtection="1">
      <alignment horizontal="right" vertical="center" shrinkToFit="1"/>
      <protection hidden="1"/>
    </xf>
    <xf numFmtId="41" fontId="40" fillId="0" borderId="2" xfId="0" applyNumberFormat="1" applyFont="1" applyBorder="1" applyAlignment="1" applyProtection="1">
      <alignment horizontal="right" vertical="center" shrinkToFit="1"/>
      <protection hidden="1"/>
    </xf>
    <xf numFmtId="178" fontId="40" fillId="0" borderId="45" xfId="0" applyNumberFormat="1" applyFont="1" applyBorder="1" applyAlignment="1" applyProtection="1">
      <alignment horizontal="right" vertical="center"/>
      <protection hidden="1"/>
    </xf>
    <xf numFmtId="3" fontId="40" fillId="0" borderId="27" xfId="0" applyNumberFormat="1" applyFont="1" applyBorder="1" applyAlignment="1" applyProtection="1">
      <alignment horizontal="right" vertical="center"/>
      <protection hidden="1"/>
    </xf>
    <xf numFmtId="177" fontId="46" fillId="0" borderId="58" xfId="0" applyNumberFormat="1" applyFont="1" applyBorder="1" applyAlignment="1" applyProtection="1">
      <alignment vertical="center" shrinkToFit="1"/>
      <protection hidden="1"/>
    </xf>
    <xf numFmtId="192" fontId="50" fillId="0" borderId="49" xfId="0" applyNumberFormat="1" applyFont="1" applyBorder="1" applyAlignment="1" applyProtection="1">
      <alignment vertical="center" shrinkToFit="1"/>
      <protection hidden="1"/>
    </xf>
    <xf numFmtId="177" fontId="56" fillId="0" borderId="61" xfId="0" applyNumberFormat="1" applyFont="1" applyBorder="1" applyAlignment="1" applyProtection="1">
      <alignment vertical="center" shrinkToFit="1"/>
      <protection hidden="1"/>
    </xf>
    <xf numFmtId="177" fontId="56" fillId="0" borderId="60" xfId="0" applyNumberFormat="1" applyFont="1" applyBorder="1" applyAlignment="1" applyProtection="1">
      <alignment vertical="center" shrinkToFit="1"/>
      <protection hidden="1"/>
    </xf>
    <xf numFmtId="177" fontId="50" fillId="0" borderId="61" xfId="0" applyNumberFormat="1" applyFont="1" applyBorder="1" applyAlignment="1" applyProtection="1">
      <alignment vertical="center" shrinkToFit="1"/>
      <protection hidden="1"/>
    </xf>
    <xf numFmtId="177" fontId="50" fillId="0" borderId="49" xfId="0" applyNumberFormat="1" applyFont="1" applyBorder="1" applyAlignment="1" applyProtection="1">
      <alignment vertical="center" shrinkToFit="1"/>
      <protection hidden="1"/>
    </xf>
    <xf numFmtId="177" fontId="46" fillId="0" borderId="61" xfId="0" applyNumberFormat="1" applyFont="1" applyBorder="1" applyAlignment="1" applyProtection="1">
      <alignment vertical="center" shrinkToFit="1"/>
      <protection hidden="1"/>
    </xf>
    <xf numFmtId="177" fontId="46" fillId="0" borderId="62" xfId="0" applyNumberFormat="1" applyFont="1" applyBorder="1" applyAlignment="1" applyProtection="1">
      <alignment vertical="center" shrinkToFit="1"/>
      <protection hidden="1"/>
    </xf>
    <xf numFmtId="177" fontId="46" fillId="0" borderId="49" xfId="0" applyNumberFormat="1" applyFont="1" applyBorder="1" applyAlignment="1" applyProtection="1">
      <alignment vertical="center" shrinkToFit="1"/>
      <protection hidden="1"/>
    </xf>
    <xf numFmtId="194" fontId="50" fillId="0" borderId="0" xfId="64" applyNumberFormat="1" applyFont="1" applyAlignment="1" applyProtection="1">
      <alignment horizontal="right" vertical="center" shrinkToFit="1"/>
      <protection hidden="1"/>
    </xf>
    <xf numFmtId="31" fontId="50" fillId="0" borderId="0" xfId="64" applyNumberFormat="1" applyFont="1" applyAlignment="1" applyProtection="1">
      <alignment vertical="center" shrinkToFit="1"/>
      <protection hidden="1"/>
    </xf>
    <xf numFmtId="41" fontId="50" fillId="0" borderId="13" xfId="64" applyNumberFormat="1" applyFont="1" applyBorder="1" applyAlignment="1" applyProtection="1">
      <alignment horizontal="center" vertical="center" shrinkToFit="1"/>
      <protection locked="0" hidden="1"/>
    </xf>
    <xf numFmtId="0" fontId="19" fillId="0" borderId="0" xfId="61" applyFont="1" applyFill="1" applyBorder="1" applyAlignment="1" applyProtection="1">
      <alignment vertical="center"/>
      <protection hidden="1"/>
    </xf>
    <xf numFmtId="0" fontId="40" fillId="0" borderId="0" xfId="61" applyNumberFormat="1" applyFont="1" applyBorder="1" applyAlignment="1" applyProtection="1">
      <alignment vertical="top"/>
      <protection hidden="1"/>
    </xf>
    <xf numFmtId="49" fontId="56" fillId="0" borderId="13" xfId="64" applyNumberFormat="1" applyFont="1" applyBorder="1" applyAlignment="1" applyProtection="1">
      <alignment horizontal="center" vertical="center" shrinkToFit="1"/>
      <protection locked="0" hidden="1"/>
    </xf>
    <xf numFmtId="0" fontId="56" fillId="27" borderId="41" xfId="0" applyFont="1" applyFill="1" applyBorder="1" applyAlignment="1" applyProtection="1">
      <alignment horizontal="center" vertical="center"/>
      <protection hidden="1"/>
    </xf>
    <xf numFmtId="0" fontId="56" fillId="27" borderId="40" xfId="0" applyFont="1" applyFill="1" applyBorder="1" applyAlignment="1" applyProtection="1">
      <alignment horizontal="center" vertical="center"/>
      <protection hidden="1"/>
    </xf>
    <xf numFmtId="0" fontId="43" fillId="27" borderId="113" xfId="0" applyFont="1" applyFill="1" applyBorder="1" applyAlignment="1" applyProtection="1">
      <alignment horizontal="center" vertical="center"/>
      <protection locked="0"/>
    </xf>
    <xf numFmtId="0" fontId="43" fillId="27" borderId="114" xfId="0" applyFont="1" applyFill="1" applyBorder="1" applyAlignment="1" applyProtection="1">
      <alignment horizontal="center" vertical="center"/>
      <protection locked="0"/>
    </xf>
    <xf numFmtId="0" fontId="36" fillId="27" borderId="114" xfId="0" applyFont="1" applyFill="1" applyBorder="1" applyAlignment="1" applyProtection="1">
      <alignment horizontal="center" vertical="center"/>
      <protection locked="0"/>
    </xf>
    <xf numFmtId="0" fontId="43" fillId="27" borderId="115" xfId="0" applyFont="1" applyFill="1" applyBorder="1" applyAlignment="1" applyProtection="1">
      <alignment horizontal="center" vertical="center"/>
      <protection locked="0"/>
    </xf>
    <xf numFmtId="0" fontId="36" fillId="27" borderId="116" xfId="0" applyFont="1" applyFill="1" applyBorder="1" applyAlignment="1" applyProtection="1">
      <alignment horizontal="center" vertical="center"/>
      <protection locked="0"/>
    </xf>
    <xf numFmtId="0" fontId="43" fillId="27" borderId="117" xfId="0" applyFont="1" applyFill="1" applyBorder="1" applyAlignment="1" applyProtection="1">
      <alignment horizontal="center" vertical="center"/>
      <protection locked="0"/>
    </xf>
    <xf numFmtId="0" fontId="43" fillId="27" borderId="118" xfId="0" applyFont="1" applyFill="1" applyBorder="1" applyAlignment="1" applyProtection="1">
      <alignment horizontal="center" vertical="center"/>
      <protection locked="0"/>
    </xf>
    <xf numFmtId="176" fontId="43" fillId="27" borderId="19" xfId="0" applyNumberFormat="1" applyFont="1" applyFill="1" applyBorder="1" applyAlignment="1" applyProtection="1">
      <alignment vertical="center"/>
      <protection locked="0"/>
    </xf>
    <xf numFmtId="176" fontId="40" fillId="27" borderId="2" xfId="0" applyNumberFormat="1" applyFont="1" applyFill="1" applyBorder="1" applyAlignment="1" applyProtection="1">
      <alignment vertical="center"/>
      <protection locked="0"/>
    </xf>
    <xf numFmtId="3" fontId="40" fillId="27" borderId="2" xfId="0" applyNumberFormat="1" applyFont="1" applyFill="1" applyBorder="1" applyAlignment="1" applyProtection="1">
      <alignment horizontal="center" vertical="center"/>
      <protection locked="0"/>
    </xf>
    <xf numFmtId="3" fontId="40" fillId="27" borderId="2" xfId="0" applyNumberFormat="1" applyFont="1" applyFill="1" applyBorder="1" applyAlignment="1" applyProtection="1">
      <alignment vertical="center"/>
      <protection locked="0"/>
    </xf>
    <xf numFmtId="41" fontId="40" fillId="27" borderId="2" xfId="0" applyNumberFormat="1" applyFont="1" applyFill="1" applyBorder="1" applyAlignment="1" applyProtection="1">
      <alignment vertical="center" shrinkToFit="1"/>
      <protection hidden="1"/>
    </xf>
    <xf numFmtId="41" fontId="40" fillId="27" borderId="71" xfId="0" applyNumberFormat="1" applyFont="1" applyFill="1" applyBorder="1" applyAlignment="1" applyProtection="1">
      <alignment vertical="center" shrinkToFit="1"/>
      <protection hidden="1"/>
    </xf>
    <xf numFmtId="0" fontId="40" fillId="27" borderId="19" xfId="0" applyFont="1" applyFill="1" applyBorder="1" applyAlignment="1" applyProtection="1">
      <alignment vertical="center"/>
      <protection locked="0"/>
    </xf>
    <xf numFmtId="0" fontId="40" fillId="27" borderId="2" xfId="0" applyFont="1" applyFill="1" applyBorder="1" applyAlignment="1" applyProtection="1">
      <alignment vertical="center"/>
      <protection locked="0"/>
    </xf>
    <xf numFmtId="3" fontId="40" fillId="27" borderId="2" xfId="0" applyNumberFormat="1" applyFont="1" applyFill="1" applyBorder="1" applyAlignment="1" applyProtection="1">
      <alignment horizontal="right" vertical="center"/>
      <protection locked="0"/>
    </xf>
    <xf numFmtId="49" fontId="40" fillId="27" borderId="2" xfId="0" applyNumberFormat="1" applyFont="1" applyFill="1" applyBorder="1" applyAlignment="1" applyProtection="1">
      <alignment horizontal="right" vertical="center"/>
      <protection locked="0"/>
    </xf>
    <xf numFmtId="181" fontId="40" fillId="27" borderId="71" xfId="0" applyNumberFormat="1" applyFont="1" applyFill="1" applyBorder="1" applyAlignment="1" applyProtection="1">
      <alignment horizontal="right" vertical="center" shrinkToFit="1"/>
      <protection hidden="1"/>
    </xf>
    <xf numFmtId="3" fontId="40" fillId="27" borderId="2" xfId="0" applyNumberFormat="1" applyFont="1" applyFill="1" applyBorder="1" applyAlignment="1" applyProtection="1">
      <alignment vertical="center"/>
      <protection hidden="1"/>
    </xf>
    <xf numFmtId="3" fontId="40" fillId="27" borderId="71" xfId="0" applyNumberFormat="1" applyFont="1" applyFill="1" applyBorder="1" applyAlignment="1" applyProtection="1">
      <alignment vertical="center"/>
      <protection hidden="1"/>
    </xf>
    <xf numFmtId="0" fontId="43" fillId="27" borderId="113" xfId="0" applyFont="1" applyFill="1" applyBorder="1" applyAlignment="1" applyProtection="1">
      <alignment horizontal="center" vertical="center"/>
      <protection hidden="1"/>
    </xf>
    <xf numFmtId="0" fontId="43" fillId="27" borderId="114" xfId="0" applyFont="1" applyFill="1" applyBorder="1" applyAlignment="1" applyProtection="1">
      <alignment horizontal="center" vertical="center"/>
      <protection hidden="1"/>
    </xf>
    <xf numFmtId="0" fontId="36" fillId="27" borderId="114" xfId="0" applyFont="1" applyFill="1" applyBorder="1" applyAlignment="1" applyProtection="1">
      <alignment horizontal="center" vertical="center"/>
      <protection hidden="1"/>
    </xf>
    <xf numFmtId="0" fontId="43" fillId="27" borderId="118" xfId="0" applyFont="1" applyFill="1" applyBorder="1" applyAlignment="1" applyProtection="1">
      <alignment horizontal="center" vertical="center"/>
      <protection hidden="1"/>
    </xf>
    <xf numFmtId="176" fontId="40" fillId="27" borderId="19" xfId="0" applyNumberFormat="1" applyFont="1" applyFill="1" applyBorder="1" applyAlignment="1" applyProtection="1">
      <alignment horizontal="distributed" vertical="center" indent="5"/>
      <protection hidden="1"/>
    </xf>
    <xf numFmtId="176" fontId="40" fillId="27" borderId="2" xfId="0" applyNumberFormat="1" applyFont="1" applyFill="1" applyBorder="1" applyAlignment="1" applyProtection="1">
      <alignment vertical="center"/>
      <protection hidden="1"/>
    </xf>
    <xf numFmtId="3" fontId="40" fillId="27" borderId="2" xfId="0" applyNumberFormat="1" applyFont="1" applyFill="1" applyBorder="1" applyAlignment="1" applyProtection="1">
      <alignment horizontal="center" vertical="center"/>
      <protection hidden="1"/>
    </xf>
    <xf numFmtId="0" fontId="49" fillId="27" borderId="19" xfId="0" applyFont="1" applyFill="1" applyBorder="1" applyAlignment="1" applyProtection="1">
      <alignment horizontal="distributed" vertical="center" indent="5"/>
      <protection hidden="1"/>
    </xf>
    <xf numFmtId="0" fontId="40" fillId="27" borderId="2" xfId="0" applyFont="1" applyFill="1" applyBorder="1" applyAlignment="1" applyProtection="1">
      <alignment vertical="center"/>
      <protection hidden="1"/>
    </xf>
    <xf numFmtId="3" fontId="40" fillId="27" borderId="2" xfId="0" applyNumberFormat="1" applyFont="1" applyFill="1" applyBorder="1" applyAlignment="1" applyProtection="1">
      <alignment horizontal="right" vertical="center"/>
      <protection hidden="1"/>
    </xf>
    <xf numFmtId="3" fontId="40" fillId="27" borderId="71" xfId="0" applyNumberFormat="1" applyFont="1" applyFill="1" applyBorder="1" applyAlignment="1" applyProtection="1">
      <alignment horizontal="right" vertical="center"/>
      <protection hidden="1"/>
    </xf>
    <xf numFmtId="0" fontId="56" fillId="27" borderId="119" xfId="61" applyFont="1" applyFill="1" applyBorder="1" applyAlignment="1" applyProtection="1">
      <alignment horizontal="center" vertical="center"/>
      <protection hidden="1"/>
    </xf>
    <xf numFmtId="0" fontId="56" fillId="27" borderId="2" xfId="61" applyFont="1" applyFill="1" applyBorder="1" applyAlignment="1" applyProtection="1">
      <alignment horizontal="center" vertical="center"/>
      <protection hidden="1"/>
    </xf>
    <xf numFmtId="0" fontId="56" fillId="27" borderId="119" xfId="61" applyFont="1" applyFill="1" applyBorder="1" applyAlignment="1" applyProtection="1">
      <alignment vertical="center"/>
      <protection hidden="1"/>
    </xf>
    <xf numFmtId="0" fontId="56" fillId="27" borderId="26" xfId="61" applyFont="1" applyFill="1" applyBorder="1" applyAlignment="1" applyProtection="1">
      <alignment horizontal="center" vertical="center"/>
      <protection hidden="1"/>
    </xf>
    <xf numFmtId="194" fontId="56" fillId="27" borderId="26" xfId="61" applyNumberFormat="1" applyFont="1" applyFill="1" applyBorder="1" applyAlignment="1" applyProtection="1">
      <alignment horizontal="right" vertical="center"/>
      <protection hidden="1"/>
    </xf>
    <xf numFmtId="194" fontId="56" fillId="27" borderId="2" xfId="61" applyNumberFormat="1" applyFont="1" applyFill="1" applyBorder="1" applyAlignment="1" applyProtection="1">
      <alignment vertical="center"/>
      <protection hidden="1"/>
    </xf>
    <xf numFmtId="190" fontId="56" fillId="27" borderId="26" xfId="61" applyNumberFormat="1" applyFont="1" applyFill="1" applyBorder="1" applyAlignment="1" applyProtection="1">
      <alignment horizontal="right" vertical="center"/>
      <protection hidden="1"/>
    </xf>
    <xf numFmtId="186" fontId="56" fillId="27" borderId="40" xfId="61" applyNumberFormat="1" applyFont="1" applyFill="1" applyBorder="1" applyAlignment="1" applyProtection="1">
      <alignment horizontal="right" vertical="center"/>
      <protection hidden="1"/>
    </xf>
    <xf numFmtId="178" fontId="56" fillId="27" borderId="18" xfId="61" applyNumberFormat="1" applyFont="1" applyFill="1" applyBorder="1" applyAlignment="1" applyProtection="1">
      <alignment vertical="center"/>
      <protection hidden="1"/>
    </xf>
    <xf numFmtId="194" fontId="56" fillId="27" borderId="18" xfId="61" applyNumberFormat="1" applyFont="1" applyFill="1" applyBorder="1" applyAlignment="1" applyProtection="1">
      <alignment vertical="center"/>
      <protection hidden="1"/>
    </xf>
    <xf numFmtId="178" fontId="56" fillId="27" borderId="27" xfId="61" applyNumberFormat="1" applyFont="1" applyFill="1" applyBorder="1" applyAlignment="1" applyProtection="1">
      <alignment vertical="center"/>
      <protection hidden="1"/>
    </xf>
    <xf numFmtId="194" fontId="56" fillId="27" borderId="26" xfId="61" applyNumberFormat="1" applyFont="1" applyFill="1" applyBorder="1" applyAlignment="1" applyProtection="1">
      <alignment vertical="center"/>
      <protection hidden="1"/>
    </xf>
    <xf numFmtId="0" fontId="46" fillId="27" borderId="120" xfId="0" applyFont="1" applyFill="1" applyBorder="1" applyAlignment="1" applyProtection="1">
      <alignment vertical="center"/>
      <protection hidden="1"/>
    </xf>
    <xf numFmtId="0" fontId="46" fillId="27" borderId="121" xfId="0" applyFont="1" applyFill="1" applyBorder="1" applyAlignment="1" applyProtection="1">
      <alignment vertical="center"/>
      <protection hidden="1"/>
    </xf>
    <xf numFmtId="0" fontId="46" fillId="27" borderId="63" xfId="0" applyFont="1" applyFill="1" applyBorder="1" applyAlignment="1" applyProtection="1">
      <alignment horizontal="center" vertical="center"/>
      <protection hidden="1"/>
    </xf>
    <xf numFmtId="0" fontId="50" fillId="27" borderId="122" xfId="0" applyFont="1" applyFill="1" applyBorder="1" applyAlignment="1" applyProtection="1">
      <alignment vertical="center"/>
      <protection hidden="1"/>
    </xf>
    <xf numFmtId="0" fontId="46" fillId="27" borderId="40" xfId="0" applyFont="1" applyFill="1" applyBorder="1" applyAlignment="1" applyProtection="1">
      <alignment vertical="center"/>
      <protection hidden="1"/>
    </xf>
    <xf numFmtId="0" fontId="50" fillId="27" borderId="123" xfId="0" applyFont="1" applyFill="1" applyBorder="1" applyAlignment="1" applyProtection="1">
      <alignment vertical="center"/>
      <protection hidden="1"/>
    </xf>
    <xf numFmtId="0" fontId="46" fillId="27" borderId="41" xfId="0" applyFont="1" applyFill="1" applyBorder="1" applyAlignment="1" applyProtection="1">
      <alignment vertical="center"/>
      <protection hidden="1"/>
    </xf>
    <xf numFmtId="0" fontId="46" fillId="27" borderId="122" xfId="0" applyFont="1" applyFill="1" applyBorder="1" applyAlignment="1" applyProtection="1">
      <alignment vertical="center"/>
      <protection hidden="1"/>
    </xf>
    <xf numFmtId="0" fontId="46" fillId="27" borderId="59" xfId="0" applyFont="1" applyFill="1" applyBorder="1" applyAlignment="1" applyProtection="1">
      <alignment vertical="center"/>
      <protection hidden="1"/>
    </xf>
    <xf numFmtId="0" fontId="46" fillId="27" borderId="44" xfId="0" applyFont="1" applyFill="1" applyBorder="1" applyAlignment="1" applyProtection="1">
      <alignment vertical="center"/>
      <protection hidden="1"/>
    </xf>
    <xf numFmtId="201" fontId="50" fillId="27" borderId="124" xfId="0" applyNumberFormat="1" applyFont="1" applyFill="1" applyBorder="1" applyAlignment="1" applyProtection="1">
      <alignment vertical="center"/>
      <protection hidden="1"/>
    </xf>
    <xf numFmtId="0" fontId="46" fillId="27" borderId="124" xfId="0" applyFont="1" applyFill="1" applyBorder="1" applyAlignment="1" applyProtection="1">
      <alignment vertical="center"/>
      <protection hidden="1"/>
    </xf>
    <xf numFmtId="0" fontId="46" fillId="27" borderId="63" xfId="0" applyFont="1" applyFill="1" applyBorder="1" applyAlignment="1" applyProtection="1">
      <alignment vertical="center"/>
      <protection hidden="1"/>
    </xf>
    <xf numFmtId="0" fontId="50" fillId="27" borderId="124" xfId="0" applyFont="1" applyFill="1" applyBorder="1" applyAlignment="1" applyProtection="1">
      <alignment vertical="center"/>
      <protection hidden="1"/>
    </xf>
    <xf numFmtId="0" fontId="56" fillId="27" borderId="112" xfId="0" applyFont="1" applyFill="1" applyBorder="1" applyAlignment="1" applyProtection="1">
      <alignment horizontal="center" vertical="center"/>
      <protection hidden="1"/>
    </xf>
    <xf numFmtId="0" fontId="56" fillId="27" borderId="22" xfId="0" applyFont="1" applyFill="1" applyBorder="1" applyAlignment="1" applyProtection="1">
      <alignment horizontal="center" vertical="center"/>
      <protection hidden="1"/>
    </xf>
    <xf numFmtId="0" fontId="56" fillId="27" borderId="15" xfId="0" applyFont="1" applyFill="1" applyBorder="1" applyAlignment="1" applyProtection="1">
      <alignment horizontal="center" vertical="center"/>
      <protection hidden="1"/>
    </xf>
    <xf numFmtId="0" fontId="56" fillId="27" borderId="45" xfId="0" applyFont="1" applyFill="1" applyBorder="1" applyAlignment="1" applyProtection="1">
      <alignment horizontal="center" vertical="center"/>
      <protection hidden="1"/>
    </xf>
    <xf numFmtId="0" fontId="56" fillId="27" borderId="86" xfId="0" applyFont="1" applyFill="1" applyBorder="1" applyAlignment="1" applyProtection="1">
      <alignment horizontal="center" vertical="center"/>
      <protection hidden="1"/>
    </xf>
    <xf numFmtId="0" fontId="50" fillId="27" borderId="116" xfId="64" applyFont="1" applyFill="1" applyBorder="1" applyAlignment="1" applyProtection="1">
      <alignment horizontal="center" vertical="center"/>
      <protection hidden="1"/>
    </xf>
    <xf numFmtId="0" fontId="50" fillId="27" borderId="115" xfId="64" applyFont="1" applyFill="1" applyBorder="1" applyAlignment="1" applyProtection="1">
      <alignment horizontal="center" vertical="center"/>
      <protection hidden="1"/>
    </xf>
    <xf numFmtId="49" fontId="50" fillId="27" borderId="115" xfId="64" applyNumberFormat="1" applyFont="1" applyFill="1" applyBorder="1" applyAlignment="1" applyProtection="1">
      <alignment horizontal="center" vertical="center"/>
      <protection hidden="1"/>
    </xf>
    <xf numFmtId="0" fontId="50" fillId="27" borderId="114" xfId="64" applyFont="1" applyFill="1" applyBorder="1" applyAlignment="1" applyProtection="1">
      <alignment horizontal="center" vertical="center"/>
      <protection hidden="1"/>
    </xf>
    <xf numFmtId="0" fontId="50" fillId="27" borderId="126" xfId="64" applyFont="1" applyFill="1" applyBorder="1" applyAlignment="1" applyProtection="1">
      <alignment horizontal="center" vertical="center"/>
      <protection hidden="1"/>
    </xf>
    <xf numFmtId="0" fontId="56" fillId="27" borderId="80" xfId="0" applyFont="1" applyFill="1" applyBorder="1" applyAlignment="1" applyProtection="1">
      <alignment horizontal="center" vertical="center"/>
      <protection hidden="1"/>
    </xf>
    <xf numFmtId="0" fontId="56" fillId="27" borderId="16" xfId="0" applyFont="1" applyFill="1" applyBorder="1" applyAlignment="1" applyProtection="1">
      <alignment horizontal="center" vertical="center"/>
      <protection hidden="1"/>
    </xf>
    <xf numFmtId="0" fontId="56" fillId="27" borderId="13" xfId="0" applyFont="1" applyFill="1" applyBorder="1" applyAlignment="1" applyProtection="1">
      <alignment horizontal="center" vertical="center"/>
      <protection hidden="1"/>
    </xf>
    <xf numFmtId="0" fontId="56" fillId="27" borderId="31" xfId="0" applyFont="1" applyFill="1" applyBorder="1" applyAlignment="1" applyProtection="1">
      <alignment horizontal="center" vertical="center"/>
      <protection hidden="1"/>
    </xf>
    <xf numFmtId="0" fontId="56" fillId="27" borderId="63" xfId="0" applyFont="1" applyFill="1" applyBorder="1" applyAlignment="1" applyProtection="1">
      <alignment horizontal="center" vertical="center"/>
      <protection hidden="1"/>
    </xf>
    <xf numFmtId="0" fontId="56" fillId="27" borderId="65" xfId="0" applyFont="1" applyFill="1" applyBorder="1" applyAlignment="1" applyProtection="1">
      <alignment horizontal="center" vertical="center"/>
      <protection hidden="1"/>
    </xf>
    <xf numFmtId="0" fontId="83" fillId="26" borderId="127" xfId="0" applyFont="1" applyFill="1" applyBorder="1" applyAlignment="1">
      <alignment vertical="center"/>
    </xf>
    <xf numFmtId="0" fontId="83" fillId="26" borderId="128" xfId="0" applyFont="1" applyFill="1" applyBorder="1" applyAlignment="1">
      <alignment vertical="center"/>
    </xf>
    <xf numFmtId="0" fontId="83" fillId="26" borderId="73" xfId="0" applyFont="1" applyFill="1" applyBorder="1" applyAlignment="1">
      <alignment vertical="center"/>
    </xf>
    <xf numFmtId="0" fontId="46" fillId="0" borderId="104" xfId="0" applyFont="1" applyFill="1" applyBorder="1" applyAlignment="1">
      <alignment vertical="center"/>
    </xf>
    <xf numFmtId="0" fontId="46" fillId="0" borderId="105" xfId="0" applyFont="1" applyFill="1" applyBorder="1" applyAlignment="1">
      <alignment vertical="center"/>
    </xf>
    <xf numFmtId="0" fontId="19" fillId="26" borderId="0" xfId="61" applyFont="1" applyFill="1" applyAlignment="1" applyProtection="1">
      <alignment vertical="center"/>
      <protection locked="0" hidden="1"/>
    </xf>
    <xf numFmtId="0" fontId="101" fillId="26" borderId="0" xfId="0" applyNumberFormat="1" applyFont="1" applyFill="1" applyBorder="1" applyAlignment="1">
      <alignment horizontal="left" vertical="center"/>
    </xf>
    <xf numFmtId="0" fontId="114" fillId="0" borderId="0" xfId="0" applyFont="1" applyFill="1" applyAlignment="1">
      <alignment vertical="center"/>
    </xf>
    <xf numFmtId="0" fontId="0" fillId="26" borderId="42" xfId="0" applyFill="1" applyBorder="1" applyAlignment="1">
      <alignment vertical="center"/>
    </xf>
    <xf numFmtId="0" fontId="0" fillId="26" borderId="24" xfId="0" applyFill="1" applyBorder="1" applyAlignment="1">
      <alignment vertical="center"/>
    </xf>
    <xf numFmtId="0" fontId="0" fillId="26" borderId="12" xfId="0" applyFill="1" applyBorder="1" applyAlignment="1">
      <alignment vertical="center"/>
    </xf>
    <xf numFmtId="0" fontId="54" fillId="26" borderId="0" xfId="0" applyFont="1" applyFill="1" applyBorder="1" applyAlignment="1">
      <alignment vertical="center"/>
    </xf>
    <xf numFmtId="0" fontId="0" fillId="26" borderId="0" xfId="0" applyFill="1" applyBorder="1" applyAlignment="1">
      <alignment vertical="center"/>
    </xf>
    <xf numFmtId="0" fontId="0" fillId="26" borderId="39" xfId="0" applyFill="1" applyBorder="1" applyAlignment="1">
      <alignment vertical="center"/>
    </xf>
    <xf numFmtId="0" fontId="54" fillId="26" borderId="26" xfId="0" applyFont="1" applyFill="1" applyBorder="1" applyAlignment="1">
      <alignment vertical="center"/>
    </xf>
    <xf numFmtId="0" fontId="0" fillId="26" borderId="26" xfId="0" applyFill="1" applyBorder="1" applyAlignment="1">
      <alignment vertical="center"/>
    </xf>
    <xf numFmtId="0" fontId="90" fillId="26" borderId="24" xfId="0" applyFont="1" applyFill="1" applyBorder="1" applyAlignment="1">
      <alignment vertical="center"/>
    </xf>
    <xf numFmtId="0" fontId="90" fillId="26" borderId="41" xfId="0" applyFont="1" applyFill="1" applyBorder="1" applyAlignment="1">
      <alignment vertical="center"/>
    </xf>
    <xf numFmtId="0" fontId="115" fillId="26" borderId="0" xfId="0" applyFont="1" applyFill="1" applyBorder="1" applyAlignment="1">
      <alignment vertical="center"/>
    </xf>
    <xf numFmtId="0" fontId="90" fillId="26" borderId="0" xfId="0" applyFont="1" applyFill="1" applyBorder="1" applyAlignment="1">
      <alignment vertical="center"/>
    </xf>
    <xf numFmtId="0" fontId="90" fillId="26" borderId="63" xfId="0" applyFont="1" applyFill="1" applyBorder="1" applyAlignment="1">
      <alignment vertical="center"/>
    </xf>
    <xf numFmtId="0" fontId="90" fillId="26" borderId="26" xfId="0" applyFont="1" applyFill="1" applyBorder="1" applyAlignment="1">
      <alignment vertical="center"/>
    </xf>
    <xf numFmtId="0" fontId="90" fillId="26" borderId="40" xfId="0" applyFont="1" applyFill="1" applyBorder="1" applyAlignment="1">
      <alignment vertical="center"/>
    </xf>
    <xf numFmtId="0" fontId="19" fillId="26" borderId="0" xfId="0" applyFont="1" applyFill="1" applyBorder="1" applyAlignment="1">
      <alignment vertical="center"/>
    </xf>
    <xf numFmtId="0" fontId="19" fillId="26" borderId="26" xfId="0" applyFont="1" applyFill="1" applyBorder="1" applyAlignment="1">
      <alignment vertical="center"/>
    </xf>
    <xf numFmtId="0" fontId="54" fillId="26" borderId="24" xfId="0" applyFont="1" applyFill="1" applyBorder="1" applyAlignment="1">
      <alignment vertical="center"/>
    </xf>
    <xf numFmtId="0" fontId="19" fillId="26" borderId="24" xfId="0" applyFont="1" applyFill="1" applyBorder="1" applyAlignment="1">
      <alignment vertical="center"/>
    </xf>
    <xf numFmtId="0" fontId="0" fillId="26" borderId="41" xfId="0" applyFill="1" applyBorder="1" applyAlignment="1">
      <alignment vertical="center"/>
    </xf>
    <xf numFmtId="0" fontId="0" fillId="26" borderId="63" xfId="0" applyFill="1" applyBorder="1" applyAlignment="1">
      <alignment vertical="center"/>
    </xf>
    <xf numFmtId="0" fontId="0" fillId="26" borderId="40" xfId="0" applyFill="1" applyBorder="1" applyAlignment="1">
      <alignment vertical="center"/>
    </xf>
    <xf numFmtId="0" fontId="19" fillId="26" borderId="42" xfId="0" applyFont="1" applyFill="1" applyBorder="1" applyAlignment="1">
      <alignment vertical="center"/>
    </xf>
    <xf numFmtId="0" fontId="83" fillId="26" borderId="24" xfId="0" applyFont="1" applyFill="1" applyBorder="1" applyAlignment="1">
      <alignment vertical="center"/>
    </xf>
    <xf numFmtId="0" fontId="83" fillId="26" borderId="41" xfId="0" applyFont="1" applyFill="1" applyBorder="1" applyAlignment="1">
      <alignment vertical="center"/>
    </xf>
    <xf numFmtId="0" fontId="89" fillId="26" borderId="0" xfId="0" applyFont="1" applyFill="1" applyBorder="1" applyAlignment="1">
      <alignment vertical="center"/>
    </xf>
    <xf numFmtId="0" fontId="83" fillId="26" borderId="0" xfId="0" applyFont="1" applyFill="1" applyBorder="1" applyAlignment="1">
      <alignment vertical="center"/>
    </xf>
    <xf numFmtId="0" fontId="84" fillId="26" borderId="0" xfId="0" applyFont="1" applyFill="1" applyBorder="1" applyAlignment="1">
      <alignment vertical="center"/>
    </xf>
    <xf numFmtId="0" fontId="83" fillId="26" borderId="12" xfId="0" applyFont="1" applyFill="1" applyBorder="1" applyAlignment="1">
      <alignment vertical="center"/>
    </xf>
    <xf numFmtId="0" fontId="83" fillId="26" borderId="63" xfId="0" applyFont="1" applyFill="1" applyBorder="1" applyAlignment="1">
      <alignment vertical="center"/>
    </xf>
    <xf numFmtId="0" fontId="83" fillId="26" borderId="39" xfId="0" applyFont="1" applyFill="1" applyBorder="1" applyAlignment="1">
      <alignment vertical="center"/>
    </xf>
    <xf numFmtId="0" fontId="83" fillId="26" borderId="26" xfId="0" applyFont="1" applyFill="1" applyBorder="1" applyAlignment="1">
      <alignment vertical="center"/>
    </xf>
    <xf numFmtId="0" fontId="89" fillId="26" borderId="26" xfId="0" applyFont="1" applyFill="1" applyBorder="1" applyAlignment="1">
      <alignment vertical="center"/>
    </xf>
    <xf numFmtId="0" fontId="89" fillId="26" borderId="24" xfId="0" applyFont="1" applyFill="1" applyBorder="1" applyAlignment="1">
      <alignment vertical="center"/>
    </xf>
    <xf numFmtId="0" fontId="83" fillId="26" borderId="40" xfId="0" applyFont="1" applyFill="1" applyBorder="1" applyAlignment="1">
      <alignment vertical="center"/>
    </xf>
    <xf numFmtId="0" fontId="8" fillId="26" borderId="0" xfId="0" applyFont="1" applyFill="1" applyBorder="1" applyAlignment="1" applyProtection="1">
      <alignment vertical="center"/>
      <protection hidden="1"/>
    </xf>
    <xf numFmtId="0" fontId="8" fillId="26" borderId="0" xfId="0" applyFont="1" applyFill="1" applyAlignment="1">
      <alignment vertical="center"/>
    </xf>
    <xf numFmtId="0" fontId="56" fillId="0" borderId="26" xfId="61" applyFont="1" applyFill="1" applyBorder="1" applyAlignment="1" applyProtection="1">
      <alignment vertical="center"/>
      <protection locked="0" hidden="1"/>
    </xf>
    <xf numFmtId="0" fontId="0" fillId="26" borderId="2" xfId="0" applyFill="1" applyBorder="1" applyAlignment="1">
      <alignment vertical="center"/>
    </xf>
    <xf numFmtId="0" fontId="19" fillId="26" borderId="2" xfId="0" applyFont="1" applyFill="1" applyBorder="1" applyAlignment="1">
      <alignment vertical="center"/>
    </xf>
    <xf numFmtId="0" fontId="19" fillId="0" borderId="0" xfId="60" applyProtection="1">
      <protection hidden="1"/>
    </xf>
    <xf numFmtId="0" fontId="19" fillId="0" borderId="70" xfId="60" applyBorder="1" applyProtection="1">
      <protection hidden="1"/>
    </xf>
    <xf numFmtId="0" fontId="46" fillId="0" borderId="70" xfId="60" applyFont="1" applyBorder="1" applyProtection="1">
      <protection hidden="1"/>
    </xf>
    <xf numFmtId="0" fontId="46" fillId="0" borderId="0" xfId="60" applyFont="1" applyProtection="1">
      <protection hidden="1"/>
    </xf>
    <xf numFmtId="0" fontId="56" fillId="0" borderId="22" xfId="0" applyFont="1" applyBorder="1" applyAlignment="1" applyProtection="1">
      <alignment horizontal="center" vertical="center"/>
      <protection hidden="1"/>
    </xf>
    <xf numFmtId="193" fontId="50" fillId="0" borderId="15" xfId="54" applyNumberFormat="1" applyFont="1" applyBorder="1" applyAlignment="1" applyProtection="1">
      <alignment vertical="center"/>
      <protection hidden="1"/>
    </xf>
    <xf numFmtId="0" fontId="56" fillId="0" borderId="42" xfId="0" applyFont="1" applyBorder="1" applyAlignment="1" applyProtection="1">
      <alignment horizontal="center" vertical="center"/>
      <protection hidden="1"/>
    </xf>
    <xf numFmtId="41" fontId="40" fillId="0" borderId="16" xfId="0" applyNumberFormat="1" applyFont="1" applyBorder="1" applyAlignment="1" applyProtection="1">
      <alignment horizontal="right" vertical="center"/>
      <protection locked="0"/>
    </xf>
    <xf numFmtId="177" fontId="43" fillId="0" borderId="23" xfId="0" applyNumberFormat="1" applyFont="1" applyFill="1" applyBorder="1" applyAlignment="1" applyProtection="1">
      <alignment horizontal="left" vertical="center"/>
      <protection hidden="1"/>
    </xf>
    <xf numFmtId="3" fontId="40" fillId="0" borderId="17" xfId="0" applyNumberFormat="1" applyFont="1" applyFill="1" applyBorder="1" applyAlignment="1" applyProtection="1">
      <alignment vertical="center"/>
      <protection locked="0"/>
    </xf>
    <xf numFmtId="178" fontId="40" fillId="0" borderId="69" xfId="0" applyNumberFormat="1" applyFont="1" applyBorder="1" applyAlignment="1" applyProtection="1">
      <alignment horizontal="right" vertical="center"/>
      <protection hidden="1"/>
    </xf>
    <xf numFmtId="3" fontId="40" fillId="0" borderId="18" xfId="0" applyNumberFormat="1" applyFont="1" applyFill="1" applyBorder="1" applyAlignment="1" applyProtection="1">
      <alignment vertical="center"/>
      <protection hidden="1"/>
    </xf>
    <xf numFmtId="178" fontId="40" fillId="0" borderId="27" xfId="0" applyNumberFormat="1" applyFont="1" applyBorder="1" applyAlignment="1" applyProtection="1">
      <alignment horizontal="right" vertical="center"/>
      <protection hidden="1"/>
    </xf>
    <xf numFmtId="0" fontId="117" fillId="0" borderId="0" xfId="61" applyFont="1" applyFill="1" applyAlignment="1" applyProtection="1">
      <alignment vertical="center"/>
      <protection locked="0" hidden="1"/>
    </xf>
    <xf numFmtId="0" fontId="118" fillId="28" borderId="70" xfId="0" applyFont="1" applyFill="1" applyBorder="1" applyAlignment="1" applyProtection="1">
      <alignment horizontal="center" vertical="center"/>
      <protection locked="0"/>
    </xf>
    <xf numFmtId="49" fontId="117" fillId="0" borderId="0" xfId="0" applyNumberFormat="1" applyFont="1" applyFill="1" applyAlignment="1">
      <alignment vertical="center"/>
    </xf>
    <xf numFmtId="0" fontId="118" fillId="0" borderId="0" xfId="0" applyFont="1" applyAlignment="1" applyProtection="1">
      <alignment vertical="center"/>
      <protection locked="0"/>
    </xf>
    <xf numFmtId="0" fontId="117" fillId="0" borderId="0" xfId="0" applyFont="1" applyFill="1" applyAlignment="1">
      <alignment vertical="center"/>
    </xf>
    <xf numFmtId="0" fontId="117" fillId="0" borderId="0" xfId="0" applyFont="1" applyFill="1" applyAlignment="1">
      <alignment vertical="center" shrinkToFit="1"/>
    </xf>
    <xf numFmtId="0" fontId="117" fillId="0" borderId="0" xfId="0" applyFont="1" applyFill="1"/>
    <xf numFmtId="49" fontId="119" fillId="0" borderId="0" xfId="0" applyNumberFormat="1" applyFont="1" applyFill="1" applyAlignment="1">
      <alignment vertical="center"/>
    </xf>
    <xf numFmtId="0" fontId="50" fillId="27" borderId="120" xfId="0" applyFont="1" applyFill="1" applyBorder="1" applyAlignment="1" applyProtection="1">
      <alignment vertical="center"/>
      <protection hidden="1"/>
    </xf>
    <xf numFmtId="0" fontId="50" fillId="0" borderId="46" xfId="0" applyFont="1" applyBorder="1" applyAlignment="1" applyProtection="1">
      <alignment vertical="center"/>
      <protection hidden="1"/>
    </xf>
    <xf numFmtId="177" fontId="50" fillId="0" borderId="58" xfId="0" applyNumberFormat="1" applyFont="1" applyBorder="1" applyAlignment="1" applyProtection="1">
      <alignment vertical="center" shrinkToFit="1"/>
      <protection hidden="1"/>
    </xf>
    <xf numFmtId="177" fontId="50" fillId="0" borderId="60" xfId="0" applyNumberFormat="1" applyFont="1" applyBorder="1" applyAlignment="1" applyProtection="1">
      <alignment vertical="center" shrinkToFit="1"/>
      <protection hidden="1"/>
    </xf>
    <xf numFmtId="0" fontId="56" fillId="26" borderId="0" xfId="61" applyFont="1" applyFill="1" applyBorder="1" applyAlignment="1" applyProtection="1">
      <alignment horizontal="center" vertical="center"/>
      <protection hidden="1"/>
    </xf>
    <xf numFmtId="194" fontId="56" fillId="26" borderId="0" xfId="61" applyNumberFormat="1" applyFont="1" applyFill="1" applyBorder="1" applyAlignment="1" applyProtection="1">
      <alignment horizontal="right" vertical="center"/>
      <protection hidden="1"/>
    </xf>
    <xf numFmtId="194" fontId="56" fillId="26" borderId="0" xfId="61" applyNumberFormat="1" applyFont="1" applyFill="1" applyBorder="1" applyAlignment="1" applyProtection="1">
      <alignment vertical="center"/>
      <protection hidden="1"/>
    </xf>
    <xf numFmtId="190" fontId="56" fillId="26" borderId="0" xfId="61" applyNumberFormat="1" applyFont="1" applyFill="1" applyBorder="1" applyAlignment="1" applyProtection="1">
      <alignment horizontal="right" vertical="center"/>
      <protection hidden="1"/>
    </xf>
    <xf numFmtId="189" fontId="50" fillId="26" borderId="0" xfId="61" applyNumberFormat="1" applyFont="1" applyFill="1" applyBorder="1" applyAlignment="1" applyProtection="1">
      <alignment horizontal="right" vertical="center"/>
      <protection hidden="1"/>
    </xf>
    <xf numFmtId="9" fontId="56" fillId="26" borderId="0" xfId="61" applyNumberFormat="1" applyFont="1" applyFill="1" applyBorder="1" applyAlignment="1" applyProtection="1">
      <alignment vertical="center"/>
      <protection hidden="1"/>
    </xf>
    <xf numFmtId="0" fontId="56" fillId="26" borderId="0" xfId="61" applyFont="1" applyFill="1" applyBorder="1" applyAlignment="1" applyProtection="1">
      <alignment vertical="center"/>
      <protection hidden="1"/>
    </xf>
    <xf numFmtId="0" fontId="120" fillId="26" borderId="0" xfId="0" applyFont="1" applyFill="1" applyBorder="1" applyAlignment="1" applyProtection="1">
      <alignment vertical="center"/>
      <protection hidden="1"/>
    </xf>
    <xf numFmtId="0" fontId="120" fillId="26" borderId="0" xfId="0" applyFont="1" applyFill="1" applyAlignment="1">
      <alignment vertical="center"/>
    </xf>
    <xf numFmtId="0" fontId="121" fillId="26" borderId="0" xfId="0" applyFont="1" applyFill="1" applyBorder="1" applyAlignment="1" applyProtection="1">
      <alignment vertical="center"/>
      <protection hidden="1"/>
    </xf>
    <xf numFmtId="0" fontId="19" fillId="0" borderId="0" xfId="0" applyFont="1" applyFill="1" applyBorder="1" applyAlignment="1" applyProtection="1">
      <alignment vertical="center"/>
      <protection hidden="1"/>
    </xf>
    <xf numFmtId="3" fontId="40" fillId="0" borderId="80" xfId="0" applyNumberFormat="1" applyFont="1" applyBorder="1" applyAlignment="1" applyProtection="1">
      <alignment horizontal="center" vertical="center"/>
      <protection locked="0"/>
    </xf>
    <xf numFmtId="41" fontId="40" fillId="0" borderId="129" xfId="0" applyNumberFormat="1" applyFont="1" applyBorder="1" applyAlignment="1" applyProtection="1">
      <alignment horizontal="right" vertical="center"/>
      <protection locked="0"/>
    </xf>
    <xf numFmtId="3" fontId="40" fillId="0" borderId="81" xfId="0" applyNumberFormat="1" applyFont="1" applyBorder="1" applyAlignment="1" applyProtection="1">
      <alignment horizontal="center" vertical="center"/>
      <protection locked="0"/>
    </xf>
    <xf numFmtId="3" fontId="40" fillId="0" borderId="81" xfId="0" applyNumberFormat="1" applyFont="1" applyBorder="1" applyAlignment="1" applyProtection="1">
      <alignment horizontal="center" vertical="center"/>
      <protection hidden="1"/>
    </xf>
    <xf numFmtId="41" fontId="40" fillId="0" borderId="18" xfId="0" applyNumberFormat="1" applyFont="1" applyBorder="1" applyAlignment="1" applyProtection="1">
      <alignment horizontal="right" vertical="center"/>
      <protection locked="0"/>
    </xf>
    <xf numFmtId="0" fontId="0" fillId="0" borderId="70" xfId="0" applyBorder="1" applyProtection="1">
      <protection locked="0"/>
    </xf>
    <xf numFmtId="177" fontId="0" fillId="0" borderId="70" xfId="0" applyNumberFormat="1" applyBorder="1" applyProtection="1">
      <protection locked="0"/>
    </xf>
    <xf numFmtId="184" fontId="0" fillId="0" borderId="70" xfId="0" applyNumberFormat="1" applyBorder="1" applyProtection="1">
      <protection locked="0"/>
    </xf>
    <xf numFmtId="0" fontId="36" fillId="0" borderId="70" xfId="0" applyFont="1" applyBorder="1"/>
    <xf numFmtId="0" fontId="43" fillId="0" borderId="39" xfId="0" applyNumberFormat="1" applyFont="1" applyBorder="1" applyAlignment="1" applyProtection="1">
      <alignment horizontal="left" vertical="center" shrinkToFit="1"/>
      <protection locked="0"/>
    </xf>
    <xf numFmtId="0" fontId="43" fillId="0" borderId="86" xfId="0" applyNumberFormat="1" applyFont="1" applyBorder="1" applyAlignment="1" applyProtection="1">
      <alignment vertical="center" shrinkToFit="1"/>
      <protection locked="0"/>
    </xf>
    <xf numFmtId="41" fontId="40" fillId="0" borderId="86" xfId="0" applyNumberFormat="1" applyFont="1" applyBorder="1" applyAlignment="1" applyProtection="1">
      <alignment horizontal="center" vertical="center" shrinkToFit="1"/>
      <protection locked="0"/>
    </xf>
    <xf numFmtId="41" fontId="40" fillId="0" borderId="85" xfId="0" applyNumberFormat="1" applyFont="1" applyBorder="1" applyAlignment="1" applyProtection="1">
      <alignment horizontal="right" vertical="center" shrinkToFit="1"/>
      <protection locked="0"/>
    </xf>
    <xf numFmtId="41" fontId="40" fillId="0" borderId="85" xfId="0" applyNumberFormat="1" applyFont="1" applyBorder="1" applyAlignment="1" applyProtection="1">
      <alignment horizontal="right" vertical="center" shrinkToFit="1"/>
      <protection hidden="1"/>
    </xf>
    <xf numFmtId="41" fontId="40" fillId="0" borderId="26" xfId="0" applyNumberFormat="1" applyFont="1" applyBorder="1" applyAlignment="1" applyProtection="1">
      <alignment horizontal="right" vertical="center" shrinkToFit="1"/>
      <protection locked="0"/>
    </xf>
    <xf numFmtId="41" fontId="40" fillId="0" borderId="88" xfId="0" applyNumberFormat="1" applyFont="1" applyBorder="1" applyAlignment="1" applyProtection="1">
      <alignment horizontal="right" vertical="center" shrinkToFit="1"/>
      <protection hidden="1"/>
    </xf>
    <xf numFmtId="176" fontId="43" fillId="0" borderId="0" xfId="0" applyNumberFormat="1" applyFont="1" applyFill="1" applyBorder="1" applyAlignment="1" applyProtection="1">
      <alignment vertical="center"/>
      <protection locked="0"/>
    </xf>
    <xf numFmtId="176" fontId="40" fillId="0" borderId="0" xfId="0" applyNumberFormat="1" applyFont="1" applyFill="1" applyBorder="1" applyAlignment="1" applyProtection="1">
      <alignment vertical="center"/>
      <protection locked="0"/>
    </xf>
    <xf numFmtId="3" fontId="40" fillId="0" borderId="0" xfId="0" applyNumberFormat="1" applyFont="1" applyFill="1" applyBorder="1" applyAlignment="1" applyProtection="1">
      <alignment horizontal="center" vertical="center"/>
      <protection locked="0"/>
    </xf>
    <xf numFmtId="3" fontId="40" fillId="0" borderId="0" xfId="0" applyNumberFormat="1" applyFont="1" applyFill="1" applyBorder="1" applyAlignment="1" applyProtection="1">
      <alignment vertical="center"/>
      <protection locked="0"/>
    </xf>
    <xf numFmtId="3" fontId="40" fillId="0" borderId="0" xfId="0" applyNumberFormat="1" applyFont="1" applyFill="1" applyBorder="1" applyAlignment="1" applyProtection="1">
      <alignment vertical="center"/>
      <protection hidden="1"/>
    </xf>
    <xf numFmtId="0" fontId="36" fillId="0" borderId="0" xfId="0" applyFont="1" applyBorder="1"/>
    <xf numFmtId="0" fontId="40" fillId="0" borderId="0" xfId="0" applyFont="1" applyAlignment="1" applyProtection="1">
      <alignment horizontal="center" vertical="center"/>
      <protection locked="0"/>
    </xf>
    <xf numFmtId="0" fontId="56" fillId="0" borderId="0" xfId="64" applyNumberFormat="1" applyFont="1" applyBorder="1" applyAlignment="1" applyProtection="1">
      <alignment horizontal="left" vertical="center" shrinkToFit="1"/>
      <protection locked="0"/>
    </xf>
    <xf numFmtId="0" fontId="58" fillId="0" borderId="29" xfId="61" applyFont="1" applyFill="1" applyBorder="1" applyAlignment="1" applyProtection="1">
      <alignment vertical="center"/>
      <protection locked="0"/>
    </xf>
    <xf numFmtId="0" fontId="46" fillId="26" borderId="29" xfId="61" applyFont="1" applyFill="1" applyBorder="1" applyAlignment="1" applyProtection="1">
      <alignment horizontal="center" vertical="center"/>
      <protection locked="0"/>
    </xf>
    <xf numFmtId="194" fontId="56" fillId="27" borderId="2" xfId="61" applyNumberFormat="1" applyFont="1" applyFill="1" applyBorder="1" applyAlignment="1" applyProtection="1">
      <alignment horizontal="right" vertical="center"/>
      <protection hidden="1"/>
    </xf>
    <xf numFmtId="0" fontId="56" fillId="27" borderId="130" xfId="61" applyFont="1" applyFill="1" applyBorder="1" applyAlignment="1" applyProtection="1">
      <alignment horizontal="center" vertical="center"/>
      <protection hidden="1"/>
    </xf>
    <xf numFmtId="0" fontId="122" fillId="26" borderId="0" xfId="0" applyFont="1" applyFill="1" applyBorder="1" applyAlignment="1" applyProtection="1">
      <alignment vertical="center"/>
      <protection hidden="1"/>
    </xf>
    <xf numFmtId="0" fontId="0" fillId="26" borderId="0" xfId="0" applyFont="1" applyFill="1" applyBorder="1" applyAlignment="1" applyProtection="1">
      <alignment vertical="center"/>
      <protection hidden="1"/>
    </xf>
    <xf numFmtId="194" fontId="56" fillId="26" borderId="2" xfId="61" applyNumberFormat="1" applyFont="1" applyFill="1" applyBorder="1" applyAlignment="1" applyProtection="1">
      <alignment horizontal="right" vertical="center"/>
      <protection hidden="1"/>
    </xf>
    <xf numFmtId="194" fontId="56" fillId="26" borderId="2" xfId="61" applyNumberFormat="1" applyFont="1" applyFill="1" applyBorder="1" applyAlignment="1" applyProtection="1">
      <alignment vertical="center"/>
      <protection hidden="1"/>
    </xf>
    <xf numFmtId="190" fontId="56" fillId="26" borderId="2" xfId="61" applyNumberFormat="1" applyFont="1" applyFill="1" applyBorder="1" applyAlignment="1" applyProtection="1">
      <alignment horizontal="right" vertical="center"/>
      <protection hidden="1"/>
    </xf>
    <xf numFmtId="186" fontId="56" fillId="26" borderId="71" xfId="61" applyNumberFormat="1" applyFont="1" applyFill="1" applyBorder="1" applyAlignment="1" applyProtection="1">
      <alignment horizontal="right" vertical="center"/>
      <protection hidden="1"/>
    </xf>
    <xf numFmtId="9" fontId="56" fillId="26" borderId="130" xfId="61" applyNumberFormat="1" applyFont="1" applyFill="1" applyBorder="1" applyAlignment="1" applyProtection="1">
      <alignment horizontal="center" vertical="center"/>
      <protection hidden="1"/>
    </xf>
    <xf numFmtId="190" fontId="56" fillId="27" borderId="2" xfId="61" applyNumberFormat="1" applyFont="1" applyFill="1" applyBorder="1" applyAlignment="1" applyProtection="1">
      <alignment horizontal="right" vertical="center"/>
      <protection hidden="1"/>
    </xf>
    <xf numFmtId="189" fontId="50" fillId="27" borderId="71" xfId="61" applyNumberFormat="1" applyFont="1" applyFill="1" applyBorder="1" applyAlignment="1" applyProtection="1">
      <alignment horizontal="right" vertical="center"/>
      <protection hidden="1"/>
    </xf>
    <xf numFmtId="9" fontId="56" fillId="26" borderId="19" xfId="61" applyNumberFormat="1" applyFont="1" applyFill="1" applyBorder="1" applyAlignment="1" applyProtection="1">
      <alignment vertical="center"/>
      <protection hidden="1"/>
    </xf>
    <xf numFmtId="9" fontId="56" fillId="26" borderId="2" xfId="61" applyNumberFormat="1" applyFont="1" applyFill="1" applyBorder="1" applyAlignment="1" applyProtection="1">
      <alignment vertical="center"/>
      <protection hidden="1"/>
    </xf>
    <xf numFmtId="0" fontId="56" fillId="27" borderId="85" xfId="61" applyFont="1" applyFill="1" applyBorder="1" applyAlignment="1" applyProtection="1">
      <alignment horizontal="center" vertical="center"/>
      <protection hidden="1"/>
    </xf>
    <xf numFmtId="189" fontId="50" fillId="27" borderId="40" xfId="61" applyNumberFormat="1" applyFont="1" applyFill="1" applyBorder="1" applyAlignment="1" applyProtection="1">
      <alignment horizontal="right" vertical="center"/>
      <protection hidden="1"/>
    </xf>
    <xf numFmtId="0" fontId="56" fillId="33" borderId="39" xfId="61" applyFont="1" applyFill="1" applyBorder="1" applyAlignment="1" applyProtection="1">
      <alignment vertical="center"/>
      <protection hidden="1"/>
    </xf>
    <xf numFmtId="0" fontId="56" fillId="33" borderId="26" xfId="61" applyFont="1" applyFill="1" applyBorder="1" applyAlignment="1" applyProtection="1">
      <alignment vertical="center"/>
      <protection hidden="1"/>
    </xf>
    <xf numFmtId="194" fontId="56" fillId="33" borderId="26" xfId="61" applyNumberFormat="1" applyFont="1" applyFill="1" applyBorder="1" applyAlignment="1" applyProtection="1">
      <alignment vertical="center"/>
      <protection hidden="1"/>
    </xf>
    <xf numFmtId="190" fontId="56" fillId="33" borderId="26" xfId="61" applyNumberFormat="1" applyFont="1" applyFill="1" applyBorder="1" applyAlignment="1" applyProtection="1">
      <alignment horizontal="right" vertical="center"/>
      <protection hidden="1"/>
    </xf>
    <xf numFmtId="189" fontId="50" fillId="33" borderId="40" xfId="61" applyNumberFormat="1" applyFont="1" applyFill="1" applyBorder="1" applyAlignment="1" applyProtection="1">
      <alignment horizontal="right" vertical="center"/>
      <protection hidden="1"/>
    </xf>
    <xf numFmtId="194" fontId="56" fillId="33" borderId="26" xfId="61" applyNumberFormat="1" applyFont="1" applyFill="1" applyBorder="1" applyAlignment="1" applyProtection="1">
      <alignment horizontal="right" vertical="center"/>
      <protection hidden="1"/>
    </xf>
    <xf numFmtId="0" fontId="56" fillId="33" borderId="85" xfId="61" applyFont="1" applyFill="1" applyBorder="1" applyAlignment="1" applyProtection="1">
      <alignment horizontal="center" vertical="center"/>
      <protection hidden="1"/>
    </xf>
    <xf numFmtId="0" fontId="46" fillId="0" borderId="29" xfId="61" applyFont="1" applyFill="1" applyBorder="1" applyAlignment="1" applyProtection="1">
      <alignment vertical="center"/>
      <protection locked="0"/>
    </xf>
    <xf numFmtId="0" fontId="56" fillId="0" borderId="24" xfId="64" applyNumberFormat="1" applyFont="1" applyBorder="1" applyAlignment="1" applyProtection="1">
      <alignment horizontal="left" vertical="center" shrinkToFit="1"/>
      <protection locked="0"/>
    </xf>
    <xf numFmtId="0" fontId="56" fillId="0" borderId="24" xfId="64" applyNumberFormat="1" applyFont="1" applyBorder="1" applyAlignment="1" applyProtection="1">
      <alignment horizontal="left" vertical="center" shrinkToFit="1"/>
      <protection locked="0" hidden="1"/>
    </xf>
    <xf numFmtId="49" fontId="56" fillId="0" borderId="24" xfId="64" applyNumberFormat="1" applyFont="1" applyBorder="1" applyAlignment="1" applyProtection="1">
      <alignment horizontal="center" vertical="center" shrinkToFit="1"/>
      <protection locked="0" hidden="1"/>
    </xf>
    <xf numFmtId="49" fontId="50" fillId="0" borderId="24" xfId="64" applyNumberFormat="1" applyFont="1" applyBorder="1" applyAlignment="1" applyProtection="1">
      <alignment horizontal="center" vertical="center" shrinkToFit="1"/>
      <protection locked="0" hidden="1"/>
    </xf>
    <xf numFmtId="41" fontId="50" fillId="0" borderId="24" xfId="64" applyNumberFormat="1" applyFont="1" applyBorder="1" applyAlignment="1" applyProtection="1">
      <alignment horizontal="center" vertical="center" shrinkToFit="1"/>
      <protection locked="0" hidden="1"/>
    </xf>
    <xf numFmtId="3" fontId="56" fillId="0" borderId="24" xfId="64" applyNumberFormat="1" applyFont="1" applyBorder="1" applyAlignment="1" applyProtection="1">
      <alignment horizontal="left" vertical="center" indent="1" shrinkToFit="1"/>
      <protection locked="0" hidden="1"/>
    </xf>
    <xf numFmtId="0" fontId="56" fillId="0" borderId="0" xfId="64" applyNumberFormat="1" applyFont="1" applyBorder="1" applyAlignment="1" applyProtection="1">
      <alignment horizontal="left" vertical="center" shrinkToFit="1"/>
      <protection locked="0" hidden="1"/>
    </xf>
    <xf numFmtId="49" fontId="56" fillId="0" borderId="0" xfId="64" applyNumberFormat="1" applyFont="1" applyBorder="1" applyAlignment="1" applyProtection="1">
      <alignment horizontal="center" vertical="center" shrinkToFit="1"/>
      <protection locked="0" hidden="1"/>
    </xf>
    <xf numFmtId="49" fontId="50" fillId="0" borderId="0" xfId="64" applyNumberFormat="1" applyFont="1" applyBorder="1" applyAlignment="1" applyProtection="1">
      <alignment horizontal="center" vertical="center" shrinkToFit="1"/>
      <protection locked="0" hidden="1"/>
    </xf>
    <xf numFmtId="41" fontId="50" fillId="0" borderId="0" xfId="64" applyNumberFormat="1" applyFont="1" applyBorder="1" applyAlignment="1" applyProtection="1">
      <alignment horizontal="center" vertical="center" shrinkToFit="1"/>
      <protection locked="0" hidden="1"/>
    </xf>
    <xf numFmtId="3" fontId="56" fillId="0" borderId="0" xfId="64" applyNumberFormat="1" applyFont="1" applyBorder="1" applyAlignment="1" applyProtection="1">
      <alignment horizontal="left" vertical="center" indent="1" shrinkToFit="1"/>
      <protection locked="0" hidden="1"/>
    </xf>
    <xf numFmtId="0" fontId="34" fillId="0" borderId="0" xfId="64" applyNumberFormat="1" applyFont="1" applyAlignment="1" applyProtection="1">
      <alignment horizontal="center" vertical="center"/>
      <protection hidden="1"/>
    </xf>
    <xf numFmtId="0" fontId="123" fillId="0" borderId="26" xfId="0" applyFont="1" applyBorder="1" applyAlignment="1">
      <alignment horizontal="left"/>
    </xf>
    <xf numFmtId="0" fontId="124" fillId="0" borderId="26" xfId="64" applyNumberFormat="1" applyFont="1" applyBorder="1" applyAlignment="1" applyProtection="1">
      <alignment horizontal="center"/>
      <protection hidden="1"/>
    </xf>
    <xf numFmtId="0" fontId="56" fillId="0" borderId="0" xfId="61" applyFont="1" applyFill="1" applyBorder="1" applyAlignment="1" applyProtection="1">
      <alignment horizontal="right" vertical="center"/>
      <protection hidden="1"/>
    </xf>
    <xf numFmtId="0" fontId="56" fillId="0" borderId="0" xfId="61" applyFont="1" applyFill="1" applyBorder="1" applyAlignment="1" applyProtection="1">
      <alignment horizontal="left" vertical="center"/>
      <protection hidden="1"/>
    </xf>
    <xf numFmtId="197" fontId="46" fillId="0" borderId="0" xfId="61" applyNumberFormat="1" applyFont="1" applyFill="1" applyBorder="1" applyAlignment="1" applyProtection="1">
      <alignment horizontal="center" vertical="center"/>
      <protection hidden="1"/>
    </xf>
    <xf numFmtId="176" fontId="86" fillId="30" borderId="131" xfId="0" applyNumberFormat="1" applyFont="1" applyFill="1" applyBorder="1" applyAlignment="1" applyProtection="1">
      <alignment vertical="center"/>
      <protection locked="0"/>
    </xf>
    <xf numFmtId="176" fontId="86" fillId="30" borderId="132" xfId="0" applyNumberFormat="1" applyFont="1" applyFill="1" applyBorder="1" applyAlignment="1" applyProtection="1">
      <alignment vertical="center"/>
      <protection locked="0"/>
    </xf>
    <xf numFmtId="0" fontId="91" fillId="29" borderId="23" xfId="61" applyNumberFormat="1" applyFont="1" applyFill="1" applyBorder="1" applyAlignment="1" applyProtection="1">
      <alignment vertical="center"/>
      <protection locked="0"/>
    </xf>
    <xf numFmtId="0" fontId="91" fillId="29" borderId="18" xfId="61" applyNumberFormat="1" applyFont="1" applyFill="1" applyBorder="1" applyAlignment="1" applyProtection="1">
      <alignment vertical="center"/>
      <protection locked="0"/>
    </xf>
    <xf numFmtId="0" fontId="91" fillId="29" borderId="34" xfId="61" applyNumberFormat="1" applyFont="1" applyFill="1" applyBorder="1" applyAlignment="1" applyProtection="1">
      <alignment vertical="center"/>
      <protection locked="0"/>
    </xf>
    <xf numFmtId="0" fontId="91" fillId="29" borderId="25" xfId="61" applyNumberFormat="1" applyFont="1" applyFill="1" applyBorder="1" applyAlignment="1" applyProtection="1">
      <alignment vertical="center"/>
      <protection locked="0"/>
    </xf>
    <xf numFmtId="0" fontId="86" fillId="30" borderId="127" xfId="0" applyFont="1" applyFill="1" applyBorder="1" applyAlignment="1" applyProtection="1">
      <alignment vertical="center"/>
      <protection locked="0"/>
    </xf>
    <xf numFmtId="0" fontId="86" fillId="30" borderId="133" xfId="0" applyFont="1" applyFill="1" applyBorder="1" applyAlignment="1" applyProtection="1">
      <alignment vertical="center"/>
      <protection locked="0"/>
    </xf>
    <xf numFmtId="198" fontId="86" fillId="30" borderId="134" xfId="0" applyNumberFormat="1" applyFont="1" applyFill="1" applyBorder="1" applyAlignment="1" applyProtection="1">
      <alignment vertical="center"/>
      <protection locked="0"/>
    </xf>
    <xf numFmtId="198" fontId="86" fillId="30" borderId="135" xfId="0" applyNumberFormat="1" applyFont="1" applyFill="1" applyBorder="1" applyAlignment="1" applyProtection="1">
      <alignment vertical="center"/>
      <protection locked="0"/>
    </xf>
    <xf numFmtId="0" fontId="86" fillId="30" borderId="136" xfId="0" applyFont="1" applyFill="1" applyBorder="1" applyAlignment="1" applyProtection="1">
      <alignment vertical="center"/>
      <protection locked="0"/>
    </xf>
    <xf numFmtId="0" fontId="86" fillId="30" borderId="137" xfId="0" applyFont="1" applyFill="1" applyBorder="1" applyAlignment="1" applyProtection="1">
      <alignment vertical="center"/>
      <protection locked="0"/>
    </xf>
    <xf numFmtId="0" fontId="86" fillId="30" borderId="138" xfId="0" applyFont="1" applyFill="1" applyBorder="1" applyAlignment="1" applyProtection="1">
      <alignment vertical="center"/>
      <protection locked="0"/>
    </xf>
    <xf numFmtId="0" fontId="46" fillId="0" borderId="23" xfId="61" applyFont="1" applyFill="1" applyBorder="1" applyAlignment="1" applyProtection="1">
      <alignment horizontal="center" vertical="center"/>
      <protection hidden="1"/>
    </xf>
    <xf numFmtId="0" fontId="46" fillId="0" borderId="18" xfId="61" applyFont="1" applyFill="1" applyBorder="1" applyAlignment="1" applyProtection="1">
      <alignment vertical="center"/>
      <protection hidden="1"/>
    </xf>
    <xf numFmtId="0" fontId="46" fillId="0" borderId="34" xfId="61" applyFont="1" applyFill="1" applyBorder="1" applyAlignment="1" applyProtection="1">
      <alignment horizontal="center" vertical="center"/>
      <protection hidden="1"/>
    </xf>
    <xf numFmtId="0" fontId="46" fillId="0" borderId="25" xfId="61" applyFont="1" applyFill="1" applyBorder="1" applyAlignment="1" applyProtection="1">
      <alignment vertical="center"/>
      <protection hidden="1"/>
    </xf>
    <xf numFmtId="0" fontId="19" fillId="0" borderId="0" xfId="62" applyFont="1" applyFill="1" applyBorder="1" applyAlignment="1">
      <alignment vertical="center" shrinkToFit="1"/>
    </xf>
    <xf numFmtId="0" fontId="19" fillId="0" borderId="0" xfId="62" applyFont="1" applyFill="1" applyBorder="1" applyAlignment="1">
      <alignment horizontal="center" vertical="center" shrinkToFit="1"/>
    </xf>
    <xf numFmtId="197" fontId="46" fillId="0" borderId="0" xfId="61" applyNumberFormat="1" applyFont="1" applyFill="1" applyBorder="1" applyAlignment="1" applyProtection="1">
      <alignment horizontal="right" vertical="center"/>
      <protection hidden="1"/>
    </xf>
    <xf numFmtId="0" fontId="88" fillId="26" borderId="0" xfId="0" applyFont="1"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0" fontId="0" fillId="26" borderId="0" xfId="0" applyFont="1" applyFill="1" applyAlignment="1">
      <alignment vertical="center"/>
    </xf>
    <xf numFmtId="0" fontId="0" fillId="37" borderId="0" xfId="0" applyFill="1" applyProtection="1">
      <protection locked="0"/>
    </xf>
    <xf numFmtId="0" fontId="0" fillId="0" borderId="0" xfId="0" applyBorder="1" applyAlignment="1" applyProtection="1">
      <alignment horizontal="center" vertical="center"/>
      <protection locked="0"/>
    </xf>
    <xf numFmtId="0" fontId="0" fillId="37" borderId="0" xfId="0" applyFill="1" applyAlignment="1" applyProtection="1">
      <alignment horizontal="center"/>
      <protection locked="0"/>
    </xf>
    <xf numFmtId="0" fontId="0" fillId="0" borderId="0" xfId="0" applyAlignment="1" applyProtection="1">
      <alignment horizontal="center"/>
      <protection locked="0"/>
    </xf>
    <xf numFmtId="177" fontId="43" fillId="0" borderId="20" xfId="0" applyNumberFormat="1" applyFont="1" applyFill="1" applyBorder="1" applyAlignment="1" applyProtection="1">
      <alignment horizontal="left" vertical="center"/>
      <protection hidden="1"/>
    </xf>
    <xf numFmtId="41" fontId="40" fillId="0" borderId="80" xfId="0" applyNumberFormat="1" applyFont="1" applyBorder="1" applyAlignment="1" applyProtection="1">
      <alignment vertical="center"/>
      <protection hidden="1"/>
    </xf>
    <xf numFmtId="41" fontId="40" fillId="0" borderId="81" xfId="0" applyNumberFormat="1" applyFont="1" applyBorder="1" applyAlignment="1" applyProtection="1">
      <alignment vertical="center"/>
      <protection hidden="1"/>
    </xf>
    <xf numFmtId="178" fontId="40" fillId="0" borderId="77" xfId="0" applyNumberFormat="1" applyFont="1" applyBorder="1" applyAlignment="1" applyProtection="1">
      <alignment horizontal="right" vertical="center" shrinkToFit="1"/>
      <protection hidden="1"/>
    </xf>
    <xf numFmtId="0" fontId="43" fillId="0" borderId="91" xfId="0" applyNumberFormat="1" applyFont="1" applyBorder="1" applyAlignment="1" applyProtection="1">
      <alignment vertical="center" shrinkToFit="1"/>
      <protection locked="0"/>
    </xf>
    <xf numFmtId="41" fontId="40" fillId="0" borderId="91" xfId="0" applyNumberFormat="1" applyFont="1" applyBorder="1" applyAlignment="1" applyProtection="1">
      <alignment horizontal="center" vertical="center" shrinkToFit="1"/>
      <protection locked="0"/>
    </xf>
    <xf numFmtId="41" fontId="40" fillId="0" borderId="92" xfId="0" applyNumberFormat="1" applyFont="1" applyBorder="1" applyAlignment="1" applyProtection="1">
      <alignment horizontal="right" vertical="center" shrinkToFit="1"/>
      <protection locked="0"/>
    </xf>
    <xf numFmtId="178" fontId="40" fillId="0" borderId="92" xfId="0" applyNumberFormat="1" applyFont="1" applyBorder="1" applyAlignment="1" applyProtection="1">
      <alignment horizontal="right" vertical="center" shrinkToFit="1"/>
      <protection hidden="1"/>
    </xf>
    <xf numFmtId="41" fontId="40" fillId="0" borderId="139" xfId="0" applyNumberFormat="1" applyFont="1" applyBorder="1" applyAlignment="1" applyProtection="1">
      <alignment horizontal="center" vertical="center" shrinkToFit="1"/>
      <protection locked="0"/>
    </xf>
    <xf numFmtId="41" fontId="40" fillId="0" borderId="94" xfId="0" applyNumberFormat="1" applyFont="1" applyBorder="1" applyAlignment="1" applyProtection="1">
      <alignment horizontal="right" vertical="center" shrinkToFit="1"/>
      <protection hidden="1"/>
    </xf>
    <xf numFmtId="178" fontId="40" fillId="27" borderId="2" xfId="0" applyNumberFormat="1" applyFont="1" applyFill="1" applyBorder="1" applyAlignment="1" applyProtection="1">
      <alignment vertical="center" shrinkToFit="1"/>
      <protection hidden="1"/>
    </xf>
    <xf numFmtId="178" fontId="40" fillId="27" borderId="71" xfId="0" applyNumberFormat="1" applyFont="1" applyFill="1" applyBorder="1" applyAlignment="1" applyProtection="1">
      <alignment vertical="center" shrinkToFit="1"/>
      <protection hidden="1"/>
    </xf>
    <xf numFmtId="41" fontId="40" fillId="0" borderId="42" xfId="0" applyNumberFormat="1" applyFont="1" applyBorder="1" applyAlignment="1" applyProtection="1">
      <alignment vertical="center" shrinkToFit="1"/>
      <protection hidden="1"/>
    </xf>
    <xf numFmtId="41" fontId="40" fillId="0" borderId="140" xfId="0" applyNumberFormat="1" applyFont="1" applyBorder="1" applyAlignment="1" applyProtection="1">
      <alignment vertical="center" shrinkToFit="1"/>
      <protection hidden="1"/>
    </xf>
    <xf numFmtId="41" fontId="40" fillId="0" borderId="23" xfId="0" applyNumberFormat="1" applyFont="1" applyBorder="1" applyAlignment="1" applyProtection="1">
      <alignment vertical="center" shrinkToFit="1"/>
      <protection hidden="1"/>
    </xf>
    <xf numFmtId="41" fontId="40" fillId="0" borderId="80" xfId="0" applyNumberFormat="1" applyFont="1" applyBorder="1" applyAlignment="1" applyProtection="1">
      <alignment horizontal="center" vertical="center"/>
      <protection hidden="1"/>
    </xf>
    <xf numFmtId="178" fontId="40" fillId="0" borderId="16" xfId="0" applyNumberFormat="1" applyFont="1" applyBorder="1" applyAlignment="1" applyProtection="1">
      <alignment horizontal="right" vertical="center"/>
      <protection locked="0"/>
    </xf>
    <xf numFmtId="41" fontId="40" fillId="0" borderId="91" xfId="0" applyNumberFormat="1" applyFont="1" applyBorder="1" applyAlignment="1" applyProtection="1">
      <alignment horizontal="center" vertical="center"/>
      <protection hidden="1"/>
    </xf>
    <xf numFmtId="3" fontId="40" fillId="0" borderId="25" xfId="0" applyNumberFormat="1" applyFont="1" applyBorder="1" applyAlignment="1" applyProtection="1">
      <alignment horizontal="right" vertical="center"/>
      <protection locked="0"/>
    </xf>
    <xf numFmtId="178" fontId="40" fillId="0" borderId="94" xfId="0" applyNumberFormat="1" applyFont="1" applyBorder="1" applyAlignment="1" applyProtection="1">
      <alignment horizontal="right" vertical="center"/>
      <protection locked="0"/>
    </xf>
    <xf numFmtId="41" fontId="40" fillId="0" borderId="34" xfId="0" applyNumberFormat="1" applyFont="1" applyBorder="1" applyAlignment="1" applyProtection="1">
      <alignment vertical="center" shrinkToFit="1"/>
      <protection hidden="1"/>
    </xf>
    <xf numFmtId="41" fontId="40" fillId="0" borderId="91" xfId="0" applyNumberFormat="1" applyFont="1" applyBorder="1" applyAlignment="1" applyProtection="1">
      <alignment vertical="center"/>
      <protection hidden="1"/>
    </xf>
    <xf numFmtId="178" fontId="40" fillId="0" borderId="94" xfId="0" applyNumberFormat="1" applyFont="1" applyBorder="1" applyAlignment="1" applyProtection="1">
      <alignment horizontal="right" vertical="center"/>
      <protection hidden="1"/>
    </xf>
    <xf numFmtId="0" fontId="56" fillId="0" borderId="34" xfId="61" applyFont="1" applyFill="1" applyBorder="1" applyAlignment="1" applyProtection="1">
      <alignment horizontal="center" vertical="center"/>
      <protection hidden="1"/>
    </xf>
    <xf numFmtId="0" fontId="56" fillId="0" borderId="25" xfId="61" applyFont="1" applyFill="1" applyBorder="1" applyAlignment="1" applyProtection="1">
      <alignment horizontal="center" vertical="center"/>
      <protection hidden="1"/>
    </xf>
    <xf numFmtId="0" fontId="56" fillId="0" borderId="35" xfId="61" applyFont="1" applyFill="1" applyBorder="1" applyAlignment="1" applyProtection="1">
      <alignment horizontal="center" vertical="center"/>
      <protection hidden="1"/>
    </xf>
    <xf numFmtId="0" fontId="19" fillId="26" borderId="0" xfId="66" applyNumberFormat="1" applyFill="1" applyAlignment="1">
      <alignment vertical="center"/>
    </xf>
    <xf numFmtId="0" fontId="88" fillId="26" borderId="2" xfId="166" applyNumberFormat="1" applyFont="1" applyFill="1" applyBorder="1" applyAlignment="1" applyProtection="1">
      <alignment vertical="center"/>
      <protection locked="0"/>
    </xf>
    <xf numFmtId="0" fontId="88" fillId="26" borderId="71" xfId="166" applyNumberFormat="1" applyFont="1" applyFill="1" applyBorder="1" applyAlignment="1" applyProtection="1">
      <alignment vertical="center"/>
      <protection locked="0"/>
    </xf>
    <xf numFmtId="0" fontId="19" fillId="26" borderId="2" xfId="117" applyNumberFormat="1" applyFill="1" applyBorder="1" applyAlignment="1" applyProtection="1">
      <alignment vertical="center"/>
      <protection locked="0"/>
    </xf>
    <xf numFmtId="0" fontId="19" fillId="26" borderId="71" xfId="117" applyNumberFormat="1" applyFill="1" applyBorder="1" applyAlignment="1" applyProtection="1">
      <alignment vertical="center"/>
      <protection locked="0"/>
    </xf>
    <xf numFmtId="0" fontId="19" fillId="0" borderId="70" xfId="165" applyNumberFormat="1" applyFont="1" applyFill="1" applyBorder="1" applyAlignment="1" applyProtection="1">
      <alignment vertical="center"/>
      <protection locked="0"/>
    </xf>
    <xf numFmtId="0" fontId="83" fillId="26" borderId="71" xfId="104" applyNumberFormat="1" applyFont="1" applyFill="1" applyBorder="1" applyAlignment="1">
      <alignment vertical="center"/>
    </xf>
    <xf numFmtId="0" fontId="83" fillId="26" borderId="2" xfId="104" applyNumberFormat="1" applyFont="1" applyFill="1" applyBorder="1" applyAlignment="1">
      <alignment vertical="center"/>
    </xf>
    <xf numFmtId="0" fontId="19" fillId="0" borderId="0" xfId="104" applyNumberFormat="1"/>
    <xf numFmtId="0" fontId="88" fillId="26" borderId="71" xfId="104" applyNumberFormat="1" applyFont="1" applyFill="1" applyBorder="1" applyAlignment="1" applyProtection="1">
      <alignment vertical="center"/>
      <protection locked="0"/>
    </xf>
    <xf numFmtId="0" fontId="88" fillId="26" borderId="2" xfId="104" applyNumberFormat="1" applyFont="1" applyFill="1" applyBorder="1" applyAlignment="1" applyProtection="1">
      <alignment vertical="center"/>
      <protection locked="0"/>
    </xf>
    <xf numFmtId="0" fontId="0" fillId="0" borderId="70" xfId="165" applyNumberFormat="1" applyFont="1" applyFill="1" applyBorder="1" applyAlignment="1" applyProtection="1">
      <alignment vertical="center"/>
      <protection locked="0"/>
    </xf>
    <xf numFmtId="0" fontId="19" fillId="0" borderId="70" xfId="165" applyNumberFormat="1" applyFont="1" applyFill="1" applyBorder="1" applyAlignment="1" applyProtection="1">
      <alignment vertical="center" wrapText="1"/>
      <protection locked="0"/>
    </xf>
    <xf numFmtId="0" fontId="88" fillId="26" borderId="19" xfId="104" applyNumberFormat="1" applyFont="1" applyFill="1" applyBorder="1" applyAlignment="1" applyProtection="1">
      <alignment vertical="center"/>
      <protection locked="0"/>
    </xf>
    <xf numFmtId="0" fontId="88" fillId="26" borderId="19" xfId="166" applyNumberFormat="1" applyFont="1" applyFill="1" applyBorder="1" applyAlignment="1" applyProtection="1">
      <alignment vertical="center"/>
      <protection locked="0"/>
    </xf>
    <xf numFmtId="0" fontId="19" fillId="0" borderId="70" xfId="165" applyNumberFormat="1" applyFill="1" applyBorder="1" applyAlignment="1" applyProtection="1">
      <alignment vertical="center"/>
      <protection locked="0"/>
    </xf>
    <xf numFmtId="0" fontId="19" fillId="41" borderId="0" xfId="61" applyFill="1" applyAlignment="1" applyProtection="1">
      <alignment vertical="center"/>
      <protection locked="0"/>
    </xf>
    <xf numFmtId="0" fontId="0" fillId="41" borderId="0" xfId="61" applyFont="1" applyFill="1" applyAlignment="1" applyProtection="1">
      <alignment vertical="center"/>
      <protection locked="0"/>
    </xf>
    <xf numFmtId="0" fontId="0" fillId="41" borderId="0" xfId="0" applyFill="1" applyAlignment="1">
      <alignment vertical="center"/>
    </xf>
    <xf numFmtId="0" fontId="19" fillId="26" borderId="2" xfId="61" applyFill="1" applyBorder="1" applyAlignment="1" applyProtection="1">
      <alignment vertical="center"/>
      <protection locked="0"/>
    </xf>
    <xf numFmtId="0" fontId="19" fillId="26" borderId="71" xfId="61" applyFill="1" applyBorder="1" applyAlignment="1" applyProtection="1">
      <alignment vertical="center"/>
      <protection locked="0"/>
    </xf>
    <xf numFmtId="0" fontId="46" fillId="26" borderId="2" xfId="61" applyFont="1" applyFill="1" applyBorder="1" applyAlignment="1" applyProtection="1">
      <alignment vertical="center"/>
      <protection locked="0"/>
    </xf>
    <xf numFmtId="0" fontId="46" fillId="26" borderId="71" xfId="61" applyFont="1" applyFill="1" applyBorder="1" applyAlignment="1" applyProtection="1">
      <alignment vertical="center"/>
      <protection locked="0"/>
    </xf>
    <xf numFmtId="0" fontId="0" fillId="0" borderId="111" xfId="165" applyNumberFormat="1" applyFont="1" applyFill="1" applyBorder="1" applyAlignment="1" applyProtection="1">
      <alignment vertical="center" wrapText="1"/>
      <protection locked="0"/>
    </xf>
    <xf numFmtId="0" fontId="19" fillId="0" borderId="111" xfId="165" applyNumberFormat="1" applyFill="1" applyBorder="1" applyAlignment="1" applyProtection="1">
      <alignment vertical="center"/>
      <protection locked="0"/>
    </xf>
    <xf numFmtId="0" fontId="132" fillId="0" borderId="0" xfId="167" applyFont="1" applyAlignment="1">
      <alignment horizontal="center"/>
    </xf>
    <xf numFmtId="0" fontId="131" fillId="0" borderId="0" xfId="167"/>
    <xf numFmtId="0" fontId="132" fillId="0" borderId="70" xfId="167" applyFont="1" applyBorder="1" applyAlignment="1">
      <alignment horizontal="center" vertical="center"/>
    </xf>
    <xf numFmtId="0" fontId="132" fillId="0" borderId="0" xfId="167" applyFont="1"/>
    <xf numFmtId="0" fontId="132" fillId="0" borderId="70" xfId="167" applyFont="1" applyBorder="1" applyAlignment="1" applyProtection="1">
      <alignment horizontal="center" vertical="center"/>
      <protection locked="0"/>
    </xf>
    <xf numFmtId="0" fontId="132" fillId="0" borderId="0" xfId="167" applyFont="1" applyBorder="1" applyAlignment="1" applyProtection="1">
      <alignment horizontal="center" vertical="center"/>
      <protection locked="0"/>
    </xf>
    <xf numFmtId="49" fontId="132" fillId="0" borderId="0" xfId="167" applyNumberFormat="1" applyFont="1" applyBorder="1" applyAlignment="1" applyProtection="1">
      <alignment horizontal="center" vertical="center"/>
      <protection locked="0"/>
    </xf>
    <xf numFmtId="177" fontId="132" fillId="0" borderId="0" xfId="167" applyNumberFormat="1" applyFont="1" applyBorder="1" applyAlignment="1" applyProtection="1">
      <alignment horizontal="center" vertical="center"/>
      <protection locked="0"/>
    </xf>
    <xf numFmtId="0" fontId="132" fillId="0" borderId="0" xfId="168" applyFont="1" applyAlignment="1">
      <alignment horizontal="center" vertical="center"/>
    </xf>
    <xf numFmtId="0" fontId="132" fillId="0" borderId="0" xfId="168" applyFont="1" applyAlignment="1" applyProtection="1">
      <alignment horizontal="center" vertical="center"/>
    </xf>
    <xf numFmtId="0" fontId="132" fillId="0" borderId="0" xfId="168" applyFont="1" applyBorder="1" applyAlignment="1">
      <alignment horizontal="center" vertical="center"/>
    </xf>
    <xf numFmtId="0" fontId="135" fillId="0" borderId="0" xfId="168" applyFont="1" applyAlignment="1" applyProtection="1">
      <alignment horizontal="center" vertical="center" wrapText="1"/>
    </xf>
    <xf numFmtId="0" fontId="135" fillId="0" borderId="0" xfId="168" applyFont="1" applyAlignment="1">
      <alignment horizontal="center" vertical="center" wrapText="1"/>
    </xf>
    <xf numFmtId="0" fontId="132" fillId="0" borderId="70" xfId="168" applyFont="1" applyBorder="1" applyAlignment="1">
      <alignment horizontal="center" vertical="center"/>
    </xf>
    <xf numFmtId="0" fontId="132" fillId="0" borderId="70" xfId="168" applyFont="1" applyBorder="1" applyAlignment="1" applyProtection="1">
      <alignment horizontal="center" vertical="center"/>
      <protection locked="0"/>
    </xf>
    <xf numFmtId="0" fontId="143" fillId="0" borderId="0" xfId="168" applyFont="1" applyAlignment="1" applyProtection="1">
      <alignment horizontal="center" vertical="center"/>
    </xf>
    <xf numFmtId="0" fontId="143" fillId="0" borderId="0" xfId="168" applyFont="1" applyAlignment="1">
      <alignment horizontal="center" vertical="center"/>
    </xf>
    <xf numFmtId="0" fontId="141" fillId="0" borderId="0" xfId="168" applyAlignment="1">
      <alignment horizontal="center" vertical="center"/>
    </xf>
    <xf numFmtId="0" fontId="141" fillId="0" borderId="0" xfId="168" applyAlignment="1" applyProtection="1">
      <alignment horizontal="center" vertical="center"/>
    </xf>
    <xf numFmtId="0" fontId="144" fillId="0" borderId="0" xfId="172" applyFont="1" applyFill="1">
      <alignment vertical="center"/>
    </xf>
    <xf numFmtId="0" fontId="144" fillId="0" borderId="0" xfId="172" applyFont="1">
      <alignment vertical="center"/>
    </xf>
    <xf numFmtId="0" fontId="145" fillId="0" borderId="0" xfId="172" applyFont="1" applyBorder="1" applyAlignment="1">
      <alignment horizontal="center" vertical="center"/>
    </xf>
    <xf numFmtId="0" fontId="146" fillId="0" borderId="0" xfId="172" applyFont="1">
      <alignment vertical="center"/>
    </xf>
    <xf numFmtId="0" fontId="145" fillId="0" borderId="0" xfId="172" applyFont="1" applyAlignment="1">
      <alignment vertical="center"/>
    </xf>
    <xf numFmtId="0" fontId="148" fillId="0" borderId="0" xfId="172" applyFont="1" applyBorder="1">
      <alignment vertical="center"/>
    </xf>
    <xf numFmtId="0" fontId="149" fillId="43" borderId="0" xfId="172" applyFont="1" applyFill="1" applyBorder="1">
      <alignment vertical="center"/>
    </xf>
    <xf numFmtId="0" fontId="150" fillId="43" borderId="0" xfId="172" applyFont="1" applyFill="1" applyBorder="1">
      <alignment vertical="center"/>
    </xf>
    <xf numFmtId="0" fontId="145" fillId="43" borderId="0" xfId="172" applyFont="1" applyFill="1" applyBorder="1" applyAlignment="1">
      <alignment horizontal="center" vertical="center"/>
    </xf>
    <xf numFmtId="49" fontId="151" fillId="0" borderId="0" xfId="172" applyNumberFormat="1" applyFont="1" applyBorder="1">
      <alignment vertical="center"/>
    </xf>
    <xf numFmtId="49" fontId="150" fillId="0" borderId="0" xfId="172" applyNumberFormat="1" applyFont="1" applyBorder="1">
      <alignment vertical="center"/>
    </xf>
    <xf numFmtId="49" fontId="152" fillId="0" borderId="0" xfId="172" applyNumberFormat="1" applyFont="1" applyBorder="1">
      <alignment vertical="center"/>
    </xf>
    <xf numFmtId="0" fontId="152" fillId="0" borderId="0" xfId="172" applyFont="1">
      <alignment vertical="center"/>
    </xf>
    <xf numFmtId="49" fontId="149" fillId="45" borderId="198" xfId="172" applyNumberFormat="1" applyFont="1" applyFill="1" applyBorder="1" applyAlignment="1">
      <alignment horizontal="center" vertical="center"/>
    </xf>
    <xf numFmtId="49" fontId="149" fillId="45" borderId="199" xfId="172" applyNumberFormat="1" applyFont="1" applyFill="1" applyBorder="1" applyAlignment="1">
      <alignment vertical="center"/>
    </xf>
    <xf numFmtId="49" fontId="149" fillId="44" borderId="199" xfId="172" applyNumberFormat="1" applyFont="1" applyFill="1" applyBorder="1" applyAlignment="1">
      <alignment vertical="center"/>
    </xf>
    <xf numFmtId="49" fontId="149" fillId="45" borderId="240" xfId="172" applyNumberFormat="1" applyFont="1" applyFill="1" applyBorder="1" applyAlignment="1">
      <alignment vertical="center"/>
    </xf>
    <xf numFmtId="0" fontId="152" fillId="0" borderId="0" xfId="172" applyFont="1" applyAlignment="1">
      <alignment vertical="center" wrapText="1"/>
    </xf>
    <xf numFmtId="49" fontId="150" fillId="0" borderId="202" xfId="172" applyNumberFormat="1" applyFont="1" applyBorder="1" applyAlignment="1">
      <alignment horizontal="center" vertical="center" wrapText="1"/>
    </xf>
    <xf numFmtId="49" fontId="150" fillId="0" borderId="70" xfId="172" applyNumberFormat="1" applyFont="1" applyFill="1" applyBorder="1" applyAlignment="1" applyProtection="1">
      <alignment vertical="center" wrapText="1"/>
      <protection locked="0"/>
    </xf>
    <xf numFmtId="49" fontId="150" fillId="0" borderId="19" xfId="172" applyNumberFormat="1" applyFont="1" applyFill="1" applyBorder="1" applyAlignment="1" applyProtection="1">
      <alignment vertical="center" wrapText="1"/>
      <protection locked="0"/>
    </xf>
    <xf numFmtId="216" fontId="150" fillId="0" borderId="70" xfId="172" applyNumberFormat="1" applyFont="1" applyFill="1" applyBorder="1" applyAlignment="1" applyProtection="1">
      <alignment vertical="center" wrapText="1"/>
      <protection locked="0"/>
    </xf>
    <xf numFmtId="49" fontId="150" fillId="0" borderId="206" xfId="172" applyNumberFormat="1" applyFont="1" applyBorder="1" applyAlignment="1">
      <alignment horizontal="center" vertical="center" wrapText="1"/>
    </xf>
    <xf numFmtId="49" fontId="150" fillId="0" borderId="207" xfId="172" applyNumberFormat="1" applyFont="1" applyFill="1" applyBorder="1" applyAlignment="1" applyProtection="1">
      <alignment vertical="center" wrapText="1"/>
      <protection locked="0"/>
    </xf>
    <xf numFmtId="49" fontId="150" fillId="0" borderId="209" xfId="172" applyNumberFormat="1" applyFont="1" applyFill="1" applyBorder="1" applyAlignment="1" applyProtection="1">
      <alignment vertical="center" wrapText="1"/>
      <protection locked="0"/>
    </xf>
    <xf numFmtId="216" fontId="150" fillId="0" borderId="207" xfId="172" applyNumberFormat="1" applyFont="1" applyFill="1" applyBorder="1" applyAlignment="1" applyProtection="1">
      <alignment vertical="center" wrapText="1"/>
      <protection locked="0"/>
    </xf>
    <xf numFmtId="0" fontId="0" fillId="26" borderId="0" xfId="0" applyFont="1" applyFill="1" applyAlignment="1" applyProtection="1">
      <alignment vertical="center"/>
      <protection locked="0"/>
    </xf>
    <xf numFmtId="0" fontId="153" fillId="0" borderId="63" xfId="171" applyFont="1" applyFill="1" applyBorder="1">
      <alignment vertical="center"/>
    </xf>
    <xf numFmtId="0" fontId="83" fillId="26" borderId="2" xfId="0" applyFont="1" applyFill="1" applyBorder="1" applyAlignment="1">
      <alignment vertical="center"/>
    </xf>
    <xf numFmtId="0" fontId="83" fillId="26" borderId="71" xfId="0" applyFont="1" applyFill="1" applyBorder="1" applyAlignment="1">
      <alignment vertical="center"/>
    </xf>
    <xf numFmtId="0" fontId="154" fillId="0" borderId="19" xfId="171" quotePrefix="1" applyFont="1" applyBorder="1">
      <alignment vertical="center"/>
    </xf>
    <xf numFmtId="0" fontId="154" fillId="0" borderId="19" xfId="171" applyFont="1" applyBorder="1">
      <alignment vertical="center"/>
    </xf>
    <xf numFmtId="0" fontId="155" fillId="0" borderId="19" xfId="171" quotePrefix="1" applyFont="1" applyBorder="1">
      <alignment vertical="center"/>
    </xf>
    <xf numFmtId="0" fontId="155" fillId="26" borderId="2" xfId="0" applyFont="1" applyFill="1" applyBorder="1" applyAlignment="1">
      <alignment vertical="center"/>
    </xf>
    <xf numFmtId="0" fontId="155" fillId="26" borderId="71" xfId="0" applyFont="1" applyFill="1" applyBorder="1" applyAlignment="1">
      <alignment vertical="center"/>
    </xf>
    <xf numFmtId="0" fontId="155" fillId="0" borderId="19" xfId="171" applyFont="1" applyBorder="1">
      <alignment vertical="center"/>
    </xf>
    <xf numFmtId="0" fontId="156" fillId="0" borderId="70" xfId="169" quotePrefix="1" applyFont="1" applyBorder="1">
      <alignment vertical="center"/>
    </xf>
    <xf numFmtId="0" fontId="156" fillId="0" borderId="70" xfId="169" applyFont="1" applyBorder="1">
      <alignment vertical="center"/>
    </xf>
    <xf numFmtId="203" fontId="144" fillId="0" borderId="0" xfId="172" applyNumberFormat="1" applyFont="1" applyBorder="1" applyAlignment="1">
      <alignment vertical="center"/>
    </xf>
    <xf numFmtId="203" fontId="144" fillId="0" borderId="0" xfId="172" applyNumberFormat="1" applyFont="1">
      <alignment vertical="center"/>
    </xf>
    <xf numFmtId="0" fontId="89" fillId="26" borderId="19" xfId="0" applyFont="1" applyFill="1" applyBorder="1" applyAlignment="1">
      <alignment vertical="center"/>
    </xf>
    <xf numFmtId="0" fontId="153" fillId="0" borderId="40" xfId="171" applyFont="1" applyFill="1" applyBorder="1">
      <alignment vertical="center"/>
    </xf>
    <xf numFmtId="0" fontId="153" fillId="0" borderId="0" xfId="171" applyFont="1" applyFill="1" applyBorder="1">
      <alignment vertical="center"/>
    </xf>
    <xf numFmtId="0" fontId="19" fillId="25" borderId="0" xfId="61" applyFont="1" applyFill="1" applyAlignment="1" applyProtection="1">
      <alignment vertical="center"/>
      <protection locked="0"/>
    </xf>
    <xf numFmtId="0" fontId="19" fillId="0" borderId="0" xfId="61" applyFont="1" applyAlignment="1" applyProtection="1">
      <alignment vertical="center"/>
      <protection locked="0"/>
    </xf>
    <xf numFmtId="0" fontId="19" fillId="0" borderId="0" xfId="61" applyFont="1" applyAlignment="1" applyProtection="1">
      <alignment horizontal="center" vertical="center"/>
      <protection locked="0"/>
    </xf>
    <xf numFmtId="0" fontId="34" fillId="0" borderId="0" xfId="61" applyFont="1" applyAlignment="1" applyProtection="1">
      <alignment vertical="center"/>
      <protection locked="0"/>
    </xf>
    <xf numFmtId="0" fontId="19" fillId="25" borderId="0" xfId="61" applyFont="1" applyFill="1" applyBorder="1" applyAlignment="1" applyProtection="1">
      <alignment vertical="center"/>
      <protection locked="0"/>
    </xf>
    <xf numFmtId="0" fontId="19" fillId="0" borderId="0" xfId="61" applyFont="1" applyFill="1" applyBorder="1" applyAlignment="1" applyProtection="1">
      <alignment vertical="center"/>
      <protection locked="0"/>
    </xf>
    <xf numFmtId="0" fontId="19" fillId="0" borderId="0" xfId="61" applyFont="1" applyBorder="1" applyAlignment="1" applyProtection="1">
      <alignment vertical="center"/>
      <protection locked="0"/>
    </xf>
    <xf numFmtId="0" fontId="34" fillId="0" borderId="0" xfId="61" applyFont="1" applyAlignment="1" applyProtection="1">
      <alignment horizontal="center" vertical="center"/>
      <protection locked="0"/>
    </xf>
    <xf numFmtId="0" fontId="19" fillId="0" borderId="0" xfId="61" applyFont="1" applyFill="1" applyAlignment="1" applyProtection="1">
      <alignment vertical="center"/>
      <protection locked="0"/>
    </xf>
    <xf numFmtId="0" fontId="51" fillId="0" borderId="0" xfId="61" applyFont="1" applyAlignment="1" applyProtection="1">
      <alignment horizontal="center" vertical="center"/>
      <protection locked="0"/>
    </xf>
    <xf numFmtId="0" fontId="19" fillId="0" borderId="0" xfId="61" applyFont="1" applyBorder="1" applyAlignment="1" applyProtection="1">
      <alignment horizontal="distributed" vertical="center"/>
      <protection locked="0"/>
    </xf>
    <xf numFmtId="0" fontId="46" fillId="0" borderId="0" xfId="61" applyFont="1" applyBorder="1" applyAlignment="1" applyProtection="1">
      <alignment horizontal="right" vertical="center"/>
      <protection locked="0"/>
    </xf>
    <xf numFmtId="0" fontId="19" fillId="0" borderId="0" xfId="61" applyFill="1" applyAlignment="1" applyProtection="1">
      <alignment vertical="center"/>
      <protection locked="0"/>
    </xf>
    <xf numFmtId="0" fontId="40" fillId="0" borderId="0" xfId="61" applyNumberFormat="1" applyFont="1" applyBorder="1" applyAlignment="1" applyProtection="1">
      <alignment vertical="top"/>
      <protection locked="0"/>
    </xf>
    <xf numFmtId="0" fontId="52" fillId="0" borderId="0" xfId="61" applyNumberFormat="1" applyFont="1" applyBorder="1" applyAlignment="1" applyProtection="1">
      <alignment vertical="top"/>
      <protection locked="0"/>
    </xf>
    <xf numFmtId="0" fontId="52" fillId="0" borderId="0" xfId="61" applyNumberFormat="1" applyFont="1" applyFill="1" applyBorder="1" applyAlignment="1" applyProtection="1">
      <alignment vertical="top"/>
      <protection locked="0"/>
    </xf>
    <xf numFmtId="49" fontId="46" fillId="0" borderId="0" xfId="61" applyNumberFormat="1" applyFont="1" applyBorder="1" applyAlignment="1" applyProtection="1">
      <alignment vertical="center"/>
      <protection locked="0"/>
    </xf>
    <xf numFmtId="0" fontId="53" fillId="0" borderId="24" xfId="61" applyNumberFormat="1" applyFont="1" applyFill="1" applyBorder="1" applyAlignment="1" applyProtection="1">
      <alignment vertical="center"/>
      <protection locked="0"/>
    </xf>
    <xf numFmtId="0" fontId="54" fillId="25" borderId="0" xfId="61" applyFont="1" applyFill="1" applyAlignment="1" applyProtection="1">
      <alignment vertical="center"/>
      <protection locked="0"/>
    </xf>
    <xf numFmtId="0" fontId="54" fillId="0" borderId="0" xfId="61" applyFont="1" applyFill="1" applyAlignment="1" applyProtection="1">
      <alignment vertical="center"/>
      <protection locked="0"/>
    </xf>
    <xf numFmtId="0" fontId="54" fillId="0" borderId="0" xfId="61" applyFont="1" applyBorder="1" applyAlignment="1" applyProtection="1">
      <alignment vertical="center"/>
      <protection locked="0"/>
    </xf>
    <xf numFmtId="0" fontId="54" fillId="0" borderId="0" xfId="61" applyFont="1" applyFill="1" applyBorder="1" applyAlignment="1" applyProtection="1">
      <alignment vertical="center"/>
      <protection locked="0"/>
    </xf>
    <xf numFmtId="0" fontId="54" fillId="25" borderId="0" xfId="61" applyFont="1" applyFill="1" applyBorder="1" applyAlignment="1" applyProtection="1">
      <alignment vertical="center"/>
      <protection locked="0"/>
    </xf>
    <xf numFmtId="0" fontId="54" fillId="0" borderId="0" xfId="61" applyFont="1" applyAlignment="1" applyProtection="1">
      <alignment vertical="center"/>
      <protection locked="0"/>
    </xf>
    <xf numFmtId="0" fontId="52" fillId="0" borderId="0" xfId="61" applyNumberFormat="1" applyFont="1" applyBorder="1" applyAlignment="1" applyProtection="1">
      <alignment vertical="center"/>
      <protection locked="0"/>
    </xf>
    <xf numFmtId="31" fontId="46" fillId="0" borderId="0" xfId="61" applyNumberFormat="1" applyFont="1" applyAlignment="1" applyProtection="1">
      <alignment vertical="center" shrinkToFit="1"/>
      <protection locked="0"/>
    </xf>
    <xf numFmtId="0" fontId="46" fillId="0" borderId="0" xfId="61" applyFont="1" applyAlignment="1" applyProtection="1">
      <alignment vertical="center" shrinkToFit="1"/>
      <protection locked="0"/>
    </xf>
    <xf numFmtId="0" fontId="46" fillId="0" borderId="0" xfId="61" applyFont="1" applyAlignment="1" applyProtection="1">
      <alignment horizontal="distributed" vertical="center" shrinkToFit="1"/>
      <protection locked="0"/>
    </xf>
    <xf numFmtId="0" fontId="46" fillId="25" borderId="0" xfId="61" applyFont="1" applyFill="1" applyAlignment="1" applyProtection="1">
      <alignment vertical="center"/>
      <protection locked="0"/>
    </xf>
    <xf numFmtId="0" fontId="55" fillId="0" borderId="0" xfId="61" applyFont="1" applyAlignment="1" applyProtection="1">
      <alignment horizontal="center" vertical="center"/>
      <protection locked="0"/>
    </xf>
    <xf numFmtId="0" fontId="46" fillId="25" borderId="0" xfId="61" applyFont="1" applyFill="1" applyBorder="1" applyAlignment="1" applyProtection="1">
      <alignment vertical="center"/>
      <protection locked="0"/>
    </xf>
    <xf numFmtId="188" fontId="56" fillId="0" borderId="0" xfId="61" applyNumberFormat="1" applyFont="1" applyBorder="1" applyAlignment="1" applyProtection="1">
      <alignment vertical="center" shrinkToFit="1"/>
      <protection locked="0"/>
    </xf>
    <xf numFmtId="58" fontId="46" fillId="0" borderId="0" xfId="61" applyNumberFormat="1" applyFont="1" applyFill="1" applyBorder="1" applyAlignment="1" applyProtection="1">
      <alignment vertical="center"/>
      <protection locked="0"/>
    </xf>
    <xf numFmtId="58" fontId="46" fillId="25" borderId="0" xfId="61" applyNumberFormat="1" applyFont="1" applyFill="1" applyBorder="1" applyAlignment="1" applyProtection="1">
      <alignment vertical="center"/>
      <protection locked="0"/>
    </xf>
    <xf numFmtId="0" fontId="46" fillId="0" borderId="0" xfId="61" applyFont="1" applyFill="1" applyBorder="1" applyAlignment="1" applyProtection="1">
      <alignment horizontal="distributed" vertical="center"/>
      <protection locked="0"/>
    </xf>
    <xf numFmtId="0" fontId="46" fillId="25" borderId="0" xfId="61" applyFont="1" applyFill="1" applyBorder="1" applyAlignment="1" applyProtection="1">
      <alignment horizontal="distributed" vertical="center"/>
      <protection locked="0"/>
    </xf>
    <xf numFmtId="0" fontId="57" fillId="0" borderId="0" xfId="61" applyFont="1" applyAlignment="1" applyProtection="1">
      <alignment vertical="center"/>
      <protection locked="0"/>
    </xf>
    <xf numFmtId="58" fontId="48" fillId="0" borderId="0" xfId="61" applyNumberFormat="1" applyFont="1" applyAlignment="1" applyProtection="1">
      <alignment horizontal="right"/>
      <protection locked="0"/>
    </xf>
    <xf numFmtId="0" fontId="46" fillId="0" borderId="0" xfId="61" applyFont="1" applyBorder="1" applyAlignment="1" applyProtection="1">
      <alignment vertical="center" shrinkToFit="1"/>
      <protection locked="0"/>
    </xf>
    <xf numFmtId="0" fontId="19" fillId="0" borderId="0" xfId="62" applyFont="1" applyFill="1" applyBorder="1" applyAlignment="1" applyProtection="1">
      <alignment vertical="center" shrinkToFit="1"/>
      <protection locked="0"/>
    </xf>
    <xf numFmtId="0" fontId="46" fillId="0" borderId="0" xfId="61" applyFont="1" applyAlignment="1" applyProtection="1">
      <alignment shrinkToFit="1"/>
      <protection locked="0"/>
    </xf>
    <xf numFmtId="188" fontId="56" fillId="0" borderId="0" xfId="61" applyNumberFormat="1" applyFont="1" applyFill="1" applyBorder="1" applyAlignment="1" applyProtection="1">
      <alignment horizontal="center" vertical="center"/>
      <protection locked="0"/>
    </xf>
    <xf numFmtId="188" fontId="56" fillId="0" borderId="0" xfId="61" applyNumberFormat="1" applyFont="1" applyFill="1" applyBorder="1" applyAlignment="1" applyProtection="1">
      <alignment horizontal="center" vertical="center" shrinkToFit="1"/>
      <protection locked="0"/>
    </xf>
    <xf numFmtId="0" fontId="19" fillId="0" borderId="0" xfId="62" applyFont="1" applyFill="1" applyBorder="1" applyAlignment="1" applyProtection="1">
      <alignment horizontal="center" vertical="center" shrinkToFit="1"/>
      <protection locked="0"/>
    </xf>
    <xf numFmtId="0" fontId="46" fillId="0" borderId="0" xfId="61" applyFont="1" applyFill="1" applyAlignment="1" applyProtection="1">
      <alignment vertical="center"/>
    </xf>
    <xf numFmtId="0" fontId="46" fillId="0" borderId="0" xfId="61" applyFont="1" applyFill="1" applyBorder="1" applyAlignment="1" applyProtection="1">
      <alignment vertical="center"/>
    </xf>
    <xf numFmtId="178" fontId="46" fillId="0" borderId="0" xfId="61" applyNumberFormat="1" applyFont="1" applyFill="1" applyBorder="1" applyAlignment="1" applyProtection="1">
      <alignment vertical="center"/>
      <protection locked="0"/>
    </xf>
    <xf numFmtId="0" fontId="36" fillId="0" borderId="0" xfId="0" applyFont="1" applyFill="1" applyBorder="1" applyAlignment="1" applyProtection="1">
      <alignment horizontal="center"/>
    </xf>
    <xf numFmtId="0" fontId="46" fillId="0" borderId="26" xfId="61" applyFont="1" applyBorder="1" applyAlignment="1" applyProtection="1">
      <alignment horizontal="left" vertical="center"/>
      <protection locked="0"/>
    </xf>
    <xf numFmtId="0" fontId="46" fillId="0" borderId="26" xfId="61" applyNumberFormat="1" applyFont="1" applyFill="1" applyBorder="1" applyAlignment="1" applyProtection="1">
      <alignment horizontal="left" vertical="center"/>
      <protection locked="0"/>
    </xf>
    <xf numFmtId="197" fontId="56" fillId="0" borderId="26" xfId="61" applyNumberFormat="1" applyFont="1" applyFill="1" applyBorder="1" applyAlignment="1" applyProtection="1">
      <alignment horizontal="left" vertical="center"/>
      <protection locked="0"/>
    </xf>
    <xf numFmtId="0" fontId="46" fillId="0" borderId="26" xfId="61" applyFont="1" applyFill="1" applyBorder="1" applyAlignment="1" applyProtection="1">
      <alignment horizontal="left" vertical="center"/>
      <protection locked="0"/>
    </xf>
    <xf numFmtId="197" fontId="56" fillId="0" borderId="40" xfId="61" applyNumberFormat="1" applyFont="1" applyFill="1" applyBorder="1" applyAlignment="1" applyProtection="1">
      <alignment horizontal="left" vertical="center"/>
      <protection locked="0"/>
    </xf>
    <xf numFmtId="190" fontId="56" fillId="0" borderId="0" xfId="61" applyNumberFormat="1" applyFont="1" applyFill="1" applyBorder="1" applyAlignment="1" applyProtection="1">
      <alignment horizontal="right" vertical="center"/>
      <protection locked="0"/>
    </xf>
    <xf numFmtId="194" fontId="56" fillId="0" borderId="0" xfId="61" applyNumberFormat="1" applyFont="1" applyFill="1" applyBorder="1" applyAlignment="1" applyProtection="1">
      <alignment horizontal="right" vertical="center"/>
      <protection locked="0"/>
    </xf>
    <xf numFmtId="189" fontId="50" fillId="0" borderId="0" xfId="61" applyNumberFormat="1" applyFont="1" applyFill="1" applyBorder="1" applyAlignment="1" applyProtection="1">
      <alignment horizontal="right" vertical="center"/>
      <protection locked="0"/>
    </xf>
    <xf numFmtId="0" fontId="46" fillId="0" borderId="0" xfId="61" applyFont="1" applyAlignment="1" applyProtection="1">
      <alignment horizontal="center" vertical="center"/>
      <protection locked="0"/>
    </xf>
    <xf numFmtId="0" fontId="36" fillId="0" borderId="0" xfId="0" applyFont="1" applyBorder="1" applyAlignment="1" applyProtection="1">
      <alignment horizontal="center"/>
      <protection locked="0"/>
    </xf>
    <xf numFmtId="0" fontId="46" fillId="0" borderId="70" xfId="61" applyFont="1" applyBorder="1" applyAlignment="1" applyProtection="1">
      <alignment vertical="center"/>
      <protection locked="0"/>
    </xf>
    <xf numFmtId="0" fontId="56" fillId="25" borderId="0" xfId="61" applyFont="1" applyFill="1" applyAlignment="1" applyProtection="1">
      <alignment vertical="center"/>
      <protection locked="0"/>
    </xf>
    <xf numFmtId="0" fontId="56" fillId="0" borderId="0" xfId="61" applyFont="1" applyFill="1" applyAlignment="1" applyProtection="1">
      <alignment vertical="center"/>
      <protection locked="0"/>
    </xf>
    <xf numFmtId="0" fontId="67" fillId="0" borderId="0" xfId="61" applyFont="1" applyFill="1" applyBorder="1" applyAlignment="1" applyProtection="1">
      <alignment vertical="center"/>
      <protection locked="0"/>
    </xf>
    <xf numFmtId="0" fontId="67" fillId="0" borderId="0" xfId="61" applyFont="1" applyAlignment="1" applyProtection="1">
      <alignment vertical="center"/>
      <protection locked="0"/>
    </xf>
    <xf numFmtId="0" fontId="0" fillId="0" borderId="0" xfId="61" applyFont="1" applyAlignment="1" applyProtection="1">
      <alignment vertical="center"/>
      <protection locked="0"/>
    </xf>
    <xf numFmtId="49" fontId="0" fillId="32" borderId="70" xfId="0" applyNumberFormat="1" applyFill="1" applyBorder="1" applyAlignment="1" applyProtection="1">
      <alignment horizontal="center" vertical="center"/>
      <protection locked="0"/>
    </xf>
    <xf numFmtId="49" fontId="0" fillId="30" borderId="70" xfId="0" applyNumberFormat="1" applyFill="1" applyBorder="1" applyAlignment="1" applyProtection="1">
      <alignment horizontal="center" vertical="center"/>
      <protection locked="0"/>
    </xf>
    <xf numFmtId="38" fontId="19" fillId="0" borderId="70" xfId="45" applyFont="1" applyFill="1" applyBorder="1" applyAlignment="1" applyProtection="1">
      <alignment vertical="center"/>
      <protection locked="0"/>
    </xf>
    <xf numFmtId="38" fontId="130" fillId="0" borderId="70" xfId="45" applyFont="1" applyFill="1" applyBorder="1" applyAlignment="1" applyProtection="1">
      <alignment vertical="center"/>
      <protection locked="0"/>
    </xf>
    <xf numFmtId="38" fontId="19" fillId="0" borderId="70" xfId="45" applyFill="1" applyBorder="1" applyAlignment="1" applyProtection="1">
      <alignment vertical="center"/>
      <protection locked="0"/>
    </xf>
    <xf numFmtId="38" fontId="130" fillId="0" borderId="111" xfId="45" applyFont="1" applyFill="1" applyBorder="1" applyAlignment="1" applyProtection="1">
      <alignment vertical="center"/>
      <protection locked="0"/>
    </xf>
    <xf numFmtId="0" fontId="0" fillId="0" borderId="70" xfId="165" applyNumberFormat="1" applyFont="1" applyFill="1" applyBorder="1" applyAlignment="1" applyProtection="1">
      <alignment vertical="center" wrapText="1"/>
      <protection locked="0"/>
    </xf>
    <xf numFmtId="38" fontId="19" fillId="0" borderId="64" xfId="45" applyFont="1" applyFill="1" applyBorder="1" applyAlignment="1" applyProtection="1">
      <alignment vertical="center"/>
      <protection locked="0"/>
    </xf>
    <xf numFmtId="0" fontId="0" fillId="0" borderId="64" xfId="0" applyFill="1" applyBorder="1" applyAlignment="1">
      <alignment horizontal="right"/>
    </xf>
    <xf numFmtId="0" fontId="46" fillId="28" borderId="12" xfId="61" applyFont="1" applyFill="1" applyBorder="1" applyAlignment="1" applyProtection="1">
      <alignment vertical="center" shrinkToFit="1"/>
      <protection locked="0"/>
    </xf>
    <xf numFmtId="0" fontId="46" fillId="28" borderId="0" xfId="61" applyFont="1" applyFill="1" applyBorder="1" applyAlignment="1" applyProtection="1">
      <alignment vertical="center" shrinkToFit="1"/>
      <protection locked="0"/>
    </xf>
    <xf numFmtId="0" fontId="62" fillId="0" borderId="0" xfId="61" applyFont="1" applyAlignment="1" applyProtection="1">
      <alignment vertical="center"/>
      <protection locked="0"/>
    </xf>
    <xf numFmtId="0" fontId="62" fillId="0" borderId="0" xfId="61" applyFont="1" applyAlignment="1" applyProtection="1">
      <alignment vertical="center"/>
      <protection locked="0" hidden="1"/>
    </xf>
    <xf numFmtId="0" fontId="62" fillId="0" borderId="0" xfId="61" applyFont="1" applyFill="1" applyBorder="1" applyAlignment="1" applyProtection="1">
      <alignment horizontal="left" vertical="center"/>
      <protection hidden="1"/>
    </xf>
    <xf numFmtId="206" fontId="86" fillId="0" borderId="19" xfId="0" applyNumberFormat="1" applyFont="1" applyFill="1" applyBorder="1" applyAlignment="1">
      <alignment vertical="center"/>
    </xf>
    <xf numFmtId="206" fontId="86" fillId="0" borderId="2" xfId="0" applyNumberFormat="1" applyFont="1" applyFill="1" applyBorder="1" applyAlignment="1">
      <alignment vertical="center"/>
    </xf>
    <xf numFmtId="206" fontId="86" fillId="0" borderId="71" xfId="0" applyNumberFormat="1" applyFont="1" applyFill="1" applyBorder="1" applyAlignment="1">
      <alignment vertical="center"/>
    </xf>
    <xf numFmtId="0" fontId="0" fillId="26" borderId="70" xfId="0" applyFill="1" applyBorder="1" applyAlignment="1">
      <alignment vertical="center"/>
    </xf>
    <xf numFmtId="0" fontId="84" fillId="29" borderId="70" xfId="0" applyFont="1" applyFill="1" applyBorder="1" applyAlignment="1" applyProtection="1">
      <alignment vertical="center"/>
      <protection locked="0"/>
    </xf>
    <xf numFmtId="197" fontId="91" fillId="29" borderId="92" xfId="61" applyNumberFormat="1" applyFont="1" applyFill="1" applyBorder="1" applyAlignment="1" applyProtection="1">
      <alignment horizontal="right" vertical="center"/>
      <protection locked="0"/>
    </xf>
    <xf numFmtId="197" fontId="91" fillId="29" borderId="25" xfId="61" applyNumberFormat="1" applyFont="1" applyFill="1" applyBorder="1" applyAlignment="1" applyProtection="1">
      <alignment horizontal="right" vertical="center"/>
      <protection locked="0"/>
    </xf>
    <xf numFmtId="197" fontId="91" fillId="29" borderId="35" xfId="61" applyNumberFormat="1" applyFont="1" applyFill="1" applyBorder="1" applyAlignment="1" applyProtection="1">
      <alignment horizontal="right" vertical="center"/>
      <protection locked="0"/>
    </xf>
    <xf numFmtId="0" fontId="91" fillId="29" borderId="18" xfId="61" applyNumberFormat="1" applyFont="1" applyFill="1" applyBorder="1" applyAlignment="1" applyProtection="1">
      <alignment horizontal="left" vertical="center"/>
      <protection locked="0"/>
    </xf>
    <xf numFmtId="0" fontId="91" fillId="29" borderId="33" xfId="61" applyNumberFormat="1" applyFont="1" applyFill="1" applyBorder="1" applyAlignment="1" applyProtection="1">
      <alignment horizontal="left" vertical="center"/>
      <protection locked="0"/>
    </xf>
    <xf numFmtId="198" fontId="86" fillId="30" borderId="133" xfId="0" applyNumberFormat="1" applyFont="1" applyFill="1" applyBorder="1" applyAlignment="1" applyProtection="1">
      <alignment vertical="center"/>
      <protection locked="0"/>
    </xf>
    <xf numFmtId="198" fontId="86" fillId="30" borderId="144" xfId="0" applyNumberFormat="1" applyFont="1" applyFill="1" applyBorder="1" applyAlignment="1" applyProtection="1">
      <alignment vertical="center"/>
      <protection locked="0"/>
    </xf>
    <xf numFmtId="0" fontId="91" fillId="29" borderId="17" xfId="61" applyFont="1" applyFill="1" applyBorder="1" applyAlignment="1" applyProtection="1">
      <alignment horizontal="center" vertical="center"/>
      <protection locked="0"/>
    </xf>
    <xf numFmtId="0" fontId="91" fillId="29" borderId="33" xfId="61" applyFont="1" applyFill="1" applyBorder="1" applyAlignment="1" applyProtection="1">
      <alignment horizontal="center" vertical="center"/>
      <protection locked="0"/>
    </xf>
    <xf numFmtId="197" fontId="91" fillId="29" borderId="17" xfId="61" applyNumberFormat="1" applyFont="1" applyFill="1" applyBorder="1" applyAlignment="1" applyProtection="1">
      <alignment horizontal="right" vertical="center"/>
      <protection locked="0"/>
    </xf>
    <xf numFmtId="197" fontId="91" fillId="29" borderId="18" xfId="61" applyNumberFormat="1" applyFont="1" applyFill="1" applyBorder="1" applyAlignment="1" applyProtection="1">
      <alignment horizontal="right" vertical="center"/>
      <protection locked="0"/>
    </xf>
    <xf numFmtId="197" fontId="91" fillId="29" borderId="33" xfId="61" applyNumberFormat="1" applyFont="1" applyFill="1" applyBorder="1" applyAlignment="1" applyProtection="1">
      <alignment horizontal="right" vertical="center"/>
      <protection locked="0"/>
    </xf>
    <xf numFmtId="0" fontId="86" fillId="30" borderId="127" xfId="0" applyFont="1" applyFill="1" applyBorder="1" applyAlignment="1" applyProtection="1">
      <alignment horizontal="center" vertical="center"/>
      <protection locked="0"/>
    </xf>
    <xf numFmtId="0" fontId="86" fillId="30" borderId="73" xfId="0" applyFont="1" applyFill="1" applyBorder="1" applyAlignment="1" applyProtection="1">
      <alignment horizontal="center" vertical="center"/>
      <protection locked="0"/>
    </xf>
    <xf numFmtId="198" fontId="86" fillId="26" borderId="147" xfId="0" applyNumberFormat="1" applyFont="1" applyFill="1" applyBorder="1" applyAlignment="1" applyProtection="1">
      <alignment vertical="center"/>
      <protection locked="0"/>
    </xf>
    <xf numFmtId="198" fontId="86" fillId="26" borderId="148" xfId="0" applyNumberFormat="1" applyFont="1" applyFill="1" applyBorder="1" applyAlignment="1" applyProtection="1">
      <alignment vertical="center"/>
      <protection locked="0"/>
    </xf>
    <xf numFmtId="197" fontId="91" fillId="29" borderId="27" xfId="61" applyNumberFormat="1" applyFont="1" applyFill="1" applyBorder="1" applyAlignment="1" applyProtection="1">
      <alignment horizontal="right" vertical="center"/>
      <protection locked="0"/>
    </xf>
    <xf numFmtId="49" fontId="84" fillId="29" borderId="70" xfId="0" applyNumberFormat="1" applyFont="1" applyFill="1" applyBorder="1" applyAlignment="1" applyProtection="1">
      <alignment vertical="center"/>
      <protection locked="0"/>
    </xf>
    <xf numFmtId="198" fontId="86" fillId="30" borderId="127" xfId="0" applyNumberFormat="1" applyFont="1" applyFill="1" applyBorder="1" applyAlignment="1" applyProtection="1">
      <alignment vertical="center"/>
      <protection locked="0"/>
    </xf>
    <xf numFmtId="198" fontId="86" fillId="30" borderId="128" xfId="0" applyNumberFormat="1" applyFont="1" applyFill="1" applyBorder="1" applyAlignment="1" applyProtection="1">
      <alignment vertical="center"/>
      <protection locked="0"/>
    </xf>
    <xf numFmtId="198" fontId="86" fillId="30" borderId="135" xfId="0" applyNumberFormat="1" applyFont="1" applyFill="1" applyBorder="1" applyAlignment="1" applyProtection="1">
      <alignment vertical="center"/>
      <protection locked="0"/>
    </xf>
    <xf numFmtId="197" fontId="91" fillId="29" borderId="92" xfId="61" applyNumberFormat="1" applyFont="1" applyFill="1" applyBorder="1" applyAlignment="1" applyProtection="1">
      <alignment horizontal="center" vertical="center"/>
      <protection locked="0"/>
    </xf>
    <xf numFmtId="197" fontId="91" fillId="29" borderId="35" xfId="61" applyNumberFormat="1" applyFont="1" applyFill="1" applyBorder="1" applyAlignment="1" applyProtection="1">
      <alignment horizontal="center" vertical="center"/>
      <protection locked="0"/>
    </xf>
    <xf numFmtId="0" fontId="91" fillId="29" borderId="23" xfId="61" applyNumberFormat="1" applyFont="1" applyFill="1" applyBorder="1" applyAlignment="1" applyProtection="1">
      <alignment horizontal="right" vertical="center"/>
      <protection locked="0"/>
    </xf>
    <xf numFmtId="0" fontId="91" fillId="29" borderId="18" xfId="61" applyNumberFormat="1" applyFont="1" applyFill="1" applyBorder="1" applyAlignment="1" applyProtection="1">
      <alignment horizontal="right" vertical="center"/>
      <protection locked="0"/>
    </xf>
    <xf numFmtId="0" fontId="91" fillId="29" borderId="25" xfId="61" applyNumberFormat="1" applyFont="1" applyFill="1" applyBorder="1" applyAlignment="1" applyProtection="1">
      <alignment horizontal="left" vertical="center"/>
      <protection locked="0"/>
    </xf>
    <xf numFmtId="0" fontId="91" fillId="29" borderId="35" xfId="61" applyNumberFormat="1" applyFont="1" applyFill="1" applyBorder="1" applyAlignment="1" applyProtection="1">
      <alignment horizontal="left" vertical="center"/>
      <protection locked="0"/>
    </xf>
    <xf numFmtId="0" fontId="91" fillId="29" borderId="92" xfId="61" applyFont="1" applyFill="1" applyBorder="1" applyAlignment="1" applyProtection="1">
      <alignment horizontal="center" vertical="center"/>
      <protection locked="0"/>
    </xf>
    <xf numFmtId="0" fontId="91" fillId="29" borderId="35" xfId="61" applyFont="1" applyFill="1" applyBorder="1" applyAlignment="1" applyProtection="1">
      <alignment horizontal="center" vertical="center"/>
      <protection locked="0"/>
    </xf>
    <xf numFmtId="197" fontId="91" fillId="29" borderId="36" xfId="61" applyNumberFormat="1" applyFont="1" applyFill="1" applyBorder="1" applyAlignment="1" applyProtection="1">
      <alignment horizontal="right" vertical="center"/>
      <protection locked="0"/>
    </xf>
    <xf numFmtId="0" fontId="56" fillId="27" borderId="22" xfId="61" applyFont="1" applyFill="1" applyBorder="1" applyAlignment="1" applyProtection="1">
      <alignment horizontal="center" vertical="center"/>
      <protection locked="0"/>
    </xf>
    <xf numFmtId="0" fontId="56" fillId="27" borderId="15" xfId="61" applyFont="1" applyFill="1" applyBorder="1" applyAlignment="1" applyProtection="1">
      <alignment horizontal="center" vertical="center"/>
      <protection locked="0"/>
    </xf>
    <xf numFmtId="0" fontId="56" fillId="27" borderId="45" xfId="61" applyFont="1" applyFill="1" applyBorder="1" applyAlignment="1" applyProtection="1">
      <alignment horizontal="center" vertical="center"/>
      <protection locked="0"/>
    </xf>
    <xf numFmtId="0" fontId="56" fillId="27" borderId="22" xfId="61" applyFont="1" applyFill="1" applyBorder="1" applyAlignment="1" applyProtection="1">
      <alignment horizontal="center" vertical="center" shrinkToFit="1"/>
      <protection locked="0"/>
    </xf>
    <xf numFmtId="0" fontId="56" fillId="27" borderId="15" xfId="61" applyFont="1" applyFill="1" applyBorder="1" applyAlignment="1" applyProtection="1">
      <alignment horizontal="center" vertical="center" shrinkToFit="1"/>
      <protection locked="0"/>
    </xf>
    <xf numFmtId="0" fontId="56" fillId="27" borderId="45" xfId="61" applyFont="1" applyFill="1" applyBorder="1" applyAlignment="1" applyProtection="1">
      <alignment horizontal="center" vertical="center" shrinkToFit="1"/>
      <protection locked="0"/>
    </xf>
    <xf numFmtId="198" fontId="127" fillId="29" borderId="17" xfId="61" applyNumberFormat="1" applyFont="1" applyFill="1" applyBorder="1" applyAlignment="1" applyProtection="1">
      <alignment vertical="center"/>
      <protection locked="0"/>
    </xf>
    <xf numFmtId="198" fontId="127" fillId="29" borderId="18" xfId="61" applyNumberFormat="1" applyFont="1" applyFill="1" applyBorder="1" applyAlignment="1" applyProtection="1">
      <alignment vertical="center"/>
      <protection locked="0"/>
    </xf>
    <xf numFmtId="198" fontId="127" fillId="29" borderId="27" xfId="61" applyNumberFormat="1" applyFont="1" applyFill="1" applyBorder="1" applyAlignment="1" applyProtection="1">
      <alignment vertical="center"/>
      <protection locked="0"/>
    </xf>
    <xf numFmtId="197" fontId="125" fillId="29" borderId="17" xfId="61" applyNumberFormat="1" applyFont="1" applyFill="1" applyBorder="1" applyAlignment="1" applyProtection="1">
      <alignment vertical="center"/>
      <protection locked="0"/>
    </xf>
    <xf numFmtId="197" fontId="125" fillId="29" borderId="18" xfId="61" applyNumberFormat="1" applyFont="1" applyFill="1" applyBorder="1" applyAlignment="1" applyProtection="1">
      <alignment vertical="center"/>
      <protection locked="0"/>
    </xf>
    <xf numFmtId="197" fontId="91" fillId="29" borderId="17" xfId="61" applyNumberFormat="1" applyFont="1" applyFill="1" applyBorder="1" applyAlignment="1" applyProtection="1">
      <alignment horizontal="center" vertical="center"/>
      <protection locked="0"/>
    </xf>
    <xf numFmtId="197" fontId="91" fillId="29" borderId="33" xfId="61" applyNumberFormat="1" applyFont="1" applyFill="1" applyBorder="1" applyAlignment="1" applyProtection="1">
      <alignment horizontal="center" vertical="center"/>
      <protection locked="0"/>
    </xf>
    <xf numFmtId="0" fontId="86" fillId="26" borderId="70" xfId="0" applyFont="1" applyFill="1" applyBorder="1" applyAlignment="1" applyProtection="1">
      <alignment vertical="center"/>
      <protection locked="0"/>
    </xf>
    <xf numFmtId="0" fontId="126" fillId="30" borderId="143" xfId="0" applyFont="1" applyFill="1" applyBorder="1" applyAlignment="1" applyProtection="1">
      <alignment vertical="center"/>
      <protection locked="0"/>
    </xf>
    <xf numFmtId="0" fontId="126" fillId="30" borderId="142" xfId="0" applyFont="1" applyFill="1" applyBorder="1" applyAlignment="1" applyProtection="1">
      <alignment vertical="center"/>
      <protection locked="0"/>
    </xf>
    <xf numFmtId="0" fontId="126" fillId="30" borderId="72" xfId="0" applyFont="1" applyFill="1" applyBorder="1" applyAlignment="1" applyProtection="1">
      <alignment vertical="center"/>
      <protection locked="0"/>
    </xf>
    <xf numFmtId="0" fontId="0" fillId="26" borderId="19" xfId="0" applyFill="1" applyBorder="1" applyAlignment="1">
      <alignment vertical="center"/>
    </xf>
    <xf numFmtId="0" fontId="0" fillId="26" borderId="2" xfId="0" applyFill="1" applyBorder="1" applyAlignment="1">
      <alignment vertical="center"/>
    </xf>
    <xf numFmtId="0" fontId="0" fillId="26" borderId="71" xfId="0" applyFill="1" applyBorder="1" applyAlignment="1">
      <alignment vertical="center"/>
    </xf>
    <xf numFmtId="198" fontId="126" fillId="30" borderId="143" xfId="0" applyNumberFormat="1" applyFont="1" applyFill="1" applyBorder="1" applyAlignment="1" applyProtection="1">
      <alignment vertical="center"/>
      <protection locked="0"/>
    </xf>
    <xf numFmtId="198" fontId="126" fillId="30" borderId="142" xfId="0" applyNumberFormat="1" applyFont="1" applyFill="1" applyBorder="1" applyAlignment="1" applyProtection="1">
      <alignment vertical="center"/>
      <protection locked="0"/>
    </xf>
    <xf numFmtId="198" fontId="126" fillId="30" borderId="72" xfId="0" applyNumberFormat="1" applyFont="1" applyFill="1" applyBorder="1" applyAlignment="1" applyProtection="1">
      <alignment vertical="center"/>
      <protection locked="0"/>
    </xf>
    <xf numFmtId="198" fontId="126" fillId="30" borderId="127" xfId="0" applyNumberFormat="1" applyFont="1" applyFill="1" applyBorder="1" applyAlignment="1" applyProtection="1">
      <alignment vertical="center"/>
      <protection locked="0"/>
    </xf>
    <xf numFmtId="198" fontId="126" fillId="30" borderId="128" xfId="0" applyNumberFormat="1" applyFont="1" applyFill="1" applyBorder="1" applyAlignment="1" applyProtection="1">
      <alignment vertical="center"/>
      <protection locked="0"/>
    </xf>
    <xf numFmtId="198" fontId="126" fillId="30" borderId="73" xfId="0" applyNumberFormat="1" applyFont="1" applyFill="1" applyBorder="1" applyAlignment="1" applyProtection="1">
      <alignment vertical="center"/>
      <protection locked="0"/>
    </xf>
    <xf numFmtId="0" fontId="84" fillId="29" borderId="19" xfId="0" applyFont="1" applyFill="1" applyBorder="1" applyAlignment="1" applyProtection="1">
      <alignment horizontal="right" vertical="center"/>
      <protection locked="0"/>
    </xf>
    <xf numFmtId="0" fontId="84" fillId="29" borderId="71" xfId="0" applyFont="1" applyFill="1" applyBorder="1" applyAlignment="1" applyProtection="1">
      <alignment horizontal="right" vertical="center"/>
      <protection locked="0"/>
    </xf>
    <xf numFmtId="0" fontId="126" fillId="30" borderId="127" xfId="0" applyFont="1" applyFill="1" applyBorder="1" applyAlignment="1" applyProtection="1">
      <alignment vertical="center"/>
      <protection locked="0"/>
    </xf>
    <xf numFmtId="0" fontId="126" fillId="30" borderId="128" xfId="0" applyFont="1" applyFill="1" applyBorder="1" applyAlignment="1" applyProtection="1">
      <alignment vertical="center"/>
      <protection locked="0"/>
    </xf>
    <xf numFmtId="0" fontId="126" fillId="30" borderId="73" xfId="0" applyFont="1" applyFill="1" applyBorder="1" applyAlignment="1" applyProtection="1">
      <alignment vertical="center"/>
      <protection locked="0"/>
    </xf>
    <xf numFmtId="0" fontId="86" fillId="30" borderId="137" xfId="0" applyFont="1" applyFill="1" applyBorder="1" applyAlignment="1" applyProtection="1">
      <alignment horizontal="center" vertical="center"/>
      <protection locked="0"/>
    </xf>
    <xf numFmtId="0" fontId="86" fillId="30" borderId="136" xfId="0" applyFont="1" applyFill="1" applyBorder="1" applyAlignment="1" applyProtection="1">
      <alignment horizontal="center" vertical="center"/>
      <protection locked="0"/>
    </xf>
    <xf numFmtId="197" fontId="125" fillId="29" borderId="92" xfId="61" applyNumberFormat="1" applyFont="1" applyFill="1" applyBorder="1" applyAlignment="1" applyProtection="1">
      <alignment vertical="center"/>
      <protection locked="0"/>
    </xf>
    <xf numFmtId="197" fontId="125" fillId="29" borderId="25" xfId="61" applyNumberFormat="1" applyFont="1" applyFill="1" applyBorder="1" applyAlignment="1" applyProtection="1">
      <alignment vertical="center"/>
      <protection locked="0"/>
    </xf>
    <xf numFmtId="198" fontId="126" fillId="30" borderId="0" xfId="0" applyNumberFormat="1" applyFont="1" applyFill="1" applyBorder="1" applyAlignment="1" applyProtection="1">
      <alignment vertical="center"/>
      <protection locked="0"/>
    </xf>
    <xf numFmtId="0" fontId="86" fillId="30" borderId="149" xfId="0" applyFont="1" applyFill="1" applyBorder="1" applyAlignment="1" applyProtection="1">
      <alignment horizontal="center" vertical="center"/>
      <protection locked="0"/>
    </xf>
    <xf numFmtId="0" fontId="86" fillId="30" borderId="150" xfId="0" applyFont="1" applyFill="1" applyBorder="1" applyAlignment="1" applyProtection="1">
      <alignment horizontal="center" vertical="center"/>
      <protection locked="0"/>
    </xf>
    <xf numFmtId="0" fontId="86" fillId="30" borderId="151" xfId="0" applyFont="1" applyFill="1" applyBorder="1" applyAlignment="1" applyProtection="1">
      <alignment horizontal="center" vertical="center"/>
      <protection locked="0"/>
    </xf>
    <xf numFmtId="0" fontId="86" fillId="30" borderId="152" xfId="0" applyFont="1" applyFill="1" applyBorder="1" applyAlignment="1" applyProtection="1">
      <alignment horizontal="center" vertical="center"/>
      <protection locked="0"/>
    </xf>
    <xf numFmtId="0" fontId="86" fillId="30" borderId="153" xfId="0" applyFont="1" applyFill="1" applyBorder="1" applyAlignment="1" applyProtection="1">
      <alignment horizontal="center" vertical="center"/>
      <protection locked="0"/>
    </xf>
    <xf numFmtId="0" fontId="89" fillId="26" borderId="12" xfId="0" applyFont="1" applyFill="1" applyBorder="1" applyAlignment="1" applyProtection="1">
      <alignment horizontal="right" vertical="center"/>
      <protection hidden="1"/>
    </xf>
    <xf numFmtId="0" fontId="89" fillId="26" borderId="0" xfId="0" applyFont="1" applyFill="1" applyBorder="1" applyAlignment="1" applyProtection="1">
      <alignment horizontal="right" vertical="center"/>
      <protection hidden="1"/>
    </xf>
    <xf numFmtId="0" fontId="58" fillId="26" borderId="0" xfId="0" applyFont="1" applyFill="1" applyBorder="1" applyAlignment="1" applyProtection="1">
      <alignment vertical="center"/>
      <protection hidden="1"/>
    </xf>
    <xf numFmtId="49" fontId="0" fillId="39" borderId="19" xfId="0" applyNumberFormat="1" applyFill="1" applyBorder="1" applyAlignment="1">
      <alignment horizontal="left" vertical="center"/>
    </xf>
    <xf numFmtId="49" fontId="0" fillId="39" borderId="2" xfId="0" applyNumberFormat="1" applyFill="1" applyBorder="1" applyAlignment="1">
      <alignment horizontal="left" vertical="center"/>
    </xf>
    <xf numFmtId="49" fontId="0" fillId="39" borderId="71" xfId="0" applyNumberFormat="1" applyFill="1" applyBorder="1" applyAlignment="1">
      <alignment horizontal="left" vertical="center"/>
    </xf>
    <xf numFmtId="198" fontId="86" fillId="30" borderId="73" xfId="0" applyNumberFormat="1" applyFont="1" applyFill="1" applyBorder="1" applyAlignment="1" applyProtection="1">
      <alignment vertical="center"/>
      <protection locked="0"/>
    </xf>
    <xf numFmtId="0" fontId="83" fillId="26" borderId="0" xfId="0" applyFont="1" applyFill="1" applyBorder="1" applyAlignment="1" applyProtection="1">
      <alignment horizontal="left" vertical="center" wrapText="1"/>
      <protection hidden="1"/>
    </xf>
    <xf numFmtId="0" fontId="0" fillId="0" borderId="0" xfId="0" applyAlignment="1">
      <alignment vertical="center"/>
    </xf>
    <xf numFmtId="0" fontId="0" fillId="0" borderId="26" xfId="0" applyBorder="1" applyAlignment="1">
      <alignment vertical="center"/>
    </xf>
    <xf numFmtId="0" fontId="86" fillId="30" borderId="131" xfId="0" applyFont="1" applyFill="1" applyBorder="1" applyAlignment="1" applyProtection="1">
      <alignment vertical="center"/>
      <protection locked="0"/>
    </xf>
    <xf numFmtId="0" fontId="86" fillId="30" borderId="128" xfId="0" applyFont="1" applyFill="1" applyBorder="1" applyAlignment="1" applyProtection="1">
      <alignment vertical="center"/>
      <protection locked="0"/>
    </xf>
    <xf numFmtId="197" fontId="92" fillId="29" borderId="17" xfId="61" applyNumberFormat="1" applyFont="1" applyFill="1" applyBorder="1" applyAlignment="1" applyProtection="1">
      <alignment horizontal="center" vertical="center"/>
      <protection locked="0"/>
    </xf>
    <xf numFmtId="197" fontId="92" fillId="29" borderId="33" xfId="61" applyNumberFormat="1" applyFont="1" applyFill="1" applyBorder="1" applyAlignment="1" applyProtection="1">
      <alignment horizontal="center" vertical="center"/>
      <protection locked="0"/>
    </xf>
    <xf numFmtId="0" fontId="92" fillId="29" borderId="17" xfId="61" applyFont="1" applyFill="1" applyBorder="1" applyAlignment="1" applyProtection="1">
      <alignment horizontal="center" vertical="center"/>
      <protection locked="0"/>
    </xf>
    <xf numFmtId="0" fontId="92" fillId="29" borderId="33" xfId="61" applyFont="1" applyFill="1" applyBorder="1" applyAlignment="1" applyProtection="1">
      <alignment horizontal="center" vertical="center"/>
      <protection locked="0"/>
    </xf>
    <xf numFmtId="176" fontId="86" fillId="30" borderId="131" xfId="0" applyNumberFormat="1" applyFont="1" applyFill="1" applyBorder="1" applyAlignment="1" applyProtection="1">
      <alignment vertical="center"/>
      <protection locked="0"/>
    </xf>
    <xf numFmtId="176" fontId="86" fillId="30" borderId="128" xfId="0" applyNumberFormat="1" applyFont="1" applyFill="1" applyBorder="1" applyAlignment="1" applyProtection="1">
      <alignment vertical="center"/>
      <protection locked="0"/>
    </xf>
    <xf numFmtId="0" fontId="86" fillId="26" borderId="141" xfId="0" applyFont="1" applyFill="1" applyBorder="1" applyAlignment="1" applyProtection="1">
      <alignment horizontal="center" vertical="center"/>
      <protection locked="0"/>
    </xf>
    <xf numFmtId="0" fontId="86" fillId="26" borderId="76" xfId="0" applyFont="1" applyFill="1" applyBorder="1" applyAlignment="1" applyProtection="1">
      <alignment horizontal="center" vertical="center"/>
      <protection locked="0"/>
    </xf>
    <xf numFmtId="176" fontId="86" fillId="30" borderId="132" xfId="0" applyNumberFormat="1" applyFont="1" applyFill="1" applyBorder="1" applyAlignment="1" applyProtection="1">
      <alignment vertical="center"/>
      <protection locked="0"/>
    </xf>
    <xf numFmtId="176" fontId="86" fillId="30" borderId="142" xfId="0" applyNumberFormat="1" applyFont="1" applyFill="1" applyBorder="1" applyAlignment="1" applyProtection="1">
      <alignment vertical="center"/>
      <protection locked="0"/>
    </xf>
    <xf numFmtId="0" fontId="86" fillId="30" borderId="143" xfId="0" applyFont="1" applyFill="1" applyBorder="1" applyAlignment="1" applyProtection="1">
      <alignment horizontal="center" vertical="center"/>
      <protection locked="0"/>
    </xf>
    <xf numFmtId="0" fontId="86" fillId="30" borderId="72" xfId="0" applyFont="1" applyFill="1" applyBorder="1" applyAlignment="1" applyProtection="1">
      <alignment horizontal="center" vertical="center"/>
      <protection locked="0"/>
    </xf>
    <xf numFmtId="198" fontId="86" fillId="30" borderId="145" xfId="0" applyNumberFormat="1" applyFont="1" applyFill="1" applyBorder="1" applyAlignment="1" applyProtection="1">
      <alignment vertical="center"/>
      <protection locked="0"/>
    </xf>
    <xf numFmtId="198" fontId="86" fillId="30" borderId="146" xfId="0" applyNumberFormat="1" applyFont="1" applyFill="1" applyBorder="1" applyAlignment="1" applyProtection="1">
      <alignment vertical="center"/>
      <protection locked="0"/>
    </xf>
    <xf numFmtId="41" fontId="84" fillId="29" borderId="19" xfId="0" applyNumberFormat="1" applyFont="1" applyFill="1" applyBorder="1" applyAlignment="1" applyProtection="1">
      <alignment horizontal="center" vertical="center"/>
      <protection locked="0"/>
    </xf>
    <xf numFmtId="41" fontId="84" fillId="29" borderId="2" xfId="0" applyNumberFormat="1" applyFont="1" applyFill="1" applyBorder="1" applyAlignment="1" applyProtection="1">
      <alignment horizontal="center" vertical="center"/>
      <protection locked="0"/>
    </xf>
    <xf numFmtId="41" fontId="84" fillId="29" borderId="71" xfId="0" applyNumberFormat="1" applyFont="1" applyFill="1" applyBorder="1" applyAlignment="1" applyProtection="1">
      <alignment horizontal="center" vertical="center"/>
      <protection locked="0"/>
    </xf>
    <xf numFmtId="41" fontId="84" fillId="29" borderId="19" xfId="0" applyNumberFormat="1" applyFont="1" applyFill="1" applyBorder="1" applyAlignment="1" applyProtection="1">
      <alignment horizontal="right" vertical="center"/>
      <protection locked="0"/>
    </xf>
    <xf numFmtId="41" fontId="84" fillId="29" borderId="2" xfId="0" applyNumberFormat="1" applyFont="1" applyFill="1" applyBorder="1" applyAlignment="1" applyProtection="1">
      <alignment horizontal="right" vertical="center"/>
      <protection locked="0"/>
    </xf>
    <xf numFmtId="41" fontId="84" fillId="29" borderId="71" xfId="0" applyNumberFormat="1" applyFont="1" applyFill="1" applyBorder="1" applyAlignment="1" applyProtection="1">
      <alignment horizontal="right" vertical="center"/>
      <protection locked="0"/>
    </xf>
    <xf numFmtId="31" fontId="84" fillId="29" borderId="19" xfId="0" applyNumberFormat="1" applyFont="1" applyFill="1" applyBorder="1" applyAlignment="1" applyProtection="1">
      <alignment vertical="center"/>
      <protection locked="0"/>
    </xf>
    <xf numFmtId="31" fontId="84" fillId="29" borderId="2" xfId="0" applyNumberFormat="1" applyFont="1" applyFill="1" applyBorder="1" applyAlignment="1" applyProtection="1">
      <alignment vertical="center"/>
      <protection locked="0"/>
    </xf>
    <xf numFmtId="31" fontId="84" fillId="29" borderId="71" xfId="0" applyNumberFormat="1" applyFont="1" applyFill="1" applyBorder="1" applyAlignment="1" applyProtection="1">
      <alignment vertical="center"/>
      <protection locked="0"/>
    </xf>
    <xf numFmtId="0" fontId="96" fillId="26" borderId="0" xfId="0" applyFont="1" applyFill="1" applyAlignment="1">
      <alignment horizontal="center" vertical="center"/>
    </xf>
    <xf numFmtId="0" fontId="0" fillId="30" borderId="70" xfId="0" applyFill="1" applyBorder="1" applyAlignment="1">
      <alignment horizontal="center" vertical="center"/>
    </xf>
    <xf numFmtId="0" fontId="58" fillId="28" borderId="12" xfId="61" applyFont="1" applyFill="1" applyBorder="1" applyAlignment="1" applyProtection="1">
      <alignment vertical="center"/>
      <protection locked="0"/>
    </xf>
    <xf numFmtId="0" fontId="58" fillId="28" borderId="0" xfId="61" applyFont="1" applyFill="1" applyBorder="1" applyAlignment="1" applyProtection="1">
      <alignment vertical="center"/>
      <protection locked="0"/>
    </xf>
    <xf numFmtId="0" fontId="58" fillId="28" borderId="63" xfId="61" applyFont="1" applyFill="1" applyBorder="1" applyAlignment="1" applyProtection="1">
      <alignment vertical="center"/>
      <protection locked="0"/>
    </xf>
    <xf numFmtId="0" fontId="67" fillId="29" borderId="42" xfId="0" applyFont="1" applyFill="1" applyBorder="1" applyAlignment="1">
      <alignment horizontal="center" vertical="center" wrapText="1"/>
    </xf>
    <xf numFmtId="0" fontId="67" fillId="29" borderId="24" xfId="0" applyFont="1" applyFill="1" applyBorder="1" applyAlignment="1">
      <alignment horizontal="center" vertical="center"/>
    </xf>
    <xf numFmtId="0" fontId="67" fillId="29" borderId="41" xfId="0" applyFont="1" applyFill="1" applyBorder="1" applyAlignment="1">
      <alignment horizontal="center" vertical="center"/>
    </xf>
    <xf numFmtId="0" fontId="67" fillId="29" borderId="12" xfId="0" applyFont="1" applyFill="1" applyBorder="1" applyAlignment="1">
      <alignment horizontal="center" vertical="center"/>
    </xf>
    <xf numFmtId="0" fontId="67" fillId="29" borderId="0" xfId="0" applyFont="1" applyFill="1" applyBorder="1" applyAlignment="1">
      <alignment horizontal="center" vertical="center"/>
    </xf>
    <xf numFmtId="0" fontId="67" fillId="29" borderId="63" xfId="0" applyFont="1" applyFill="1" applyBorder="1" applyAlignment="1">
      <alignment horizontal="center" vertical="center"/>
    </xf>
    <xf numFmtId="0" fontId="67" fillId="29" borderId="39" xfId="0" applyFont="1" applyFill="1" applyBorder="1" applyAlignment="1">
      <alignment horizontal="center" vertical="center"/>
    </xf>
    <xf numFmtId="0" fontId="67" fillId="29" borderId="26" xfId="0" applyFont="1" applyFill="1" applyBorder="1" applyAlignment="1">
      <alignment horizontal="center" vertical="center"/>
    </xf>
    <xf numFmtId="0" fontId="67" fillId="29" borderId="40" xfId="0" applyFont="1" applyFill="1" applyBorder="1" applyAlignment="1">
      <alignment horizontal="center" vertical="center"/>
    </xf>
    <xf numFmtId="0" fontId="90" fillId="26" borderId="24" xfId="0" applyFont="1" applyFill="1" applyBorder="1" applyAlignment="1">
      <alignment vertical="center"/>
    </xf>
    <xf numFmtId="0" fontId="0" fillId="0" borderId="24" xfId="0" applyBorder="1" applyAlignment="1">
      <alignment vertical="center"/>
    </xf>
    <xf numFmtId="0" fontId="0" fillId="0" borderId="39" xfId="0" applyBorder="1" applyAlignment="1">
      <alignment vertical="center"/>
    </xf>
    <xf numFmtId="0" fontId="90" fillId="26" borderId="0" xfId="0" applyFont="1" applyFill="1" applyBorder="1" applyAlignment="1">
      <alignment vertical="center"/>
    </xf>
    <xf numFmtId="0" fontId="0" fillId="0" borderId="0" xfId="0" applyBorder="1" applyAlignment="1">
      <alignment vertical="center"/>
    </xf>
    <xf numFmtId="210" fontId="116" fillId="26" borderId="0" xfId="0" applyNumberFormat="1" applyFont="1" applyFill="1" applyBorder="1" applyAlignment="1">
      <alignment vertical="center"/>
    </xf>
    <xf numFmtId="0" fontId="0" fillId="0" borderId="12" xfId="0" applyBorder="1" applyAlignment="1">
      <alignment vertical="center"/>
    </xf>
    <xf numFmtId="0" fontId="0" fillId="0" borderId="63" xfId="0" applyBorder="1" applyAlignment="1">
      <alignment vertical="center"/>
    </xf>
    <xf numFmtId="0" fontId="0" fillId="0" borderId="40" xfId="0" applyBorder="1" applyAlignment="1">
      <alignment vertical="center"/>
    </xf>
    <xf numFmtId="0" fontId="90" fillId="26" borderId="26" xfId="0" applyFont="1" applyFill="1" applyBorder="1" applyAlignment="1">
      <alignment vertical="center"/>
    </xf>
    <xf numFmtId="0" fontId="58" fillId="28" borderId="39" xfId="61" applyFont="1" applyFill="1" applyBorder="1" applyAlignment="1" applyProtection="1">
      <alignment vertical="center"/>
      <protection locked="0"/>
    </xf>
    <xf numFmtId="0" fontId="58" fillId="28" borderId="26" xfId="61" applyFont="1" applyFill="1" applyBorder="1" applyAlignment="1" applyProtection="1">
      <alignment vertical="center"/>
      <protection locked="0"/>
    </xf>
    <xf numFmtId="0" fontId="58" fillId="28" borderId="40" xfId="61" applyFont="1" applyFill="1" applyBorder="1" applyAlignment="1" applyProtection="1">
      <alignment vertical="center"/>
      <protection locked="0"/>
    </xf>
    <xf numFmtId="0" fontId="0" fillId="28" borderId="19" xfId="0" applyFill="1" applyBorder="1" applyAlignment="1" applyProtection="1">
      <alignment vertical="center"/>
      <protection locked="0"/>
    </xf>
    <xf numFmtId="0" fontId="0" fillId="28" borderId="2" xfId="0" applyFill="1" applyBorder="1" applyAlignment="1" applyProtection="1">
      <alignment vertical="center"/>
      <protection locked="0"/>
    </xf>
    <xf numFmtId="0" fontId="0" fillId="28" borderId="71" xfId="0" applyFill="1" applyBorder="1" applyAlignment="1" applyProtection="1">
      <alignment vertical="center"/>
      <protection locked="0"/>
    </xf>
    <xf numFmtId="49" fontId="0" fillId="28" borderId="42" xfId="0" applyNumberFormat="1" applyFill="1" applyBorder="1" applyAlignment="1" applyProtection="1">
      <alignment vertical="center"/>
      <protection locked="0"/>
    </xf>
    <xf numFmtId="49" fontId="0" fillId="28" borderId="24" xfId="0" applyNumberFormat="1" applyFill="1" applyBorder="1" applyAlignment="1" applyProtection="1">
      <alignment vertical="center"/>
      <protection locked="0"/>
    </xf>
    <xf numFmtId="49" fontId="0" fillId="28" borderId="41" xfId="0" applyNumberFormat="1" applyFill="1" applyBorder="1" applyAlignment="1" applyProtection="1">
      <alignment vertical="center"/>
      <protection locked="0"/>
    </xf>
    <xf numFmtId="0" fontId="0" fillId="28" borderId="19" xfId="0" applyFill="1" applyBorder="1" applyAlignment="1" applyProtection="1">
      <alignment vertical="center" shrinkToFit="1"/>
      <protection locked="0"/>
    </xf>
    <xf numFmtId="0" fontId="0" fillId="28" borderId="2" xfId="0" applyFill="1" applyBorder="1" applyAlignment="1" applyProtection="1">
      <alignment vertical="center" shrinkToFit="1"/>
      <protection locked="0"/>
    </xf>
    <xf numFmtId="0" fontId="0" fillId="28" borderId="71" xfId="0" applyFill="1" applyBorder="1" applyAlignment="1" applyProtection="1">
      <alignment vertical="center" shrinkToFit="1"/>
      <protection locked="0"/>
    </xf>
    <xf numFmtId="31" fontId="19" fillId="28" borderId="19" xfId="0" applyNumberFormat="1" applyFont="1" applyFill="1" applyBorder="1" applyAlignment="1" applyProtection="1">
      <alignment horizontal="center" vertical="center"/>
      <protection locked="0"/>
    </xf>
    <xf numFmtId="31" fontId="19" fillId="28" borderId="2" xfId="0" applyNumberFormat="1" applyFont="1" applyFill="1" applyBorder="1" applyAlignment="1" applyProtection="1">
      <alignment horizontal="center" vertical="center"/>
      <protection locked="0"/>
    </xf>
    <xf numFmtId="31" fontId="19" fillId="28" borderId="71" xfId="0" applyNumberFormat="1" applyFont="1" applyFill="1" applyBorder="1" applyAlignment="1" applyProtection="1">
      <alignment horizontal="center" vertical="center"/>
      <protection locked="0"/>
    </xf>
    <xf numFmtId="0" fontId="0" fillId="28" borderId="70" xfId="0" applyFill="1" applyBorder="1" applyAlignment="1" applyProtection="1">
      <alignment vertical="center"/>
      <protection locked="0"/>
    </xf>
    <xf numFmtId="49" fontId="0" fillId="28" borderId="19" xfId="0" applyNumberFormat="1" applyFont="1" applyFill="1" applyBorder="1" applyAlignment="1" applyProtection="1">
      <alignment horizontal="center" vertical="center"/>
      <protection locked="0"/>
    </xf>
    <xf numFmtId="49" fontId="19" fillId="28" borderId="2" xfId="0" applyNumberFormat="1" applyFont="1" applyFill="1" applyBorder="1" applyAlignment="1" applyProtection="1">
      <alignment horizontal="center" vertical="center"/>
      <protection locked="0"/>
    </xf>
    <xf numFmtId="49" fontId="19" fillId="28" borderId="71" xfId="0" applyNumberFormat="1" applyFont="1" applyFill="1" applyBorder="1" applyAlignment="1" applyProtection="1">
      <alignment horizontal="center" vertical="center"/>
      <protection locked="0"/>
    </xf>
    <xf numFmtId="0" fontId="0" fillId="28" borderId="19" xfId="0" applyFill="1" applyBorder="1" applyAlignment="1" applyProtection="1">
      <alignment horizontal="left" vertical="center"/>
      <protection locked="0"/>
    </xf>
    <xf numFmtId="0" fontId="0" fillId="28" borderId="2" xfId="0" applyFill="1" applyBorder="1" applyAlignment="1" applyProtection="1">
      <alignment horizontal="left" vertical="center"/>
      <protection locked="0"/>
    </xf>
    <xf numFmtId="0" fontId="0" fillId="28" borderId="71" xfId="0" applyFill="1" applyBorder="1" applyAlignment="1" applyProtection="1">
      <alignment horizontal="left" vertical="center"/>
      <protection locked="0"/>
    </xf>
    <xf numFmtId="0" fontId="54" fillId="26" borderId="70" xfId="0" applyFont="1" applyFill="1" applyBorder="1" applyAlignment="1" applyProtection="1">
      <alignment vertical="center"/>
      <protection hidden="1"/>
    </xf>
    <xf numFmtId="49" fontId="0" fillId="28" borderId="19" xfId="0" applyNumberFormat="1" applyFill="1" applyBorder="1" applyAlignment="1" applyProtection="1">
      <alignment vertical="center"/>
      <protection locked="0"/>
    </xf>
    <xf numFmtId="49" fontId="0" fillId="28" borderId="2" xfId="0" applyNumberFormat="1" applyFill="1" applyBorder="1" applyAlignment="1" applyProtection="1">
      <alignment vertical="center"/>
      <protection locked="0"/>
    </xf>
    <xf numFmtId="49" fontId="0" fillId="28" borderId="71" xfId="0" applyNumberFormat="1" applyFill="1" applyBorder="1" applyAlignment="1" applyProtection="1">
      <alignment vertical="center"/>
      <protection locked="0"/>
    </xf>
    <xf numFmtId="31" fontId="0" fillId="28" borderId="70" xfId="0" applyNumberFormat="1" applyFont="1" applyFill="1" applyBorder="1" applyAlignment="1" applyProtection="1">
      <alignment horizontal="center" vertical="center"/>
      <protection locked="0"/>
    </xf>
    <xf numFmtId="31" fontId="19" fillId="28" borderId="70" xfId="0" applyNumberFormat="1" applyFont="1" applyFill="1" applyBorder="1" applyAlignment="1" applyProtection="1">
      <alignment horizontal="center" vertical="center"/>
      <protection locked="0"/>
    </xf>
    <xf numFmtId="0" fontId="86" fillId="26" borderId="19" xfId="0" applyFont="1" applyFill="1" applyBorder="1" applyAlignment="1" applyProtection="1">
      <alignment vertical="center"/>
      <protection locked="0"/>
    </xf>
    <xf numFmtId="0" fontId="86" fillId="26" borderId="2" xfId="0" applyFont="1" applyFill="1" applyBorder="1" applyAlignment="1" applyProtection="1">
      <alignment vertical="center"/>
      <protection locked="0"/>
    </xf>
    <xf numFmtId="0" fontId="86" fillId="26" borderId="71" xfId="0" applyFont="1" applyFill="1" applyBorder="1" applyAlignment="1" applyProtection="1">
      <alignment vertical="center"/>
      <protection locked="0"/>
    </xf>
    <xf numFmtId="0" fontId="46" fillId="28" borderId="12" xfId="61" applyFont="1" applyFill="1" applyBorder="1" applyAlignment="1" applyProtection="1">
      <alignment vertical="center" shrinkToFit="1"/>
      <protection locked="0"/>
    </xf>
    <xf numFmtId="0" fontId="46" fillId="28" borderId="0" xfId="61" applyFont="1" applyFill="1" applyBorder="1" applyAlignment="1" applyProtection="1">
      <alignment vertical="center" shrinkToFit="1"/>
      <protection locked="0"/>
    </xf>
    <xf numFmtId="0" fontId="46" fillId="28" borderId="63" xfId="61" applyFont="1" applyFill="1" applyBorder="1" applyAlignment="1" applyProtection="1">
      <alignment vertical="center" shrinkToFit="1"/>
      <protection locked="0"/>
    </xf>
    <xf numFmtId="0" fontId="46" fillId="28" borderId="0" xfId="61" applyFont="1" applyFill="1" applyBorder="1" applyAlignment="1" applyProtection="1">
      <alignment horizontal="distributed" vertical="center" shrinkToFit="1"/>
      <protection locked="0"/>
    </xf>
    <xf numFmtId="0" fontId="46" fillId="28" borderId="63" xfId="61" applyFont="1" applyFill="1" applyBorder="1" applyAlignment="1" applyProtection="1">
      <alignment horizontal="distributed" vertical="center" shrinkToFit="1"/>
      <protection locked="0"/>
    </xf>
    <xf numFmtId="0" fontId="46" fillId="28" borderId="26" xfId="61" applyFont="1" applyFill="1" applyBorder="1" applyAlignment="1" applyProtection="1">
      <alignment horizontal="distributed" vertical="center" shrinkToFit="1"/>
      <protection locked="0"/>
    </xf>
    <xf numFmtId="0" fontId="46" fillId="28" borderId="40" xfId="61" applyFont="1" applyFill="1" applyBorder="1" applyAlignment="1" applyProtection="1">
      <alignment horizontal="distributed" vertical="center" shrinkToFit="1"/>
      <protection locked="0"/>
    </xf>
    <xf numFmtId="0" fontId="46" fillId="28" borderId="12" xfId="61" applyFont="1" applyFill="1" applyBorder="1" applyAlignment="1" applyProtection="1">
      <alignment horizontal="distributed" vertical="center" shrinkToFit="1"/>
      <protection locked="0"/>
    </xf>
    <xf numFmtId="0" fontId="91" fillId="29" borderId="34" xfId="61" applyNumberFormat="1" applyFont="1" applyFill="1" applyBorder="1" applyAlignment="1" applyProtection="1">
      <alignment horizontal="right" vertical="center"/>
      <protection locked="0"/>
    </xf>
    <xf numFmtId="0" fontId="91" fillId="29" borderId="25" xfId="61" applyNumberFormat="1" applyFont="1" applyFill="1" applyBorder="1" applyAlignment="1" applyProtection="1">
      <alignment horizontal="right" vertical="center"/>
      <protection locked="0"/>
    </xf>
    <xf numFmtId="0" fontId="96" fillId="26" borderId="0" xfId="0" applyFont="1" applyFill="1" applyAlignment="1" applyProtection="1">
      <alignment horizontal="center" vertical="center"/>
      <protection hidden="1"/>
    </xf>
    <xf numFmtId="0" fontId="19" fillId="28" borderId="70" xfId="0" applyFont="1" applyFill="1" applyBorder="1" applyAlignment="1" applyProtection="1">
      <alignment vertical="center"/>
      <protection locked="0"/>
    </xf>
    <xf numFmtId="196" fontId="84" fillId="29" borderId="70" xfId="0" applyNumberFormat="1" applyFont="1" applyFill="1" applyBorder="1" applyAlignment="1" applyProtection="1">
      <alignment vertical="center"/>
      <protection locked="0"/>
    </xf>
    <xf numFmtId="0" fontId="58" fillId="28" borderId="42" xfId="61" applyFont="1" applyFill="1" applyBorder="1" applyAlignment="1" applyProtection="1">
      <alignment vertical="center"/>
      <protection locked="0"/>
    </xf>
    <xf numFmtId="0" fontId="58" fillId="28" borderId="24" xfId="61" applyFont="1" applyFill="1" applyBorder="1" applyAlignment="1" applyProtection="1">
      <alignment vertical="center"/>
      <protection locked="0"/>
    </xf>
    <xf numFmtId="0" fontId="58" fillId="28" borderId="41" xfId="61" applyFont="1" applyFill="1" applyBorder="1" applyAlignment="1" applyProtection="1">
      <alignment vertical="center"/>
      <protection locked="0"/>
    </xf>
    <xf numFmtId="0" fontId="46" fillId="28" borderId="12" xfId="61" applyFont="1" applyFill="1" applyBorder="1" applyAlignment="1" applyProtection="1">
      <alignment horizontal="center" vertical="center"/>
      <protection locked="0"/>
    </xf>
    <xf numFmtId="0" fontId="46" fillId="28" borderId="0" xfId="61" applyFont="1" applyFill="1" applyBorder="1" applyAlignment="1" applyProtection="1">
      <alignment horizontal="center" vertical="center"/>
      <protection locked="0"/>
    </xf>
    <xf numFmtId="0" fontId="46" fillId="28" borderId="63" xfId="61" applyFont="1" applyFill="1" applyBorder="1" applyAlignment="1" applyProtection="1">
      <alignment horizontal="center" vertical="center"/>
      <protection locked="0"/>
    </xf>
    <xf numFmtId="0" fontId="87" fillId="26" borderId="0" xfId="0" applyFont="1" applyFill="1" applyBorder="1" applyAlignment="1" applyProtection="1">
      <alignment horizontal="center" vertical="center"/>
      <protection hidden="1"/>
    </xf>
    <xf numFmtId="0" fontId="46" fillId="28" borderId="42" xfId="61" applyFont="1" applyFill="1" applyBorder="1" applyAlignment="1" applyProtection="1">
      <alignment horizontal="distributed" vertical="center" shrinkToFit="1"/>
      <protection locked="0"/>
    </xf>
    <xf numFmtId="0" fontId="46" fillId="28" borderId="24" xfId="61" applyFont="1" applyFill="1" applyBorder="1" applyAlignment="1" applyProtection="1">
      <alignment horizontal="distributed" vertical="center" shrinkToFit="1"/>
      <protection locked="0"/>
    </xf>
    <xf numFmtId="0" fontId="46" fillId="28" borderId="41" xfId="61" applyFont="1" applyFill="1" applyBorder="1" applyAlignment="1" applyProtection="1">
      <alignment horizontal="distributed" vertical="center" shrinkToFit="1"/>
      <protection locked="0"/>
    </xf>
    <xf numFmtId="0" fontId="46" fillId="28" borderId="12" xfId="61" applyFont="1" applyFill="1" applyBorder="1" applyAlignment="1" applyProtection="1">
      <alignment horizontal="distributed" vertical="center" wrapText="1" shrinkToFit="1"/>
      <protection locked="0"/>
    </xf>
    <xf numFmtId="0" fontId="46" fillId="28" borderId="0" xfId="61" applyFont="1" applyFill="1" applyBorder="1" applyAlignment="1" applyProtection="1">
      <alignment horizontal="distributed" vertical="center" wrapText="1" shrinkToFit="1"/>
      <protection locked="0"/>
    </xf>
    <xf numFmtId="0" fontId="46" fillId="28" borderId="63" xfId="61" applyFont="1" applyFill="1" applyBorder="1" applyAlignment="1" applyProtection="1">
      <alignment horizontal="distributed" vertical="center" wrapText="1" shrinkToFit="1"/>
      <protection locked="0"/>
    </xf>
    <xf numFmtId="0" fontId="92" fillId="29" borderId="18" xfId="61" applyNumberFormat="1" applyFont="1" applyFill="1" applyBorder="1" applyAlignment="1" applyProtection="1">
      <alignment horizontal="left" vertical="center"/>
      <protection locked="0"/>
    </xf>
    <xf numFmtId="0" fontId="92" fillId="29" borderId="33" xfId="61" applyNumberFormat="1" applyFont="1" applyFill="1" applyBorder="1" applyAlignment="1" applyProtection="1">
      <alignment horizontal="left" vertical="center"/>
      <protection locked="0"/>
    </xf>
    <xf numFmtId="0" fontId="86" fillId="30" borderId="132" xfId="0" applyFont="1" applyFill="1" applyBorder="1" applyAlignment="1" applyProtection="1">
      <alignment vertical="center"/>
      <protection locked="0"/>
    </xf>
    <xf numFmtId="0" fontId="86" fillId="30" borderId="142" xfId="0" applyFont="1" applyFill="1" applyBorder="1" applyAlignment="1" applyProtection="1">
      <alignment vertical="center"/>
      <protection locked="0"/>
    </xf>
    <xf numFmtId="38" fontId="129" fillId="38" borderId="181" xfId="45" applyFont="1" applyFill="1" applyBorder="1" applyAlignment="1" applyProtection="1">
      <alignment vertical="center"/>
      <protection hidden="1"/>
    </xf>
    <xf numFmtId="177" fontId="128" fillId="38" borderId="181" xfId="61" applyNumberFormat="1" applyFont="1" applyFill="1" applyBorder="1" applyAlignment="1" applyProtection="1">
      <alignment horizontal="center" vertical="center"/>
      <protection hidden="1"/>
    </xf>
    <xf numFmtId="197" fontId="128" fillId="38" borderId="181" xfId="61" applyNumberFormat="1" applyFont="1" applyFill="1" applyBorder="1" applyAlignment="1" applyProtection="1">
      <alignment horizontal="center" vertical="center"/>
      <protection hidden="1"/>
    </xf>
    <xf numFmtId="38" fontId="129" fillId="38" borderId="181" xfId="45" applyFont="1" applyFill="1" applyBorder="1" applyAlignment="1" applyProtection="1">
      <alignment horizontal="center" vertical="center"/>
      <protection hidden="1"/>
    </xf>
    <xf numFmtId="49" fontId="129" fillId="38" borderId="182" xfId="61" applyNumberFormat="1" applyFont="1" applyFill="1" applyBorder="1" applyAlignment="1" applyProtection="1">
      <alignment horizontal="left" vertical="center"/>
      <protection hidden="1"/>
    </xf>
    <xf numFmtId="49" fontId="129" fillId="38" borderId="183" xfId="61" applyNumberFormat="1" applyFont="1" applyFill="1" applyBorder="1" applyAlignment="1" applyProtection="1">
      <alignment horizontal="left" vertical="center"/>
      <protection hidden="1"/>
    </xf>
    <xf numFmtId="49" fontId="129" fillId="38" borderId="184" xfId="61" applyNumberFormat="1" applyFont="1" applyFill="1" applyBorder="1" applyAlignment="1" applyProtection="1">
      <alignment horizontal="left" vertical="center"/>
      <protection hidden="1"/>
    </xf>
    <xf numFmtId="49" fontId="129" fillId="38" borderId="185" xfId="61" applyNumberFormat="1" applyFont="1" applyFill="1" applyBorder="1" applyAlignment="1" applyProtection="1">
      <alignment horizontal="left" vertical="center"/>
      <protection hidden="1"/>
    </xf>
    <xf numFmtId="49" fontId="129" fillId="38" borderId="186" xfId="61" applyNumberFormat="1" applyFont="1" applyFill="1" applyBorder="1" applyAlignment="1" applyProtection="1">
      <alignment horizontal="left" vertical="center"/>
      <protection hidden="1"/>
    </xf>
    <xf numFmtId="49" fontId="129" fillId="38" borderId="187" xfId="61" applyNumberFormat="1" applyFont="1" applyFill="1" applyBorder="1" applyAlignment="1" applyProtection="1">
      <alignment horizontal="left" vertical="center"/>
      <protection hidden="1"/>
    </xf>
    <xf numFmtId="38" fontId="129" fillId="38" borderId="193" xfId="45" applyFont="1" applyFill="1" applyBorder="1" applyAlignment="1" applyProtection="1">
      <alignment horizontal="center" vertical="center"/>
      <protection hidden="1"/>
    </xf>
    <xf numFmtId="38" fontId="129" fillId="38" borderId="194" xfId="45" applyFont="1" applyFill="1" applyBorder="1" applyAlignment="1" applyProtection="1">
      <alignment vertical="center"/>
      <protection hidden="1"/>
    </xf>
    <xf numFmtId="177" fontId="128" fillId="38" borderId="194" xfId="61" applyNumberFormat="1" applyFont="1" applyFill="1" applyBorder="1" applyAlignment="1" applyProtection="1">
      <alignment horizontal="center" vertical="center"/>
      <protection hidden="1"/>
    </xf>
    <xf numFmtId="197" fontId="128" fillId="38" borderId="194" xfId="61" applyNumberFormat="1" applyFont="1" applyFill="1" applyBorder="1" applyAlignment="1" applyProtection="1">
      <alignment horizontal="center" vertical="center"/>
      <protection hidden="1"/>
    </xf>
    <xf numFmtId="38" fontId="129" fillId="38" borderId="194" xfId="45" applyFont="1" applyFill="1" applyBorder="1" applyAlignment="1" applyProtection="1">
      <alignment horizontal="center" vertical="center"/>
      <protection hidden="1"/>
    </xf>
    <xf numFmtId="38" fontId="129" fillId="38" borderId="195" xfId="45" applyFont="1" applyFill="1" applyBorder="1" applyAlignment="1" applyProtection="1">
      <alignment horizontal="center" vertical="center"/>
      <protection hidden="1"/>
    </xf>
    <xf numFmtId="198" fontId="127" fillId="29" borderId="92" xfId="61" applyNumberFormat="1" applyFont="1" applyFill="1" applyBorder="1" applyAlignment="1" applyProtection="1">
      <alignment vertical="center"/>
      <protection locked="0"/>
    </xf>
    <xf numFmtId="198" fontId="127" fillId="29" borderId="25" xfId="61" applyNumberFormat="1" applyFont="1" applyFill="1" applyBorder="1" applyAlignment="1" applyProtection="1">
      <alignment vertical="center"/>
      <protection locked="0"/>
    </xf>
    <xf numFmtId="198" fontId="127" fillId="29" borderId="36" xfId="61" applyNumberFormat="1" applyFont="1" applyFill="1" applyBorder="1" applyAlignment="1" applyProtection="1">
      <alignment vertical="center"/>
      <protection locked="0"/>
    </xf>
    <xf numFmtId="197" fontId="92" fillId="29" borderId="92" xfId="61" applyNumberFormat="1" applyFont="1" applyFill="1" applyBorder="1" applyAlignment="1" applyProtection="1">
      <alignment horizontal="center" vertical="center"/>
      <protection locked="0"/>
    </xf>
    <xf numFmtId="197" fontId="92" fillId="29" borderId="35" xfId="61" applyNumberFormat="1" applyFont="1" applyFill="1" applyBorder="1" applyAlignment="1" applyProtection="1">
      <alignment horizontal="center" vertical="center"/>
      <protection locked="0"/>
    </xf>
    <xf numFmtId="0" fontId="92" fillId="29" borderId="92" xfId="61" applyFont="1" applyFill="1" applyBorder="1" applyAlignment="1" applyProtection="1">
      <alignment horizontal="center" vertical="center"/>
      <protection locked="0"/>
    </xf>
    <xf numFmtId="0" fontId="92" fillId="29" borderId="35" xfId="61" applyFont="1" applyFill="1" applyBorder="1" applyAlignment="1" applyProtection="1">
      <alignment horizontal="center" vertical="center"/>
      <protection locked="0"/>
    </xf>
    <xf numFmtId="197" fontId="128" fillId="38" borderId="188" xfId="61" applyNumberFormat="1" applyFont="1" applyFill="1" applyBorder="1" applyAlignment="1" applyProtection="1">
      <alignment horizontal="center" vertical="center"/>
      <protection hidden="1"/>
    </xf>
    <xf numFmtId="38" fontId="129" fillId="38" borderId="188" xfId="45" applyFont="1" applyFill="1" applyBorder="1" applyAlignment="1" applyProtection="1">
      <alignment horizontal="center" vertical="center"/>
      <protection hidden="1"/>
    </xf>
    <xf numFmtId="38" fontId="129" fillId="38" borderId="189" xfId="45" applyFont="1" applyFill="1" applyBorder="1" applyAlignment="1" applyProtection="1">
      <alignment horizontal="center" vertical="center"/>
      <protection hidden="1"/>
    </xf>
    <xf numFmtId="49" fontId="129" fillId="38" borderId="190" xfId="61" applyNumberFormat="1" applyFont="1" applyFill="1" applyBorder="1" applyAlignment="1" applyProtection="1">
      <alignment horizontal="left" vertical="center"/>
      <protection hidden="1"/>
    </xf>
    <xf numFmtId="49" fontId="129" fillId="38" borderId="191" xfId="61" applyNumberFormat="1" applyFont="1" applyFill="1" applyBorder="1" applyAlignment="1" applyProtection="1">
      <alignment horizontal="left" vertical="center"/>
      <protection hidden="1"/>
    </xf>
    <xf numFmtId="49" fontId="129" fillId="38" borderId="192" xfId="61" applyNumberFormat="1" applyFont="1" applyFill="1" applyBorder="1" applyAlignment="1" applyProtection="1">
      <alignment horizontal="left" vertical="center"/>
      <protection hidden="1"/>
    </xf>
    <xf numFmtId="38" fontId="129" fillId="38" borderId="188" xfId="45" applyFont="1" applyFill="1" applyBorder="1" applyAlignment="1" applyProtection="1">
      <alignment vertical="center"/>
      <protection hidden="1"/>
    </xf>
    <xf numFmtId="177" fontId="128" fillId="38" borderId="188" xfId="61" applyNumberFormat="1" applyFont="1" applyFill="1" applyBorder="1" applyAlignment="1" applyProtection="1">
      <alignment horizontal="center" vertical="center"/>
      <protection hidden="1"/>
    </xf>
    <xf numFmtId="198" fontId="126" fillId="30" borderId="154" xfId="0" applyNumberFormat="1" applyFont="1" applyFill="1" applyBorder="1" applyAlignment="1" applyProtection="1">
      <alignment vertical="center"/>
      <protection locked="0"/>
    </xf>
    <xf numFmtId="41" fontId="40" fillId="0" borderId="23" xfId="0" applyNumberFormat="1" applyFont="1" applyBorder="1" applyAlignment="1" applyProtection="1">
      <alignment horizontal="center" vertical="center"/>
      <protection hidden="1"/>
    </xf>
    <xf numFmtId="41" fontId="40" fillId="0" borderId="33" xfId="0" applyNumberFormat="1" applyFont="1" applyBorder="1" applyAlignment="1" applyProtection="1">
      <alignment horizontal="center" vertical="center"/>
      <protection hidden="1"/>
    </xf>
    <xf numFmtId="203" fontId="78" fillId="25" borderId="0" xfId="61" applyNumberFormat="1" applyFont="1" applyFill="1" applyAlignment="1" applyProtection="1">
      <alignment vertical="center"/>
      <protection hidden="1"/>
    </xf>
    <xf numFmtId="0" fontId="34" fillId="0" borderId="0" xfId="0" applyFont="1" applyAlignment="1" applyProtection="1">
      <alignment horizontal="center" vertical="center"/>
      <protection locked="0"/>
    </xf>
    <xf numFmtId="41" fontId="40" fillId="0" borderId="22" xfId="0" applyNumberFormat="1" applyFont="1" applyBorder="1" applyAlignment="1" applyProtection="1">
      <alignment horizontal="right" vertical="center"/>
      <protection hidden="1"/>
    </xf>
    <xf numFmtId="41" fontId="40" fillId="0" borderId="66" xfId="0" applyNumberFormat="1" applyFont="1" applyBorder="1" applyAlignment="1" applyProtection="1">
      <alignment horizontal="right" vertical="center"/>
      <protection hidden="1"/>
    </xf>
    <xf numFmtId="41" fontId="40" fillId="0" borderId="23" xfId="0" applyNumberFormat="1" applyFont="1" applyBorder="1" applyAlignment="1" applyProtection="1">
      <alignment horizontal="right" vertical="center"/>
      <protection hidden="1"/>
    </xf>
    <xf numFmtId="41" fontId="40" fillId="0" borderId="33" xfId="0" applyNumberFormat="1" applyFont="1" applyBorder="1" applyAlignment="1" applyProtection="1">
      <alignment horizontal="right" vertical="center"/>
      <protection hidden="1"/>
    </xf>
    <xf numFmtId="203" fontId="36" fillId="0" borderId="24" xfId="0" applyNumberFormat="1" applyFont="1" applyBorder="1" applyAlignment="1" applyProtection="1">
      <alignment horizontal="right" vertical="center"/>
      <protection hidden="1"/>
    </xf>
    <xf numFmtId="41" fontId="40" fillId="0" borderId="34" xfId="0" applyNumberFormat="1" applyFont="1" applyBorder="1" applyAlignment="1" applyProtection="1">
      <alignment horizontal="right" vertical="center"/>
      <protection hidden="1"/>
    </xf>
    <xf numFmtId="41" fontId="40" fillId="0" borderId="35" xfId="0" applyNumberFormat="1" applyFont="1" applyBorder="1" applyAlignment="1" applyProtection="1">
      <alignment horizontal="right" vertical="center"/>
      <protection hidden="1"/>
    </xf>
    <xf numFmtId="0" fontId="40" fillId="0" borderId="0" xfId="0" applyFont="1" applyAlignment="1" applyProtection="1">
      <alignment horizontal="center" vertical="center"/>
      <protection locked="0"/>
    </xf>
    <xf numFmtId="203" fontId="66" fillId="0" borderId="0" xfId="0" applyNumberFormat="1" applyFont="1" applyBorder="1" applyAlignment="1" applyProtection="1">
      <alignment horizontal="right" vertical="center"/>
      <protection locked="0"/>
    </xf>
    <xf numFmtId="0" fontId="40" fillId="0" borderId="39" xfId="0" applyNumberFormat="1" applyFont="1" applyBorder="1" applyAlignment="1" applyProtection="1">
      <alignment horizontal="left" vertical="center" shrinkToFit="1"/>
      <protection locked="0"/>
    </xf>
    <xf numFmtId="0" fontId="40" fillId="0" borderId="26" xfId="0" applyNumberFormat="1" applyFont="1" applyBorder="1" applyAlignment="1" applyProtection="1">
      <alignment horizontal="left" vertical="center" shrinkToFit="1"/>
      <protection locked="0"/>
    </xf>
    <xf numFmtId="0" fontId="40" fillId="0" borderId="65" xfId="0" applyNumberFormat="1" applyFont="1" applyBorder="1" applyAlignment="1" applyProtection="1">
      <alignment horizontal="left" vertical="center" shrinkToFit="1"/>
      <protection locked="0"/>
    </xf>
    <xf numFmtId="41" fontId="50" fillId="0" borderId="85" xfId="64" applyNumberFormat="1" applyFont="1" applyBorder="1" applyAlignment="1" applyProtection="1">
      <alignment horizontal="center" vertical="center" shrinkToFit="1"/>
      <protection locked="0"/>
    </xf>
    <xf numFmtId="41" fontId="50" fillId="0" borderId="26" xfId="64" applyNumberFormat="1" applyFont="1" applyBorder="1" applyAlignment="1" applyProtection="1">
      <alignment horizontal="center" vertical="center" shrinkToFit="1"/>
      <protection locked="0"/>
    </xf>
    <xf numFmtId="41" fontId="50" fillId="0" borderId="65" xfId="64" applyNumberFormat="1" applyFont="1" applyBorder="1" applyAlignment="1" applyProtection="1">
      <alignment horizontal="center" vertical="center" shrinkToFit="1"/>
      <protection locked="0"/>
    </xf>
    <xf numFmtId="0" fontId="46" fillId="0" borderId="85" xfId="61" applyFont="1" applyBorder="1" applyAlignment="1" applyProtection="1">
      <alignment horizontal="center" vertical="center"/>
      <protection locked="0"/>
    </xf>
    <xf numFmtId="0" fontId="46" fillId="0" borderId="26" xfId="61" applyFont="1" applyBorder="1" applyAlignment="1" applyProtection="1">
      <alignment horizontal="center" vertical="center"/>
      <protection locked="0"/>
    </xf>
    <xf numFmtId="0" fontId="46" fillId="0" borderId="65" xfId="61" applyFont="1" applyBorder="1" applyAlignment="1" applyProtection="1">
      <alignment horizontal="center" vertical="center"/>
      <protection locked="0"/>
    </xf>
    <xf numFmtId="203" fontId="80" fillId="0" borderId="0" xfId="0" applyNumberFormat="1" applyFont="1" applyBorder="1" applyAlignment="1" applyProtection="1">
      <alignment horizontal="left"/>
      <protection locked="0"/>
    </xf>
    <xf numFmtId="203" fontId="80" fillId="0" borderId="0" xfId="0" applyNumberFormat="1" applyFont="1" applyBorder="1" applyAlignment="1" applyProtection="1">
      <alignment horizontal="left"/>
    </xf>
    <xf numFmtId="0" fontId="56" fillId="0" borderId="0" xfId="64" applyNumberFormat="1" applyFont="1" applyBorder="1" applyAlignment="1" applyProtection="1">
      <alignment horizontal="center" vertical="center" shrinkToFit="1"/>
      <protection locked="0"/>
    </xf>
    <xf numFmtId="0" fontId="40" fillId="0" borderId="12" xfId="0" applyNumberFormat="1" applyFont="1" applyBorder="1" applyAlignment="1" applyProtection="1">
      <alignment horizontal="left" vertical="center" shrinkToFit="1"/>
      <protection locked="0"/>
    </xf>
    <xf numFmtId="0" fontId="40" fillId="0" borderId="0" xfId="0" applyNumberFormat="1" applyFont="1" applyBorder="1" applyAlignment="1" applyProtection="1">
      <alignment horizontal="left" vertical="center" shrinkToFit="1"/>
      <protection locked="0"/>
    </xf>
    <xf numFmtId="0" fontId="40" fillId="0" borderId="31" xfId="0" applyNumberFormat="1" applyFont="1" applyBorder="1" applyAlignment="1" applyProtection="1">
      <alignment horizontal="left" vertical="center" shrinkToFit="1"/>
      <protection locked="0"/>
    </xf>
    <xf numFmtId="41" fontId="50" fillId="0" borderId="77" xfId="64" applyNumberFormat="1" applyFont="1" applyBorder="1" applyAlignment="1" applyProtection="1">
      <alignment horizontal="center" vertical="center" shrinkToFit="1"/>
      <protection locked="0"/>
    </xf>
    <xf numFmtId="41" fontId="50" fillId="0" borderId="0" xfId="64" applyNumberFormat="1" applyFont="1" applyBorder="1" applyAlignment="1" applyProtection="1">
      <alignment horizontal="center" vertical="center" shrinkToFit="1"/>
      <protection locked="0"/>
    </xf>
    <xf numFmtId="41" fontId="50" fillId="0" borderId="31" xfId="64" applyNumberFormat="1" applyFont="1" applyBorder="1" applyAlignment="1" applyProtection="1">
      <alignment horizontal="center" vertical="center" shrinkToFit="1"/>
      <protection locked="0"/>
    </xf>
    <xf numFmtId="0" fontId="46" fillId="0" borderId="77" xfId="61" applyFont="1" applyBorder="1" applyAlignment="1" applyProtection="1">
      <alignment horizontal="center" vertical="center"/>
      <protection locked="0"/>
    </xf>
    <xf numFmtId="0" fontId="46" fillId="0" borderId="0" xfId="61" applyFont="1" applyBorder="1" applyAlignment="1" applyProtection="1">
      <alignment horizontal="center" vertical="center"/>
      <protection locked="0"/>
    </xf>
    <xf numFmtId="0" fontId="46" fillId="0" borderId="31" xfId="61" applyFont="1" applyBorder="1" applyAlignment="1" applyProtection="1">
      <alignment horizontal="center" vertical="center"/>
      <protection locked="0"/>
    </xf>
    <xf numFmtId="0" fontId="46" fillId="0" borderId="77" xfId="61" applyFont="1" applyBorder="1" applyAlignment="1" applyProtection="1">
      <alignment horizontal="left" vertical="center"/>
      <protection locked="0"/>
    </xf>
    <xf numFmtId="0" fontId="46" fillId="0" borderId="0" xfId="61" applyFont="1" applyBorder="1" applyAlignment="1" applyProtection="1">
      <alignment horizontal="left" vertical="center"/>
      <protection locked="0"/>
    </xf>
    <xf numFmtId="0" fontId="46" fillId="0" borderId="63" xfId="61" applyFont="1" applyBorder="1" applyAlignment="1" applyProtection="1">
      <alignment horizontal="left" vertical="center"/>
      <protection locked="0"/>
    </xf>
    <xf numFmtId="0" fontId="40" fillId="0" borderId="12" xfId="0" applyNumberFormat="1" applyFont="1" applyBorder="1" applyAlignment="1" applyProtection="1">
      <alignment horizontal="left" vertical="center" shrinkToFit="1"/>
    </xf>
    <xf numFmtId="0" fontId="40" fillId="0" borderId="0" xfId="0" applyNumberFormat="1" applyFont="1" applyBorder="1" applyAlignment="1" applyProtection="1">
      <alignment horizontal="left" vertical="center" shrinkToFit="1"/>
    </xf>
    <xf numFmtId="0" fontId="40" fillId="0" borderId="31" xfId="0" applyNumberFormat="1" applyFont="1" applyBorder="1" applyAlignment="1" applyProtection="1">
      <alignment horizontal="left" vertical="center" shrinkToFit="1"/>
    </xf>
    <xf numFmtId="41" fontId="50" fillId="0" borderId="77" xfId="64" applyNumberFormat="1" applyFont="1" applyBorder="1" applyAlignment="1" applyProtection="1">
      <alignment horizontal="center" vertical="center" shrinkToFit="1"/>
    </xf>
    <xf numFmtId="41" fontId="50" fillId="0" borderId="0" xfId="64" applyNumberFormat="1" applyFont="1" applyBorder="1" applyAlignment="1" applyProtection="1">
      <alignment horizontal="center" vertical="center" shrinkToFit="1"/>
    </xf>
    <xf numFmtId="41" fontId="50" fillId="0" borderId="31" xfId="64" applyNumberFormat="1" applyFont="1" applyBorder="1" applyAlignment="1" applyProtection="1">
      <alignment horizontal="center" vertical="center" shrinkToFit="1"/>
    </xf>
    <xf numFmtId="0" fontId="40" fillId="0" borderId="158" xfId="0" applyNumberFormat="1" applyFont="1" applyBorder="1" applyAlignment="1" applyProtection="1">
      <alignment horizontal="left" vertical="center" shrinkToFit="1"/>
    </xf>
    <xf numFmtId="0" fontId="40" fillId="0" borderId="243" xfId="0" applyNumberFormat="1" applyFont="1" applyBorder="1" applyAlignment="1" applyProtection="1">
      <alignment horizontal="left" vertical="center" shrinkToFit="1"/>
    </xf>
    <xf numFmtId="0" fontId="40" fillId="0" borderId="159" xfId="0" applyNumberFormat="1" applyFont="1" applyBorder="1" applyAlignment="1" applyProtection="1">
      <alignment horizontal="left" vertical="center" shrinkToFit="1"/>
    </xf>
    <xf numFmtId="41" fontId="50" fillId="0" borderId="244" xfId="64" applyNumberFormat="1" applyFont="1" applyBorder="1" applyAlignment="1" applyProtection="1">
      <alignment horizontal="center" vertical="center" shrinkToFit="1"/>
    </xf>
    <xf numFmtId="41" fontId="50" fillId="0" borderId="243" xfId="64" applyNumberFormat="1" applyFont="1" applyBorder="1" applyAlignment="1" applyProtection="1">
      <alignment horizontal="center" vertical="center" shrinkToFit="1"/>
    </xf>
    <xf numFmtId="41" fontId="50" fillId="0" borderId="159" xfId="64" applyNumberFormat="1" applyFont="1" applyBorder="1" applyAlignment="1" applyProtection="1">
      <alignment horizontal="center" vertical="center" shrinkToFit="1"/>
    </xf>
    <xf numFmtId="0" fontId="58" fillId="0" borderId="0" xfId="61" applyFont="1" applyAlignment="1" applyProtection="1">
      <alignment horizontal="distributed" vertical="center"/>
      <protection locked="0"/>
    </xf>
    <xf numFmtId="0" fontId="58" fillId="0" borderId="0" xfId="61" applyFont="1" applyAlignment="1" applyProtection="1">
      <alignment horizontal="left" vertical="center"/>
      <protection locked="0"/>
    </xf>
    <xf numFmtId="0" fontId="46" fillId="0" borderId="0" xfId="61" applyFont="1" applyAlignment="1" applyProtection="1">
      <alignment horizontal="distributed" shrinkToFit="1"/>
      <protection locked="0"/>
    </xf>
    <xf numFmtId="0" fontId="43" fillId="27" borderId="113" xfId="0" applyFont="1" applyFill="1" applyBorder="1" applyAlignment="1" applyProtection="1">
      <alignment horizontal="center" vertical="center"/>
      <protection locked="0"/>
    </xf>
    <xf numFmtId="0" fontId="43" fillId="27" borderId="117" xfId="0" applyFont="1" applyFill="1" applyBorder="1" applyAlignment="1" applyProtection="1">
      <alignment horizontal="center" vertical="center"/>
      <protection locked="0"/>
    </xf>
    <xf numFmtId="0" fontId="50" fillId="27" borderId="115" xfId="64" applyFont="1" applyFill="1" applyBorder="1" applyAlignment="1" applyProtection="1">
      <alignment horizontal="center" vertical="center"/>
      <protection locked="0"/>
    </xf>
    <xf numFmtId="0" fontId="50" fillId="27" borderId="117" xfId="64" applyFont="1" applyFill="1" applyBorder="1" applyAlignment="1" applyProtection="1">
      <alignment horizontal="center" vertical="center"/>
      <protection locked="0"/>
    </xf>
    <xf numFmtId="0" fontId="50" fillId="27" borderId="157" xfId="64" applyFont="1" applyFill="1" applyBorder="1" applyAlignment="1" applyProtection="1">
      <alignment horizontal="center" vertical="center"/>
      <protection locked="0"/>
    </xf>
    <xf numFmtId="0" fontId="50" fillId="27" borderId="126" xfId="64" applyFont="1" applyFill="1" applyBorder="1" applyAlignment="1" applyProtection="1">
      <alignment horizontal="center" vertical="center"/>
      <protection locked="0"/>
    </xf>
    <xf numFmtId="0" fontId="46" fillId="0" borderId="0" xfId="61" applyFont="1" applyAlignment="1" applyProtection="1">
      <alignment horizontal="distributed" vertical="center" shrinkToFit="1"/>
      <protection locked="0"/>
    </xf>
    <xf numFmtId="203" fontId="78" fillId="25" borderId="0" xfId="61" applyNumberFormat="1" applyFont="1" applyFill="1" applyAlignment="1" applyProtection="1">
      <alignment vertical="center"/>
      <protection locked="0"/>
    </xf>
    <xf numFmtId="0" fontId="158" fillId="0" borderId="0" xfId="61" applyFont="1" applyAlignment="1" applyProtection="1">
      <alignment horizontal="center" vertical="center"/>
      <protection locked="0"/>
    </xf>
    <xf numFmtId="0" fontId="46" fillId="0" borderId="0" xfId="61" applyNumberFormat="1" applyFont="1" applyBorder="1" applyAlignment="1" applyProtection="1">
      <alignment horizontal="center" vertical="center"/>
      <protection locked="0"/>
    </xf>
    <xf numFmtId="0" fontId="46" fillId="0" borderId="0" xfId="61" applyFont="1" applyAlignment="1" applyProtection="1">
      <alignment horizontal="distributed" vertical="center" wrapText="1" shrinkToFit="1"/>
      <protection locked="0"/>
    </xf>
    <xf numFmtId="0" fontId="46" fillId="0" borderId="0" xfId="61" applyFont="1" applyAlignment="1" applyProtection="1">
      <alignment vertical="center" shrinkToFit="1"/>
      <protection locked="0"/>
    </xf>
    <xf numFmtId="0" fontId="46" fillId="0" borderId="0" xfId="61" applyFont="1" applyFill="1" applyAlignment="1" applyProtection="1">
      <alignment vertical="center" shrinkToFit="1"/>
      <protection locked="0"/>
    </xf>
    <xf numFmtId="0" fontId="46" fillId="0" borderId="0" xfId="61" applyFont="1" applyFill="1" applyAlignment="1" applyProtection="1">
      <alignment horizontal="distributed" vertical="center" shrinkToFit="1"/>
      <protection locked="0"/>
    </xf>
    <xf numFmtId="188" fontId="46" fillId="27" borderId="42" xfId="61" applyNumberFormat="1" applyFont="1" applyFill="1" applyBorder="1" applyAlignment="1" applyProtection="1">
      <alignment horizontal="center" vertical="center"/>
      <protection locked="0"/>
    </xf>
    <xf numFmtId="188" fontId="46" fillId="27" borderId="171" xfId="61" applyNumberFormat="1" applyFont="1" applyFill="1" applyBorder="1" applyAlignment="1" applyProtection="1">
      <alignment horizontal="center" vertical="center"/>
      <protection locked="0"/>
    </xf>
    <xf numFmtId="188" fontId="46" fillId="27" borderId="12" xfId="61" applyNumberFormat="1" applyFont="1" applyFill="1" applyBorder="1" applyAlignment="1" applyProtection="1">
      <alignment horizontal="center" vertical="center"/>
      <protection locked="0"/>
    </xf>
    <xf numFmtId="188" fontId="46" fillId="27" borderId="31" xfId="61" applyNumberFormat="1" applyFont="1" applyFill="1" applyBorder="1" applyAlignment="1" applyProtection="1">
      <alignment horizontal="center" vertical="center"/>
      <protection locked="0"/>
    </xf>
    <xf numFmtId="188" fontId="46" fillId="27" borderId="39" xfId="61" applyNumberFormat="1" applyFont="1" applyFill="1" applyBorder="1" applyAlignment="1" applyProtection="1">
      <alignment horizontal="center" vertical="center"/>
      <protection locked="0"/>
    </xf>
    <xf numFmtId="188" fontId="46" fillId="27" borderId="65" xfId="61" applyNumberFormat="1" applyFont="1" applyFill="1" applyBorder="1" applyAlignment="1" applyProtection="1">
      <alignment horizontal="center" vertical="center"/>
      <protection locked="0"/>
    </xf>
    <xf numFmtId="188" fontId="56" fillId="0" borderId="242" xfId="61" applyNumberFormat="1" applyFont="1" applyBorder="1" applyAlignment="1" applyProtection="1">
      <alignment horizontal="center" vertical="center" shrinkToFit="1"/>
      <protection locked="0"/>
    </xf>
    <xf numFmtId="188" fontId="56" fillId="0" borderId="24" xfId="61" applyNumberFormat="1" applyFont="1" applyBorder="1" applyAlignment="1" applyProtection="1">
      <alignment horizontal="center" vertical="center" shrinkToFit="1"/>
      <protection locked="0"/>
    </xf>
    <xf numFmtId="188" fontId="56" fillId="0" borderId="41" xfId="61" applyNumberFormat="1" applyFont="1" applyBorder="1" applyAlignment="1" applyProtection="1">
      <alignment horizontal="center" vertical="center" shrinkToFit="1"/>
      <protection locked="0"/>
    </xf>
    <xf numFmtId="188" fontId="56" fillId="0" borderId="77" xfId="61" applyNumberFormat="1" applyFont="1" applyBorder="1" applyAlignment="1" applyProtection="1">
      <alignment horizontal="center" vertical="center" shrinkToFit="1"/>
      <protection locked="0"/>
    </xf>
    <xf numFmtId="188" fontId="56" fillId="0" borderId="0" xfId="61" applyNumberFormat="1" applyFont="1" applyBorder="1" applyAlignment="1" applyProtection="1">
      <alignment horizontal="center" vertical="center" shrinkToFit="1"/>
      <protection locked="0"/>
    </xf>
    <xf numFmtId="188" fontId="56" fillId="0" borderId="63" xfId="61" applyNumberFormat="1" applyFont="1" applyBorder="1" applyAlignment="1" applyProtection="1">
      <alignment horizontal="center" vertical="center" shrinkToFit="1"/>
      <protection locked="0"/>
    </xf>
    <xf numFmtId="188" fontId="56" fillId="0" borderId="85" xfId="61" applyNumberFormat="1" applyFont="1" applyBorder="1" applyAlignment="1" applyProtection="1">
      <alignment horizontal="center" vertical="center" shrinkToFit="1"/>
      <protection locked="0"/>
    </xf>
    <xf numFmtId="188" fontId="56" fillId="0" borderId="26" xfId="61" applyNumberFormat="1" applyFont="1" applyBorder="1" applyAlignment="1" applyProtection="1">
      <alignment horizontal="center" vertical="center" shrinkToFit="1"/>
      <protection locked="0"/>
    </xf>
    <xf numFmtId="188" fontId="56" fillId="0" borderId="40" xfId="61" applyNumberFormat="1" applyFont="1" applyBorder="1" applyAlignment="1" applyProtection="1">
      <alignment horizontal="center" vertical="center" shrinkToFit="1"/>
      <protection locked="0"/>
    </xf>
    <xf numFmtId="0" fontId="46" fillId="0" borderId="0" xfId="61" applyFont="1" applyAlignment="1" applyProtection="1">
      <alignment horizontal="center" vertical="center"/>
      <protection locked="0"/>
    </xf>
    <xf numFmtId="0" fontId="46" fillId="0" borderId="0" xfId="61" applyFont="1" applyAlignment="1" applyProtection="1">
      <alignment shrinkToFit="1"/>
      <protection locked="0"/>
    </xf>
    <xf numFmtId="0" fontId="46" fillId="0" borderId="0" xfId="61" applyFont="1" applyAlignment="1" applyProtection="1">
      <alignment horizontal="distributed" vertical="center" shrinkToFit="1"/>
      <protection hidden="1"/>
    </xf>
    <xf numFmtId="0" fontId="46" fillId="0" borderId="0" xfId="61" applyFont="1" applyAlignment="1" applyProtection="1">
      <alignment vertical="center" shrinkToFit="1"/>
      <protection hidden="1"/>
    </xf>
    <xf numFmtId="0" fontId="34" fillId="0" borderId="0" xfId="61" applyFont="1" applyAlignment="1" applyProtection="1">
      <alignment horizontal="center" vertical="center"/>
      <protection hidden="1"/>
    </xf>
    <xf numFmtId="0" fontId="46" fillId="0" borderId="0" xfId="61" applyNumberFormat="1" applyFont="1" applyBorder="1" applyAlignment="1" applyProtection="1">
      <alignment horizontal="center" vertical="center"/>
      <protection hidden="1"/>
    </xf>
    <xf numFmtId="49" fontId="46" fillId="0" borderId="0" xfId="61" applyNumberFormat="1" applyFont="1" applyBorder="1" applyAlignment="1" applyProtection="1">
      <alignment horizontal="center" vertical="center"/>
      <protection hidden="1"/>
    </xf>
    <xf numFmtId="31" fontId="46" fillId="0" borderId="0" xfId="61" applyNumberFormat="1" applyFont="1" applyBorder="1" applyAlignment="1" applyProtection="1">
      <alignment horizontal="center" vertical="center"/>
      <protection hidden="1"/>
    </xf>
    <xf numFmtId="0" fontId="46" fillId="0" borderId="0" xfId="61" applyFont="1" applyBorder="1" applyAlignment="1" applyProtection="1">
      <alignment horizontal="center" vertical="center"/>
      <protection hidden="1"/>
    </xf>
    <xf numFmtId="0" fontId="46" fillId="0" borderId="0" xfId="61" applyFont="1" applyAlignment="1" applyProtection="1">
      <alignment horizontal="distributed" vertical="center" wrapText="1" shrinkToFit="1"/>
      <protection hidden="1"/>
    </xf>
    <xf numFmtId="0" fontId="46" fillId="0" borderId="0" xfId="61" applyFont="1" applyFill="1" applyAlignment="1" applyProtection="1">
      <alignment vertical="center" shrinkToFit="1"/>
      <protection hidden="1"/>
    </xf>
    <xf numFmtId="0" fontId="46" fillId="0" borderId="0" xfId="61" applyFont="1" applyFill="1" applyAlignment="1" applyProtection="1">
      <alignment horizontal="distributed" vertical="center" shrinkToFit="1"/>
      <protection locked="0" hidden="1"/>
    </xf>
    <xf numFmtId="188" fontId="46" fillId="27" borderId="42" xfId="61" applyNumberFormat="1" applyFont="1" applyFill="1" applyBorder="1" applyAlignment="1" applyProtection="1">
      <alignment horizontal="center" vertical="center"/>
      <protection hidden="1"/>
    </xf>
    <xf numFmtId="188" fontId="46" fillId="27" borderId="171" xfId="61" applyNumberFormat="1" applyFont="1" applyFill="1" applyBorder="1" applyAlignment="1" applyProtection="1">
      <alignment horizontal="center" vertical="center"/>
      <protection hidden="1"/>
    </xf>
    <xf numFmtId="188" fontId="46" fillId="27" borderId="12" xfId="61" applyNumberFormat="1" applyFont="1" applyFill="1" applyBorder="1" applyAlignment="1" applyProtection="1">
      <alignment horizontal="center" vertical="center"/>
      <protection hidden="1"/>
    </xf>
    <xf numFmtId="188" fontId="46" fillId="27" borderId="31" xfId="61" applyNumberFormat="1" applyFont="1" applyFill="1" applyBorder="1" applyAlignment="1" applyProtection="1">
      <alignment horizontal="center" vertical="center"/>
      <protection hidden="1"/>
    </xf>
    <xf numFmtId="188" fontId="46" fillId="27" borderId="39" xfId="61" applyNumberFormat="1" applyFont="1" applyFill="1" applyBorder="1" applyAlignment="1" applyProtection="1">
      <alignment horizontal="center" vertical="center"/>
      <protection hidden="1"/>
    </xf>
    <xf numFmtId="188" fontId="46" fillId="27" borderId="65" xfId="61" applyNumberFormat="1" applyFont="1" applyFill="1" applyBorder="1" applyAlignment="1" applyProtection="1">
      <alignment horizontal="center" vertical="center"/>
      <protection hidden="1"/>
    </xf>
    <xf numFmtId="188" fontId="56" fillId="0" borderId="24" xfId="61" applyNumberFormat="1" applyFont="1" applyBorder="1" applyAlignment="1" applyProtection="1">
      <alignment horizontal="center" vertical="center" shrinkToFit="1"/>
      <protection hidden="1"/>
    </xf>
    <xf numFmtId="188" fontId="56" fillId="0" borderId="41" xfId="61" applyNumberFormat="1" applyFont="1" applyBorder="1" applyAlignment="1" applyProtection="1">
      <alignment horizontal="center" vertical="center" shrinkToFit="1"/>
      <protection hidden="1"/>
    </xf>
    <xf numFmtId="188" fontId="56" fillId="0" borderId="0" xfId="61" applyNumberFormat="1" applyFont="1" applyBorder="1" applyAlignment="1" applyProtection="1">
      <alignment horizontal="center" vertical="center" shrinkToFit="1"/>
      <protection hidden="1"/>
    </xf>
    <xf numFmtId="188" fontId="56" fillId="0" borderId="63" xfId="61" applyNumberFormat="1" applyFont="1" applyBorder="1" applyAlignment="1" applyProtection="1">
      <alignment horizontal="center" vertical="center" shrinkToFit="1"/>
      <protection hidden="1"/>
    </xf>
    <xf numFmtId="188" fontId="56" fillId="0" borderId="26" xfId="61" applyNumberFormat="1" applyFont="1" applyBorder="1" applyAlignment="1" applyProtection="1">
      <alignment horizontal="center" vertical="center" shrinkToFit="1"/>
      <protection hidden="1"/>
    </xf>
    <xf numFmtId="188" fontId="56" fillId="0" borderId="40" xfId="61" applyNumberFormat="1" applyFont="1" applyBorder="1" applyAlignment="1" applyProtection="1">
      <alignment horizontal="center" vertical="center" shrinkToFit="1"/>
      <protection hidden="1"/>
    </xf>
    <xf numFmtId="0" fontId="46" fillId="0" borderId="0" xfId="61" applyFont="1" applyAlignment="1" applyProtection="1">
      <alignment horizontal="center" vertical="center"/>
      <protection locked="0" hidden="1"/>
    </xf>
    <xf numFmtId="0" fontId="46" fillId="0" borderId="0" xfId="61" applyFont="1" applyAlignment="1" applyProtection="1">
      <alignment shrinkToFit="1"/>
      <protection locked="0" hidden="1"/>
    </xf>
    <xf numFmtId="198" fontId="60" fillId="0" borderId="26" xfId="61" applyNumberFormat="1" applyFont="1" applyBorder="1" applyAlignment="1" applyProtection="1">
      <alignment horizontal="center" vertical="center"/>
      <protection locked="0" hidden="1"/>
    </xf>
    <xf numFmtId="202" fontId="56" fillId="0" borderId="0" xfId="61" applyNumberFormat="1" applyFont="1" applyFill="1" applyBorder="1" applyAlignment="1" applyProtection="1">
      <alignment horizontal="center" vertical="center"/>
      <protection locked="0" hidden="1"/>
    </xf>
    <xf numFmtId="0" fontId="56" fillId="27" borderId="19" xfId="61" applyFont="1" applyFill="1" applyBorder="1" applyAlignment="1" applyProtection="1">
      <alignment horizontal="center" vertical="center"/>
      <protection hidden="1"/>
    </xf>
    <xf numFmtId="0" fontId="82" fillId="27" borderId="2" xfId="62" applyFont="1" applyFill="1" applyBorder="1">
      <alignment vertical="center"/>
    </xf>
    <xf numFmtId="0" fontId="56" fillId="27" borderId="2" xfId="61" applyFont="1" applyFill="1" applyBorder="1" applyAlignment="1" applyProtection="1">
      <alignment horizontal="center" vertical="center"/>
      <protection hidden="1"/>
    </xf>
    <xf numFmtId="0" fontId="56" fillId="27" borderId="71" xfId="61" applyFont="1" applyFill="1" applyBorder="1" applyAlignment="1" applyProtection="1">
      <alignment horizontal="center" vertical="center"/>
      <protection hidden="1"/>
    </xf>
    <xf numFmtId="178" fontId="56" fillId="0" borderId="15" xfId="61" applyNumberFormat="1" applyFont="1" applyBorder="1" applyAlignment="1" applyProtection="1">
      <alignment horizontal="right" vertical="center"/>
      <protection hidden="1"/>
    </xf>
    <xf numFmtId="178" fontId="56" fillId="0" borderId="18" xfId="61" applyNumberFormat="1" applyFont="1" applyBorder="1" applyAlignment="1" applyProtection="1">
      <alignment horizontal="right" vertical="center"/>
      <protection hidden="1"/>
    </xf>
    <xf numFmtId="14" fontId="58" fillId="0" borderId="0" xfId="61" applyNumberFormat="1" applyFont="1" applyAlignment="1" applyProtection="1">
      <alignment horizontal="left" vertical="center"/>
      <protection locked="0"/>
    </xf>
    <xf numFmtId="0" fontId="46" fillId="0" borderId="0" xfId="61" applyFont="1" applyAlignment="1" applyProtection="1">
      <alignment horizontal="distributed" shrinkToFit="1"/>
      <protection hidden="1"/>
    </xf>
    <xf numFmtId="0" fontId="82" fillId="0" borderId="161" xfId="62" applyFont="1" applyFill="1" applyBorder="1" applyAlignment="1">
      <alignment horizontal="center" vertical="center" shrinkToFit="1"/>
    </xf>
    <xf numFmtId="0" fontId="82" fillId="0" borderId="162" xfId="62" applyFont="1" applyFill="1" applyBorder="1" applyAlignment="1">
      <alignment horizontal="center" vertical="center" shrinkToFit="1"/>
    </xf>
    <xf numFmtId="0" fontId="82" fillId="0" borderId="163" xfId="62" applyFont="1" applyFill="1" applyBorder="1" applyAlignment="1">
      <alignment horizontal="center" vertical="center" shrinkToFit="1"/>
    </xf>
    <xf numFmtId="0" fontId="82" fillId="0" borderId="164" xfId="62" applyFont="1" applyFill="1" applyBorder="1" applyAlignment="1">
      <alignment horizontal="center" vertical="center" shrinkToFit="1"/>
    </xf>
    <xf numFmtId="0" fontId="82" fillId="0" borderId="0" xfId="62" applyFont="1" applyFill="1" applyBorder="1" applyAlignment="1">
      <alignment horizontal="center" vertical="center" shrinkToFit="1"/>
    </xf>
    <xf numFmtId="0" fontId="82" fillId="0" borderId="165" xfId="62" applyFont="1" applyFill="1" applyBorder="1" applyAlignment="1">
      <alignment horizontal="center" vertical="center" shrinkToFit="1"/>
    </xf>
    <xf numFmtId="0" fontId="82" fillId="0" borderId="166" xfId="62" applyFont="1" applyFill="1" applyBorder="1" applyAlignment="1">
      <alignment horizontal="center" vertical="center" shrinkToFit="1"/>
    </xf>
    <xf numFmtId="0" fontId="82" fillId="0" borderId="167" xfId="62" applyFont="1" applyFill="1" applyBorder="1" applyAlignment="1">
      <alignment horizontal="center" vertical="center" shrinkToFit="1"/>
    </xf>
    <xf numFmtId="0" fontId="82" fillId="0" borderId="168" xfId="62" applyFont="1" applyFill="1" applyBorder="1" applyAlignment="1">
      <alignment horizontal="center" vertical="center" shrinkToFit="1"/>
    </xf>
    <xf numFmtId="0" fontId="46" fillId="0" borderId="0" xfId="61" applyFont="1" applyAlignment="1" applyProtection="1">
      <alignment vertical="center"/>
      <protection locked="0" hidden="1"/>
    </xf>
    <xf numFmtId="194" fontId="56" fillId="27" borderId="2" xfId="61" applyNumberFormat="1" applyFont="1" applyFill="1" applyBorder="1" applyAlignment="1" applyProtection="1">
      <alignment horizontal="right" vertical="center"/>
      <protection hidden="1"/>
    </xf>
    <xf numFmtId="9" fontId="56" fillId="26" borderId="19" xfId="61" applyNumberFormat="1" applyFont="1" applyFill="1" applyBorder="1" applyAlignment="1" applyProtection="1">
      <alignment horizontal="center" vertical="center"/>
      <protection hidden="1"/>
    </xf>
    <xf numFmtId="9" fontId="56" fillId="26" borderId="2" xfId="61" applyNumberFormat="1" applyFont="1" applyFill="1" applyBorder="1" applyAlignment="1" applyProtection="1">
      <alignment horizontal="center" vertical="center"/>
      <protection hidden="1"/>
    </xf>
    <xf numFmtId="194" fontId="56" fillId="26" borderId="2" xfId="61" applyNumberFormat="1" applyFont="1" applyFill="1" applyBorder="1" applyAlignment="1" applyProtection="1">
      <alignment horizontal="right" vertical="center"/>
      <protection hidden="1"/>
    </xf>
    <xf numFmtId="0" fontId="56" fillId="27" borderId="39" xfId="61" applyFont="1" applyFill="1" applyBorder="1" applyAlignment="1" applyProtection="1">
      <alignment horizontal="center" vertical="center"/>
      <protection hidden="1"/>
    </xf>
    <xf numFmtId="0" fontId="56" fillId="27" borderId="26" xfId="61" applyFont="1" applyFill="1" applyBorder="1" applyAlignment="1" applyProtection="1">
      <alignment horizontal="center" vertical="center"/>
      <protection hidden="1"/>
    </xf>
    <xf numFmtId="194" fontId="56" fillId="27" borderId="26" xfId="61" applyNumberFormat="1" applyFont="1" applyFill="1" applyBorder="1" applyAlignment="1" applyProtection="1">
      <alignment horizontal="right" vertical="center"/>
      <protection hidden="1"/>
    </xf>
    <xf numFmtId="178" fontId="56" fillId="0" borderId="25" xfId="61" applyNumberFormat="1" applyFont="1" applyBorder="1" applyAlignment="1" applyProtection="1">
      <alignment horizontal="right" vertical="center"/>
      <protection hidden="1"/>
    </xf>
    <xf numFmtId="0" fontId="56" fillId="40" borderId="22" xfId="61" applyFont="1" applyFill="1" applyBorder="1" applyAlignment="1" applyProtection="1">
      <alignment horizontal="center" vertical="center"/>
      <protection hidden="1"/>
    </xf>
    <xf numFmtId="0" fontId="56" fillId="40" borderId="15" xfId="61" applyFont="1" applyFill="1" applyBorder="1" applyAlignment="1" applyProtection="1">
      <alignment horizontal="center" vertical="center"/>
      <protection hidden="1"/>
    </xf>
    <xf numFmtId="0" fontId="56" fillId="40" borderId="45" xfId="61" applyFont="1" applyFill="1" applyBorder="1" applyAlignment="1" applyProtection="1">
      <alignment horizontal="center" vertical="center"/>
      <protection hidden="1"/>
    </xf>
    <xf numFmtId="0" fontId="56" fillId="0" borderId="23" xfId="61" applyFont="1" applyFill="1" applyBorder="1" applyAlignment="1" applyProtection="1">
      <alignment horizontal="center" vertical="center"/>
      <protection hidden="1"/>
    </xf>
    <xf numFmtId="0" fontId="56" fillId="0" borderId="18" xfId="61" applyFont="1" applyFill="1" applyBorder="1" applyAlignment="1" applyProtection="1">
      <alignment horizontal="center" vertical="center"/>
      <protection hidden="1"/>
    </xf>
    <xf numFmtId="0" fontId="56" fillId="0" borderId="33" xfId="61" applyFont="1" applyFill="1" applyBorder="1" applyAlignment="1" applyProtection="1">
      <alignment horizontal="center" vertical="center"/>
      <protection hidden="1"/>
    </xf>
    <xf numFmtId="197" fontId="46" fillId="0" borderId="81" xfId="61" applyNumberFormat="1" applyFont="1" applyFill="1" applyBorder="1" applyAlignment="1" applyProtection="1">
      <alignment horizontal="center" vertical="center"/>
      <protection hidden="1"/>
    </xf>
    <xf numFmtId="197" fontId="56" fillId="0" borderId="81" xfId="61" applyNumberFormat="1" applyFont="1" applyFill="1" applyBorder="1" applyAlignment="1" applyProtection="1">
      <alignment horizontal="right" vertical="center"/>
      <protection hidden="1"/>
    </xf>
    <xf numFmtId="197" fontId="56" fillId="0" borderId="69" xfId="61" applyNumberFormat="1" applyFont="1" applyFill="1" applyBorder="1" applyAlignment="1" applyProtection="1">
      <alignment horizontal="right" vertical="center"/>
      <protection hidden="1"/>
    </xf>
    <xf numFmtId="0" fontId="56" fillId="0" borderId="23" xfId="61" applyFont="1" applyFill="1" applyBorder="1" applyAlignment="1" applyProtection="1">
      <alignment horizontal="right" vertical="center"/>
      <protection hidden="1"/>
    </xf>
    <xf numFmtId="0" fontId="56" fillId="0" borderId="18" xfId="61" applyFont="1" applyFill="1" applyBorder="1" applyAlignment="1" applyProtection="1">
      <alignment horizontal="right" vertical="center"/>
      <protection hidden="1"/>
    </xf>
    <xf numFmtId="0" fontId="56" fillId="0" borderId="18" xfId="61" applyFont="1" applyFill="1" applyBorder="1" applyAlignment="1" applyProtection="1">
      <alignment horizontal="left" vertical="center"/>
      <protection hidden="1"/>
    </xf>
    <xf numFmtId="0" fontId="56" fillId="0" borderId="33" xfId="61" applyFont="1" applyFill="1" applyBorder="1" applyAlignment="1" applyProtection="1">
      <alignment horizontal="left" vertical="center"/>
      <protection hidden="1"/>
    </xf>
    <xf numFmtId="0" fontId="56" fillId="27" borderId="169" xfId="61" applyFont="1" applyFill="1" applyBorder="1" applyAlignment="1" applyProtection="1">
      <alignment horizontal="center" vertical="center"/>
      <protection hidden="1"/>
    </xf>
    <xf numFmtId="0" fontId="56" fillId="27" borderId="80" xfId="61" applyFont="1" applyFill="1" applyBorder="1" applyAlignment="1" applyProtection="1">
      <alignment horizontal="center" vertical="center"/>
      <protection hidden="1"/>
    </xf>
    <xf numFmtId="0" fontId="56" fillId="27" borderId="16" xfId="61" applyFont="1" applyFill="1" applyBorder="1" applyAlignment="1" applyProtection="1">
      <alignment horizontal="center" vertical="center"/>
      <protection hidden="1"/>
    </xf>
    <xf numFmtId="0" fontId="46" fillId="0" borderId="81" xfId="61" applyFont="1" applyFill="1" applyBorder="1" applyAlignment="1" applyProtection="1">
      <alignment horizontal="center" vertical="center"/>
      <protection hidden="1"/>
    </xf>
    <xf numFmtId="0" fontId="56" fillId="0" borderId="34" xfId="61" applyFont="1" applyFill="1" applyBorder="1" applyAlignment="1" applyProtection="1">
      <alignment horizontal="center" vertical="center"/>
      <protection hidden="1"/>
    </xf>
    <xf numFmtId="0" fontId="56" fillId="0" borderId="25" xfId="61" applyFont="1" applyFill="1" applyBorder="1" applyAlignment="1" applyProtection="1">
      <alignment horizontal="center" vertical="center"/>
      <protection hidden="1"/>
    </xf>
    <xf numFmtId="0" fontId="56" fillId="0" borderId="35" xfId="61" applyFont="1" applyFill="1" applyBorder="1" applyAlignment="1" applyProtection="1">
      <alignment horizontal="center" vertical="center"/>
      <protection hidden="1"/>
    </xf>
    <xf numFmtId="197" fontId="46" fillId="0" borderId="91" xfId="61" applyNumberFormat="1" applyFont="1" applyFill="1" applyBorder="1" applyAlignment="1" applyProtection="1">
      <alignment horizontal="center" vertical="center"/>
      <protection hidden="1"/>
    </xf>
    <xf numFmtId="197" fontId="56" fillId="0" borderId="91" xfId="61" applyNumberFormat="1" applyFont="1" applyFill="1" applyBorder="1" applyAlignment="1" applyProtection="1">
      <alignment horizontal="right" vertical="center"/>
      <protection hidden="1"/>
    </xf>
    <xf numFmtId="197" fontId="56" fillId="0" borderId="94" xfId="61" applyNumberFormat="1" applyFont="1" applyFill="1" applyBorder="1" applyAlignment="1" applyProtection="1">
      <alignment horizontal="right" vertical="center"/>
      <protection hidden="1"/>
    </xf>
    <xf numFmtId="197" fontId="56" fillId="0" borderId="92" xfId="61" applyNumberFormat="1" applyFont="1" applyFill="1" applyBorder="1" applyAlignment="1" applyProtection="1">
      <alignment horizontal="right" vertical="center"/>
      <protection hidden="1"/>
    </xf>
    <xf numFmtId="197" fontId="56" fillId="0" borderId="25" xfId="61" applyNumberFormat="1" applyFont="1" applyFill="1" applyBorder="1" applyAlignment="1" applyProtection="1">
      <alignment horizontal="right" vertical="center"/>
      <protection hidden="1"/>
    </xf>
    <xf numFmtId="197" fontId="56" fillId="0" borderId="35" xfId="61" applyNumberFormat="1" applyFont="1" applyFill="1" applyBorder="1" applyAlignment="1" applyProtection="1">
      <alignment horizontal="right" vertical="center"/>
      <protection hidden="1"/>
    </xf>
    <xf numFmtId="0" fontId="56" fillId="0" borderId="34" xfId="61" applyFont="1" applyFill="1" applyBorder="1" applyAlignment="1" applyProtection="1">
      <alignment horizontal="right" vertical="center"/>
      <protection hidden="1"/>
    </xf>
    <xf numFmtId="0" fontId="56" fillId="0" borderId="25" xfId="61" applyFont="1" applyFill="1" applyBorder="1" applyAlignment="1" applyProtection="1">
      <alignment horizontal="right" vertical="center"/>
      <protection hidden="1"/>
    </xf>
    <xf numFmtId="203" fontId="80" fillId="0" borderId="0" xfId="0" applyNumberFormat="1" applyFont="1" applyBorder="1" applyAlignment="1" applyProtection="1">
      <alignment horizontal="left"/>
      <protection hidden="1"/>
    </xf>
    <xf numFmtId="197" fontId="56" fillId="0" borderId="17" xfId="61" applyNumberFormat="1" applyFont="1" applyFill="1" applyBorder="1" applyAlignment="1" applyProtection="1">
      <alignment horizontal="right" vertical="center"/>
      <protection hidden="1"/>
    </xf>
    <xf numFmtId="197" fontId="56" fillId="0" borderId="18" xfId="61" applyNumberFormat="1" applyFont="1" applyFill="1" applyBorder="1" applyAlignment="1" applyProtection="1">
      <alignment horizontal="right" vertical="center"/>
      <protection hidden="1"/>
    </xf>
    <xf numFmtId="197" fontId="56" fillId="0" borderId="27" xfId="61" applyNumberFormat="1" applyFont="1" applyFill="1" applyBorder="1" applyAlignment="1" applyProtection="1">
      <alignment horizontal="right" vertical="center"/>
      <protection hidden="1"/>
    </xf>
    <xf numFmtId="49" fontId="56" fillId="0" borderId="34" xfId="61" applyNumberFormat="1" applyFont="1" applyFill="1" applyBorder="1" applyAlignment="1" applyProtection="1">
      <alignment horizontal="left" vertical="center"/>
      <protection hidden="1"/>
    </xf>
    <xf numFmtId="0" fontId="56" fillId="0" borderId="25" xfId="61" applyNumberFormat="1" applyFont="1" applyFill="1" applyBorder="1" applyAlignment="1" applyProtection="1">
      <alignment horizontal="left" vertical="center"/>
      <protection hidden="1"/>
    </xf>
    <xf numFmtId="0" fontId="56" fillId="0" borderId="35" xfId="61" applyNumberFormat="1" applyFont="1" applyFill="1" applyBorder="1" applyAlignment="1" applyProtection="1">
      <alignment horizontal="left" vertical="center"/>
      <protection hidden="1"/>
    </xf>
    <xf numFmtId="38" fontId="56" fillId="0" borderId="92" xfId="45" applyFont="1" applyFill="1" applyBorder="1" applyAlignment="1" applyProtection="1">
      <alignment horizontal="right" vertical="center"/>
      <protection hidden="1"/>
    </xf>
    <xf numFmtId="38" fontId="56" fillId="0" borderId="25" xfId="45" applyFont="1" applyFill="1" applyBorder="1" applyAlignment="1" applyProtection="1">
      <alignment horizontal="right" vertical="center"/>
      <protection hidden="1"/>
    </xf>
    <xf numFmtId="0" fontId="46" fillId="0" borderId="25" xfId="61" applyNumberFormat="1" applyFont="1" applyFill="1" applyBorder="1" applyAlignment="1" applyProtection="1">
      <alignment horizontal="center" vertical="center"/>
      <protection hidden="1"/>
    </xf>
    <xf numFmtId="0" fontId="46" fillId="0" borderId="35" xfId="61" applyNumberFormat="1" applyFont="1" applyFill="1" applyBorder="1" applyAlignment="1" applyProtection="1">
      <alignment horizontal="center" vertical="center"/>
      <protection hidden="1"/>
    </xf>
    <xf numFmtId="0" fontId="46" fillId="0" borderId="91" xfId="61" applyNumberFormat="1" applyFont="1" applyFill="1" applyBorder="1" applyAlignment="1" applyProtection="1">
      <alignment horizontal="center" vertical="center"/>
      <protection hidden="1"/>
    </xf>
    <xf numFmtId="0" fontId="46" fillId="0" borderId="91" xfId="61" applyFont="1" applyFill="1" applyBorder="1" applyAlignment="1" applyProtection="1">
      <alignment horizontal="center" vertical="center"/>
      <protection hidden="1"/>
    </xf>
    <xf numFmtId="197" fontId="56" fillId="0" borderId="36" xfId="61" applyNumberFormat="1" applyFont="1" applyFill="1" applyBorder="1" applyAlignment="1" applyProtection="1">
      <alignment horizontal="right" vertical="center"/>
      <protection hidden="1"/>
    </xf>
    <xf numFmtId="49" fontId="56" fillId="0" borderId="23" xfId="61" applyNumberFormat="1" applyFont="1" applyFill="1" applyBorder="1" applyAlignment="1" applyProtection="1">
      <alignment horizontal="left" vertical="center"/>
      <protection hidden="1"/>
    </xf>
    <xf numFmtId="0" fontId="56" fillId="0" borderId="18" xfId="61" applyNumberFormat="1" applyFont="1" applyFill="1" applyBorder="1" applyAlignment="1" applyProtection="1">
      <alignment horizontal="left" vertical="center"/>
      <protection hidden="1"/>
    </xf>
    <xf numFmtId="0" fontId="56" fillId="0" borderId="33" xfId="61" applyNumberFormat="1" applyFont="1" applyFill="1" applyBorder="1" applyAlignment="1" applyProtection="1">
      <alignment horizontal="left" vertical="center"/>
      <protection hidden="1"/>
    </xf>
    <xf numFmtId="38" fontId="56" fillId="0" borderId="17" xfId="45" applyFont="1" applyFill="1" applyBorder="1" applyAlignment="1" applyProtection="1">
      <alignment horizontal="right" vertical="center"/>
      <protection hidden="1"/>
    </xf>
    <xf numFmtId="38" fontId="56" fillId="0" borderId="18" xfId="45" applyFont="1" applyFill="1" applyBorder="1" applyAlignment="1" applyProtection="1">
      <alignment horizontal="right" vertical="center"/>
      <protection hidden="1"/>
    </xf>
    <xf numFmtId="0" fontId="46" fillId="0" borderId="0" xfId="61" applyFont="1" applyAlignment="1" applyProtection="1">
      <alignment vertical="center" wrapText="1"/>
      <protection locked="0" hidden="1"/>
    </xf>
    <xf numFmtId="0" fontId="46" fillId="0" borderId="63" xfId="61" applyFont="1" applyBorder="1" applyAlignment="1" applyProtection="1">
      <alignment vertical="center" wrapText="1"/>
      <protection locked="0" hidden="1"/>
    </xf>
    <xf numFmtId="0" fontId="56" fillId="0" borderId="25" xfId="61" applyFont="1" applyFill="1" applyBorder="1" applyAlignment="1" applyProtection="1">
      <alignment horizontal="left" vertical="center"/>
      <protection hidden="1"/>
    </xf>
    <xf numFmtId="0" fontId="56" fillId="0" borderId="35" xfId="61" applyFont="1" applyFill="1" applyBorder="1" applyAlignment="1" applyProtection="1">
      <alignment horizontal="left" vertical="center"/>
      <protection hidden="1"/>
    </xf>
    <xf numFmtId="197" fontId="56" fillId="0" borderId="26" xfId="61" applyNumberFormat="1" applyFont="1" applyFill="1" applyBorder="1" applyAlignment="1" applyProtection="1">
      <alignment horizontal="right" vertical="center"/>
      <protection hidden="1"/>
    </xf>
    <xf numFmtId="197" fontId="56" fillId="0" borderId="40" xfId="61" applyNumberFormat="1" applyFont="1" applyFill="1" applyBorder="1" applyAlignment="1" applyProtection="1">
      <alignment horizontal="right" vertical="center"/>
      <protection hidden="1"/>
    </xf>
    <xf numFmtId="0" fontId="46" fillId="27" borderId="155" xfId="61" applyFont="1" applyFill="1" applyBorder="1" applyAlignment="1" applyProtection="1">
      <alignment horizontal="center" vertical="center"/>
      <protection locked="0"/>
    </xf>
    <xf numFmtId="0" fontId="46" fillId="27" borderId="30" xfId="61" applyFont="1" applyFill="1" applyBorder="1" applyAlignment="1" applyProtection="1">
      <alignment horizontal="center" vertical="center"/>
      <protection locked="0"/>
    </xf>
    <xf numFmtId="0" fontId="46" fillId="27" borderId="77" xfId="61" applyFont="1" applyFill="1" applyBorder="1" applyAlignment="1" applyProtection="1">
      <alignment horizontal="center" vertical="center"/>
      <protection locked="0"/>
    </xf>
    <xf numFmtId="0" fontId="46" fillId="27" borderId="31" xfId="61" applyFont="1" applyFill="1" applyBorder="1" applyAlignment="1" applyProtection="1">
      <alignment horizontal="center" vertical="center"/>
      <protection locked="0"/>
    </xf>
    <xf numFmtId="0" fontId="46" fillId="27" borderId="170" xfId="61" applyFont="1" applyFill="1" applyBorder="1" applyAlignment="1" applyProtection="1">
      <alignment horizontal="center" vertical="center"/>
      <protection locked="0"/>
    </xf>
    <xf numFmtId="0" fontId="46" fillId="27" borderId="32" xfId="61" applyFont="1" applyFill="1" applyBorder="1" applyAlignment="1" applyProtection="1">
      <alignment horizontal="center" vertical="center"/>
      <protection locked="0"/>
    </xf>
    <xf numFmtId="0" fontId="46" fillId="0" borderId="18" xfId="61" applyNumberFormat="1" applyFont="1" applyFill="1" applyBorder="1" applyAlignment="1" applyProtection="1">
      <alignment horizontal="center" vertical="center"/>
      <protection hidden="1"/>
    </xf>
    <xf numFmtId="0" fontId="46" fillId="0" borderId="33" xfId="61" applyNumberFormat="1" applyFont="1" applyFill="1" applyBorder="1" applyAlignment="1" applyProtection="1">
      <alignment horizontal="center" vertical="center"/>
      <protection hidden="1"/>
    </xf>
    <xf numFmtId="0" fontId="46" fillId="0" borderId="81" xfId="61" applyNumberFormat="1" applyFont="1" applyFill="1" applyBorder="1" applyAlignment="1" applyProtection="1">
      <alignment horizontal="center" vertical="center"/>
      <protection hidden="1"/>
    </xf>
    <xf numFmtId="197" fontId="56" fillId="0" borderId="33" xfId="61" applyNumberFormat="1" applyFont="1" applyFill="1" applyBorder="1" applyAlignment="1" applyProtection="1">
      <alignment horizontal="right" vertical="center"/>
      <protection hidden="1"/>
    </xf>
    <xf numFmtId="0" fontId="56" fillId="27" borderId="130" xfId="61" applyFont="1" applyFill="1" applyBorder="1" applyAlignment="1" applyProtection="1">
      <alignment horizontal="center" vertical="center"/>
      <protection hidden="1"/>
    </xf>
    <xf numFmtId="0" fontId="56" fillId="27" borderId="119" xfId="61" applyFont="1" applyFill="1" applyBorder="1" applyAlignment="1" applyProtection="1">
      <alignment horizontal="center" vertical="center"/>
      <protection hidden="1"/>
    </xf>
    <xf numFmtId="178" fontId="56" fillId="0" borderId="17" xfId="61" applyNumberFormat="1" applyFont="1" applyBorder="1" applyAlignment="1" applyProtection="1">
      <alignment horizontal="right" vertical="center"/>
      <protection hidden="1"/>
    </xf>
    <xf numFmtId="178" fontId="56" fillId="0" borderId="14" xfId="61" applyNumberFormat="1" applyFont="1" applyBorder="1" applyAlignment="1" applyProtection="1">
      <alignment horizontal="right" vertical="center"/>
      <protection hidden="1"/>
    </xf>
    <xf numFmtId="178" fontId="56" fillId="0" borderId="14" xfId="61" applyNumberFormat="1" applyFont="1" applyBorder="1" applyAlignment="1" applyProtection="1">
      <alignment horizontal="center" vertical="center"/>
      <protection hidden="1"/>
    </xf>
    <xf numFmtId="178" fontId="56" fillId="0" borderId="15" xfId="61" applyNumberFormat="1" applyFont="1" applyBorder="1" applyAlignment="1" applyProtection="1">
      <alignment horizontal="center" vertical="center"/>
      <protection hidden="1"/>
    </xf>
    <xf numFmtId="178" fontId="56" fillId="0" borderId="66" xfId="61" applyNumberFormat="1" applyFont="1" applyBorder="1" applyAlignment="1" applyProtection="1">
      <alignment horizontal="center" vertical="center"/>
      <protection hidden="1"/>
    </xf>
    <xf numFmtId="178" fontId="56" fillId="0" borderId="17" xfId="61" applyNumberFormat="1" applyFont="1" applyBorder="1" applyAlignment="1" applyProtection="1">
      <alignment horizontal="center" vertical="center"/>
      <protection hidden="1"/>
    </xf>
    <xf numFmtId="178" fontId="56" fillId="0" borderId="18" xfId="61" applyNumberFormat="1" applyFont="1" applyBorder="1" applyAlignment="1" applyProtection="1">
      <alignment horizontal="center" vertical="center"/>
      <protection hidden="1"/>
    </xf>
    <xf numFmtId="178" fontId="56" fillId="0" borderId="33" xfId="61" applyNumberFormat="1" applyFont="1" applyBorder="1" applyAlignment="1" applyProtection="1">
      <alignment horizontal="center" vertical="center"/>
      <protection hidden="1"/>
    </xf>
    <xf numFmtId="178" fontId="56" fillId="0" borderId="92" xfId="61" applyNumberFormat="1" applyFont="1" applyBorder="1" applyAlignment="1" applyProtection="1">
      <alignment horizontal="right" vertical="center"/>
      <protection hidden="1"/>
    </xf>
    <xf numFmtId="178" fontId="56" fillId="0" borderId="92" xfId="61" applyNumberFormat="1" applyFont="1" applyBorder="1" applyAlignment="1" applyProtection="1">
      <alignment horizontal="center" vertical="center"/>
      <protection hidden="1"/>
    </xf>
    <xf numFmtId="178" fontId="56" fillId="0" borderId="25" xfId="61" applyNumberFormat="1" applyFont="1" applyBorder="1" applyAlignment="1" applyProtection="1">
      <alignment horizontal="center" vertical="center"/>
      <protection hidden="1"/>
    </xf>
    <xf numFmtId="178" fontId="56" fillId="0" borderId="35" xfId="61" applyNumberFormat="1" applyFont="1" applyBorder="1" applyAlignment="1" applyProtection="1">
      <alignment horizontal="center" vertical="center"/>
      <protection hidden="1"/>
    </xf>
    <xf numFmtId="194" fontId="56" fillId="26" borderId="130" xfId="61" applyNumberFormat="1" applyFont="1" applyFill="1" applyBorder="1" applyAlignment="1" applyProtection="1">
      <alignment horizontal="right" vertical="center"/>
      <protection hidden="1"/>
    </xf>
    <xf numFmtId="0" fontId="56" fillId="27" borderId="23" xfId="61" applyFont="1" applyFill="1" applyBorder="1" applyAlignment="1" applyProtection="1">
      <alignment horizontal="center" vertical="center"/>
      <protection hidden="1"/>
    </xf>
    <xf numFmtId="0" fontId="56" fillId="27" borderId="18" xfId="61" applyFont="1" applyFill="1" applyBorder="1" applyAlignment="1" applyProtection="1">
      <alignment horizontal="center" vertical="center"/>
      <protection hidden="1"/>
    </xf>
    <xf numFmtId="178" fontId="56" fillId="27" borderId="18" xfId="61" applyNumberFormat="1" applyFont="1" applyFill="1" applyBorder="1" applyAlignment="1" applyProtection="1">
      <alignment horizontal="right" vertical="center"/>
      <protection hidden="1"/>
    </xf>
    <xf numFmtId="194" fontId="56" fillId="33" borderId="85" xfId="61" applyNumberFormat="1" applyFont="1" applyFill="1" applyBorder="1" applyAlignment="1" applyProtection="1">
      <alignment horizontal="right" vertical="center"/>
      <protection hidden="1"/>
    </xf>
    <xf numFmtId="194" fontId="56" fillId="33" borderId="26" xfId="61" applyNumberFormat="1" applyFont="1" applyFill="1" applyBorder="1" applyAlignment="1" applyProtection="1">
      <alignment horizontal="right" vertical="center"/>
      <protection hidden="1"/>
    </xf>
    <xf numFmtId="0" fontId="19" fillId="0" borderId="161" xfId="62" applyFont="1" applyFill="1" applyBorder="1" applyAlignment="1">
      <alignment horizontal="center" vertical="center" shrinkToFit="1"/>
    </xf>
    <xf numFmtId="0" fontId="19" fillId="0" borderId="162" xfId="62" applyFont="1" applyFill="1" applyBorder="1" applyAlignment="1">
      <alignment horizontal="center" vertical="center" shrinkToFit="1"/>
    </xf>
    <xf numFmtId="0" fontId="19" fillId="0" borderId="163" xfId="62" applyFont="1" applyFill="1" applyBorder="1" applyAlignment="1">
      <alignment horizontal="center" vertical="center" shrinkToFit="1"/>
    </xf>
    <xf numFmtId="0" fontId="19" fillId="0" borderId="164" xfId="62" applyFont="1" applyFill="1" applyBorder="1" applyAlignment="1">
      <alignment horizontal="center" vertical="center" shrinkToFit="1"/>
    </xf>
    <xf numFmtId="0" fontId="19" fillId="0" borderId="0" xfId="62" applyFont="1" applyFill="1" applyBorder="1" applyAlignment="1">
      <alignment horizontal="center" vertical="center" shrinkToFit="1"/>
    </xf>
    <xf numFmtId="0" fontId="19" fillId="0" borderId="165" xfId="62" applyFont="1" applyFill="1" applyBorder="1" applyAlignment="1">
      <alignment horizontal="center" vertical="center" shrinkToFit="1"/>
    </xf>
    <xf numFmtId="0" fontId="19" fillId="0" borderId="166" xfId="62" applyFont="1" applyFill="1" applyBorder="1" applyAlignment="1">
      <alignment horizontal="center" vertical="center" shrinkToFit="1"/>
    </xf>
    <xf numFmtId="0" fontId="19" fillId="0" borderId="167" xfId="62" applyFont="1" applyFill="1" applyBorder="1" applyAlignment="1">
      <alignment horizontal="center" vertical="center" shrinkToFit="1"/>
    </xf>
    <xf numFmtId="0" fontId="19" fillId="0" borderId="168" xfId="62" applyFont="1" applyFill="1" applyBorder="1" applyAlignment="1">
      <alignment horizontal="center" vertical="center" shrinkToFit="1"/>
    </xf>
    <xf numFmtId="0" fontId="56" fillId="27" borderId="42" xfId="61" applyFont="1" applyFill="1" applyBorder="1" applyAlignment="1" applyProtection="1">
      <alignment horizontal="center" vertical="center" shrinkToFit="1"/>
      <protection hidden="1"/>
    </xf>
    <xf numFmtId="0" fontId="56" fillId="27" borderId="24" xfId="61" applyFont="1" applyFill="1" applyBorder="1" applyAlignment="1" applyProtection="1">
      <alignment horizontal="center" vertical="center" shrinkToFit="1"/>
      <protection hidden="1"/>
    </xf>
    <xf numFmtId="0" fontId="56" fillId="27" borderId="41" xfId="61" applyFont="1" applyFill="1" applyBorder="1" applyAlignment="1" applyProtection="1">
      <alignment horizontal="center" vertical="center" shrinkToFit="1"/>
      <protection hidden="1"/>
    </xf>
    <xf numFmtId="0" fontId="56" fillId="27" borderId="20" xfId="61" applyFont="1" applyFill="1" applyBorder="1" applyAlignment="1" applyProtection="1">
      <alignment horizontal="center" vertical="center" shrinkToFit="1"/>
      <protection hidden="1"/>
    </xf>
    <xf numFmtId="0" fontId="56" fillId="27" borderId="21" xfId="61" applyFont="1" applyFill="1" applyBorder="1" applyAlignment="1" applyProtection="1">
      <alignment horizontal="center" vertical="center" shrinkToFit="1"/>
      <protection hidden="1"/>
    </xf>
    <xf numFmtId="0" fontId="56" fillId="27" borderId="28" xfId="61" applyFont="1" applyFill="1" applyBorder="1" applyAlignment="1" applyProtection="1">
      <alignment horizontal="center" vertical="center" shrinkToFit="1"/>
      <protection hidden="1"/>
    </xf>
    <xf numFmtId="197" fontId="46" fillId="0" borderId="17" xfId="61" applyNumberFormat="1" applyFont="1" applyFill="1" applyBorder="1" applyAlignment="1" applyProtection="1">
      <alignment horizontal="center" vertical="center"/>
      <protection hidden="1"/>
    </xf>
    <xf numFmtId="197" fontId="46" fillId="0" borderId="33" xfId="61" applyNumberFormat="1" applyFont="1" applyFill="1" applyBorder="1" applyAlignment="1" applyProtection="1">
      <alignment horizontal="center" vertical="center"/>
      <protection hidden="1"/>
    </xf>
    <xf numFmtId="0" fontId="46" fillId="0" borderId="17" xfId="61" applyFont="1" applyFill="1" applyBorder="1" applyAlignment="1" applyProtection="1">
      <alignment horizontal="center" vertical="center"/>
      <protection hidden="1"/>
    </xf>
    <xf numFmtId="0" fontId="46" fillId="0" borderId="33" xfId="61" applyFont="1" applyFill="1" applyBorder="1" applyAlignment="1" applyProtection="1">
      <alignment horizontal="center" vertical="center"/>
      <protection hidden="1"/>
    </xf>
    <xf numFmtId="197" fontId="46" fillId="0" borderId="17" xfId="61" applyNumberFormat="1" applyFont="1" applyFill="1" applyBorder="1" applyAlignment="1" applyProtection="1">
      <alignment horizontal="right" vertical="center"/>
      <protection hidden="1"/>
    </xf>
    <xf numFmtId="197" fontId="46" fillId="0" borderId="18" xfId="61" applyNumberFormat="1" applyFont="1" applyFill="1" applyBorder="1" applyAlignment="1" applyProtection="1">
      <alignment horizontal="right" vertical="center"/>
      <protection hidden="1"/>
    </xf>
    <xf numFmtId="197" fontId="46" fillId="0" borderId="33" xfId="61" applyNumberFormat="1" applyFont="1" applyFill="1" applyBorder="1" applyAlignment="1" applyProtection="1">
      <alignment horizontal="right" vertical="center"/>
      <protection hidden="1"/>
    </xf>
    <xf numFmtId="197" fontId="46" fillId="0" borderId="92" xfId="61" applyNumberFormat="1" applyFont="1" applyFill="1" applyBorder="1" applyAlignment="1" applyProtection="1">
      <alignment horizontal="center" vertical="center"/>
      <protection hidden="1"/>
    </xf>
    <xf numFmtId="197" fontId="46" fillId="0" borderId="35" xfId="61" applyNumberFormat="1" applyFont="1" applyFill="1" applyBorder="1" applyAlignment="1" applyProtection="1">
      <alignment horizontal="center" vertical="center"/>
      <protection hidden="1"/>
    </xf>
    <xf numFmtId="197" fontId="46" fillId="0" borderId="92" xfId="61" applyNumberFormat="1" applyFont="1" applyFill="1" applyBorder="1" applyAlignment="1" applyProtection="1">
      <alignment horizontal="right" vertical="center"/>
      <protection hidden="1"/>
    </xf>
    <xf numFmtId="197" fontId="46" fillId="0" borderId="25" xfId="61" applyNumberFormat="1" applyFont="1" applyFill="1" applyBorder="1" applyAlignment="1" applyProtection="1">
      <alignment horizontal="right" vertical="center"/>
      <protection hidden="1"/>
    </xf>
    <xf numFmtId="197" fontId="46" fillId="0" borderId="35" xfId="61" applyNumberFormat="1" applyFont="1" applyFill="1" applyBorder="1" applyAlignment="1" applyProtection="1">
      <alignment horizontal="right" vertical="center"/>
      <protection hidden="1"/>
    </xf>
    <xf numFmtId="197" fontId="46" fillId="0" borderId="36" xfId="61" applyNumberFormat="1" applyFont="1" applyFill="1" applyBorder="1" applyAlignment="1" applyProtection="1">
      <alignment horizontal="right" vertical="center"/>
      <protection hidden="1"/>
    </xf>
    <xf numFmtId="0" fontId="46" fillId="0" borderId="92" xfId="61" applyFont="1" applyFill="1" applyBorder="1" applyAlignment="1" applyProtection="1">
      <alignment horizontal="center" vertical="center"/>
      <protection hidden="1"/>
    </xf>
    <xf numFmtId="0" fontId="46" fillId="0" borderId="35" xfId="61" applyFont="1" applyFill="1" applyBorder="1" applyAlignment="1" applyProtection="1">
      <alignment horizontal="center" vertical="center"/>
      <protection hidden="1"/>
    </xf>
    <xf numFmtId="197" fontId="46" fillId="0" borderId="27" xfId="61" applyNumberFormat="1" applyFont="1" applyFill="1" applyBorder="1" applyAlignment="1" applyProtection="1">
      <alignment horizontal="right" vertical="center"/>
      <protection hidden="1"/>
    </xf>
    <xf numFmtId="178" fontId="56" fillId="0" borderId="155" xfId="61" applyNumberFormat="1" applyFont="1" applyBorder="1" applyAlignment="1" applyProtection="1">
      <alignment horizontal="right" vertical="center"/>
      <protection hidden="1"/>
    </xf>
    <xf numFmtId="178" fontId="56" fillId="0" borderId="29" xfId="61" applyNumberFormat="1" applyFont="1" applyBorder="1" applyAlignment="1" applyProtection="1">
      <alignment horizontal="right" vertical="center"/>
      <protection hidden="1"/>
    </xf>
    <xf numFmtId="178" fontId="56" fillId="0" borderId="155" xfId="61" applyNumberFormat="1" applyFont="1" applyBorder="1" applyAlignment="1" applyProtection="1">
      <alignment horizontal="center" vertical="center"/>
      <protection hidden="1"/>
    </xf>
    <xf numFmtId="178" fontId="56" fillId="0" borderId="29" xfId="61" applyNumberFormat="1" applyFont="1" applyBorder="1" applyAlignment="1" applyProtection="1">
      <alignment horizontal="center" vertical="center"/>
      <protection hidden="1"/>
    </xf>
    <xf numFmtId="178" fontId="56" fillId="0" borderId="30" xfId="61" applyNumberFormat="1" applyFont="1" applyBorder="1" applyAlignment="1" applyProtection="1">
      <alignment horizontal="center" vertical="center"/>
      <protection hidden="1"/>
    </xf>
    <xf numFmtId="0" fontId="56" fillId="33" borderId="39" xfId="61" applyFont="1" applyFill="1" applyBorder="1" applyAlignment="1" applyProtection="1">
      <alignment horizontal="center" vertical="center"/>
      <protection hidden="1"/>
    </xf>
    <xf numFmtId="0" fontId="56" fillId="33" borderId="26" xfId="61" applyFont="1" applyFill="1" applyBorder="1" applyAlignment="1" applyProtection="1">
      <alignment horizontal="center" vertical="center"/>
      <protection hidden="1"/>
    </xf>
    <xf numFmtId="0" fontId="0" fillId="0" borderId="35" xfId="0" applyBorder="1" applyAlignment="1">
      <alignment horizontal="right" vertical="center"/>
    </xf>
    <xf numFmtId="0" fontId="0" fillId="0" borderId="25" xfId="0" applyBorder="1" applyAlignment="1">
      <alignment horizontal="right" vertical="center"/>
    </xf>
    <xf numFmtId="0" fontId="0" fillId="0" borderId="36" xfId="0" applyBorder="1" applyAlignment="1">
      <alignment horizontal="right" vertical="center"/>
    </xf>
    <xf numFmtId="0" fontId="56" fillId="40" borderId="169" xfId="61" applyFont="1" applyFill="1" applyBorder="1" applyAlignment="1" applyProtection="1">
      <alignment horizontal="center" vertical="center"/>
      <protection hidden="1"/>
    </xf>
    <xf numFmtId="0" fontId="56" fillId="40" borderId="80" xfId="61" applyFont="1" applyFill="1" applyBorder="1" applyAlignment="1" applyProtection="1">
      <alignment horizontal="center" vertical="center"/>
      <protection hidden="1"/>
    </xf>
    <xf numFmtId="0" fontId="56" fillId="40" borderId="16" xfId="61" applyFont="1" applyFill="1" applyBorder="1" applyAlignment="1" applyProtection="1">
      <alignment horizontal="center" vertical="center"/>
      <protection hidden="1"/>
    </xf>
    <xf numFmtId="197" fontId="56" fillId="0" borderId="95" xfId="61" applyNumberFormat="1" applyFont="1" applyFill="1" applyBorder="1" applyAlignment="1" applyProtection="1">
      <alignment horizontal="right" vertical="center"/>
      <protection hidden="1"/>
    </xf>
    <xf numFmtId="197" fontId="56" fillId="0" borderId="129" xfId="61" applyNumberFormat="1" applyFont="1" applyFill="1" applyBorder="1" applyAlignment="1" applyProtection="1">
      <alignment horizontal="right" vertical="center"/>
      <protection hidden="1"/>
    </xf>
    <xf numFmtId="0" fontId="0" fillId="0" borderId="30" xfId="0" applyBorder="1" applyAlignment="1">
      <alignment horizontal="center" vertical="center"/>
    </xf>
    <xf numFmtId="0" fontId="0" fillId="0" borderId="77" xfId="0" applyBorder="1" applyAlignment="1">
      <alignment horizontal="center" vertical="center"/>
    </xf>
    <xf numFmtId="0" fontId="0" fillId="0" borderId="31" xfId="0" applyBorder="1" applyAlignment="1">
      <alignment horizontal="center" vertical="center"/>
    </xf>
    <xf numFmtId="0" fontId="0" fillId="0" borderId="170" xfId="0" applyBorder="1" applyAlignment="1">
      <alignment horizontal="center" vertical="center"/>
    </xf>
    <xf numFmtId="0" fontId="0" fillId="0" borderId="32" xfId="0" applyBorder="1" applyAlignment="1">
      <alignment horizontal="center" vertical="center"/>
    </xf>
    <xf numFmtId="197" fontId="46" fillId="0" borderId="95" xfId="61" applyNumberFormat="1" applyFont="1" applyFill="1" applyBorder="1" applyAlignment="1" applyProtection="1">
      <alignment horizontal="center" vertical="center"/>
      <protection hidden="1"/>
    </xf>
    <xf numFmtId="0" fontId="46" fillId="0" borderId="95" xfId="61" applyFont="1" applyFill="1" applyBorder="1" applyAlignment="1" applyProtection="1">
      <alignment horizontal="center" vertical="center"/>
      <protection hidden="1"/>
    </xf>
    <xf numFmtId="0" fontId="36" fillId="0" borderId="12" xfId="0" applyFont="1" applyBorder="1" applyAlignment="1" applyProtection="1">
      <alignment horizontal="left" vertical="center" shrinkToFit="1"/>
      <protection locked="0"/>
    </xf>
    <xf numFmtId="0" fontId="36" fillId="0" borderId="31" xfId="0" applyFont="1" applyBorder="1" applyAlignment="1" applyProtection="1">
      <alignment horizontal="left" vertical="center" shrinkToFit="1"/>
      <protection locked="0"/>
    </xf>
    <xf numFmtId="0" fontId="43" fillId="27" borderId="157" xfId="0" applyFont="1" applyFill="1" applyBorder="1" applyAlignment="1" applyProtection="1">
      <alignment horizontal="center" vertical="center"/>
      <protection locked="0"/>
    </xf>
    <xf numFmtId="0" fontId="36" fillId="0" borderId="158" xfId="0" applyFont="1" applyBorder="1" applyAlignment="1" applyProtection="1">
      <alignment horizontal="left" vertical="center" shrinkToFit="1"/>
      <protection locked="0"/>
    </xf>
    <xf numFmtId="0" fontId="36" fillId="0" borderId="159" xfId="0" applyFont="1" applyBorder="1" applyAlignment="1" applyProtection="1">
      <alignment horizontal="left" vertical="center" shrinkToFit="1"/>
      <protection locked="0"/>
    </xf>
    <xf numFmtId="176" fontId="43" fillId="27" borderId="19" xfId="0" applyNumberFormat="1" applyFont="1" applyFill="1" applyBorder="1" applyAlignment="1" applyProtection="1">
      <alignment horizontal="left" vertical="center"/>
      <protection locked="0"/>
    </xf>
    <xf numFmtId="176" fontId="43" fillId="27" borderId="2" xfId="0" applyNumberFormat="1" applyFont="1" applyFill="1" applyBorder="1" applyAlignment="1" applyProtection="1">
      <alignment horizontal="left" vertical="center"/>
      <protection locked="0"/>
    </xf>
    <xf numFmtId="0" fontId="43" fillId="0" borderId="12" xfId="0" applyFont="1" applyBorder="1" applyAlignment="1" applyProtection="1">
      <alignment horizontal="left" vertical="center"/>
      <protection locked="0"/>
    </xf>
    <xf numFmtId="0" fontId="43" fillId="0" borderId="31" xfId="0" applyFont="1" applyBorder="1" applyAlignment="1" applyProtection="1">
      <alignment horizontal="left" vertical="center"/>
      <protection locked="0"/>
    </xf>
    <xf numFmtId="0" fontId="43" fillId="0" borderId="34" xfId="0" applyFont="1" applyBorder="1" applyAlignment="1" applyProtection="1">
      <alignment horizontal="left" vertical="center"/>
      <protection locked="0"/>
    </xf>
    <xf numFmtId="0" fontId="43" fillId="0" borderId="35" xfId="0" applyFont="1" applyBorder="1" applyAlignment="1" applyProtection="1">
      <alignment horizontal="left" vertical="center"/>
      <protection locked="0"/>
    </xf>
    <xf numFmtId="0" fontId="40" fillId="0" borderId="97" xfId="0" applyFont="1" applyBorder="1" applyAlignment="1" applyProtection="1">
      <alignment horizontal="center" vertical="center" textRotation="255" wrapText="1"/>
      <protection locked="0"/>
    </xf>
    <xf numFmtId="0" fontId="40" fillId="0" borderId="111" xfId="0" applyFont="1" applyBorder="1" applyAlignment="1" applyProtection="1">
      <alignment horizontal="center" vertical="center" textRotation="255" wrapText="1"/>
      <protection locked="0"/>
    </xf>
    <xf numFmtId="0" fontId="40" fillId="0" borderId="64" xfId="0" applyFont="1" applyBorder="1" applyAlignment="1" applyProtection="1">
      <alignment horizontal="center" vertical="center" textRotation="255" wrapText="1"/>
      <protection locked="0"/>
    </xf>
    <xf numFmtId="0" fontId="43" fillId="0" borderId="22" xfId="0" applyNumberFormat="1" applyFont="1" applyFill="1" applyBorder="1" applyAlignment="1" applyProtection="1">
      <alignment horizontal="left" vertical="center" shrinkToFit="1"/>
      <protection locked="0"/>
    </xf>
    <xf numFmtId="0" fontId="43" fillId="0" borderId="66" xfId="0" applyNumberFormat="1" applyFont="1" applyFill="1" applyBorder="1" applyAlignment="1" applyProtection="1">
      <alignment horizontal="left" vertical="center" shrinkToFit="1"/>
      <protection locked="0"/>
    </xf>
    <xf numFmtId="0" fontId="43" fillId="0" borderId="23" xfId="0" applyNumberFormat="1" applyFont="1" applyFill="1" applyBorder="1" applyAlignment="1" applyProtection="1">
      <alignment horizontal="left" vertical="center" shrinkToFit="1"/>
      <protection locked="0"/>
    </xf>
    <xf numFmtId="0" fontId="43" fillId="0" borderId="33" xfId="0" applyNumberFormat="1" applyFont="1" applyFill="1" applyBorder="1" applyAlignment="1" applyProtection="1">
      <alignment horizontal="left" vertical="center" shrinkToFit="1"/>
      <protection locked="0"/>
    </xf>
    <xf numFmtId="0" fontId="40" fillId="0" borderId="97" xfId="0" applyFont="1" applyBorder="1" applyAlignment="1" applyProtection="1">
      <alignment horizontal="center" vertical="center" wrapText="1"/>
      <protection locked="0"/>
    </xf>
    <xf numFmtId="0" fontId="40" fillId="0" borderId="111" xfId="0" applyFont="1" applyBorder="1" applyAlignment="1" applyProtection="1">
      <alignment horizontal="center" vertical="center" wrapText="1"/>
      <protection locked="0"/>
    </xf>
    <xf numFmtId="0" fontId="40" fillId="0" borderId="64" xfId="0" applyFont="1" applyBorder="1" applyAlignment="1" applyProtection="1">
      <alignment horizontal="center" vertical="center" wrapText="1"/>
      <protection locked="0"/>
    </xf>
    <xf numFmtId="0" fontId="43" fillId="0" borderId="19" xfId="0" applyFont="1" applyBorder="1" applyAlignment="1" applyProtection="1">
      <alignment horizontal="left" vertical="center"/>
      <protection locked="0"/>
    </xf>
    <xf numFmtId="0" fontId="43" fillId="0" borderId="71" xfId="0" applyFont="1" applyBorder="1" applyAlignment="1" applyProtection="1">
      <alignment horizontal="left" vertical="center"/>
      <protection locked="0"/>
    </xf>
    <xf numFmtId="0" fontId="40" fillId="27" borderId="19" xfId="0" applyFont="1" applyFill="1" applyBorder="1" applyAlignment="1" applyProtection="1">
      <alignment horizontal="center" vertical="center"/>
      <protection locked="0"/>
    </xf>
    <xf numFmtId="0" fontId="40" fillId="27" borderId="71" xfId="0" applyFont="1" applyFill="1" applyBorder="1" applyAlignment="1" applyProtection="1">
      <alignment horizontal="center" vertical="center"/>
      <protection locked="0"/>
    </xf>
    <xf numFmtId="0" fontId="43" fillId="0" borderId="34" xfId="0" applyNumberFormat="1" applyFont="1" applyFill="1" applyBorder="1" applyAlignment="1" applyProtection="1">
      <alignment horizontal="left" vertical="center" shrinkToFit="1"/>
      <protection locked="0"/>
    </xf>
    <xf numFmtId="0" fontId="43" fillId="0" borderId="35" xfId="0" applyNumberFormat="1" applyFont="1" applyFill="1" applyBorder="1" applyAlignment="1" applyProtection="1">
      <alignment horizontal="left" vertical="center" shrinkToFit="1"/>
      <protection locked="0"/>
    </xf>
    <xf numFmtId="0" fontId="34" fillId="0" borderId="0" xfId="0" applyFont="1" applyAlignment="1" applyProtection="1">
      <alignment horizontal="center" vertical="center"/>
      <protection hidden="1"/>
    </xf>
    <xf numFmtId="203" fontId="36" fillId="0" borderId="0" xfId="0" applyNumberFormat="1" applyFont="1" applyBorder="1" applyAlignment="1" applyProtection="1">
      <alignment horizontal="right" vertical="center"/>
      <protection hidden="1"/>
    </xf>
    <xf numFmtId="0" fontId="45" fillId="0" borderId="0" xfId="64" applyFont="1" applyAlignment="1" applyProtection="1">
      <alignment horizontal="center" vertical="center"/>
      <protection hidden="1"/>
    </xf>
    <xf numFmtId="0" fontId="34" fillId="0" borderId="0" xfId="64" applyNumberFormat="1" applyFont="1" applyAlignment="1" applyProtection="1">
      <alignment horizontal="right" vertical="center"/>
      <protection hidden="1"/>
    </xf>
    <xf numFmtId="0" fontId="0" fillId="0" borderId="0" xfId="0" applyAlignment="1">
      <alignment horizontal="right" vertical="center"/>
    </xf>
    <xf numFmtId="0" fontId="34" fillId="0" borderId="0" xfId="64" applyFont="1" applyAlignment="1" applyProtection="1">
      <alignment horizontal="center" vertical="center"/>
      <protection locked="0"/>
    </xf>
    <xf numFmtId="0" fontId="34" fillId="0" borderId="0" xfId="0" applyFont="1" applyAlignment="1">
      <alignment horizontal="center" vertical="center"/>
    </xf>
    <xf numFmtId="203" fontId="80" fillId="0" borderId="0" xfId="0" applyNumberFormat="1" applyFont="1" applyBorder="1" applyAlignment="1" applyProtection="1">
      <alignment horizontal="right" vertical="center"/>
      <protection hidden="1"/>
    </xf>
    <xf numFmtId="0" fontId="50" fillId="0" borderId="26" xfId="64" applyFont="1" applyBorder="1" applyAlignment="1" applyProtection="1">
      <alignment horizontal="left" vertical="top" wrapText="1" shrinkToFit="1"/>
      <protection hidden="1"/>
    </xf>
    <xf numFmtId="0" fontId="50" fillId="0" borderId="0" xfId="64" applyFont="1" applyAlignment="1" applyProtection="1">
      <alignment horizontal="left" vertical="center" shrinkToFit="1"/>
      <protection hidden="1"/>
    </xf>
    <xf numFmtId="0" fontId="50" fillId="0" borderId="0" xfId="64" applyNumberFormat="1" applyFont="1" applyBorder="1" applyAlignment="1" applyProtection="1">
      <alignment horizontal="left" vertical="center" shrinkToFit="1"/>
      <protection hidden="1"/>
    </xf>
    <xf numFmtId="200" fontId="50" fillId="27" borderId="42" xfId="0" applyNumberFormat="1" applyFont="1" applyFill="1" applyBorder="1" applyAlignment="1" applyProtection="1">
      <alignment horizontal="center" vertical="center"/>
      <protection hidden="1"/>
    </xf>
    <xf numFmtId="200" fontId="50" fillId="0" borderId="41" xfId="0" applyNumberFormat="1" applyFont="1" applyBorder="1" applyAlignment="1">
      <alignment horizontal="center" vertical="center"/>
    </xf>
    <xf numFmtId="200" fontId="50" fillId="0" borderId="12" xfId="0" applyNumberFormat="1" applyFont="1" applyBorder="1" applyAlignment="1">
      <alignment horizontal="center" vertical="center"/>
    </xf>
    <xf numFmtId="200" fontId="50" fillId="0" borderId="63" xfId="0" applyNumberFormat="1" applyFont="1" applyBorder="1" applyAlignment="1">
      <alignment horizontal="center" vertical="center"/>
    </xf>
    <xf numFmtId="200" fontId="50" fillId="0" borderId="39" xfId="0" applyNumberFormat="1" applyFont="1" applyBorder="1" applyAlignment="1">
      <alignment horizontal="center" vertical="center"/>
    </xf>
    <xf numFmtId="200" fontId="50" fillId="0" borderId="40" xfId="0" applyNumberFormat="1" applyFont="1" applyBorder="1" applyAlignment="1">
      <alignment horizontal="center" vertical="center"/>
    </xf>
    <xf numFmtId="0" fontId="50" fillId="0" borderId="42" xfId="0" applyFont="1" applyBorder="1" applyAlignment="1" applyProtection="1">
      <alignment horizontal="center" vertical="center"/>
      <protection hidden="1"/>
    </xf>
    <xf numFmtId="192" fontId="50" fillId="0" borderId="41" xfId="0" applyNumberFormat="1" applyFont="1" applyBorder="1" applyAlignment="1" applyProtection="1">
      <alignment vertical="center" shrinkToFit="1"/>
      <protection hidden="1"/>
    </xf>
    <xf numFmtId="192" fontId="0" fillId="0" borderId="63" xfId="0" applyNumberFormat="1" applyBorder="1" applyAlignment="1">
      <alignment vertical="center" shrinkToFit="1"/>
    </xf>
    <xf numFmtId="192" fontId="0" fillId="0" borderId="40" xfId="0" applyNumberFormat="1" applyBorder="1" applyAlignment="1">
      <alignment vertical="center" shrinkToFit="1"/>
    </xf>
    <xf numFmtId="0" fontId="56" fillId="0" borderId="42" xfId="0" applyFont="1" applyBorder="1" applyAlignment="1" applyProtection="1">
      <alignment horizontal="center" vertical="center"/>
      <protection hidden="1"/>
    </xf>
    <xf numFmtId="0" fontId="0" fillId="0" borderId="12" xfId="0" applyBorder="1" applyAlignment="1">
      <alignment horizontal="center" vertical="center"/>
    </xf>
    <xf numFmtId="0" fontId="0" fillId="0" borderId="39" xfId="0" applyBorder="1" applyAlignment="1">
      <alignment horizontal="center" vertical="center"/>
    </xf>
    <xf numFmtId="193" fontId="50" fillId="0" borderId="41" xfId="54" applyNumberFormat="1" applyFont="1" applyBorder="1" applyAlignment="1" applyProtection="1">
      <alignment vertical="center"/>
      <protection hidden="1"/>
    </xf>
    <xf numFmtId="0" fontId="34" fillId="0" borderId="0" xfId="0" applyFont="1" applyAlignment="1" applyProtection="1">
      <alignment horizontal="center"/>
      <protection hidden="1"/>
    </xf>
    <xf numFmtId="0" fontId="50" fillId="0" borderId="26" xfId="0" applyFont="1" applyBorder="1" applyAlignment="1" applyProtection="1">
      <alignment horizontal="center" vertical="center"/>
      <protection hidden="1"/>
    </xf>
    <xf numFmtId="198" fontId="60" fillId="0" borderId="26" xfId="0" applyNumberFormat="1" applyFont="1" applyBorder="1" applyAlignment="1" applyProtection="1">
      <alignment horizontal="center" vertical="center"/>
      <protection hidden="1"/>
    </xf>
    <xf numFmtId="198" fontId="60" fillId="0" borderId="26" xfId="0" applyNumberFormat="1" applyFont="1" applyFill="1" applyBorder="1" applyAlignment="1" applyProtection="1">
      <alignment horizontal="center" vertical="center"/>
      <protection hidden="1"/>
    </xf>
    <xf numFmtId="0" fontId="50" fillId="0" borderId="26" xfId="0" applyFont="1" applyFill="1" applyBorder="1" applyAlignment="1" applyProtection="1">
      <alignment horizontal="center" vertical="center"/>
      <protection hidden="1"/>
    </xf>
    <xf numFmtId="0" fontId="56" fillId="0" borderId="46" xfId="0" applyFont="1" applyBorder="1" applyAlignment="1" applyProtection="1">
      <alignment horizontal="center" vertical="center"/>
      <protection hidden="1"/>
    </xf>
    <xf numFmtId="193" fontId="50" fillId="0" borderId="121" xfId="54" applyNumberFormat="1" applyFont="1" applyBorder="1" applyAlignment="1" applyProtection="1">
      <alignment vertical="center"/>
      <protection hidden="1"/>
    </xf>
    <xf numFmtId="0" fontId="56" fillId="0" borderId="12" xfId="0" applyFont="1" applyBorder="1" applyAlignment="1" applyProtection="1">
      <alignment horizontal="center" vertical="center"/>
      <protection hidden="1"/>
    </xf>
    <xf numFmtId="0" fontId="0" fillId="0" borderId="43" xfId="0" applyBorder="1" applyAlignment="1">
      <alignment horizontal="center" vertical="center"/>
    </xf>
    <xf numFmtId="193" fontId="50" fillId="0" borderId="63" xfId="54" applyNumberFormat="1" applyFont="1" applyBorder="1" applyAlignment="1" applyProtection="1">
      <alignment vertical="center"/>
      <protection hidden="1"/>
    </xf>
    <xf numFmtId="0" fontId="0" fillId="0" borderId="44" xfId="0" applyBorder="1" applyAlignment="1">
      <alignment vertical="center"/>
    </xf>
    <xf numFmtId="0" fontId="34" fillId="0" borderId="0" xfId="63" applyFont="1" applyAlignment="1" applyProtection="1">
      <alignment horizontal="center" vertical="center"/>
      <protection hidden="1"/>
    </xf>
    <xf numFmtId="0" fontId="78" fillId="35" borderId="0" xfId="61" applyFont="1" applyFill="1" applyAlignment="1" applyProtection="1">
      <alignment horizontal="center" vertical="center" wrapText="1"/>
      <protection locked="0"/>
    </xf>
    <xf numFmtId="0" fontId="78" fillId="35" borderId="0" xfId="61" applyFont="1" applyFill="1" applyAlignment="1" applyProtection="1">
      <alignment horizontal="center" vertical="center"/>
      <protection locked="0"/>
    </xf>
    <xf numFmtId="0" fontId="19" fillId="29" borderId="70" xfId="0" applyNumberFormat="1" applyFont="1" applyFill="1" applyBorder="1" applyAlignment="1" applyProtection="1">
      <alignment horizontal="center" vertical="center"/>
      <protection locked="0"/>
    </xf>
    <xf numFmtId="0" fontId="19" fillId="35" borderId="70" xfId="0" applyNumberFormat="1" applyFont="1" applyFill="1" applyBorder="1" applyAlignment="1" applyProtection="1">
      <alignment vertical="center"/>
      <protection locked="0"/>
    </xf>
    <xf numFmtId="177" fontId="19" fillId="28" borderId="70" xfId="61" applyNumberFormat="1" applyFont="1" applyFill="1" applyBorder="1" applyAlignment="1" applyProtection="1">
      <alignment vertical="center"/>
      <protection locked="0"/>
    </xf>
    <xf numFmtId="0" fontId="19" fillId="29" borderId="42" xfId="0" applyNumberFormat="1" applyFont="1" applyFill="1" applyBorder="1" applyAlignment="1" applyProtection="1">
      <alignment horizontal="right" vertical="center"/>
      <protection locked="0"/>
    </xf>
    <xf numFmtId="0" fontId="19" fillId="29" borderId="41" xfId="0" applyNumberFormat="1" applyFont="1" applyFill="1" applyBorder="1" applyAlignment="1" applyProtection="1">
      <alignment horizontal="right" vertical="center"/>
      <protection locked="0"/>
    </xf>
    <xf numFmtId="0" fontId="19" fillId="29" borderId="12" xfId="0" applyNumberFormat="1" applyFont="1" applyFill="1" applyBorder="1" applyAlignment="1" applyProtection="1">
      <alignment horizontal="right" vertical="center"/>
      <protection locked="0"/>
    </xf>
    <xf numFmtId="0" fontId="19" fillId="29" borderId="63" xfId="0" applyNumberFormat="1" applyFont="1" applyFill="1" applyBorder="1" applyAlignment="1" applyProtection="1">
      <alignment horizontal="right" vertical="center"/>
      <protection locked="0"/>
    </xf>
    <xf numFmtId="0" fontId="19" fillId="29" borderId="39" xfId="0" applyNumberFormat="1" applyFont="1" applyFill="1" applyBorder="1" applyAlignment="1" applyProtection="1">
      <alignment horizontal="right" vertical="center"/>
      <protection locked="0"/>
    </xf>
    <xf numFmtId="0" fontId="19" fillId="29" borderId="40" xfId="0" applyNumberFormat="1" applyFont="1" applyFill="1" applyBorder="1" applyAlignment="1" applyProtection="1">
      <alignment horizontal="right" vertical="center"/>
      <protection locked="0"/>
    </xf>
    <xf numFmtId="0" fontId="19" fillId="26" borderId="34" xfId="0" applyNumberFormat="1" applyFont="1" applyFill="1" applyBorder="1" applyAlignment="1" applyProtection="1">
      <alignment horizontal="center" vertical="center"/>
      <protection locked="0"/>
    </xf>
    <xf numFmtId="0" fontId="19" fillId="26" borderId="36" xfId="0" applyNumberFormat="1" applyFont="1" applyFill="1" applyBorder="1" applyAlignment="1" applyProtection="1">
      <alignment horizontal="center" vertical="center"/>
      <protection locked="0"/>
    </xf>
    <xf numFmtId="0" fontId="46" fillId="0" borderId="0" xfId="0" applyFont="1" applyAlignment="1">
      <alignment vertical="center"/>
    </xf>
    <xf numFmtId="0" fontId="19" fillId="35" borderId="70" xfId="0" applyNumberFormat="1" applyFont="1" applyFill="1" applyBorder="1" applyAlignment="1" applyProtection="1">
      <alignment horizontal="center" vertical="center"/>
      <protection locked="0"/>
    </xf>
    <xf numFmtId="0" fontId="19" fillId="29" borderId="97" xfId="0" applyNumberFormat="1" applyFont="1" applyFill="1" applyBorder="1" applyAlignment="1" applyProtection="1">
      <alignment horizontal="center" vertical="center"/>
      <protection locked="0"/>
    </xf>
    <xf numFmtId="0" fontId="0" fillId="26" borderId="98" xfId="0" applyNumberFormat="1" applyFont="1" applyFill="1" applyBorder="1" applyAlignment="1" applyProtection="1">
      <alignment horizontal="center" vertical="center"/>
      <protection locked="0"/>
    </xf>
    <xf numFmtId="0" fontId="19" fillId="26" borderId="98" xfId="0" applyNumberFormat="1" applyFont="1" applyFill="1" applyBorder="1" applyAlignment="1" applyProtection="1">
      <alignment horizontal="center" vertical="center"/>
      <protection locked="0"/>
    </xf>
    <xf numFmtId="0" fontId="19" fillId="26" borderId="99" xfId="0" applyNumberFormat="1" applyFont="1" applyFill="1" applyBorder="1" applyAlignment="1" applyProtection="1">
      <alignment horizontal="center" vertical="center"/>
      <protection locked="0"/>
    </xf>
    <xf numFmtId="0" fontId="19" fillId="29" borderId="19" xfId="0" applyNumberFormat="1" applyFont="1" applyFill="1" applyBorder="1" applyAlignment="1" applyProtection="1">
      <alignment horizontal="right" vertical="center"/>
      <protection locked="0"/>
    </xf>
    <xf numFmtId="0" fontId="19" fillId="29" borderId="2" xfId="0" applyNumberFormat="1" applyFont="1" applyFill="1" applyBorder="1" applyAlignment="1" applyProtection="1">
      <alignment horizontal="right" vertical="center"/>
      <protection locked="0"/>
    </xf>
    <xf numFmtId="0" fontId="19" fillId="29" borderId="71" xfId="0" applyNumberFormat="1" applyFont="1" applyFill="1" applyBorder="1" applyAlignment="1" applyProtection="1">
      <alignment horizontal="right" vertical="center"/>
      <protection locked="0"/>
    </xf>
    <xf numFmtId="177" fontId="19" fillId="0" borderId="70" xfId="61" applyNumberFormat="1" applyFont="1" applyFill="1" applyBorder="1" applyAlignment="1" applyProtection="1">
      <alignment vertical="center"/>
      <protection hidden="1"/>
    </xf>
    <xf numFmtId="49" fontId="0" fillId="30" borderId="70" xfId="0" applyNumberFormat="1" applyFill="1" applyBorder="1" applyAlignment="1" applyProtection="1">
      <alignment horizontal="center" vertical="center"/>
      <protection locked="0"/>
    </xf>
    <xf numFmtId="214" fontId="50" fillId="0" borderId="26" xfId="0" applyNumberFormat="1" applyFont="1" applyFill="1" applyBorder="1" applyAlignment="1" applyProtection="1">
      <alignment horizontal="right" vertical="center"/>
      <protection hidden="1"/>
    </xf>
    <xf numFmtId="0" fontId="52" fillId="26" borderId="0" xfId="0" applyFont="1" applyFill="1" applyAlignment="1">
      <alignment horizontal="left" vertical="center"/>
    </xf>
    <xf numFmtId="0" fontId="56" fillId="26" borderId="0" xfId="0" applyFont="1" applyFill="1" applyAlignment="1">
      <alignment horizontal="left" vertical="center" wrapText="1"/>
    </xf>
    <xf numFmtId="212" fontId="50" fillId="0" borderId="26" xfId="0" applyNumberFormat="1" applyFont="1" applyFill="1" applyBorder="1" applyAlignment="1" applyProtection="1">
      <alignment horizontal="left" vertical="center" shrinkToFit="1"/>
      <protection hidden="1"/>
    </xf>
    <xf numFmtId="0" fontId="50" fillId="26" borderId="140" xfId="0" applyFont="1" applyFill="1" applyBorder="1" applyAlignment="1">
      <alignment horizontal="center" vertical="center"/>
    </xf>
    <xf numFmtId="0" fontId="50" fillId="26" borderId="81" xfId="0" applyFont="1" applyFill="1" applyBorder="1" applyAlignment="1">
      <alignment horizontal="center" vertical="center"/>
    </xf>
    <xf numFmtId="215" fontId="50" fillId="0" borderId="17" xfId="0" applyNumberFormat="1" applyFont="1" applyFill="1" applyBorder="1" applyAlignment="1" applyProtection="1">
      <alignment horizontal="left" vertical="center" indent="4"/>
      <protection hidden="1"/>
    </xf>
    <xf numFmtId="215" fontId="50" fillId="0" borderId="18" xfId="0" applyNumberFormat="1" applyFont="1" applyFill="1" applyBorder="1" applyAlignment="1" applyProtection="1">
      <alignment horizontal="left" vertical="center" indent="4"/>
      <protection hidden="1"/>
    </xf>
    <xf numFmtId="215" fontId="50" fillId="0" borderId="33" xfId="0" applyNumberFormat="1" applyFont="1" applyFill="1" applyBorder="1" applyAlignment="1" applyProtection="1">
      <alignment horizontal="left" vertical="center" indent="4"/>
      <protection hidden="1"/>
    </xf>
    <xf numFmtId="215" fontId="50" fillId="0" borderId="27" xfId="0" applyNumberFormat="1" applyFont="1" applyFill="1" applyBorder="1" applyAlignment="1" applyProtection="1">
      <alignment horizontal="left" vertical="center" indent="4"/>
      <protection hidden="1"/>
    </xf>
    <xf numFmtId="0" fontId="50" fillId="27" borderId="174" xfId="0" applyFont="1" applyFill="1" applyBorder="1" applyAlignment="1">
      <alignment horizontal="center" vertical="center"/>
    </xf>
    <xf numFmtId="0" fontId="50" fillId="27" borderId="175" xfId="0" applyFont="1" applyFill="1" applyBorder="1" applyAlignment="1">
      <alignment horizontal="center" vertical="center"/>
    </xf>
    <xf numFmtId="0" fontId="50" fillId="27" borderId="176" xfId="0" applyFont="1" applyFill="1" applyBorder="1" applyAlignment="1">
      <alignment horizontal="center" vertical="center"/>
    </xf>
    <xf numFmtId="203" fontId="58" fillId="0" borderId="0" xfId="0" applyNumberFormat="1" applyFont="1" applyBorder="1" applyAlignment="1" applyProtection="1">
      <alignment horizontal="right" vertical="top"/>
      <protection hidden="1"/>
    </xf>
    <xf numFmtId="0" fontId="58" fillId="26" borderId="0" xfId="0" applyFont="1" applyFill="1" applyBorder="1" applyAlignment="1">
      <alignment horizontal="left" vertical="center"/>
    </xf>
    <xf numFmtId="0" fontId="110" fillId="26" borderId="0" xfId="0" applyFont="1" applyFill="1" applyBorder="1" applyAlignment="1">
      <alignment horizontal="left" vertical="center" shrinkToFit="1"/>
    </xf>
    <xf numFmtId="0" fontId="50" fillId="26" borderId="139" xfId="0" applyFont="1" applyFill="1" applyBorder="1" applyAlignment="1">
      <alignment horizontal="center" vertical="center"/>
    </xf>
    <xf numFmtId="0" fontId="50" fillId="26" borderId="91" xfId="0" applyFont="1" applyFill="1" applyBorder="1" applyAlignment="1">
      <alignment horizontal="center" vertical="center"/>
    </xf>
    <xf numFmtId="0" fontId="79" fillId="0" borderId="0" xfId="0" applyFont="1" applyFill="1" applyBorder="1" applyAlignment="1">
      <alignment horizontal="center" vertical="center" wrapText="1"/>
    </xf>
    <xf numFmtId="0" fontId="0" fillId="32" borderId="70" xfId="0" applyFill="1" applyBorder="1" applyAlignment="1">
      <alignment horizontal="center"/>
    </xf>
    <xf numFmtId="215" fontId="50" fillId="0" borderId="92" xfId="0" applyNumberFormat="1" applyFont="1" applyFill="1" applyBorder="1" applyAlignment="1" applyProtection="1">
      <alignment horizontal="left" vertical="center" indent="4"/>
      <protection hidden="1"/>
    </xf>
    <xf numFmtId="215" fontId="50" fillId="0" borderId="25" xfId="0" applyNumberFormat="1" applyFont="1" applyFill="1" applyBorder="1" applyAlignment="1" applyProtection="1">
      <alignment horizontal="left" vertical="center" indent="4"/>
      <protection hidden="1"/>
    </xf>
    <xf numFmtId="215" fontId="50" fillId="0" borderId="35" xfId="0" applyNumberFormat="1" applyFont="1" applyFill="1" applyBorder="1" applyAlignment="1" applyProtection="1">
      <alignment horizontal="left" vertical="center" indent="4"/>
      <protection hidden="1"/>
    </xf>
    <xf numFmtId="215" fontId="50" fillId="0" borderId="36" xfId="0" applyNumberFormat="1" applyFont="1" applyFill="1" applyBorder="1" applyAlignment="1" applyProtection="1">
      <alignment horizontal="left" vertical="center" indent="4"/>
      <protection hidden="1"/>
    </xf>
    <xf numFmtId="0" fontId="0" fillId="30" borderId="70" xfId="0" applyFill="1" applyBorder="1" applyAlignment="1">
      <alignment horizontal="center"/>
    </xf>
    <xf numFmtId="49" fontId="0" fillId="0" borderId="63" xfId="0" applyNumberFormat="1" applyFill="1" applyBorder="1" applyAlignment="1" applyProtection="1">
      <alignment horizontal="center" vertical="center"/>
      <protection locked="0"/>
    </xf>
    <xf numFmtId="49" fontId="0" fillId="34" borderId="71" xfId="0" applyNumberFormat="1" applyFill="1" applyBorder="1" applyAlignment="1" applyProtection="1">
      <alignment horizontal="center" vertical="center"/>
      <protection locked="0"/>
    </xf>
    <xf numFmtId="0" fontId="112" fillId="26" borderId="0" xfId="0" applyFont="1" applyFill="1" applyBorder="1" applyAlignment="1">
      <alignment horizontal="left" vertical="center" shrinkToFit="1"/>
    </xf>
    <xf numFmtId="49" fontId="0" fillId="32" borderId="70" xfId="0" applyNumberFormat="1" applyFill="1" applyBorder="1" applyAlignment="1" applyProtection="1">
      <alignment horizontal="center" vertical="center"/>
      <protection locked="0"/>
    </xf>
    <xf numFmtId="0" fontId="50" fillId="0" borderId="0" xfId="0" applyFont="1" applyFill="1" applyBorder="1" applyAlignment="1" applyProtection="1">
      <alignment horizontal="center" vertical="center"/>
      <protection hidden="1"/>
    </xf>
    <xf numFmtId="212" fontId="50" fillId="0" borderId="0" xfId="0" applyNumberFormat="1" applyFont="1" applyFill="1" applyBorder="1" applyAlignment="1" applyProtection="1">
      <alignment horizontal="left" vertical="center" shrinkToFit="1"/>
      <protection hidden="1"/>
    </xf>
    <xf numFmtId="0" fontId="108" fillId="0" borderId="0" xfId="0" applyFont="1" applyFill="1" applyBorder="1" applyAlignment="1" applyProtection="1">
      <alignment horizontal="left" vertical="center" wrapText="1"/>
      <protection hidden="1"/>
    </xf>
    <xf numFmtId="0" fontId="106" fillId="36" borderId="0" xfId="61" applyFont="1" applyFill="1" applyAlignment="1" applyProtection="1">
      <alignment horizontal="center" vertical="center"/>
      <protection locked="0"/>
    </xf>
    <xf numFmtId="0" fontId="50" fillId="0" borderId="0" xfId="0" applyFont="1" applyFill="1" applyAlignment="1" applyProtection="1">
      <alignment vertical="center" wrapText="1"/>
      <protection hidden="1"/>
    </xf>
    <xf numFmtId="0" fontId="50" fillId="26" borderId="173" xfId="0" applyFont="1" applyFill="1" applyBorder="1" applyAlignment="1">
      <alignment horizontal="center" vertical="center"/>
    </xf>
    <xf numFmtId="0" fontId="50" fillId="26" borderId="95" xfId="0" applyFont="1" applyFill="1" applyBorder="1" applyAlignment="1">
      <alignment horizontal="center" vertical="center"/>
    </xf>
    <xf numFmtId="215" fontId="50" fillId="0" borderId="14" xfId="0" applyNumberFormat="1" applyFont="1" applyFill="1" applyBorder="1" applyAlignment="1" applyProtection="1">
      <alignment horizontal="left" vertical="center" indent="4"/>
      <protection hidden="1"/>
    </xf>
    <xf numFmtId="215" fontId="50" fillId="0" borderId="15" xfId="0" applyNumberFormat="1" applyFont="1" applyFill="1" applyBorder="1" applyAlignment="1" applyProtection="1">
      <alignment horizontal="left" vertical="center" indent="4"/>
      <protection hidden="1"/>
    </xf>
    <xf numFmtId="215" fontId="50" fillId="0" borderId="66" xfId="0" applyNumberFormat="1" applyFont="1" applyFill="1" applyBorder="1" applyAlignment="1" applyProtection="1">
      <alignment horizontal="left" vertical="center" indent="4"/>
      <protection hidden="1"/>
    </xf>
    <xf numFmtId="215" fontId="50" fillId="0" borderId="45" xfId="0" applyNumberFormat="1" applyFont="1" applyFill="1" applyBorder="1" applyAlignment="1" applyProtection="1">
      <alignment horizontal="left" vertical="center" indent="4"/>
      <protection hidden="1"/>
    </xf>
    <xf numFmtId="0" fontId="95" fillId="26" borderId="0" xfId="0" applyFont="1" applyFill="1" applyAlignment="1">
      <alignment horizontal="center" vertical="center"/>
    </xf>
    <xf numFmtId="0" fontId="56" fillId="27" borderId="19" xfId="0" applyFont="1" applyFill="1" applyBorder="1" applyAlignment="1" applyProtection="1">
      <alignment horizontal="center" vertical="center"/>
      <protection hidden="1"/>
    </xf>
    <xf numFmtId="0" fontId="56" fillId="27" borderId="2" xfId="0" applyFont="1" applyFill="1" applyBorder="1" applyAlignment="1" applyProtection="1">
      <alignment horizontal="center" vertical="center"/>
      <protection hidden="1"/>
    </xf>
    <xf numFmtId="177" fontId="50" fillId="0" borderId="179" xfId="0" applyNumberFormat="1" applyFont="1" applyFill="1" applyBorder="1" applyAlignment="1" applyProtection="1">
      <alignment horizontal="right" vertical="center" shrinkToFit="1"/>
      <protection hidden="1"/>
    </xf>
    <xf numFmtId="177" fontId="50" fillId="0" borderId="180" xfId="0" applyNumberFormat="1" applyFont="1" applyFill="1" applyBorder="1" applyAlignment="1" applyProtection="1">
      <alignment horizontal="right" vertical="center" shrinkToFit="1"/>
      <protection hidden="1"/>
    </xf>
    <xf numFmtId="0" fontId="56" fillId="27" borderId="112" xfId="0" applyFont="1" applyFill="1" applyBorder="1" applyAlignment="1" applyProtection="1">
      <alignment horizontal="center" vertical="center" wrapText="1"/>
      <protection hidden="1"/>
    </xf>
    <xf numFmtId="0" fontId="56" fillId="27" borderId="13" xfId="0" applyFont="1" applyFill="1" applyBorder="1" applyAlignment="1" applyProtection="1">
      <alignment horizontal="center" vertical="center"/>
      <protection hidden="1"/>
    </xf>
    <xf numFmtId="0" fontId="56" fillId="27" borderId="86" xfId="0" applyFont="1" applyFill="1" applyBorder="1" applyAlignment="1" applyProtection="1">
      <alignment horizontal="center" vertical="center"/>
      <protection hidden="1"/>
    </xf>
    <xf numFmtId="0" fontId="46" fillId="27" borderId="125" xfId="0" applyFont="1" applyFill="1" applyBorder="1" applyAlignment="1" applyProtection="1">
      <alignment horizontal="center" vertical="center"/>
      <protection hidden="1"/>
    </xf>
    <xf numFmtId="0" fontId="46" fillId="27" borderId="86" xfId="0" applyFont="1" applyFill="1" applyBorder="1" applyAlignment="1" applyProtection="1">
      <alignment horizontal="center" vertical="center"/>
      <protection hidden="1"/>
    </xf>
    <xf numFmtId="0" fontId="56" fillId="27" borderId="71" xfId="0" applyFont="1" applyFill="1" applyBorder="1" applyAlignment="1" applyProtection="1">
      <alignment horizontal="center" vertical="center"/>
      <protection hidden="1"/>
    </xf>
    <xf numFmtId="0" fontId="99" fillId="36" borderId="0" xfId="61" applyFont="1" applyFill="1" applyAlignment="1" applyProtection="1">
      <alignment horizontal="left" vertical="center" wrapText="1"/>
      <protection locked="0" hidden="1"/>
    </xf>
    <xf numFmtId="0" fontId="99" fillId="36" borderId="0" xfId="61" applyFont="1" applyFill="1" applyAlignment="1" applyProtection="1">
      <alignment horizontal="left" vertical="center"/>
      <protection locked="0" hidden="1"/>
    </xf>
    <xf numFmtId="49" fontId="34" fillId="0" borderId="0" xfId="0" applyNumberFormat="1" applyFont="1" applyAlignment="1" applyProtection="1">
      <alignment horizontal="center" vertical="center"/>
      <protection locked="0"/>
    </xf>
    <xf numFmtId="49" fontId="46" fillId="27" borderId="172" xfId="0" applyNumberFormat="1" applyFont="1" applyFill="1" applyBorder="1" applyAlignment="1" applyProtection="1">
      <alignment horizontal="center" vertical="center" wrapText="1"/>
      <protection hidden="1"/>
    </xf>
    <xf numFmtId="49" fontId="46" fillId="27" borderId="109" xfId="0" applyNumberFormat="1" applyFont="1" applyFill="1" applyBorder="1" applyAlignment="1" applyProtection="1">
      <alignment horizontal="center" vertical="center"/>
      <protection hidden="1"/>
    </xf>
    <xf numFmtId="49" fontId="46" fillId="27" borderId="110" xfId="0" applyNumberFormat="1" applyFont="1" applyFill="1" applyBorder="1" applyAlignment="1" applyProtection="1">
      <alignment horizontal="center" vertical="center"/>
      <protection hidden="1"/>
    </xf>
    <xf numFmtId="0" fontId="46" fillId="27" borderId="177" xfId="0" applyFont="1" applyFill="1" applyBorder="1" applyAlignment="1" applyProtection="1">
      <alignment horizontal="center" vertical="center"/>
      <protection hidden="1"/>
    </xf>
    <xf numFmtId="0" fontId="46" fillId="27" borderId="88" xfId="0" applyFont="1" applyFill="1" applyBorder="1" applyAlignment="1" applyProtection="1">
      <alignment horizontal="center" vertical="center"/>
      <protection hidden="1"/>
    </xf>
    <xf numFmtId="0" fontId="56" fillId="27" borderId="178" xfId="0" applyFont="1" applyFill="1" applyBorder="1" applyAlignment="1" applyProtection="1">
      <alignment horizontal="center" vertical="center"/>
      <protection hidden="1"/>
    </xf>
    <xf numFmtId="0" fontId="56" fillId="27" borderId="110" xfId="0" applyFont="1" applyFill="1" applyBorder="1" applyAlignment="1" applyProtection="1">
      <alignment horizontal="center" vertical="center"/>
      <protection hidden="1"/>
    </xf>
    <xf numFmtId="0" fontId="56" fillId="27" borderId="87" xfId="0" applyFont="1" applyFill="1" applyBorder="1" applyAlignment="1" applyProtection="1">
      <alignment horizontal="center" vertical="center" wrapText="1"/>
      <protection hidden="1"/>
    </xf>
    <xf numFmtId="0" fontId="56" fillId="27" borderId="78" xfId="0" applyFont="1" applyFill="1" applyBorder="1" applyAlignment="1" applyProtection="1">
      <alignment horizontal="center" vertical="center"/>
      <protection hidden="1"/>
    </xf>
    <xf numFmtId="0" fontId="56" fillId="27" borderId="88" xfId="0" applyFont="1" applyFill="1" applyBorder="1" applyAlignment="1" applyProtection="1">
      <alignment horizontal="center" vertical="center"/>
      <protection hidden="1"/>
    </xf>
    <xf numFmtId="0" fontId="56" fillId="27" borderId="178" xfId="0" applyFont="1" applyFill="1" applyBorder="1" applyAlignment="1" applyProtection="1">
      <alignment horizontal="center" vertical="center" wrapText="1"/>
      <protection hidden="1"/>
    </xf>
    <xf numFmtId="0" fontId="56" fillId="27" borderId="110" xfId="0" applyFont="1" applyFill="1" applyBorder="1" applyAlignment="1" applyProtection="1">
      <alignment horizontal="center" vertical="center" wrapText="1"/>
      <protection hidden="1"/>
    </xf>
    <xf numFmtId="49" fontId="95" fillId="26" borderId="0" xfId="0" applyNumberFormat="1" applyFont="1" applyFill="1" applyAlignment="1">
      <alignment horizontal="center" vertical="center"/>
    </xf>
    <xf numFmtId="49" fontId="46" fillId="26" borderId="0" xfId="0" applyNumberFormat="1" applyFont="1" applyFill="1" applyAlignment="1">
      <alignment horizontal="left" vertical="center" wrapText="1"/>
    </xf>
    <xf numFmtId="49" fontId="56" fillId="26" borderId="0" xfId="0" applyNumberFormat="1" applyFont="1" applyFill="1" applyAlignment="1">
      <alignment horizontal="left" vertical="center"/>
    </xf>
    <xf numFmtId="0" fontId="56" fillId="26" borderId="0" xfId="0" applyNumberFormat="1" applyFont="1" applyFill="1" applyAlignment="1" applyProtection="1">
      <alignment horizontal="left" vertical="center" wrapText="1"/>
      <protection hidden="1"/>
    </xf>
    <xf numFmtId="49" fontId="56" fillId="26" borderId="0" xfId="0" applyNumberFormat="1" applyFont="1" applyFill="1" applyAlignment="1">
      <alignment horizontal="left" vertical="center" wrapText="1"/>
    </xf>
    <xf numFmtId="0" fontId="104" fillId="35" borderId="0" xfId="61" applyFont="1" applyFill="1" applyAlignment="1" applyProtection="1">
      <alignment horizontal="center" vertical="center" wrapText="1"/>
      <protection locked="0" hidden="1"/>
    </xf>
    <xf numFmtId="0" fontId="104" fillId="35" borderId="0" xfId="61" applyFont="1" applyFill="1" applyAlignment="1" applyProtection="1">
      <alignment horizontal="center" vertical="center"/>
      <protection locked="0" hidden="1"/>
    </xf>
    <xf numFmtId="49" fontId="74" fillId="26" borderId="0" xfId="0" applyNumberFormat="1" applyFont="1" applyFill="1" applyAlignment="1">
      <alignment horizontal="left" vertical="center"/>
    </xf>
    <xf numFmtId="49" fontId="107" fillId="0" borderId="0" xfId="0" applyNumberFormat="1" applyFont="1" applyFill="1" applyBorder="1" applyAlignment="1">
      <alignment horizontal="left" vertical="center" wrapText="1"/>
    </xf>
    <xf numFmtId="49" fontId="58" fillId="0" borderId="0" xfId="0" applyNumberFormat="1" applyFont="1" applyFill="1" applyBorder="1" applyAlignment="1">
      <alignment horizontal="left" vertical="center" wrapText="1"/>
    </xf>
    <xf numFmtId="49" fontId="58" fillId="0" borderId="0" xfId="0" applyNumberFormat="1" applyFont="1" applyFill="1" applyBorder="1" applyAlignment="1">
      <alignment horizontal="left" vertical="center"/>
    </xf>
    <xf numFmtId="49" fontId="79" fillId="0" borderId="0" xfId="0" applyNumberFormat="1" applyFont="1" applyFill="1" applyBorder="1" applyAlignment="1">
      <alignment horizontal="center" vertical="center" wrapText="1"/>
    </xf>
    <xf numFmtId="49" fontId="79" fillId="0" borderId="0" xfId="0" applyNumberFormat="1" applyFont="1" applyFill="1" applyBorder="1" applyAlignment="1">
      <alignment horizontal="center" vertical="center"/>
    </xf>
    <xf numFmtId="49" fontId="58" fillId="0" borderId="0" xfId="0" applyNumberFormat="1" applyFont="1" applyFill="1" applyBorder="1" applyAlignment="1">
      <alignment horizontal="left" vertical="center" wrapText="1" shrinkToFit="1"/>
    </xf>
    <xf numFmtId="49" fontId="113" fillId="0" borderId="0" xfId="0" applyNumberFormat="1" applyFont="1" applyFill="1" applyBorder="1" applyAlignment="1">
      <alignment horizontal="left" vertical="center"/>
    </xf>
    <xf numFmtId="49" fontId="56" fillId="0" borderId="0" xfId="0" applyNumberFormat="1" applyFont="1" applyFill="1" applyBorder="1" applyAlignment="1">
      <alignment horizontal="left" vertical="center" wrapText="1"/>
    </xf>
    <xf numFmtId="49" fontId="56" fillId="0" borderId="0" xfId="0" applyNumberFormat="1" applyFont="1" applyFill="1" applyBorder="1" applyAlignment="1">
      <alignment horizontal="left" vertical="center"/>
    </xf>
    <xf numFmtId="49" fontId="58" fillId="26" borderId="0" xfId="0" applyNumberFormat="1" applyFont="1" applyFill="1" applyAlignment="1">
      <alignment horizontal="left" vertical="center" wrapText="1"/>
    </xf>
    <xf numFmtId="49" fontId="58" fillId="0" borderId="0" xfId="0" applyNumberFormat="1" applyFont="1" applyBorder="1" applyAlignment="1">
      <alignment horizontal="left" vertical="center" wrapText="1"/>
    </xf>
    <xf numFmtId="49" fontId="58" fillId="0" borderId="0" xfId="0" applyNumberFormat="1" applyFont="1" applyBorder="1" applyAlignment="1">
      <alignment horizontal="left" vertical="center"/>
    </xf>
    <xf numFmtId="49" fontId="74" fillId="26" borderId="0" xfId="0" applyNumberFormat="1" applyFont="1" applyFill="1" applyAlignment="1">
      <alignment horizontal="left" vertical="center" wrapText="1"/>
    </xf>
    <xf numFmtId="49" fontId="58" fillId="26" borderId="0" xfId="0" applyNumberFormat="1" applyFont="1" applyFill="1" applyBorder="1" applyAlignment="1">
      <alignment horizontal="left" vertical="center" wrapText="1"/>
    </xf>
    <xf numFmtId="49" fontId="58" fillId="26" borderId="0" xfId="0" applyNumberFormat="1" applyFont="1" applyFill="1" applyBorder="1" applyAlignment="1">
      <alignment horizontal="left" vertical="center"/>
    </xf>
    <xf numFmtId="49" fontId="62" fillId="26" borderId="0" xfId="0" applyNumberFormat="1" applyFont="1" applyFill="1" applyBorder="1" applyAlignment="1">
      <alignment horizontal="left" vertical="center" wrapText="1"/>
    </xf>
    <xf numFmtId="0" fontId="58" fillId="26" borderId="39" xfId="0" applyNumberFormat="1" applyFont="1" applyFill="1" applyBorder="1" applyAlignment="1" applyProtection="1">
      <alignment horizontal="center" vertical="top"/>
      <protection hidden="1"/>
    </xf>
    <xf numFmtId="0" fontId="58" fillId="26" borderId="40" xfId="0" applyNumberFormat="1" applyFont="1" applyFill="1" applyBorder="1" applyAlignment="1" applyProtection="1">
      <alignment horizontal="center" vertical="top"/>
      <protection hidden="1"/>
    </xf>
    <xf numFmtId="49" fontId="67" fillId="0" borderId="0" xfId="0" applyNumberFormat="1" applyFont="1" applyFill="1" applyBorder="1" applyAlignment="1">
      <alignment horizontal="left" vertical="center" wrapText="1"/>
    </xf>
    <xf numFmtId="49" fontId="67" fillId="0" borderId="0" xfId="0" applyNumberFormat="1" applyFont="1" applyFill="1" applyBorder="1" applyAlignment="1">
      <alignment horizontal="left" vertical="center"/>
    </xf>
    <xf numFmtId="49" fontId="58" fillId="0" borderId="0" xfId="0" applyNumberFormat="1" applyFont="1" applyFill="1" applyBorder="1" applyAlignment="1">
      <alignment horizontal="left" vertical="top" wrapText="1"/>
    </xf>
    <xf numFmtId="0" fontId="56" fillId="26" borderId="42" xfId="45" applyNumberFormat="1" applyFont="1" applyFill="1" applyBorder="1" applyAlignment="1" applyProtection="1">
      <alignment horizontal="center" shrinkToFit="1"/>
      <protection hidden="1"/>
    </xf>
    <xf numFmtId="0" fontId="56" fillId="26" borderId="41" xfId="45" applyNumberFormat="1" applyFont="1" applyFill="1" applyBorder="1" applyAlignment="1" applyProtection="1">
      <alignment horizontal="center" shrinkToFit="1"/>
      <protection hidden="1"/>
    </xf>
    <xf numFmtId="0" fontId="46" fillId="26" borderId="12" xfId="45" applyNumberFormat="1" applyFont="1" applyFill="1" applyBorder="1" applyAlignment="1" applyProtection="1">
      <alignment horizontal="center" vertical="top" shrinkToFit="1"/>
      <protection hidden="1"/>
    </xf>
    <xf numFmtId="0" fontId="46" fillId="26" borderId="63" xfId="45" applyNumberFormat="1" applyFont="1" applyFill="1" applyBorder="1" applyAlignment="1" applyProtection="1">
      <alignment horizontal="center" vertical="top" shrinkToFit="1"/>
      <protection hidden="1"/>
    </xf>
    <xf numFmtId="0" fontId="46" fillId="26" borderId="39" xfId="45" applyNumberFormat="1" applyFont="1" applyFill="1" applyBorder="1" applyAlignment="1" applyProtection="1">
      <alignment horizontal="center" vertical="top" shrinkToFit="1"/>
      <protection hidden="1"/>
    </xf>
    <xf numFmtId="0" fontId="46" fillId="26" borderId="40" xfId="45" applyNumberFormat="1" applyFont="1" applyFill="1" applyBorder="1" applyAlignment="1" applyProtection="1">
      <alignment horizontal="center" vertical="top" shrinkToFit="1"/>
      <protection hidden="1"/>
    </xf>
    <xf numFmtId="49" fontId="46" fillId="0" borderId="0" xfId="0" applyNumberFormat="1" applyFont="1" applyFill="1" applyBorder="1" applyAlignment="1">
      <alignment horizontal="left" vertical="center" wrapText="1" shrinkToFit="1"/>
    </xf>
    <xf numFmtId="49" fontId="56" fillId="27" borderId="19" xfId="0" applyNumberFormat="1" applyFont="1" applyFill="1" applyBorder="1" applyAlignment="1">
      <alignment horizontal="center" vertical="center"/>
    </xf>
    <xf numFmtId="49" fontId="56" fillId="27" borderId="71" xfId="0" applyNumberFormat="1" applyFont="1" applyFill="1" applyBorder="1" applyAlignment="1">
      <alignment horizontal="center" vertical="center"/>
    </xf>
    <xf numFmtId="49" fontId="62" fillId="26" borderId="0" xfId="0" applyNumberFormat="1" applyFont="1" applyFill="1" applyBorder="1" applyAlignment="1">
      <alignment horizontal="left" vertical="center" wrapText="1" shrinkToFit="1"/>
    </xf>
    <xf numFmtId="49" fontId="107" fillId="0" borderId="0" xfId="0" applyNumberFormat="1" applyFont="1" applyFill="1" applyBorder="1" applyAlignment="1">
      <alignment horizontal="left" vertical="center"/>
    </xf>
    <xf numFmtId="49" fontId="56" fillId="27" borderId="19" xfId="0" applyNumberFormat="1" applyFont="1" applyFill="1" applyBorder="1" applyAlignment="1">
      <alignment horizontal="center" vertical="center" wrapText="1"/>
    </xf>
    <xf numFmtId="0" fontId="56" fillId="26" borderId="42" xfId="45" applyNumberFormat="1" applyFont="1" applyFill="1" applyBorder="1" applyAlignment="1" applyProtection="1">
      <alignment horizontal="center" vertical="center" shrinkToFit="1"/>
      <protection hidden="1"/>
    </xf>
    <xf numFmtId="0" fontId="56" fillId="26" borderId="41" xfId="45" applyNumberFormat="1" applyFont="1" applyFill="1" applyBorder="1" applyAlignment="1" applyProtection="1">
      <alignment horizontal="center" vertical="center" shrinkToFit="1"/>
      <protection hidden="1"/>
    </xf>
    <xf numFmtId="0" fontId="56" fillId="26" borderId="39" xfId="45" applyNumberFormat="1" applyFont="1" applyFill="1" applyBorder="1" applyAlignment="1" applyProtection="1">
      <alignment horizontal="center" vertical="center" shrinkToFit="1"/>
      <protection hidden="1"/>
    </xf>
    <xf numFmtId="0" fontId="56" fillId="26" borderId="40" xfId="45" applyNumberFormat="1" applyFont="1" applyFill="1" applyBorder="1" applyAlignment="1" applyProtection="1">
      <alignment horizontal="center" vertical="center" shrinkToFit="1"/>
      <protection hidden="1"/>
    </xf>
    <xf numFmtId="0" fontId="46" fillId="26" borderId="42" xfId="45" applyNumberFormat="1" applyFont="1" applyFill="1" applyBorder="1" applyAlignment="1" applyProtection="1">
      <alignment horizontal="center" wrapText="1" shrinkToFit="1"/>
      <protection hidden="1"/>
    </xf>
    <xf numFmtId="0" fontId="46" fillId="26" borderId="41" xfId="45" applyNumberFormat="1" applyFont="1" applyFill="1" applyBorder="1" applyAlignment="1" applyProtection="1">
      <alignment horizontal="center" wrapText="1" shrinkToFit="1"/>
      <protection hidden="1"/>
    </xf>
    <xf numFmtId="0" fontId="46" fillId="26" borderId="12" xfId="45" applyNumberFormat="1" applyFont="1" applyFill="1" applyBorder="1" applyAlignment="1" applyProtection="1">
      <alignment horizontal="center" wrapText="1" shrinkToFit="1"/>
      <protection hidden="1"/>
    </xf>
    <xf numFmtId="0" fontId="46" fillId="26" borderId="63" xfId="45" applyNumberFormat="1" applyFont="1" applyFill="1" applyBorder="1" applyAlignment="1" applyProtection="1">
      <alignment horizontal="center" wrapText="1" shrinkToFit="1"/>
      <protection hidden="1"/>
    </xf>
    <xf numFmtId="203" fontId="157" fillId="0" borderId="0" xfId="167" applyNumberFormat="1" applyFont="1" applyAlignment="1">
      <alignment vertical="center" wrapText="1"/>
    </xf>
    <xf numFmtId="203" fontId="157" fillId="0" borderId="24" xfId="167" applyNumberFormat="1" applyFont="1" applyBorder="1" applyAlignment="1">
      <alignment vertical="center" wrapText="1"/>
    </xf>
    <xf numFmtId="0" fontId="132" fillId="0" borderId="100" xfId="167" applyFont="1" applyBorder="1" applyAlignment="1" applyProtection="1">
      <alignment horizontal="center" vertical="center" wrapText="1"/>
      <protection locked="0"/>
    </xf>
    <xf numFmtId="216" fontId="132" fillId="0" borderId="100" xfId="167" applyNumberFormat="1" applyFont="1" applyBorder="1" applyAlignment="1" applyProtection="1">
      <alignment horizontal="center" vertical="center"/>
      <protection locked="0"/>
    </xf>
    <xf numFmtId="217" fontId="132" fillId="0" borderId="34" xfId="167" applyNumberFormat="1" applyFont="1" applyBorder="1" applyAlignment="1" applyProtection="1">
      <alignment horizontal="center" vertical="center"/>
      <protection locked="0"/>
    </xf>
    <xf numFmtId="217" fontId="132" fillId="0" borderId="25" xfId="167" applyNumberFormat="1" applyFont="1" applyBorder="1" applyAlignment="1" applyProtection="1">
      <alignment horizontal="center" vertical="center"/>
      <protection locked="0"/>
    </xf>
    <xf numFmtId="217" fontId="132" fillId="0" borderId="36" xfId="167" applyNumberFormat="1" applyFont="1" applyBorder="1" applyAlignment="1" applyProtection="1">
      <alignment horizontal="center" vertical="center"/>
      <protection locked="0"/>
    </xf>
    <xf numFmtId="0" fontId="132" fillId="0" borderId="99" xfId="167" applyFont="1" applyBorder="1" applyAlignment="1" applyProtection="1">
      <alignment horizontal="center" vertical="center" wrapText="1"/>
      <protection locked="0"/>
    </xf>
    <xf numFmtId="0" fontId="132" fillId="0" borderId="100" xfId="167" applyFont="1" applyBorder="1" applyAlignment="1">
      <alignment horizontal="center" vertical="center"/>
    </xf>
    <xf numFmtId="49" fontId="132" fillId="0" borderId="100" xfId="167" applyNumberFormat="1" applyFont="1" applyBorder="1" applyAlignment="1" applyProtection="1">
      <alignment horizontal="center" vertical="center"/>
      <protection locked="0"/>
    </xf>
    <xf numFmtId="0" fontId="132" fillId="0" borderId="100" xfId="167" applyNumberFormat="1" applyFont="1" applyBorder="1" applyAlignment="1" applyProtection="1">
      <alignment horizontal="center" vertical="center" wrapText="1"/>
      <protection locked="0"/>
    </xf>
    <xf numFmtId="49" fontId="132" fillId="0" borderId="100" xfId="167" applyNumberFormat="1" applyFont="1" applyBorder="1" applyAlignment="1" applyProtection="1">
      <alignment horizontal="center" vertical="center" wrapText="1"/>
      <protection locked="0"/>
    </xf>
    <xf numFmtId="177" fontId="132" fillId="0" borderId="100" xfId="167" applyNumberFormat="1" applyFont="1" applyBorder="1" applyAlignment="1" applyProtection="1">
      <alignment horizontal="center" vertical="center"/>
      <protection locked="0"/>
    </xf>
    <xf numFmtId="177" fontId="132" fillId="0" borderId="99" xfId="167" applyNumberFormat="1" applyFont="1" applyBorder="1" applyAlignment="1" applyProtection="1">
      <alignment horizontal="center" vertical="center"/>
      <protection locked="0"/>
    </xf>
    <xf numFmtId="216" fontId="132" fillId="0" borderId="99" xfId="167" applyNumberFormat="1" applyFont="1" applyBorder="1" applyAlignment="1" applyProtection="1">
      <alignment horizontal="center" vertical="center"/>
      <protection locked="0"/>
    </xf>
    <xf numFmtId="217" fontId="132" fillId="0" borderId="23" xfId="167" applyNumberFormat="1" applyFont="1" applyBorder="1" applyAlignment="1" applyProtection="1">
      <alignment horizontal="center" vertical="center"/>
      <protection locked="0"/>
    </xf>
    <xf numFmtId="217" fontId="132" fillId="0" borderId="18" xfId="167" applyNumberFormat="1" applyFont="1" applyBorder="1" applyAlignment="1" applyProtection="1">
      <alignment horizontal="center" vertical="center"/>
      <protection locked="0"/>
    </xf>
    <xf numFmtId="217" fontId="132" fillId="0" borderId="27" xfId="167" applyNumberFormat="1" applyFont="1" applyBorder="1" applyAlignment="1" applyProtection="1">
      <alignment horizontal="center" vertical="center"/>
      <protection locked="0"/>
    </xf>
    <xf numFmtId="0" fontId="132" fillId="0" borderId="99" xfId="167" applyFont="1" applyBorder="1" applyAlignment="1">
      <alignment horizontal="center" vertical="center"/>
    </xf>
    <xf numFmtId="49" fontId="132" fillId="0" borderId="99" xfId="167" applyNumberFormat="1" applyFont="1" applyBorder="1" applyAlignment="1" applyProtection="1">
      <alignment horizontal="center" vertical="center"/>
      <protection locked="0"/>
    </xf>
    <xf numFmtId="0" fontId="132" fillId="0" borderId="99" xfId="167" applyNumberFormat="1" applyFont="1" applyBorder="1" applyAlignment="1" applyProtection="1">
      <alignment horizontal="center" vertical="center" wrapText="1"/>
      <protection locked="0"/>
    </xf>
    <xf numFmtId="49" fontId="132" fillId="0" borderId="99" xfId="167" applyNumberFormat="1" applyFont="1" applyBorder="1" applyAlignment="1" applyProtection="1">
      <alignment horizontal="center" vertical="center" wrapText="1"/>
      <protection locked="0"/>
    </xf>
    <xf numFmtId="177" fontId="132" fillId="0" borderId="217" xfId="167" applyNumberFormat="1" applyFont="1" applyBorder="1" applyAlignment="1" applyProtection="1">
      <alignment horizontal="center" vertical="center"/>
      <protection locked="0"/>
    </xf>
    <xf numFmtId="0" fontId="132" fillId="0" borderId="217" xfId="167" applyFont="1" applyBorder="1" applyAlignment="1" applyProtection="1">
      <alignment horizontal="center" vertical="center" wrapText="1"/>
      <protection locked="0"/>
    </xf>
    <xf numFmtId="216" fontId="132" fillId="0" borderId="217" xfId="167" applyNumberFormat="1" applyFont="1" applyBorder="1" applyAlignment="1" applyProtection="1">
      <alignment horizontal="center" vertical="center"/>
      <protection locked="0"/>
    </xf>
    <xf numFmtId="217" fontId="132" fillId="0" borderId="160" xfId="167" applyNumberFormat="1" applyFont="1" applyBorder="1" applyAlignment="1" applyProtection="1">
      <alignment horizontal="center" vertical="center"/>
      <protection locked="0"/>
    </xf>
    <xf numFmtId="217" fontId="132" fillId="0" borderId="218" xfId="167" applyNumberFormat="1" applyFont="1" applyBorder="1" applyAlignment="1" applyProtection="1">
      <alignment horizontal="center" vertical="center"/>
      <protection locked="0"/>
    </xf>
    <xf numFmtId="217" fontId="132" fillId="0" borderId="219" xfId="167" applyNumberFormat="1" applyFont="1" applyBorder="1" applyAlignment="1" applyProtection="1">
      <alignment horizontal="center" vertical="center"/>
      <protection locked="0"/>
    </xf>
    <xf numFmtId="0" fontId="133" fillId="0" borderId="0" xfId="167" applyFont="1" applyAlignment="1">
      <alignment horizontal="center" vertical="center"/>
    </xf>
    <xf numFmtId="0" fontId="135" fillId="39" borderId="196" xfId="167" applyFont="1" applyFill="1" applyBorder="1" applyAlignment="1">
      <alignment horizontal="center" vertical="center" textRotation="255"/>
    </xf>
    <xf numFmtId="0" fontId="135" fillId="39" borderId="197" xfId="167" applyFont="1" applyFill="1" applyBorder="1" applyAlignment="1">
      <alignment horizontal="center" vertical="center" textRotation="255"/>
    </xf>
    <xf numFmtId="0" fontId="135" fillId="39" borderId="205" xfId="167" applyFont="1" applyFill="1" applyBorder="1" applyAlignment="1">
      <alignment horizontal="center" vertical="center" textRotation="255"/>
    </xf>
    <xf numFmtId="49" fontId="137" fillId="42" borderId="120" xfId="167" applyNumberFormat="1" applyFont="1" applyFill="1" applyBorder="1" applyAlignment="1" applyProtection="1">
      <alignment horizontal="center" vertical="center" wrapText="1"/>
    </xf>
    <xf numFmtId="49" fontId="137" fillId="42" borderId="57" xfId="167" applyNumberFormat="1" applyFont="1" applyFill="1" applyBorder="1" applyAlignment="1" applyProtection="1">
      <alignment horizontal="center" vertical="center" wrapText="1"/>
    </xf>
    <xf numFmtId="49" fontId="137" fillId="42" borderId="121" xfId="167" applyNumberFormat="1" applyFont="1" applyFill="1" applyBorder="1" applyAlignment="1" applyProtection="1">
      <alignment horizontal="center" vertical="center" wrapText="1"/>
    </xf>
    <xf numFmtId="0" fontId="19" fillId="0" borderId="46" xfId="167" applyNumberFormat="1" applyFont="1" applyFill="1" applyBorder="1" applyAlignment="1" applyProtection="1">
      <alignment horizontal="center" vertical="center" shrinkToFit="1"/>
    </xf>
    <xf numFmtId="0" fontId="19" fillId="0" borderId="57" xfId="167" applyNumberFormat="1" applyFont="1" applyFill="1" applyBorder="1" applyAlignment="1" applyProtection="1">
      <alignment horizontal="center" vertical="center" shrinkToFit="1"/>
    </xf>
    <xf numFmtId="0" fontId="19" fillId="0" borderId="58" xfId="167" applyNumberFormat="1" applyFont="1" applyFill="1" applyBorder="1" applyAlignment="1" applyProtection="1">
      <alignment horizontal="center" vertical="center" shrinkToFit="1"/>
    </xf>
    <xf numFmtId="49" fontId="137" fillId="42" borderId="198" xfId="167" applyNumberFormat="1" applyFont="1" applyFill="1" applyBorder="1" applyAlignment="1" applyProtection="1">
      <alignment horizontal="center" vertical="center" wrapText="1"/>
    </xf>
    <xf numFmtId="49" fontId="137" fillId="42" borderId="199" xfId="167" applyNumberFormat="1" applyFont="1" applyFill="1" applyBorder="1" applyAlignment="1" applyProtection="1">
      <alignment horizontal="center" vertical="center" wrapText="1"/>
    </xf>
    <xf numFmtId="49" fontId="137" fillId="42" borderId="202" xfId="167" applyNumberFormat="1" applyFont="1" applyFill="1" applyBorder="1" applyAlignment="1" applyProtection="1">
      <alignment horizontal="center" vertical="center" wrapText="1"/>
    </xf>
    <xf numFmtId="49" fontId="137" fillId="42" borderId="70" xfId="167" applyNumberFormat="1" applyFont="1" applyFill="1" applyBorder="1" applyAlignment="1" applyProtection="1">
      <alignment horizontal="center" vertical="center" wrapText="1"/>
    </xf>
    <xf numFmtId="49" fontId="137" fillId="42" borderId="206" xfId="167" applyNumberFormat="1" applyFont="1" applyFill="1" applyBorder="1" applyAlignment="1" applyProtection="1">
      <alignment horizontal="center" vertical="center" wrapText="1"/>
    </xf>
    <xf numFmtId="49" fontId="137" fillId="42" borderId="207" xfId="167" applyNumberFormat="1" applyFont="1" applyFill="1" applyBorder="1" applyAlignment="1" applyProtection="1">
      <alignment horizontal="center" vertical="center" wrapText="1"/>
    </xf>
    <xf numFmtId="0" fontId="135" fillId="42" borderId="200" xfId="167" applyFont="1" applyFill="1" applyBorder="1" applyAlignment="1">
      <alignment horizontal="center" vertical="center"/>
    </xf>
    <xf numFmtId="0" fontId="135" fillId="42" borderId="99" xfId="167" applyFont="1" applyFill="1" applyBorder="1" applyAlignment="1">
      <alignment horizontal="center" vertical="center"/>
    </xf>
    <xf numFmtId="0" fontId="138" fillId="0" borderId="200" xfId="167" applyFont="1" applyBorder="1" applyAlignment="1" applyProtection="1">
      <alignment horizontal="center" vertical="center" wrapText="1"/>
    </xf>
    <xf numFmtId="0" fontId="138" fillId="0" borderId="201" xfId="167" applyFont="1" applyBorder="1" applyAlignment="1" applyProtection="1">
      <alignment horizontal="center" vertical="center" wrapText="1"/>
    </xf>
    <xf numFmtId="0" fontId="138" fillId="0" borderId="203" xfId="167" applyFont="1" applyBorder="1" applyAlignment="1" applyProtection="1">
      <alignment horizontal="center" vertical="center" wrapText="1"/>
    </xf>
    <xf numFmtId="0" fontId="138" fillId="0" borderId="204" xfId="167" applyFont="1" applyBorder="1" applyAlignment="1" applyProtection="1">
      <alignment horizontal="center" vertical="center" wrapText="1"/>
    </xf>
    <xf numFmtId="0" fontId="135" fillId="42" borderId="208" xfId="167" applyFont="1" applyFill="1" applyBorder="1" applyAlignment="1">
      <alignment horizontal="center" vertical="center"/>
    </xf>
    <xf numFmtId="0" fontId="132" fillId="0" borderId="67" xfId="167" applyFont="1" applyBorder="1" applyAlignment="1" applyProtection="1">
      <alignment horizontal="center" vertical="center" wrapText="1"/>
    </xf>
    <xf numFmtId="0" fontId="132" fillId="0" borderId="29" xfId="167" applyFont="1" applyBorder="1" applyAlignment="1" applyProtection="1">
      <alignment horizontal="center" vertical="center" wrapText="1"/>
    </xf>
    <xf numFmtId="0" fontId="132" fillId="0" borderId="156" xfId="167" applyFont="1" applyBorder="1" applyAlignment="1" applyProtection="1">
      <alignment horizontal="center" vertical="center" wrapText="1"/>
    </xf>
    <xf numFmtId="0" fontId="132" fillId="0" borderId="43" xfId="167" applyFont="1" applyBorder="1" applyAlignment="1" applyProtection="1">
      <alignment horizontal="center" vertical="center" wrapText="1"/>
    </xf>
    <xf numFmtId="0" fontId="132" fillId="0" borderId="54" xfId="167" applyFont="1" applyBorder="1" applyAlignment="1" applyProtection="1">
      <alignment horizontal="center" vertical="center" wrapText="1"/>
    </xf>
    <xf numFmtId="0" fontId="132" fillId="0" borderId="62" xfId="167" applyFont="1" applyBorder="1" applyAlignment="1" applyProtection="1">
      <alignment horizontal="center" vertical="center" wrapText="1"/>
    </xf>
    <xf numFmtId="0" fontId="137" fillId="42" borderId="212" xfId="167" applyFont="1" applyFill="1" applyBorder="1" applyAlignment="1">
      <alignment horizontal="center" vertical="center" wrapText="1"/>
    </xf>
    <xf numFmtId="0" fontId="137" fillId="42" borderId="213" xfId="167" applyFont="1" applyFill="1" applyBorder="1" applyAlignment="1">
      <alignment horizontal="center" vertical="center" wrapText="1"/>
    </xf>
    <xf numFmtId="0" fontId="137" fillId="42" borderId="214" xfId="167" applyFont="1" applyFill="1" applyBorder="1" applyAlignment="1">
      <alignment horizontal="center" vertical="center" wrapText="1"/>
    </xf>
    <xf numFmtId="0" fontId="137" fillId="42" borderId="215" xfId="167" applyFont="1" applyFill="1" applyBorder="1" applyAlignment="1">
      <alignment horizontal="center" vertical="center" wrapText="1"/>
    </xf>
    <xf numFmtId="0" fontId="137" fillId="42" borderId="212" xfId="167" applyFont="1" applyFill="1" applyBorder="1" applyAlignment="1">
      <alignment horizontal="center" vertical="center"/>
    </xf>
    <xf numFmtId="0" fontId="137" fillId="42" borderId="216" xfId="167" applyFont="1" applyFill="1" applyBorder="1" applyAlignment="1">
      <alignment horizontal="center" vertical="center"/>
    </xf>
    <xf numFmtId="0" fontId="132" fillId="0" borderId="217" xfId="167" applyFont="1" applyBorder="1" applyAlignment="1">
      <alignment horizontal="center" vertical="center"/>
    </xf>
    <xf numFmtId="49" fontId="132" fillId="0" borderId="217" xfId="167" applyNumberFormat="1" applyFont="1" applyBorder="1" applyAlignment="1" applyProtection="1">
      <alignment horizontal="center" vertical="center"/>
      <protection locked="0"/>
    </xf>
    <xf numFmtId="0" fontId="132" fillId="0" borderId="217" xfId="167" applyNumberFormat="1" applyFont="1" applyBorder="1" applyAlignment="1" applyProtection="1">
      <alignment horizontal="center" vertical="center" wrapText="1"/>
      <protection locked="0"/>
    </xf>
    <xf numFmtId="49" fontId="132" fillId="0" borderId="217" xfId="167" applyNumberFormat="1" applyFont="1" applyBorder="1" applyAlignment="1" applyProtection="1">
      <alignment horizontal="center" vertical="center" wrapText="1"/>
      <protection locked="0"/>
    </xf>
    <xf numFmtId="0" fontId="132" fillId="0" borderId="241" xfId="167" applyFont="1" applyBorder="1" applyAlignment="1" applyProtection="1">
      <alignment horizontal="center" vertical="center" wrapText="1"/>
      <protection locked="0"/>
    </xf>
    <xf numFmtId="0" fontId="135" fillId="39" borderId="209" xfId="167" applyFont="1" applyFill="1" applyBorder="1" applyAlignment="1">
      <alignment horizontal="center" vertical="center"/>
    </xf>
    <xf numFmtId="0" fontId="135" fillId="39" borderId="210" xfId="167" applyFont="1" applyFill="1" applyBorder="1" applyAlignment="1">
      <alignment horizontal="center" vertical="center"/>
    </xf>
    <xf numFmtId="0" fontId="135" fillId="39" borderId="211" xfId="167" applyFont="1" applyFill="1" applyBorder="1" applyAlignment="1">
      <alignment horizontal="center" vertical="center"/>
    </xf>
    <xf numFmtId="0" fontId="137" fillId="42" borderId="55" xfId="167" applyFont="1" applyFill="1" applyBorder="1" applyAlignment="1">
      <alignment horizontal="center" vertical="center" wrapText="1"/>
    </xf>
    <xf numFmtId="0" fontId="137" fillId="42" borderId="46" xfId="167" applyFont="1" applyFill="1" applyBorder="1" applyAlignment="1">
      <alignment horizontal="center" vertical="center" wrapText="1"/>
    </xf>
    <xf numFmtId="0" fontId="137" fillId="42" borderId="57" xfId="167" applyFont="1" applyFill="1" applyBorder="1" applyAlignment="1">
      <alignment horizontal="center" vertical="center" wrapText="1"/>
    </xf>
    <xf numFmtId="0" fontId="137" fillId="42" borderId="121" xfId="167" applyFont="1" applyFill="1" applyBorder="1" applyAlignment="1">
      <alignment horizontal="center" vertical="center" wrapText="1"/>
    </xf>
    <xf numFmtId="0" fontId="139" fillId="42" borderId="212" xfId="167" applyFont="1" applyFill="1" applyBorder="1" applyAlignment="1">
      <alignment horizontal="center" vertical="center" wrapText="1"/>
    </xf>
    <xf numFmtId="0" fontId="132" fillId="0" borderId="224" xfId="167" applyFont="1" applyBorder="1" applyAlignment="1" applyProtection="1">
      <alignment horizontal="center" vertical="center"/>
      <protection locked="0"/>
    </xf>
    <xf numFmtId="0" fontId="132" fillId="0" borderId="99" xfId="167" applyFont="1" applyBorder="1" applyAlignment="1" applyProtection="1">
      <alignment horizontal="center" vertical="center"/>
      <protection locked="0"/>
    </xf>
    <xf numFmtId="177" fontId="132" fillId="0" borderId="225" xfId="167" applyNumberFormat="1" applyFont="1" applyBorder="1" applyAlignment="1" applyProtection="1">
      <alignment horizontal="center" vertical="center"/>
      <protection locked="0"/>
    </xf>
    <xf numFmtId="0" fontId="132" fillId="0" borderId="226" xfId="167" applyFont="1" applyBorder="1" applyAlignment="1" applyProtection="1">
      <alignment horizontal="center" vertical="center"/>
      <protection locked="0"/>
    </xf>
    <xf numFmtId="0" fontId="132" fillId="0" borderId="208" xfId="167" applyFont="1" applyBorder="1" applyAlignment="1" applyProtection="1">
      <alignment horizontal="center" vertical="center"/>
      <protection locked="0"/>
    </xf>
    <xf numFmtId="49" fontId="132" fillId="0" borderId="208" xfId="167" applyNumberFormat="1" applyFont="1" applyBorder="1" applyAlignment="1" applyProtection="1">
      <alignment horizontal="center" vertical="center"/>
      <protection locked="0"/>
    </xf>
    <xf numFmtId="177" fontId="132" fillId="0" borderId="208" xfId="167" applyNumberFormat="1" applyFont="1" applyBorder="1" applyAlignment="1" applyProtection="1">
      <alignment horizontal="center" vertical="center"/>
      <protection locked="0"/>
    </xf>
    <xf numFmtId="177" fontId="132" fillId="0" borderId="227" xfId="167" applyNumberFormat="1" applyFont="1" applyBorder="1" applyAlignment="1" applyProtection="1">
      <alignment horizontal="center" vertical="center"/>
      <protection locked="0"/>
    </xf>
    <xf numFmtId="0" fontId="132" fillId="0" borderId="222" xfId="167" applyFont="1" applyBorder="1" applyAlignment="1" applyProtection="1">
      <alignment horizontal="center" vertical="center"/>
      <protection locked="0"/>
    </xf>
    <xf numFmtId="0" fontId="132" fillId="0" borderId="217" xfId="167" applyFont="1" applyBorder="1" applyAlignment="1" applyProtection="1">
      <alignment horizontal="center" vertical="center"/>
      <protection locked="0"/>
    </xf>
    <xf numFmtId="177" fontId="132" fillId="0" borderId="223" xfId="167" applyNumberFormat="1" applyFont="1" applyBorder="1" applyAlignment="1" applyProtection="1">
      <alignment horizontal="center" vertical="center"/>
      <protection locked="0"/>
    </xf>
    <xf numFmtId="0" fontId="137" fillId="42" borderId="220" xfId="167" applyFont="1" applyFill="1" applyBorder="1" applyAlignment="1">
      <alignment horizontal="center" vertical="center" wrapText="1"/>
    </xf>
    <xf numFmtId="0" fontId="137" fillId="42" borderId="221" xfId="167" applyFont="1" applyFill="1" applyBorder="1" applyAlignment="1">
      <alignment horizontal="center" vertical="center" wrapText="1"/>
    </xf>
    <xf numFmtId="203" fontId="157" fillId="0" borderId="57" xfId="168" applyNumberFormat="1" applyFont="1" applyBorder="1" applyAlignment="1">
      <alignment vertical="center" wrapText="1"/>
    </xf>
    <xf numFmtId="177" fontId="132" fillId="0" borderId="208" xfId="168" applyNumberFormat="1" applyFont="1" applyBorder="1" applyAlignment="1" applyProtection="1">
      <alignment horizontal="center" vertical="center"/>
      <protection locked="0"/>
    </xf>
    <xf numFmtId="0" fontId="132" fillId="0" borderId="208" xfId="168" applyFont="1" applyBorder="1" applyAlignment="1" applyProtection="1">
      <alignment horizontal="center" vertical="center" wrapText="1"/>
      <protection locked="0"/>
    </xf>
    <xf numFmtId="216" fontId="132" fillId="0" borderId="208" xfId="168" applyNumberFormat="1" applyFont="1" applyBorder="1" applyAlignment="1" applyProtection="1">
      <alignment horizontal="center" vertical="center"/>
      <protection locked="0"/>
    </xf>
    <xf numFmtId="49" fontId="132" fillId="0" borderId="208" xfId="168" applyNumberFormat="1" applyFont="1" applyBorder="1" applyAlignment="1" applyProtection="1">
      <alignment horizontal="center" vertical="center" wrapText="1"/>
      <protection locked="0"/>
    </xf>
    <xf numFmtId="49" fontId="132" fillId="0" borderId="227" xfId="168" applyNumberFormat="1" applyFont="1" applyBorder="1" applyAlignment="1" applyProtection="1">
      <alignment horizontal="center" vertical="center" wrapText="1"/>
      <protection locked="0"/>
    </xf>
    <xf numFmtId="0" fontId="132" fillId="0" borderId="226" xfId="168" applyFont="1" applyBorder="1" applyAlignment="1" applyProtection="1">
      <alignment horizontal="center" vertical="center" shrinkToFit="1"/>
      <protection locked="0"/>
    </xf>
    <xf numFmtId="0" fontId="132" fillId="0" borderId="208" xfId="168" applyFont="1" applyBorder="1" applyAlignment="1" applyProtection="1">
      <alignment horizontal="center" vertical="center" shrinkToFit="1"/>
      <protection locked="0"/>
    </xf>
    <xf numFmtId="49" fontId="132" fillId="0" borderId="208" xfId="168" applyNumberFormat="1" applyFont="1" applyBorder="1" applyAlignment="1" applyProtection="1">
      <alignment horizontal="center" vertical="center" wrapText="1" shrinkToFit="1"/>
      <protection locked="0"/>
    </xf>
    <xf numFmtId="49" fontId="132" fillId="0" borderId="230" xfId="168" applyNumberFormat="1" applyFont="1" applyBorder="1" applyAlignment="1" applyProtection="1">
      <alignment horizontal="center" vertical="center" wrapText="1"/>
      <protection locked="0"/>
    </xf>
    <xf numFmtId="49" fontId="132" fillId="0" borderId="231" xfId="168" applyNumberFormat="1" applyFont="1" applyBorder="1" applyAlignment="1" applyProtection="1">
      <alignment horizontal="center" vertical="center" wrapText="1"/>
      <protection locked="0"/>
    </xf>
    <xf numFmtId="49" fontId="132" fillId="0" borderId="237" xfId="168" applyNumberFormat="1" applyFont="1" applyBorder="1" applyAlignment="1" applyProtection="1">
      <alignment horizontal="center" vertical="center" wrapText="1"/>
      <protection locked="0"/>
    </xf>
    <xf numFmtId="0" fontId="132" fillId="0" borderId="208" xfId="167" applyFont="1" applyBorder="1" applyAlignment="1" applyProtection="1">
      <alignment horizontal="center" vertical="center" wrapText="1"/>
      <protection locked="0"/>
    </xf>
    <xf numFmtId="177" fontId="132" fillId="0" borderId="99" xfId="168" applyNumberFormat="1" applyFont="1" applyBorder="1" applyAlignment="1" applyProtection="1">
      <alignment horizontal="center" vertical="center"/>
      <protection locked="0"/>
    </xf>
    <xf numFmtId="0" fontId="132" fillId="0" borderId="99" xfId="168" applyFont="1" applyBorder="1" applyAlignment="1" applyProtection="1">
      <alignment horizontal="center" vertical="center" wrapText="1"/>
      <protection locked="0"/>
    </xf>
    <xf numFmtId="216" fontId="132" fillId="0" borderId="99" xfId="168" applyNumberFormat="1" applyFont="1" applyBorder="1" applyAlignment="1" applyProtection="1">
      <alignment horizontal="center" vertical="center"/>
      <protection locked="0"/>
    </xf>
    <xf numFmtId="49" fontId="132" fillId="0" borderId="99" xfId="168" applyNumberFormat="1" applyFont="1" applyBorder="1" applyAlignment="1" applyProtection="1">
      <alignment horizontal="center" vertical="center" wrapText="1"/>
      <protection locked="0"/>
    </xf>
    <xf numFmtId="49" fontId="132" fillId="0" borderId="225" xfId="168" applyNumberFormat="1" applyFont="1" applyBorder="1" applyAlignment="1" applyProtection="1">
      <alignment horizontal="center" vertical="center" wrapText="1"/>
      <protection locked="0"/>
    </xf>
    <xf numFmtId="0" fontId="132" fillId="0" borderId="236" xfId="168" applyFont="1" applyBorder="1" applyAlignment="1" applyProtection="1">
      <alignment horizontal="center" vertical="center" shrinkToFit="1"/>
      <protection locked="0"/>
    </xf>
    <xf numFmtId="0" fontId="132" fillId="0" borderId="203" xfId="168" applyFont="1" applyBorder="1" applyAlignment="1" applyProtection="1">
      <alignment horizontal="center" vertical="center" shrinkToFit="1"/>
      <protection locked="0"/>
    </xf>
    <xf numFmtId="49" fontId="132" fillId="0" borderId="99" xfId="168" applyNumberFormat="1" applyFont="1" applyBorder="1" applyAlignment="1" applyProtection="1">
      <alignment horizontal="center" vertical="center" wrapText="1" shrinkToFit="1"/>
      <protection locked="0"/>
    </xf>
    <xf numFmtId="0" fontId="132" fillId="0" borderId="224" xfId="168" applyFont="1" applyBorder="1" applyAlignment="1" applyProtection="1">
      <alignment horizontal="center" vertical="center" shrinkToFit="1"/>
      <protection locked="0"/>
    </xf>
    <xf numFmtId="0" fontId="132" fillId="0" borderId="99" xfId="168" applyFont="1" applyBorder="1" applyAlignment="1" applyProtection="1">
      <alignment horizontal="center" vertical="center" shrinkToFit="1"/>
      <protection locked="0"/>
    </xf>
    <xf numFmtId="177" fontId="132" fillId="0" borderId="23" xfId="168" applyNumberFormat="1" applyFont="1" applyBorder="1" applyAlignment="1" applyProtection="1">
      <alignment horizontal="center" vertical="center"/>
      <protection locked="0"/>
    </xf>
    <xf numFmtId="177" fontId="132" fillId="0" borderId="18" xfId="168" applyNumberFormat="1" applyFont="1" applyBorder="1" applyAlignment="1" applyProtection="1">
      <alignment horizontal="center" vertical="center"/>
      <protection locked="0"/>
    </xf>
    <xf numFmtId="177" fontId="132" fillId="0" borderId="27" xfId="168" applyNumberFormat="1" applyFont="1" applyBorder="1" applyAlignment="1" applyProtection="1">
      <alignment horizontal="center" vertical="center"/>
      <protection locked="0"/>
    </xf>
    <xf numFmtId="0" fontId="132" fillId="0" borderId="23" xfId="168" applyFont="1" applyBorder="1" applyAlignment="1" applyProtection="1">
      <alignment horizontal="center" vertical="center" wrapText="1"/>
      <protection locked="0"/>
    </xf>
    <xf numFmtId="0" fontId="132" fillId="0" borderId="18" xfId="168" applyFont="1" applyBorder="1" applyAlignment="1" applyProtection="1">
      <alignment horizontal="center" vertical="center" wrapText="1"/>
      <protection locked="0"/>
    </xf>
    <xf numFmtId="0" fontId="132" fillId="0" borderId="27" xfId="168" applyFont="1" applyBorder="1" applyAlignment="1" applyProtection="1">
      <alignment horizontal="center" vertical="center" wrapText="1"/>
      <protection locked="0"/>
    </xf>
    <xf numFmtId="216" fontId="132" fillId="0" borderId="23" xfId="168" applyNumberFormat="1" applyFont="1" applyBorder="1" applyAlignment="1" applyProtection="1">
      <alignment horizontal="center" vertical="center"/>
      <protection locked="0"/>
    </xf>
    <xf numFmtId="216" fontId="132" fillId="0" borderId="18" xfId="168" applyNumberFormat="1" applyFont="1" applyBorder="1" applyAlignment="1" applyProtection="1">
      <alignment horizontal="center" vertical="center"/>
      <protection locked="0"/>
    </xf>
    <xf numFmtId="216" fontId="132" fillId="0" borderId="27" xfId="168" applyNumberFormat="1" applyFont="1" applyBorder="1" applyAlignment="1" applyProtection="1">
      <alignment horizontal="center" vertical="center"/>
      <protection locked="0"/>
    </xf>
    <xf numFmtId="49" fontId="132" fillId="0" borderId="23" xfId="168" applyNumberFormat="1" applyFont="1" applyBorder="1" applyAlignment="1" applyProtection="1">
      <alignment horizontal="center" vertical="center" wrapText="1"/>
      <protection locked="0"/>
    </xf>
    <xf numFmtId="49" fontId="132" fillId="0" borderId="18" xfId="168" applyNumberFormat="1" applyFont="1" applyBorder="1" applyAlignment="1" applyProtection="1">
      <alignment horizontal="center" vertical="center" wrapText="1"/>
      <protection locked="0"/>
    </xf>
    <xf numFmtId="49" fontId="132" fillId="0" borderId="229" xfId="168" applyNumberFormat="1" applyFont="1" applyBorder="1" applyAlignment="1" applyProtection="1">
      <alignment horizontal="center" vertical="center" wrapText="1"/>
      <protection locked="0"/>
    </xf>
    <xf numFmtId="0" fontId="141" fillId="0" borderId="224" xfId="168" applyBorder="1" applyAlignment="1" applyProtection="1">
      <alignment horizontal="center" vertical="center" shrinkToFit="1"/>
      <protection locked="0"/>
    </xf>
    <xf numFmtId="0" fontId="141" fillId="0" borderId="99" xfId="168" applyBorder="1" applyAlignment="1" applyProtection="1">
      <alignment horizontal="center" vertical="center" shrinkToFit="1"/>
      <protection locked="0"/>
    </xf>
    <xf numFmtId="0" fontId="143" fillId="0" borderId="224" xfId="168" applyFont="1" applyBorder="1" applyAlignment="1" applyProtection="1">
      <alignment horizontal="center" vertical="center" shrinkToFit="1"/>
      <protection locked="0"/>
    </xf>
    <xf numFmtId="0" fontId="143" fillId="0" borderId="99" xfId="168" applyFont="1" applyBorder="1" applyAlignment="1" applyProtection="1">
      <alignment horizontal="center" vertical="center" shrinkToFit="1"/>
      <protection locked="0"/>
    </xf>
    <xf numFmtId="177" fontId="132" fillId="0" borderId="217" xfId="168" applyNumberFormat="1" applyFont="1" applyBorder="1" applyAlignment="1" applyProtection="1">
      <alignment horizontal="center" vertical="center"/>
      <protection locked="0"/>
    </xf>
    <xf numFmtId="0" fontId="132" fillId="0" borderId="217" xfId="168" applyFont="1" applyBorder="1" applyAlignment="1" applyProtection="1">
      <alignment horizontal="center" vertical="center" wrapText="1"/>
      <protection locked="0"/>
    </xf>
    <xf numFmtId="216" fontId="132" fillId="0" borderId="217" xfId="168" applyNumberFormat="1" applyFont="1" applyBorder="1" applyAlignment="1" applyProtection="1">
      <alignment horizontal="center" vertical="center"/>
      <protection locked="0"/>
    </xf>
    <xf numFmtId="49" fontId="132" fillId="0" borderId="217" xfId="168" applyNumberFormat="1" applyFont="1" applyBorder="1" applyAlignment="1" applyProtection="1">
      <alignment horizontal="center" vertical="center" wrapText="1"/>
      <protection locked="0"/>
    </xf>
    <xf numFmtId="49" fontId="132" fillId="0" borderId="223" xfId="168" applyNumberFormat="1" applyFont="1" applyBorder="1" applyAlignment="1" applyProtection="1">
      <alignment horizontal="center" vertical="center" wrapText="1"/>
      <protection locked="0"/>
    </xf>
    <xf numFmtId="49" fontId="19" fillId="0" borderId="0" xfId="168" applyNumberFormat="1" applyFont="1" applyFill="1" applyBorder="1" applyAlignment="1" applyProtection="1">
      <alignment horizontal="center" vertical="center" shrinkToFit="1"/>
    </xf>
    <xf numFmtId="0" fontId="132" fillId="0" borderId="0" xfId="168" applyNumberFormat="1" applyFont="1" applyFill="1" applyBorder="1" applyAlignment="1" applyProtection="1">
      <alignment horizontal="center" vertical="center" shrinkToFit="1"/>
    </xf>
    <xf numFmtId="0" fontId="133" fillId="0" borderId="0" xfId="168" applyFont="1" applyBorder="1" applyAlignment="1">
      <alignment horizontal="center" vertical="center"/>
    </xf>
    <xf numFmtId="0" fontId="135" fillId="39" borderId="196" xfId="168" applyFont="1" applyFill="1" applyBorder="1" applyAlignment="1">
      <alignment horizontal="center" vertical="center" textRotation="255"/>
    </xf>
    <xf numFmtId="0" fontId="135" fillId="39" borderId="197" xfId="168" applyFont="1" applyFill="1" applyBorder="1" applyAlignment="1">
      <alignment horizontal="center" vertical="center" textRotation="255"/>
    </xf>
    <xf numFmtId="0" fontId="135" fillId="39" borderId="205" xfId="168" applyFont="1" applyFill="1" applyBorder="1" applyAlignment="1">
      <alignment horizontal="center" vertical="center" textRotation="255"/>
    </xf>
    <xf numFmtId="49" fontId="142" fillId="42" borderId="120" xfId="168" applyNumberFormat="1" applyFont="1" applyFill="1" applyBorder="1" applyAlignment="1" applyProtection="1">
      <alignment horizontal="center" vertical="center" wrapText="1"/>
    </xf>
    <xf numFmtId="49" fontId="142" fillId="42" borderId="57" xfId="168" applyNumberFormat="1" applyFont="1" applyFill="1" applyBorder="1" applyAlignment="1" applyProtection="1">
      <alignment horizontal="center" vertical="center" wrapText="1"/>
    </xf>
    <xf numFmtId="49" fontId="142" fillId="42" borderId="121" xfId="168" applyNumberFormat="1" applyFont="1" applyFill="1" applyBorder="1" applyAlignment="1" applyProtection="1">
      <alignment horizontal="center" vertical="center" wrapText="1"/>
    </xf>
    <xf numFmtId="0" fontId="6" fillId="0" borderId="46" xfId="168" applyNumberFormat="1" applyFont="1" applyFill="1" applyBorder="1" applyAlignment="1" applyProtection="1">
      <alignment horizontal="center" vertical="center" shrinkToFit="1"/>
    </xf>
    <xf numFmtId="0" fontId="6" fillId="0" borderId="57" xfId="168" applyNumberFormat="1" applyFont="1" applyFill="1" applyBorder="1" applyAlignment="1" applyProtection="1">
      <alignment horizontal="center" vertical="center" shrinkToFit="1"/>
    </xf>
    <xf numFmtId="0" fontId="6" fillId="0" borderId="58" xfId="168" applyNumberFormat="1" applyFont="1" applyFill="1" applyBorder="1" applyAlignment="1" applyProtection="1">
      <alignment horizontal="center" vertical="center" shrinkToFit="1"/>
    </xf>
    <xf numFmtId="49" fontId="137" fillId="42" borderId="198" xfId="168" applyNumberFormat="1" applyFont="1" applyFill="1" applyBorder="1" applyAlignment="1" applyProtection="1">
      <alignment horizontal="center" vertical="center" wrapText="1"/>
    </xf>
    <xf numFmtId="49" fontId="137" fillId="42" borderId="199" xfId="168" applyNumberFormat="1" applyFont="1" applyFill="1" applyBorder="1" applyAlignment="1" applyProtection="1">
      <alignment horizontal="center" vertical="center" wrapText="1"/>
    </xf>
    <xf numFmtId="49" fontId="137" fillId="42" borderId="202" xfId="168" applyNumberFormat="1" applyFont="1" applyFill="1" applyBorder="1" applyAlignment="1" applyProtection="1">
      <alignment horizontal="center" vertical="center" wrapText="1"/>
    </xf>
    <xf numFmtId="49" fontId="137" fillId="42" borderId="70" xfId="168" applyNumberFormat="1" applyFont="1" applyFill="1" applyBorder="1" applyAlignment="1" applyProtection="1">
      <alignment horizontal="center" vertical="center" wrapText="1"/>
    </xf>
    <xf numFmtId="49" fontId="137" fillId="42" borderId="206" xfId="168" applyNumberFormat="1" applyFont="1" applyFill="1" applyBorder="1" applyAlignment="1" applyProtection="1">
      <alignment horizontal="center" vertical="center" wrapText="1"/>
    </xf>
    <xf numFmtId="49" fontId="137" fillId="42" borderId="207" xfId="168" applyNumberFormat="1" applyFont="1" applyFill="1" applyBorder="1" applyAlignment="1" applyProtection="1">
      <alignment horizontal="center" vertical="center" wrapText="1"/>
    </xf>
    <xf numFmtId="0" fontId="135" fillId="42" borderId="200" xfId="168" applyFont="1" applyFill="1" applyBorder="1" applyAlignment="1">
      <alignment horizontal="center" vertical="center"/>
    </xf>
    <xf numFmtId="0" fontId="135" fillId="42" borderId="99" xfId="168" applyFont="1" applyFill="1" applyBorder="1" applyAlignment="1">
      <alignment horizontal="center" vertical="center"/>
    </xf>
    <xf numFmtId="0" fontId="132" fillId="0" borderId="37" xfId="168" applyFont="1" applyBorder="1" applyAlignment="1" applyProtection="1">
      <alignment horizontal="center" vertical="center" wrapText="1"/>
    </xf>
    <xf numFmtId="0" fontId="132" fillId="0" borderId="38" xfId="168" applyFont="1" applyBorder="1" applyAlignment="1" applyProtection="1">
      <alignment horizontal="center" vertical="center" wrapText="1"/>
    </xf>
    <xf numFmtId="0" fontId="132" fillId="0" borderId="228" xfId="168" applyFont="1" applyBorder="1" applyAlignment="1" applyProtection="1">
      <alignment horizontal="center" vertical="center" wrapText="1"/>
    </xf>
    <xf numFmtId="0" fontId="132" fillId="0" borderId="23" xfId="168" applyFont="1" applyBorder="1" applyAlignment="1" applyProtection="1">
      <alignment horizontal="center" vertical="center" wrapText="1"/>
    </xf>
    <xf numFmtId="0" fontId="132" fillId="0" borderId="18" xfId="168" applyFont="1" applyBorder="1" applyAlignment="1" applyProtection="1">
      <alignment horizontal="center" vertical="center" wrapText="1"/>
    </xf>
    <xf numFmtId="0" fontId="132" fillId="0" borderId="229" xfId="168" applyFont="1" applyBorder="1" applyAlignment="1" applyProtection="1">
      <alignment horizontal="center" vertical="center" wrapText="1"/>
    </xf>
    <xf numFmtId="0" fontId="135" fillId="42" borderId="208" xfId="168" applyFont="1" applyFill="1" applyBorder="1" applyAlignment="1">
      <alignment horizontal="center" vertical="center"/>
    </xf>
    <xf numFmtId="0" fontId="137" fillId="42" borderId="234" xfId="168" applyFont="1" applyFill="1" applyBorder="1" applyAlignment="1">
      <alignment horizontal="center" vertical="center" wrapText="1"/>
    </xf>
    <xf numFmtId="0" fontId="137" fillId="42" borderId="234" xfId="168" applyFont="1" applyFill="1" applyBorder="1" applyAlignment="1">
      <alignment horizontal="center" vertical="center"/>
    </xf>
    <xf numFmtId="0" fontId="137" fillId="42" borderId="235" xfId="168" applyFont="1" applyFill="1" applyBorder="1" applyAlignment="1">
      <alignment horizontal="center" vertical="center"/>
    </xf>
    <xf numFmtId="0" fontId="132" fillId="0" borderId="222" xfId="168" applyFont="1" applyBorder="1" applyAlignment="1" applyProtection="1">
      <alignment horizontal="center" vertical="center" shrinkToFit="1"/>
      <protection locked="0"/>
    </xf>
    <xf numFmtId="0" fontId="132" fillId="0" borderId="217" xfId="168" applyFont="1" applyBorder="1" applyAlignment="1" applyProtection="1">
      <alignment horizontal="center" vertical="center" shrinkToFit="1"/>
      <protection locked="0"/>
    </xf>
    <xf numFmtId="49" fontId="132" fillId="0" borderId="217" xfId="168" applyNumberFormat="1" applyFont="1" applyBorder="1" applyAlignment="1" applyProtection="1">
      <alignment horizontal="center" vertical="center" wrapText="1" shrinkToFit="1"/>
      <protection locked="0"/>
    </xf>
    <xf numFmtId="49" fontId="132" fillId="0" borderId="160" xfId="168" applyNumberFormat="1" applyFont="1" applyBorder="1" applyAlignment="1" applyProtection="1">
      <alignment horizontal="center" vertical="center" wrapText="1"/>
      <protection locked="0"/>
    </xf>
    <xf numFmtId="49" fontId="132" fillId="0" borderId="218" xfId="168" applyNumberFormat="1" applyFont="1" applyBorder="1" applyAlignment="1" applyProtection="1">
      <alignment horizontal="center" vertical="center" wrapText="1"/>
      <protection locked="0"/>
    </xf>
    <xf numFmtId="49" fontId="132" fillId="0" borderId="219" xfId="168" applyNumberFormat="1" applyFont="1" applyBorder="1" applyAlignment="1" applyProtection="1">
      <alignment horizontal="center" vertical="center" wrapText="1"/>
      <protection locked="0"/>
    </xf>
    <xf numFmtId="0" fontId="132" fillId="0" borderId="230" xfId="168" applyFont="1" applyBorder="1" applyAlignment="1" applyProtection="1">
      <alignment horizontal="center" vertical="center" wrapText="1"/>
    </xf>
    <xf numFmtId="0" fontId="132" fillId="0" borderId="231" xfId="168" applyFont="1" applyBorder="1" applyAlignment="1" applyProtection="1">
      <alignment horizontal="center" vertical="center" wrapText="1"/>
    </xf>
    <xf numFmtId="0" fontId="132" fillId="0" borderId="232" xfId="168" applyFont="1" applyBorder="1" applyAlignment="1" applyProtection="1">
      <alignment horizontal="center" vertical="center" wrapText="1"/>
    </xf>
    <xf numFmtId="0" fontId="135" fillId="39" borderId="209" xfId="168" applyFont="1" applyFill="1" applyBorder="1" applyAlignment="1">
      <alignment horizontal="center" vertical="center"/>
    </xf>
    <xf numFmtId="0" fontId="135" fillId="39" borderId="210" xfId="168" applyFont="1" applyFill="1" applyBorder="1" applyAlignment="1">
      <alignment horizontal="center" vertical="center"/>
    </xf>
    <xf numFmtId="0" fontId="135" fillId="39" borderId="211" xfId="168" applyFont="1" applyFill="1" applyBorder="1" applyAlignment="1">
      <alignment horizontal="center" vertical="center"/>
    </xf>
    <xf numFmtId="0" fontId="137" fillId="42" borderId="233" xfId="168" applyFont="1" applyFill="1" applyBorder="1" applyAlignment="1">
      <alignment horizontal="center" vertical="center" wrapText="1"/>
    </xf>
    <xf numFmtId="0" fontId="137" fillId="42" borderId="213" xfId="168" applyFont="1" applyFill="1" applyBorder="1" applyAlignment="1">
      <alignment horizontal="center" vertical="center" wrapText="1"/>
    </xf>
    <xf numFmtId="0" fontId="137" fillId="42" borderId="214" xfId="168" applyFont="1" applyFill="1" applyBorder="1" applyAlignment="1">
      <alignment horizontal="center" vertical="center" wrapText="1"/>
    </xf>
    <xf numFmtId="0" fontId="137" fillId="42" borderId="215" xfId="168" applyFont="1" applyFill="1" applyBorder="1" applyAlignment="1">
      <alignment horizontal="center" vertical="center" wrapText="1"/>
    </xf>
    <xf numFmtId="0" fontId="137" fillId="42" borderId="46" xfId="168" applyFont="1" applyFill="1" applyBorder="1" applyAlignment="1">
      <alignment horizontal="center" vertical="center" wrapText="1"/>
    </xf>
    <xf numFmtId="0" fontId="137" fillId="42" borderId="57" xfId="168" applyFont="1" applyFill="1" applyBorder="1" applyAlignment="1">
      <alignment horizontal="center" vertical="center" wrapText="1"/>
    </xf>
    <xf numFmtId="0" fontId="137" fillId="42" borderId="121" xfId="168" applyFont="1" applyFill="1" applyBorder="1" applyAlignment="1">
      <alignment horizontal="center" vertical="center" wrapText="1"/>
    </xf>
    <xf numFmtId="0" fontId="139" fillId="42" borderId="234" xfId="168" applyFont="1" applyFill="1" applyBorder="1" applyAlignment="1">
      <alignment horizontal="center" vertical="center" wrapText="1"/>
    </xf>
    <xf numFmtId="203" fontId="157" fillId="0" borderId="0" xfId="168" applyNumberFormat="1" applyFont="1" applyAlignment="1">
      <alignment vertical="center" wrapText="1"/>
    </xf>
    <xf numFmtId="49" fontId="132" fillId="0" borderId="230" xfId="168" applyNumberFormat="1" applyFont="1" applyBorder="1" applyAlignment="1" applyProtection="1">
      <alignment horizontal="center" vertical="center"/>
      <protection locked="0"/>
    </xf>
    <xf numFmtId="49" fontId="132" fillId="0" borderId="231" xfId="168" applyNumberFormat="1" applyFont="1" applyBorder="1" applyAlignment="1" applyProtection="1">
      <alignment horizontal="center" vertical="center"/>
      <protection locked="0"/>
    </xf>
    <xf numFmtId="49" fontId="132" fillId="0" borderId="237" xfId="168" applyNumberFormat="1" applyFont="1" applyBorder="1" applyAlignment="1" applyProtection="1">
      <alignment horizontal="center" vertical="center"/>
      <protection locked="0"/>
    </xf>
    <xf numFmtId="217" fontId="132" fillId="0" borderId="230" xfId="168" applyNumberFormat="1" applyFont="1" applyBorder="1" applyAlignment="1" applyProtection="1">
      <alignment horizontal="center" vertical="center" wrapText="1"/>
      <protection locked="0"/>
    </xf>
    <xf numFmtId="217" fontId="132" fillId="0" borderId="231" xfId="168" applyNumberFormat="1" applyFont="1" applyBorder="1" applyAlignment="1" applyProtection="1">
      <alignment horizontal="center" vertical="center" wrapText="1"/>
      <protection locked="0"/>
    </xf>
    <xf numFmtId="217" fontId="132" fillId="0" borderId="232" xfId="168" applyNumberFormat="1" applyFont="1" applyBorder="1" applyAlignment="1" applyProtection="1">
      <alignment horizontal="center" vertical="center" wrapText="1"/>
      <protection locked="0"/>
    </xf>
    <xf numFmtId="49" fontId="132" fillId="0" borderId="23" xfId="168" applyNumberFormat="1" applyFont="1" applyBorder="1" applyAlignment="1" applyProtection="1">
      <alignment horizontal="center" vertical="center"/>
      <protection locked="0"/>
    </xf>
    <xf numFmtId="49" fontId="132" fillId="0" borderId="18" xfId="168" applyNumberFormat="1" applyFont="1" applyBorder="1" applyAlignment="1" applyProtection="1">
      <alignment horizontal="center" vertical="center"/>
      <protection locked="0"/>
    </xf>
    <xf numFmtId="49" fontId="132" fillId="0" borderId="27" xfId="168" applyNumberFormat="1" applyFont="1" applyBorder="1" applyAlignment="1" applyProtection="1">
      <alignment horizontal="center" vertical="center"/>
      <protection locked="0"/>
    </xf>
    <xf numFmtId="217" fontId="132" fillId="0" borderId="23" xfId="168" applyNumberFormat="1" applyFont="1" applyBorder="1" applyAlignment="1" applyProtection="1">
      <alignment horizontal="center" vertical="center" wrapText="1"/>
      <protection locked="0"/>
    </xf>
    <xf numFmtId="217" fontId="132" fillId="0" borderId="18" xfId="168" applyNumberFormat="1" applyFont="1" applyBorder="1" applyAlignment="1" applyProtection="1">
      <alignment horizontal="center" vertical="center" wrapText="1"/>
      <protection locked="0"/>
    </xf>
    <xf numFmtId="217" fontId="132" fillId="0" borderId="229" xfId="168" applyNumberFormat="1" applyFont="1" applyBorder="1" applyAlignment="1" applyProtection="1">
      <alignment horizontal="center" vertical="center" wrapText="1"/>
      <protection locked="0"/>
    </xf>
    <xf numFmtId="0" fontId="137" fillId="42" borderId="221" xfId="168" applyFont="1" applyFill="1" applyBorder="1" applyAlignment="1">
      <alignment horizontal="center" vertical="center" wrapText="1"/>
    </xf>
    <xf numFmtId="49" fontId="132" fillId="0" borderId="160" xfId="168" applyNumberFormat="1" applyFont="1" applyBorder="1" applyAlignment="1" applyProtection="1">
      <alignment horizontal="center" vertical="center"/>
      <protection locked="0"/>
    </xf>
    <xf numFmtId="49" fontId="132" fillId="0" borderId="218" xfId="168" applyNumberFormat="1" applyFont="1" applyBorder="1" applyAlignment="1" applyProtection="1">
      <alignment horizontal="center" vertical="center"/>
      <protection locked="0"/>
    </xf>
    <xf numFmtId="49" fontId="132" fillId="0" borderId="219" xfId="168" applyNumberFormat="1" applyFont="1" applyBorder="1" applyAlignment="1" applyProtection="1">
      <alignment horizontal="center" vertical="center"/>
      <protection locked="0"/>
    </xf>
    <xf numFmtId="217" fontId="132" fillId="0" borderId="160" xfId="168" applyNumberFormat="1" applyFont="1" applyBorder="1" applyAlignment="1" applyProtection="1">
      <alignment horizontal="center" vertical="center" wrapText="1"/>
      <protection locked="0"/>
    </xf>
    <xf numFmtId="217" fontId="132" fillId="0" borderId="218" xfId="168" applyNumberFormat="1" applyFont="1" applyBorder="1" applyAlignment="1" applyProtection="1">
      <alignment horizontal="center" vertical="center" wrapText="1"/>
      <protection locked="0"/>
    </xf>
    <xf numFmtId="217" fontId="132" fillId="0" borderId="239" xfId="168" applyNumberFormat="1" applyFont="1" applyBorder="1" applyAlignment="1" applyProtection="1">
      <alignment horizontal="center" vertical="center" wrapText="1"/>
      <protection locked="0"/>
    </xf>
    <xf numFmtId="0" fontId="6" fillId="0" borderId="238" xfId="168" applyNumberFormat="1" applyFont="1" applyFill="1" applyBorder="1" applyAlignment="1" applyProtection="1">
      <alignment horizontal="center" vertical="center" shrinkToFit="1"/>
    </xf>
    <xf numFmtId="0" fontId="6" fillId="0" borderId="1" xfId="168" applyNumberFormat="1" applyFont="1" applyFill="1" applyBorder="1" applyAlignment="1" applyProtection="1">
      <alignment horizontal="center" vertical="center" shrinkToFit="1"/>
    </xf>
    <xf numFmtId="0" fontId="6" fillId="0" borderId="180" xfId="168" applyNumberFormat="1" applyFont="1" applyFill="1" applyBorder="1" applyAlignment="1" applyProtection="1">
      <alignment horizontal="center" vertical="center" shrinkToFit="1"/>
    </xf>
    <xf numFmtId="0" fontId="135" fillId="42" borderId="200" xfId="168" applyFont="1" applyFill="1" applyBorder="1" applyAlignment="1">
      <alignment horizontal="center" vertical="center" wrapText="1"/>
    </xf>
    <xf numFmtId="0" fontId="135" fillId="42" borderId="99" xfId="168" applyFont="1" applyFill="1" applyBorder="1" applyAlignment="1">
      <alignment horizontal="center" vertical="center" wrapText="1"/>
    </xf>
    <xf numFmtId="0" fontId="135" fillId="42" borderId="208" xfId="168" applyFont="1" applyFill="1" applyBorder="1" applyAlignment="1">
      <alignment horizontal="center" vertical="center" wrapText="1"/>
    </xf>
    <xf numFmtId="0" fontId="147" fillId="0" borderId="0" xfId="172" applyFont="1" applyAlignment="1">
      <alignment vertical="center"/>
    </xf>
  </cellXfs>
  <cellStyles count="173">
    <cellStyle name="20% - アクセント 1" xfId="1" builtinId="30" customBuiltin="1"/>
    <cellStyle name="20% - アクセント 1 2" xfId="121"/>
    <cellStyle name="20% - アクセント 1 3" xfId="67"/>
    <cellStyle name="20% - アクセント 2" xfId="2" builtinId="34" customBuiltin="1"/>
    <cellStyle name="20% - アクセント 2 2" xfId="122"/>
    <cellStyle name="20% - アクセント 2 3" xfId="68"/>
    <cellStyle name="20% - アクセント 3" xfId="3" builtinId="38" customBuiltin="1"/>
    <cellStyle name="20% - アクセント 3 2" xfId="123"/>
    <cellStyle name="20% - アクセント 3 3" xfId="69"/>
    <cellStyle name="20% - アクセント 4" xfId="4" builtinId="42" customBuiltin="1"/>
    <cellStyle name="20% - アクセント 4 2" xfId="124"/>
    <cellStyle name="20% - アクセント 4 3" xfId="70"/>
    <cellStyle name="20% - アクセント 5" xfId="5" builtinId="46" customBuiltin="1"/>
    <cellStyle name="20% - アクセント 5 2" xfId="125"/>
    <cellStyle name="20% - アクセント 5 3" xfId="71"/>
    <cellStyle name="20% - アクセント 6" xfId="6" builtinId="50" customBuiltin="1"/>
    <cellStyle name="20% - アクセント 6 2" xfId="126"/>
    <cellStyle name="20% - アクセント 6 3" xfId="72"/>
    <cellStyle name="40% - アクセント 1" xfId="7" builtinId="31" customBuiltin="1"/>
    <cellStyle name="40% - アクセント 1 2" xfId="127"/>
    <cellStyle name="40% - アクセント 1 3" xfId="73"/>
    <cellStyle name="40% - アクセント 2" xfId="8" builtinId="35" customBuiltin="1"/>
    <cellStyle name="40% - アクセント 2 2" xfId="128"/>
    <cellStyle name="40% - アクセント 2 3" xfId="74"/>
    <cellStyle name="40% - アクセント 3" xfId="9" builtinId="39" customBuiltin="1"/>
    <cellStyle name="40% - アクセント 3 2" xfId="129"/>
    <cellStyle name="40% - アクセント 3 3" xfId="75"/>
    <cellStyle name="40% - アクセント 4" xfId="10" builtinId="43" customBuiltin="1"/>
    <cellStyle name="40% - アクセント 4 2" xfId="130"/>
    <cellStyle name="40% - アクセント 4 3" xfId="76"/>
    <cellStyle name="40% - アクセント 5" xfId="11" builtinId="47" customBuiltin="1"/>
    <cellStyle name="40% - アクセント 5 2" xfId="131"/>
    <cellStyle name="40% - アクセント 5 3" xfId="77"/>
    <cellStyle name="40% - アクセント 6" xfId="12" builtinId="51" customBuiltin="1"/>
    <cellStyle name="40% - アクセント 6 2" xfId="132"/>
    <cellStyle name="40% - アクセント 6 3" xfId="78"/>
    <cellStyle name="60% - アクセント 1" xfId="13" builtinId="32" customBuiltin="1"/>
    <cellStyle name="60% - アクセント 1 2" xfId="133"/>
    <cellStyle name="60% - アクセント 1 3" xfId="79"/>
    <cellStyle name="60% - アクセント 2" xfId="14" builtinId="36" customBuiltin="1"/>
    <cellStyle name="60% - アクセント 2 2" xfId="134"/>
    <cellStyle name="60% - アクセント 2 3" xfId="80"/>
    <cellStyle name="60% - アクセント 3" xfId="15" builtinId="40" customBuiltin="1"/>
    <cellStyle name="60% - アクセント 3 2" xfId="135"/>
    <cellStyle name="60% - アクセント 3 3" xfId="81"/>
    <cellStyle name="60% - アクセント 4" xfId="16" builtinId="44" customBuiltin="1"/>
    <cellStyle name="60% - アクセント 4 2" xfId="136"/>
    <cellStyle name="60% - アクセント 4 3" xfId="82"/>
    <cellStyle name="60% - アクセント 5" xfId="17" builtinId="48" customBuiltin="1"/>
    <cellStyle name="60% - アクセント 5 2" xfId="137"/>
    <cellStyle name="60% - アクセント 5 3" xfId="83"/>
    <cellStyle name="60% - アクセント 6" xfId="18" builtinId="52" customBuiltin="1"/>
    <cellStyle name="60% - アクセント 6 2" xfId="138"/>
    <cellStyle name="60% - アクセント 6 3" xfId="84"/>
    <cellStyle name="Background" xfId="19"/>
    <cellStyle name="Calc Currency (0)" xfId="20"/>
    <cellStyle name="Comma [0]" xfId="21"/>
    <cellStyle name="Currency [0]" xfId="22"/>
    <cellStyle name="entry" xfId="23"/>
    <cellStyle name="entry 2" xfId="85"/>
    <cellStyle name="Header1" xfId="24"/>
    <cellStyle name="Header1 2" xfId="86"/>
    <cellStyle name="Header2" xfId="25"/>
    <cellStyle name="Header2 2" xfId="87"/>
    <cellStyle name="Normal_#18-Internet" xfId="26"/>
    <cellStyle name="price" xfId="27"/>
    <cellStyle name="revised" xfId="28"/>
    <cellStyle name="section" xfId="29"/>
    <cellStyle name="section 2" xfId="88"/>
    <cellStyle name="title" xfId="30"/>
    <cellStyle name="title 2" xfId="89"/>
    <cellStyle name="アクセント 1" xfId="31" builtinId="29" customBuiltin="1"/>
    <cellStyle name="アクセント 1 2" xfId="139"/>
    <cellStyle name="アクセント 1 3" xfId="90"/>
    <cellStyle name="アクセント 2" xfId="32" builtinId="33" customBuiltin="1"/>
    <cellStyle name="アクセント 2 2" xfId="140"/>
    <cellStyle name="アクセント 2 3" xfId="91"/>
    <cellStyle name="アクセント 3" xfId="33" builtinId="37" customBuiltin="1"/>
    <cellStyle name="アクセント 3 2" xfId="141"/>
    <cellStyle name="アクセント 3 3" xfId="92"/>
    <cellStyle name="アクセント 4" xfId="34" builtinId="41" customBuiltin="1"/>
    <cellStyle name="アクセント 4 2" xfId="142"/>
    <cellStyle name="アクセント 4 3" xfId="93"/>
    <cellStyle name="アクセント 5" xfId="35" builtinId="45" customBuiltin="1"/>
    <cellStyle name="アクセント 5 2" xfId="143"/>
    <cellStyle name="アクセント 5 3" xfId="94"/>
    <cellStyle name="アクセント 6" xfId="36" builtinId="49" customBuiltin="1"/>
    <cellStyle name="アクセント 6 2" xfId="144"/>
    <cellStyle name="アクセント 6 3" xfId="95"/>
    <cellStyle name="タイトル" xfId="37" builtinId="15" customBuiltin="1"/>
    <cellStyle name="タイトル 2" xfId="145"/>
    <cellStyle name="タイトル 3" xfId="96"/>
    <cellStyle name="チェック セル" xfId="38" builtinId="23" customBuiltin="1"/>
    <cellStyle name="チェック セル 2" xfId="146"/>
    <cellStyle name="チェック セル 3" xfId="97"/>
    <cellStyle name="どちらでもない" xfId="39" builtinId="28" customBuiltin="1"/>
    <cellStyle name="どちらでもない 2" xfId="147"/>
    <cellStyle name="どちらでもない 3" xfId="98"/>
    <cellStyle name="メモ" xfId="40" builtinId="10" customBuiltin="1"/>
    <cellStyle name="メモ 2" xfId="148"/>
    <cellStyle name="メモ 3" xfId="99"/>
    <cellStyle name="リンク セル" xfId="41" builtinId="24" customBuiltin="1"/>
    <cellStyle name="リンク セル 2" xfId="149"/>
    <cellStyle name="リンク セル 3" xfId="100"/>
    <cellStyle name="悪い" xfId="42" builtinId="27" customBuiltin="1"/>
    <cellStyle name="悪い 2" xfId="150"/>
    <cellStyle name="悪い 3" xfId="101"/>
    <cellStyle name="計算" xfId="43" builtinId="22" customBuiltin="1"/>
    <cellStyle name="計算 2" xfId="151"/>
    <cellStyle name="計算 3" xfId="102"/>
    <cellStyle name="警告文" xfId="44" builtinId="11" customBuiltin="1"/>
    <cellStyle name="警告文 2" xfId="152"/>
    <cellStyle name="警告文 3" xfId="103"/>
    <cellStyle name="桁区切り" xfId="45" builtinId="6"/>
    <cellStyle name="桁区切り 2" xfId="46"/>
    <cellStyle name="桁区切り 3" xfId="153"/>
    <cellStyle name="見出し 1" xfId="47" builtinId="16" customBuiltin="1"/>
    <cellStyle name="見出し 1 2" xfId="154"/>
    <cellStyle name="見出し 1 3" xfId="105"/>
    <cellStyle name="見出し 2" xfId="48" builtinId="17" customBuiltin="1"/>
    <cellStyle name="見出し 2 2" xfId="155"/>
    <cellStyle name="見出し 2 3" xfId="106"/>
    <cellStyle name="見出し 3" xfId="49" builtinId="18" customBuiltin="1"/>
    <cellStyle name="見出し 3 2" xfId="156"/>
    <cellStyle name="見出し 3 3" xfId="107"/>
    <cellStyle name="見出し 4" xfId="50" builtinId="19" customBuiltin="1"/>
    <cellStyle name="見出し 4 2" xfId="157"/>
    <cellStyle name="見出し 4 3" xfId="108"/>
    <cellStyle name="集計" xfId="51" builtinId="25" customBuiltin="1"/>
    <cellStyle name="集計 2" xfId="158"/>
    <cellStyle name="集計 3" xfId="109"/>
    <cellStyle name="出力" xfId="52" builtinId="21" customBuiltin="1"/>
    <cellStyle name="出力 2" xfId="159"/>
    <cellStyle name="出力 3" xfId="110"/>
    <cellStyle name="説明文" xfId="53" builtinId="53" customBuiltin="1"/>
    <cellStyle name="説明文 2" xfId="160"/>
    <cellStyle name="説明文 3" xfId="111"/>
    <cellStyle name="通貨" xfId="54" builtinId="7"/>
    <cellStyle name="通貨 2" xfId="161"/>
    <cellStyle name="入力" xfId="55" builtinId="20" customBuiltin="1"/>
    <cellStyle name="入力 2" xfId="162"/>
    <cellStyle name="入力 3" xfId="112"/>
    <cellStyle name="標準" xfId="0" builtinId="0"/>
    <cellStyle name="標準 10" xfId="164"/>
    <cellStyle name="標準 11" xfId="165"/>
    <cellStyle name="標準 12" xfId="167"/>
    <cellStyle name="標準 13" xfId="168"/>
    <cellStyle name="標準 14" xfId="169"/>
    <cellStyle name="標準 14 2" xfId="170"/>
    <cellStyle name="標準 14 3" xfId="171"/>
    <cellStyle name="標準 14 4" xfId="172"/>
    <cellStyle name="標準 2" xfId="56"/>
    <cellStyle name="標準 2 2" xfId="57"/>
    <cellStyle name="標準 2 2 2" xfId="114"/>
    <cellStyle name="標準 2 3" xfId="113"/>
    <cellStyle name="標準 3" xfId="58"/>
    <cellStyle name="標準 3 2" xfId="115"/>
    <cellStyle name="標準 4" xfId="59"/>
    <cellStyle name="標準 4 2" xfId="116"/>
    <cellStyle name="標準 5" xfId="120"/>
    <cellStyle name="標準 6" xfId="119"/>
    <cellStyle name="標準 7" xfId="66"/>
    <cellStyle name="標準 8" xfId="104"/>
    <cellStyle name="標準 9" xfId="166"/>
    <cellStyle name="標準_OutputTemplate" xfId="60"/>
    <cellStyle name="標準_楽-BX" xfId="61"/>
    <cellStyle name="標準_楽-BX 2" xfId="117"/>
    <cellStyle name="標準_書式" xfId="62"/>
    <cellStyle name="標準_粗利率表" xfId="63"/>
    <cellStyle name="標準_注文票" xfId="64"/>
    <cellStyle name="良い" xfId="65" builtinId="26" customBuiltin="1"/>
    <cellStyle name="良い 2" xfId="163"/>
    <cellStyle name="良い 3" xfId="118"/>
  </cellStyles>
  <dxfs count="498">
    <dxf>
      <fill>
        <patternFill>
          <bgColor theme="0" tint="-0.34998626667073579"/>
        </patternFill>
      </fill>
    </dxf>
    <dxf>
      <fill>
        <patternFill>
          <bgColor theme="0" tint="-0.34998626667073579"/>
        </patternFill>
      </fill>
    </dxf>
    <dxf>
      <font>
        <condense val="0"/>
        <extend val="0"/>
        <color indexed="8"/>
      </font>
      <border>
        <left style="thin">
          <color indexed="8"/>
        </left>
        <right style="thin">
          <color indexed="8"/>
        </right>
        <top style="thin">
          <color indexed="8"/>
        </top>
      </border>
    </dxf>
    <dxf>
      <font>
        <condense val="0"/>
        <extend val="0"/>
        <color indexed="55"/>
      </font>
      <fill>
        <patternFill>
          <bgColor indexed="22"/>
        </patternFill>
      </fill>
    </dxf>
    <dxf>
      <font>
        <condense val="0"/>
        <extend val="0"/>
        <color indexed="55"/>
      </font>
      <fill>
        <patternFill>
          <bgColor indexed="22"/>
        </patternFill>
      </fill>
    </dxf>
    <dxf>
      <font>
        <condense val="0"/>
        <extend val="0"/>
        <color indexed="23"/>
      </font>
      <fill>
        <patternFill>
          <bgColor indexed="22"/>
        </patternFill>
      </fill>
    </dxf>
    <dxf>
      <fill>
        <patternFill>
          <bgColor indexed="43"/>
        </patternFill>
      </fill>
    </dxf>
    <dxf>
      <font>
        <condense val="0"/>
        <extend val="0"/>
        <color indexed="8"/>
      </font>
      <border>
        <left style="thin">
          <color indexed="8"/>
        </left>
        <right style="thin">
          <color indexed="8"/>
        </right>
        <top style="thin">
          <color indexed="8"/>
        </top>
      </border>
    </dxf>
    <dxf>
      <font>
        <condense val="0"/>
        <extend val="0"/>
        <color auto="1"/>
      </font>
      <fill>
        <patternFill>
          <bgColor indexed="22"/>
        </patternFill>
      </fill>
    </dxf>
    <dxf>
      <font>
        <condense val="0"/>
        <extend val="0"/>
        <color indexed="9"/>
      </font>
      <fill>
        <patternFill>
          <bgColor indexed="29"/>
        </patternFill>
      </fill>
    </dxf>
    <dxf>
      <fill>
        <patternFill>
          <bgColor indexed="22"/>
        </patternFill>
      </fill>
    </dxf>
    <dxf>
      <fill>
        <patternFill>
          <bgColor indexed="22"/>
        </patternFill>
      </fill>
    </dxf>
    <dxf>
      <fill>
        <patternFill>
          <bgColor indexed="10"/>
        </patternFill>
      </fill>
      <border>
        <top/>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left style="thin">
          <color indexed="22"/>
        </left>
        <right style="thin">
          <color indexed="22"/>
        </right>
        <top style="thin">
          <color indexed="22"/>
        </top>
        <bottom style="thin">
          <color indexed="22"/>
        </bottom>
      </border>
    </dxf>
    <dxf>
      <border>
        <left/>
        <right/>
        <top/>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border>
        <top/>
      </border>
    </dxf>
    <dxf>
      <border>
        <top/>
      </border>
    </dxf>
    <dxf>
      <border>
        <top style="thin">
          <color indexed="64"/>
        </top>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
      <font>
        <condense val="0"/>
        <extend val="0"/>
        <color indexed="9"/>
      </font>
      <fill>
        <patternFill patternType="none">
          <bgColor indexed="65"/>
        </patternFill>
      </fill>
      <border>
        <left style="thin">
          <color indexed="9"/>
        </left>
        <right style="thin">
          <color indexed="9"/>
        </right>
        <top style="thin">
          <color indexed="9"/>
        </top>
        <bottom style="thin">
          <color indexed="9"/>
        </bottom>
      </border>
    </dxf>
    <dxf>
      <font>
        <condense val="0"/>
        <extend val="0"/>
        <color indexed="9"/>
      </font>
      <border>
        <left style="thin">
          <color indexed="9"/>
        </left>
        <right style="thin">
          <color indexed="9"/>
        </right>
        <top style="thin">
          <color indexed="9"/>
        </top>
        <bottom style="thin">
          <color indexed="9"/>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DDDDDD"/>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2.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3.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4.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5.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6.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7.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1.wmf"/></Relationships>
</file>

<file path=xl/drawings/_rels/drawing12.xml.rels><?xml version="1.0" encoding="UTF-8" standalone="yes"?>
<Relationships xmlns="http://schemas.openxmlformats.org/package/2006/relationships"><Relationship Id="rId2" Type="http://schemas.openxmlformats.org/officeDocument/2006/relationships/image" Target="../media/image46.png"/><Relationship Id="rId1" Type="http://schemas.openxmlformats.org/officeDocument/2006/relationships/image" Target="../media/image4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23.emf"/><Relationship Id="rId18" Type="http://schemas.openxmlformats.org/officeDocument/2006/relationships/image" Target="../media/image18.emf"/><Relationship Id="rId26" Type="http://schemas.openxmlformats.org/officeDocument/2006/relationships/image" Target="../media/image10.emf"/><Relationship Id="rId3" Type="http://schemas.openxmlformats.org/officeDocument/2006/relationships/image" Target="../media/image33.emf"/><Relationship Id="rId21" Type="http://schemas.openxmlformats.org/officeDocument/2006/relationships/image" Target="../media/image15.emf"/><Relationship Id="rId34" Type="http://schemas.openxmlformats.org/officeDocument/2006/relationships/image" Target="../media/image2.emf"/><Relationship Id="rId7" Type="http://schemas.openxmlformats.org/officeDocument/2006/relationships/image" Target="../media/image29.emf"/><Relationship Id="rId12" Type="http://schemas.openxmlformats.org/officeDocument/2006/relationships/image" Target="../media/image24.emf"/><Relationship Id="rId17" Type="http://schemas.openxmlformats.org/officeDocument/2006/relationships/image" Target="../media/image19.emf"/><Relationship Id="rId25" Type="http://schemas.openxmlformats.org/officeDocument/2006/relationships/image" Target="../media/image11.emf"/><Relationship Id="rId33" Type="http://schemas.openxmlformats.org/officeDocument/2006/relationships/image" Target="../media/image3.emf"/><Relationship Id="rId2" Type="http://schemas.openxmlformats.org/officeDocument/2006/relationships/image" Target="../media/image34.emf"/><Relationship Id="rId16" Type="http://schemas.openxmlformats.org/officeDocument/2006/relationships/image" Target="../media/image20.emf"/><Relationship Id="rId20" Type="http://schemas.openxmlformats.org/officeDocument/2006/relationships/image" Target="../media/image16.emf"/><Relationship Id="rId29" Type="http://schemas.openxmlformats.org/officeDocument/2006/relationships/image" Target="../media/image7.emf"/><Relationship Id="rId1" Type="http://schemas.openxmlformats.org/officeDocument/2006/relationships/image" Target="../media/image35.emf"/><Relationship Id="rId6" Type="http://schemas.openxmlformats.org/officeDocument/2006/relationships/image" Target="../media/image30.emf"/><Relationship Id="rId11" Type="http://schemas.openxmlformats.org/officeDocument/2006/relationships/image" Target="../media/image25.emf"/><Relationship Id="rId24" Type="http://schemas.openxmlformats.org/officeDocument/2006/relationships/image" Target="../media/image12.emf"/><Relationship Id="rId32" Type="http://schemas.openxmlformats.org/officeDocument/2006/relationships/image" Target="../media/image4.emf"/><Relationship Id="rId5" Type="http://schemas.openxmlformats.org/officeDocument/2006/relationships/image" Target="../media/image31.emf"/><Relationship Id="rId15" Type="http://schemas.openxmlformats.org/officeDocument/2006/relationships/image" Target="../media/image21.emf"/><Relationship Id="rId23" Type="http://schemas.openxmlformats.org/officeDocument/2006/relationships/image" Target="../media/image13.emf"/><Relationship Id="rId28" Type="http://schemas.openxmlformats.org/officeDocument/2006/relationships/image" Target="../media/image8.emf"/><Relationship Id="rId36" Type="http://schemas.openxmlformats.org/officeDocument/2006/relationships/image" Target="../media/image36.emf"/><Relationship Id="rId10" Type="http://schemas.openxmlformats.org/officeDocument/2006/relationships/image" Target="../media/image26.emf"/><Relationship Id="rId19" Type="http://schemas.openxmlformats.org/officeDocument/2006/relationships/image" Target="../media/image17.emf"/><Relationship Id="rId31" Type="http://schemas.openxmlformats.org/officeDocument/2006/relationships/image" Target="../media/image5.emf"/><Relationship Id="rId4" Type="http://schemas.openxmlformats.org/officeDocument/2006/relationships/image" Target="../media/image32.emf"/><Relationship Id="rId9" Type="http://schemas.openxmlformats.org/officeDocument/2006/relationships/image" Target="../media/image27.emf"/><Relationship Id="rId14" Type="http://schemas.openxmlformats.org/officeDocument/2006/relationships/image" Target="../media/image22.emf"/><Relationship Id="rId22" Type="http://schemas.openxmlformats.org/officeDocument/2006/relationships/image" Target="../media/image14.emf"/><Relationship Id="rId27" Type="http://schemas.openxmlformats.org/officeDocument/2006/relationships/image" Target="../media/image9.emf"/><Relationship Id="rId30" Type="http://schemas.openxmlformats.org/officeDocument/2006/relationships/image" Target="../media/image6.emf"/><Relationship Id="rId35"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xdr:from>
      <xdr:col>3</xdr:col>
      <xdr:colOff>85725</xdr:colOff>
      <xdr:row>65</xdr:row>
      <xdr:rowOff>57150</xdr:rowOff>
    </xdr:from>
    <xdr:to>
      <xdr:col>9</xdr:col>
      <xdr:colOff>190500</xdr:colOff>
      <xdr:row>67</xdr:row>
      <xdr:rowOff>0</xdr:rowOff>
    </xdr:to>
    <xdr:grpSp>
      <xdr:nvGrpSpPr>
        <xdr:cNvPr id="103666" name="Group 1">
          <a:extLst>
            <a:ext uri="{FF2B5EF4-FFF2-40B4-BE49-F238E27FC236}">
              <a16:creationId xmlns:a16="http://schemas.microsoft.com/office/drawing/2014/main" id="{00000000-0008-0000-0000-0000F2940100}"/>
            </a:ext>
          </a:extLst>
        </xdr:cNvPr>
        <xdr:cNvGrpSpPr>
          <a:grpSpLocks/>
        </xdr:cNvGrpSpPr>
      </xdr:nvGrpSpPr>
      <xdr:grpSpPr bwMode="auto">
        <a:xfrm>
          <a:off x="685800" y="11001375"/>
          <a:ext cx="1304925" cy="285750"/>
          <a:chOff x="280" y="895"/>
          <a:chExt cx="157" cy="35"/>
        </a:xfrm>
      </xdr:grpSpPr>
      <xdr:pic>
        <xdr:nvPicPr>
          <xdr:cNvPr id="103667" name="Picture 2" descr="ntt-mark">
            <a:extLst>
              <a:ext uri="{FF2B5EF4-FFF2-40B4-BE49-F238E27FC236}">
                <a16:creationId xmlns:a16="http://schemas.microsoft.com/office/drawing/2014/main" id="{00000000-0008-0000-0000-0000F394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 y="895"/>
            <a:ext cx="38"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03668" name="Picture 3" descr="west_japan">
            <a:extLst>
              <a:ext uri="{FF2B5EF4-FFF2-40B4-BE49-F238E27FC236}">
                <a16:creationId xmlns:a16="http://schemas.microsoft.com/office/drawing/2014/main" id="{00000000-0008-0000-0000-0000F494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0" y="901"/>
            <a:ext cx="11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2</xdr:col>
          <xdr:colOff>38100</xdr:colOff>
          <xdr:row>64</xdr:row>
          <xdr:rowOff>19050</xdr:rowOff>
        </xdr:from>
        <xdr:to>
          <xdr:col>2</xdr:col>
          <xdr:colOff>190500</xdr:colOff>
          <xdr:row>64</xdr:row>
          <xdr:rowOff>152400</xdr:rowOff>
        </xdr:to>
        <xdr:sp macro="" textlink="">
          <xdr:nvSpPr>
            <xdr:cNvPr id="29700" name="OptionButton1"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64</xdr:row>
          <xdr:rowOff>9525</xdr:rowOff>
        </xdr:from>
        <xdr:to>
          <xdr:col>21</xdr:col>
          <xdr:colOff>152400</xdr:colOff>
          <xdr:row>64</xdr:row>
          <xdr:rowOff>152400</xdr:rowOff>
        </xdr:to>
        <xdr:sp macro="" textlink="">
          <xdr:nvSpPr>
            <xdr:cNvPr id="29701" name="OptionButton2"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76</xdr:row>
          <xdr:rowOff>19050</xdr:rowOff>
        </xdr:from>
        <xdr:to>
          <xdr:col>23</xdr:col>
          <xdr:colOff>9525</xdr:colOff>
          <xdr:row>76</xdr:row>
          <xdr:rowOff>171450</xdr:rowOff>
        </xdr:to>
        <xdr:sp macro="" textlink="">
          <xdr:nvSpPr>
            <xdr:cNvPr id="29702" name="OptionButton3"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66675</xdr:colOff>
          <xdr:row>76</xdr:row>
          <xdr:rowOff>19050</xdr:rowOff>
        </xdr:from>
        <xdr:to>
          <xdr:col>28</xdr:col>
          <xdr:colOff>9525</xdr:colOff>
          <xdr:row>76</xdr:row>
          <xdr:rowOff>171450</xdr:rowOff>
        </xdr:to>
        <xdr:sp macro="" textlink="">
          <xdr:nvSpPr>
            <xdr:cNvPr id="29703" name="OptionButton4"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100</xdr:row>
          <xdr:rowOff>9525</xdr:rowOff>
        </xdr:from>
        <xdr:to>
          <xdr:col>7</xdr:col>
          <xdr:colOff>190500</xdr:colOff>
          <xdr:row>101</xdr:row>
          <xdr:rowOff>0</xdr:rowOff>
        </xdr:to>
        <xdr:sp macro="" textlink="">
          <xdr:nvSpPr>
            <xdr:cNvPr id="29704" name="ComboBox1"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101</xdr:row>
          <xdr:rowOff>0</xdr:rowOff>
        </xdr:from>
        <xdr:to>
          <xdr:col>7</xdr:col>
          <xdr:colOff>190500</xdr:colOff>
          <xdr:row>101</xdr:row>
          <xdr:rowOff>219075</xdr:rowOff>
        </xdr:to>
        <xdr:sp macro="" textlink="">
          <xdr:nvSpPr>
            <xdr:cNvPr id="29705" name="ComboBox2"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101</xdr:row>
          <xdr:rowOff>200025</xdr:rowOff>
        </xdr:from>
        <xdr:to>
          <xdr:col>7</xdr:col>
          <xdr:colOff>190500</xdr:colOff>
          <xdr:row>102</xdr:row>
          <xdr:rowOff>152400</xdr:rowOff>
        </xdr:to>
        <xdr:sp macro="" textlink="">
          <xdr:nvSpPr>
            <xdr:cNvPr id="29706" name="ComboBox3"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107</xdr:row>
          <xdr:rowOff>0</xdr:rowOff>
        </xdr:from>
        <xdr:to>
          <xdr:col>8</xdr:col>
          <xdr:colOff>0</xdr:colOff>
          <xdr:row>108</xdr:row>
          <xdr:rowOff>0</xdr:rowOff>
        </xdr:to>
        <xdr:sp macro="" textlink="">
          <xdr:nvSpPr>
            <xdr:cNvPr id="29707" name="ComboBox9"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107</xdr:row>
          <xdr:rowOff>200025</xdr:rowOff>
        </xdr:from>
        <xdr:to>
          <xdr:col>8</xdr:col>
          <xdr:colOff>0</xdr:colOff>
          <xdr:row>108</xdr:row>
          <xdr:rowOff>200025</xdr:rowOff>
        </xdr:to>
        <xdr:sp macro="" textlink="">
          <xdr:nvSpPr>
            <xdr:cNvPr id="29708" name="ComboBox10" hidden="1">
              <a:extLst>
                <a:ext uri="{63B3BB69-23CF-44E3-9099-C40C66FF867C}">
                  <a14:compatExt spid="_x0000_s29708"/>
                </a:ext>
                <a:ext uri="{FF2B5EF4-FFF2-40B4-BE49-F238E27FC236}">
                  <a16:creationId xmlns:a16="http://schemas.microsoft.com/office/drawing/2014/main" id="{00000000-0008-0000-00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108</xdr:row>
          <xdr:rowOff>200025</xdr:rowOff>
        </xdr:from>
        <xdr:to>
          <xdr:col>8</xdr:col>
          <xdr:colOff>0</xdr:colOff>
          <xdr:row>109</xdr:row>
          <xdr:rowOff>200025</xdr:rowOff>
        </xdr:to>
        <xdr:sp macro="" textlink="">
          <xdr:nvSpPr>
            <xdr:cNvPr id="29709" name="ComboBox11" hidden="1">
              <a:extLst>
                <a:ext uri="{63B3BB69-23CF-44E3-9099-C40C66FF867C}">
                  <a14:compatExt spid="_x0000_s29709"/>
                </a:ext>
                <a:ext uri="{FF2B5EF4-FFF2-40B4-BE49-F238E27FC236}">
                  <a16:creationId xmlns:a16="http://schemas.microsoft.com/office/drawing/2014/main" id="{00000000-0008-0000-00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109</xdr:row>
          <xdr:rowOff>200025</xdr:rowOff>
        </xdr:from>
        <xdr:to>
          <xdr:col>8</xdr:col>
          <xdr:colOff>0</xdr:colOff>
          <xdr:row>110</xdr:row>
          <xdr:rowOff>152400</xdr:rowOff>
        </xdr:to>
        <xdr:sp macro="" textlink="">
          <xdr:nvSpPr>
            <xdr:cNvPr id="29710" name="ComboBox12" hidden="1">
              <a:extLst>
                <a:ext uri="{63B3BB69-23CF-44E3-9099-C40C66FF867C}">
                  <a14:compatExt spid="_x0000_s29710"/>
                </a:ext>
                <a:ext uri="{FF2B5EF4-FFF2-40B4-BE49-F238E27FC236}">
                  <a16:creationId xmlns:a16="http://schemas.microsoft.com/office/drawing/2014/main" id="{00000000-0008-0000-00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111</xdr:row>
          <xdr:rowOff>0</xdr:rowOff>
        </xdr:from>
        <xdr:to>
          <xdr:col>8</xdr:col>
          <xdr:colOff>0</xdr:colOff>
          <xdr:row>112</xdr:row>
          <xdr:rowOff>0</xdr:rowOff>
        </xdr:to>
        <xdr:sp macro="" textlink="">
          <xdr:nvSpPr>
            <xdr:cNvPr id="29711" name="ComboBox13" hidden="1">
              <a:extLst>
                <a:ext uri="{63B3BB69-23CF-44E3-9099-C40C66FF867C}">
                  <a14:compatExt spid="_x0000_s29711"/>
                </a:ext>
                <a:ext uri="{FF2B5EF4-FFF2-40B4-BE49-F238E27FC236}">
                  <a16:creationId xmlns:a16="http://schemas.microsoft.com/office/drawing/2014/main" id="{00000000-0008-0000-00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28</xdr:row>
          <xdr:rowOff>9525</xdr:rowOff>
        </xdr:from>
        <xdr:to>
          <xdr:col>3</xdr:col>
          <xdr:colOff>0</xdr:colOff>
          <xdr:row>29</xdr:row>
          <xdr:rowOff>19050</xdr:rowOff>
        </xdr:to>
        <xdr:sp macro="" textlink="">
          <xdr:nvSpPr>
            <xdr:cNvPr id="29712" name="OptionButton7" hidden="1">
              <a:extLst>
                <a:ext uri="{63B3BB69-23CF-44E3-9099-C40C66FF867C}">
                  <a14:compatExt spid="_x0000_s29712"/>
                </a:ext>
                <a:ext uri="{FF2B5EF4-FFF2-40B4-BE49-F238E27FC236}">
                  <a16:creationId xmlns:a16="http://schemas.microsoft.com/office/drawing/2014/main" id="{00000000-0008-0000-00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28</xdr:row>
          <xdr:rowOff>0</xdr:rowOff>
        </xdr:from>
        <xdr:to>
          <xdr:col>23</xdr:col>
          <xdr:colOff>19050</xdr:colOff>
          <xdr:row>29</xdr:row>
          <xdr:rowOff>9525</xdr:rowOff>
        </xdr:to>
        <xdr:sp macro="" textlink="">
          <xdr:nvSpPr>
            <xdr:cNvPr id="29713" name="OptionButton8"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20</xdr:row>
          <xdr:rowOff>19050</xdr:rowOff>
        </xdr:from>
        <xdr:to>
          <xdr:col>22</xdr:col>
          <xdr:colOff>19050</xdr:colOff>
          <xdr:row>21</xdr:row>
          <xdr:rowOff>19050</xdr:rowOff>
        </xdr:to>
        <xdr:sp macro="" textlink="">
          <xdr:nvSpPr>
            <xdr:cNvPr id="29714" name="OptionButton9"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xdr:colOff>
          <xdr:row>20</xdr:row>
          <xdr:rowOff>19050</xdr:rowOff>
        </xdr:from>
        <xdr:to>
          <xdr:col>25</xdr:col>
          <xdr:colOff>0</xdr:colOff>
          <xdr:row>21</xdr:row>
          <xdr:rowOff>19050</xdr:rowOff>
        </xdr:to>
        <xdr:sp macro="" textlink="">
          <xdr:nvSpPr>
            <xdr:cNvPr id="29715" name="OptionButton10"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115</xdr:row>
          <xdr:rowOff>19050</xdr:rowOff>
        </xdr:from>
        <xdr:to>
          <xdr:col>2</xdr:col>
          <xdr:colOff>190500</xdr:colOff>
          <xdr:row>115</xdr:row>
          <xdr:rowOff>152400</xdr:rowOff>
        </xdr:to>
        <xdr:sp macro="" textlink="">
          <xdr:nvSpPr>
            <xdr:cNvPr id="29716" name="OptionButton5" hidden="1">
              <a:extLst>
                <a:ext uri="{63B3BB69-23CF-44E3-9099-C40C66FF867C}">
                  <a14:compatExt spid="_x0000_s29716"/>
                </a:ext>
                <a:ext uri="{FF2B5EF4-FFF2-40B4-BE49-F238E27FC236}">
                  <a16:creationId xmlns:a16="http://schemas.microsoft.com/office/drawing/2014/main" id="{00000000-0008-0000-0000-00001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115</xdr:row>
          <xdr:rowOff>9525</xdr:rowOff>
        </xdr:from>
        <xdr:to>
          <xdr:col>21</xdr:col>
          <xdr:colOff>152400</xdr:colOff>
          <xdr:row>115</xdr:row>
          <xdr:rowOff>152400</xdr:rowOff>
        </xdr:to>
        <xdr:sp macro="" textlink="">
          <xdr:nvSpPr>
            <xdr:cNvPr id="29717" name="OptionButton6" hidden="1">
              <a:extLst>
                <a:ext uri="{63B3BB69-23CF-44E3-9099-C40C66FF867C}">
                  <a14:compatExt spid="_x0000_s29717"/>
                </a:ext>
                <a:ext uri="{FF2B5EF4-FFF2-40B4-BE49-F238E27FC236}">
                  <a16:creationId xmlns:a16="http://schemas.microsoft.com/office/drawing/2014/main" id="{00000000-0008-0000-0000-00001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24</xdr:row>
          <xdr:rowOff>0</xdr:rowOff>
        </xdr:from>
        <xdr:to>
          <xdr:col>27</xdr:col>
          <xdr:colOff>76200</xdr:colOff>
          <xdr:row>25</xdr:row>
          <xdr:rowOff>0</xdr:rowOff>
        </xdr:to>
        <xdr:sp macro="" textlink="">
          <xdr:nvSpPr>
            <xdr:cNvPr id="29718" name="ComboBox4" hidden="1">
              <a:extLst>
                <a:ext uri="{63B3BB69-23CF-44E3-9099-C40C66FF867C}">
                  <a14:compatExt spid="_x0000_s29718"/>
                </a:ext>
                <a:ext uri="{FF2B5EF4-FFF2-40B4-BE49-F238E27FC236}">
                  <a16:creationId xmlns:a16="http://schemas.microsoft.com/office/drawing/2014/main" id="{00000000-0008-0000-0000-00001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9525</xdr:rowOff>
        </xdr:from>
        <xdr:to>
          <xdr:col>24</xdr:col>
          <xdr:colOff>190500</xdr:colOff>
          <xdr:row>26</xdr:row>
          <xdr:rowOff>9525</xdr:rowOff>
        </xdr:to>
        <xdr:sp macro="" textlink="">
          <xdr:nvSpPr>
            <xdr:cNvPr id="29719" name="ComboBox5" hidden="1">
              <a:extLst>
                <a:ext uri="{63B3BB69-23CF-44E3-9099-C40C66FF867C}">
                  <a14:compatExt spid="_x0000_s29719"/>
                </a:ext>
                <a:ext uri="{FF2B5EF4-FFF2-40B4-BE49-F238E27FC236}">
                  <a16:creationId xmlns:a16="http://schemas.microsoft.com/office/drawing/2014/main" id="{00000000-0008-0000-0000-00001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80</xdr:row>
          <xdr:rowOff>19050</xdr:rowOff>
        </xdr:from>
        <xdr:to>
          <xdr:col>7</xdr:col>
          <xdr:colOff>19050</xdr:colOff>
          <xdr:row>80</xdr:row>
          <xdr:rowOff>180975</xdr:rowOff>
        </xdr:to>
        <xdr:sp macro="" textlink="">
          <xdr:nvSpPr>
            <xdr:cNvPr id="29728" name="OptionButton11" hidden="1">
              <a:extLst>
                <a:ext uri="{63B3BB69-23CF-44E3-9099-C40C66FF867C}">
                  <a14:compatExt spid="_x0000_s29728"/>
                </a:ext>
                <a:ext uri="{FF2B5EF4-FFF2-40B4-BE49-F238E27FC236}">
                  <a16:creationId xmlns:a16="http://schemas.microsoft.com/office/drawing/2014/main" id="{00000000-0008-0000-0000-00002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81</xdr:row>
          <xdr:rowOff>38100</xdr:rowOff>
        </xdr:from>
        <xdr:to>
          <xdr:col>7</xdr:col>
          <xdr:colOff>19050</xdr:colOff>
          <xdr:row>81</xdr:row>
          <xdr:rowOff>200025</xdr:rowOff>
        </xdr:to>
        <xdr:sp macro="" textlink="">
          <xdr:nvSpPr>
            <xdr:cNvPr id="29729" name="OptionButton12" hidden="1">
              <a:extLst>
                <a:ext uri="{63B3BB69-23CF-44E3-9099-C40C66FF867C}">
                  <a14:compatExt spid="_x0000_s29729"/>
                </a:ext>
                <a:ext uri="{FF2B5EF4-FFF2-40B4-BE49-F238E27FC236}">
                  <a16:creationId xmlns:a16="http://schemas.microsoft.com/office/drawing/2014/main" id="{00000000-0008-0000-0000-00002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80</xdr:row>
          <xdr:rowOff>209550</xdr:rowOff>
        </xdr:from>
        <xdr:to>
          <xdr:col>16</xdr:col>
          <xdr:colOff>152400</xdr:colOff>
          <xdr:row>81</xdr:row>
          <xdr:rowOff>190500</xdr:rowOff>
        </xdr:to>
        <xdr:sp macro="" textlink="">
          <xdr:nvSpPr>
            <xdr:cNvPr id="29730" name="ComboBox6"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66675</xdr:colOff>
          <xdr:row>86</xdr:row>
          <xdr:rowOff>47625</xdr:rowOff>
        </xdr:from>
        <xdr:to>
          <xdr:col>7</xdr:col>
          <xdr:colOff>28575</xdr:colOff>
          <xdr:row>86</xdr:row>
          <xdr:rowOff>209550</xdr:rowOff>
        </xdr:to>
        <xdr:sp macro="" textlink="">
          <xdr:nvSpPr>
            <xdr:cNvPr id="29733" name="OptionButton14" hidden="1">
              <a:extLst>
                <a:ext uri="{63B3BB69-23CF-44E3-9099-C40C66FF867C}">
                  <a14:compatExt spid="_x0000_s29733"/>
                </a:ext>
                <a:ext uri="{FF2B5EF4-FFF2-40B4-BE49-F238E27FC236}">
                  <a16:creationId xmlns:a16="http://schemas.microsoft.com/office/drawing/2014/main" id="{00000000-0008-0000-0000-00002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84</xdr:row>
          <xdr:rowOff>19050</xdr:rowOff>
        </xdr:from>
        <xdr:to>
          <xdr:col>7</xdr:col>
          <xdr:colOff>38100</xdr:colOff>
          <xdr:row>84</xdr:row>
          <xdr:rowOff>171450</xdr:rowOff>
        </xdr:to>
        <xdr:sp macro="" textlink="">
          <xdr:nvSpPr>
            <xdr:cNvPr id="29735" name="OptionButton16" hidden="1">
              <a:extLst>
                <a:ext uri="{63B3BB69-23CF-44E3-9099-C40C66FF867C}">
                  <a14:compatExt spid="_x0000_s29735"/>
                </a:ext>
                <a:ext uri="{FF2B5EF4-FFF2-40B4-BE49-F238E27FC236}">
                  <a16:creationId xmlns:a16="http://schemas.microsoft.com/office/drawing/2014/main" id="{00000000-0008-0000-0000-00002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85</xdr:row>
          <xdr:rowOff>38100</xdr:rowOff>
        </xdr:from>
        <xdr:to>
          <xdr:col>7</xdr:col>
          <xdr:colOff>38100</xdr:colOff>
          <xdr:row>85</xdr:row>
          <xdr:rowOff>200025</xdr:rowOff>
        </xdr:to>
        <xdr:sp macro="" textlink="">
          <xdr:nvSpPr>
            <xdr:cNvPr id="29736" name="OptionButton17" hidden="1">
              <a:extLst>
                <a:ext uri="{63B3BB69-23CF-44E3-9099-C40C66FF867C}">
                  <a14:compatExt spid="_x0000_s29736"/>
                </a:ext>
                <a:ext uri="{FF2B5EF4-FFF2-40B4-BE49-F238E27FC236}">
                  <a16:creationId xmlns:a16="http://schemas.microsoft.com/office/drawing/2014/main" id="{00000000-0008-0000-0000-00002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85</xdr:row>
          <xdr:rowOff>0</xdr:rowOff>
        </xdr:from>
        <xdr:to>
          <xdr:col>16</xdr:col>
          <xdr:colOff>161925</xdr:colOff>
          <xdr:row>85</xdr:row>
          <xdr:rowOff>219075</xdr:rowOff>
        </xdr:to>
        <xdr:sp macro="" textlink="">
          <xdr:nvSpPr>
            <xdr:cNvPr id="29737" name="ComboBox7" hidden="1">
              <a:extLst>
                <a:ext uri="{63B3BB69-23CF-44E3-9099-C40C66FF867C}">
                  <a14:compatExt spid="_x0000_s29737"/>
                </a:ext>
                <a:ext uri="{FF2B5EF4-FFF2-40B4-BE49-F238E27FC236}">
                  <a16:creationId xmlns:a16="http://schemas.microsoft.com/office/drawing/2014/main" id="{00000000-0008-0000-0000-00002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76200</xdr:colOff>
          <xdr:row>86</xdr:row>
          <xdr:rowOff>200025</xdr:rowOff>
        </xdr:from>
        <xdr:to>
          <xdr:col>16</xdr:col>
          <xdr:colOff>171450</xdr:colOff>
          <xdr:row>87</xdr:row>
          <xdr:rowOff>190500</xdr:rowOff>
        </xdr:to>
        <xdr:sp macro="" textlink="">
          <xdr:nvSpPr>
            <xdr:cNvPr id="29738" name="ComboBox8" hidden="1">
              <a:extLst>
                <a:ext uri="{63B3BB69-23CF-44E3-9099-C40C66FF867C}">
                  <a14:compatExt spid="_x0000_s29738"/>
                </a:ext>
                <a:ext uri="{FF2B5EF4-FFF2-40B4-BE49-F238E27FC236}">
                  <a16:creationId xmlns:a16="http://schemas.microsoft.com/office/drawing/2014/main" id="{00000000-0008-0000-0000-00002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90</xdr:row>
          <xdr:rowOff>19050</xdr:rowOff>
        </xdr:from>
        <xdr:to>
          <xdr:col>7</xdr:col>
          <xdr:colOff>19050</xdr:colOff>
          <xdr:row>90</xdr:row>
          <xdr:rowOff>180975</xdr:rowOff>
        </xdr:to>
        <xdr:sp macro="" textlink="">
          <xdr:nvSpPr>
            <xdr:cNvPr id="29739" name="OptionButton18" hidden="1">
              <a:extLst>
                <a:ext uri="{63B3BB69-23CF-44E3-9099-C40C66FF867C}">
                  <a14:compatExt spid="_x0000_s29739"/>
                </a:ext>
                <a:ext uri="{FF2B5EF4-FFF2-40B4-BE49-F238E27FC236}">
                  <a16:creationId xmlns:a16="http://schemas.microsoft.com/office/drawing/2014/main" id="{00000000-0008-0000-0000-00002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xdr:colOff>
          <xdr:row>91</xdr:row>
          <xdr:rowOff>152400</xdr:rowOff>
        </xdr:from>
        <xdr:to>
          <xdr:col>16</xdr:col>
          <xdr:colOff>152400</xdr:colOff>
          <xdr:row>92</xdr:row>
          <xdr:rowOff>142875</xdr:rowOff>
        </xdr:to>
        <xdr:sp macro="" textlink="">
          <xdr:nvSpPr>
            <xdr:cNvPr id="29741" name="ComboBox14" hidden="1">
              <a:extLst>
                <a:ext uri="{63B3BB69-23CF-44E3-9099-C40C66FF867C}">
                  <a14:compatExt spid="_x0000_s29741"/>
                </a:ext>
                <a:ext uri="{FF2B5EF4-FFF2-40B4-BE49-F238E27FC236}">
                  <a16:creationId xmlns:a16="http://schemas.microsoft.com/office/drawing/2014/main" id="{00000000-0008-0000-0000-00002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91</xdr:row>
          <xdr:rowOff>47625</xdr:rowOff>
        </xdr:from>
        <xdr:to>
          <xdr:col>7</xdr:col>
          <xdr:colOff>19050</xdr:colOff>
          <xdr:row>91</xdr:row>
          <xdr:rowOff>209550</xdr:rowOff>
        </xdr:to>
        <xdr:sp macro="" textlink="">
          <xdr:nvSpPr>
            <xdr:cNvPr id="29742" name="OptionButton20" hidden="1">
              <a:extLst>
                <a:ext uri="{63B3BB69-23CF-44E3-9099-C40C66FF867C}">
                  <a14:compatExt spid="_x0000_s29742"/>
                </a:ext>
                <a:ext uri="{FF2B5EF4-FFF2-40B4-BE49-F238E27FC236}">
                  <a16:creationId xmlns:a16="http://schemas.microsoft.com/office/drawing/2014/main" id="{00000000-0008-0000-0000-00002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95</xdr:row>
          <xdr:rowOff>19050</xdr:rowOff>
        </xdr:from>
        <xdr:to>
          <xdr:col>7</xdr:col>
          <xdr:colOff>19050</xdr:colOff>
          <xdr:row>95</xdr:row>
          <xdr:rowOff>180975</xdr:rowOff>
        </xdr:to>
        <xdr:sp macro="" textlink="">
          <xdr:nvSpPr>
            <xdr:cNvPr id="29743" name="OptionButton21" hidden="1">
              <a:extLst>
                <a:ext uri="{63B3BB69-23CF-44E3-9099-C40C66FF867C}">
                  <a14:compatExt spid="_x0000_s29743"/>
                </a:ext>
                <a:ext uri="{FF2B5EF4-FFF2-40B4-BE49-F238E27FC236}">
                  <a16:creationId xmlns:a16="http://schemas.microsoft.com/office/drawing/2014/main" id="{00000000-0008-0000-0000-00002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96</xdr:row>
          <xdr:rowOff>38100</xdr:rowOff>
        </xdr:from>
        <xdr:to>
          <xdr:col>7</xdr:col>
          <xdr:colOff>19050</xdr:colOff>
          <xdr:row>96</xdr:row>
          <xdr:rowOff>200025</xdr:rowOff>
        </xdr:to>
        <xdr:sp macro="" textlink="">
          <xdr:nvSpPr>
            <xdr:cNvPr id="29744" name="OptionButton22" hidden="1">
              <a:extLst>
                <a:ext uri="{63B3BB69-23CF-44E3-9099-C40C66FF867C}">
                  <a14:compatExt spid="_x0000_s29744"/>
                </a:ext>
                <a:ext uri="{FF2B5EF4-FFF2-40B4-BE49-F238E27FC236}">
                  <a16:creationId xmlns:a16="http://schemas.microsoft.com/office/drawing/2014/main" id="{00000000-0008-0000-0000-00003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96</xdr:row>
          <xdr:rowOff>0</xdr:rowOff>
        </xdr:from>
        <xdr:to>
          <xdr:col>16</xdr:col>
          <xdr:colOff>152400</xdr:colOff>
          <xdr:row>97</xdr:row>
          <xdr:rowOff>0</xdr:rowOff>
        </xdr:to>
        <xdr:sp macro="" textlink="">
          <xdr:nvSpPr>
            <xdr:cNvPr id="29745" name="ComboBox15" hidden="1">
              <a:extLst>
                <a:ext uri="{63B3BB69-23CF-44E3-9099-C40C66FF867C}">
                  <a14:compatExt spid="_x0000_s29745"/>
                </a:ext>
                <a:ext uri="{FF2B5EF4-FFF2-40B4-BE49-F238E27FC236}">
                  <a16:creationId xmlns:a16="http://schemas.microsoft.com/office/drawing/2014/main" id="{00000000-0008-0000-0000-00003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76</xdr:row>
          <xdr:rowOff>19050</xdr:rowOff>
        </xdr:from>
        <xdr:to>
          <xdr:col>34</xdr:col>
          <xdr:colOff>38100</xdr:colOff>
          <xdr:row>76</xdr:row>
          <xdr:rowOff>171450</xdr:rowOff>
        </xdr:to>
        <xdr:sp macro="" textlink="">
          <xdr:nvSpPr>
            <xdr:cNvPr id="29770" name="OptionButton13" hidden="1">
              <a:extLst>
                <a:ext uri="{63B3BB69-23CF-44E3-9099-C40C66FF867C}">
                  <a14:compatExt spid="_x0000_s29770"/>
                </a:ext>
                <a:ext uri="{FF2B5EF4-FFF2-40B4-BE49-F238E27FC236}">
                  <a16:creationId xmlns:a16="http://schemas.microsoft.com/office/drawing/2014/main" id="{00000000-0008-0000-0000-00004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24</xdr:col>
          <xdr:colOff>180975</xdr:colOff>
          <xdr:row>27</xdr:row>
          <xdr:rowOff>38100</xdr:rowOff>
        </xdr:to>
        <xdr:sp macro="" textlink="">
          <xdr:nvSpPr>
            <xdr:cNvPr id="29771" name="ComboBox16" hidden="1">
              <a:extLst>
                <a:ext uri="{63B3BB69-23CF-44E3-9099-C40C66FF867C}">
                  <a14:compatExt spid="_x0000_s297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38</xdr:col>
      <xdr:colOff>152400</xdr:colOff>
      <xdr:row>63</xdr:row>
      <xdr:rowOff>38100</xdr:rowOff>
    </xdr:from>
    <xdr:to>
      <xdr:col>39</xdr:col>
      <xdr:colOff>228600</xdr:colOff>
      <xdr:row>63</xdr:row>
      <xdr:rowOff>381000</xdr:rowOff>
    </xdr:to>
    <xdr:pic>
      <xdr:nvPicPr>
        <xdr:cNvPr id="2" name="Picture 15" descr="ntt-mark">
          <a:extLst>
            <a:ext uri="{FF2B5EF4-FFF2-40B4-BE49-F238E27FC236}">
              <a16:creationId xmlns:a16="http://schemas.microsoft.com/office/drawing/2014/main" id="{00000000-0008-0000-0100-0000C369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62925" y="12973050"/>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66675</xdr:colOff>
      <xdr:row>63</xdr:row>
      <xdr:rowOff>114300</xdr:rowOff>
    </xdr:from>
    <xdr:to>
      <xdr:col>38</xdr:col>
      <xdr:colOff>76200</xdr:colOff>
      <xdr:row>63</xdr:row>
      <xdr:rowOff>352425</xdr:rowOff>
    </xdr:to>
    <xdr:pic>
      <xdr:nvPicPr>
        <xdr:cNvPr id="3" name="Picture 16" descr="west_japan">
          <a:extLst>
            <a:ext uri="{FF2B5EF4-FFF2-40B4-BE49-F238E27FC236}">
              <a16:creationId xmlns:a16="http://schemas.microsoft.com/office/drawing/2014/main" id="{00000000-0008-0000-0100-0000C469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19900" y="13049250"/>
          <a:ext cx="12668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38</xdr:col>
      <xdr:colOff>180975</xdr:colOff>
      <xdr:row>71</xdr:row>
      <xdr:rowOff>28575</xdr:rowOff>
    </xdr:from>
    <xdr:to>
      <xdr:col>40</xdr:col>
      <xdr:colOff>0</xdr:colOff>
      <xdr:row>71</xdr:row>
      <xdr:rowOff>371475</xdr:rowOff>
    </xdr:to>
    <xdr:pic>
      <xdr:nvPicPr>
        <xdr:cNvPr id="91587" name="Picture 15" descr="ntt-mark">
          <a:extLst>
            <a:ext uri="{FF2B5EF4-FFF2-40B4-BE49-F238E27FC236}">
              <a16:creationId xmlns:a16="http://schemas.microsoft.com/office/drawing/2014/main" id="{00000000-0008-0000-0A00-0000C365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63050" y="1319212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95250</xdr:colOff>
      <xdr:row>71</xdr:row>
      <xdr:rowOff>104775</xdr:rowOff>
    </xdr:from>
    <xdr:to>
      <xdr:col>38</xdr:col>
      <xdr:colOff>104775</xdr:colOff>
      <xdr:row>71</xdr:row>
      <xdr:rowOff>342900</xdr:rowOff>
    </xdr:to>
    <xdr:pic>
      <xdr:nvPicPr>
        <xdr:cNvPr id="91588" name="Picture 16" descr="west_japan">
          <a:extLst>
            <a:ext uri="{FF2B5EF4-FFF2-40B4-BE49-F238E27FC236}">
              <a16:creationId xmlns:a16="http://schemas.microsoft.com/office/drawing/2014/main" id="{00000000-0008-0000-0A00-0000C465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20025" y="13268325"/>
          <a:ext cx="12668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38</xdr:col>
      <xdr:colOff>152400</xdr:colOff>
      <xdr:row>72</xdr:row>
      <xdr:rowOff>38100</xdr:rowOff>
    </xdr:from>
    <xdr:to>
      <xdr:col>39</xdr:col>
      <xdr:colOff>228600</xdr:colOff>
      <xdr:row>72</xdr:row>
      <xdr:rowOff>381000</xdr:rowOff>
    </xdr:to>
    <xdr:pic>
      <xdr:nvPicPr>
        <xdr:cNvPr id="92611" name="Picture 15" descr="ntt-mark">
          <a:extLst>
            <a:ext uri="{FF2B5EF4-FFF2-40B4-BE49-F238E27FC236}">
              <a16:creationId xmlns:a16="http://schemas.microsoft.com/office/drawing/2014/main" id="{00000000-0008-0000-0C00-0000C369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34475" y="1300162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66675</xdr:colOff>
      <xdr:row>72</xdr:row>
      <xdr:rowOff>114300</xdr:rowOff>
    </xdr:from>
    <xdr:to>
      <xdr:col>38</xdr:col>
      <xdr:colOff>76200</xdr:colOff>
      <xdr:row>72</xdr:row>
      <xdr:rowOff>352425</xdr:rowOff>
    </xdr:to>
    <xdr:pic>
      <xdr:nvPicPr>
        <xdr:cNvPr id="92612" name="Picture 16" descr="west_japan">
          <a:extLst>
            <a:ext uri="{FF2B5EF4-FFF2-40B4-BE49-F238E27FC236}">
              <a16:creationId xmlns:a16="http://schemas.microsoft.com/office/drawing/2014/main" id="{00000000-0008-0000-0C00-0000C469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91450" y="13077825"/>
          <a:ext cx="12668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38</xdr:col>
      <xdr:colOff>180975</xdr:colOff>
      <xdr:row>69</xdr:row>
      <xdr:rowOff>47625</xdr:rowOff>
    </xdr:from>
    <xdr:to>
      <xdr:col>40</xdr:col>
      <xdr:colOff>9525</xdr:colOff>
      <xdr:row>69</xdr:row>
      <xdr:rowOff>390525</xdr:rowOff>
    </xdr:to>
    <xdr:pic>
      <xdr:nvPicPr>
        <xdr:cNvPr id="93635" name="Picture 15" descr="ntt-mark">
          <a:extLst>
            <a:ext uri="{FF2B5EF4-FFF2-40B4-BE49-F238E27FC236}">
              <a16:creationId xmlns:a16="http://schemas.microsoft.com/office/drawing/2014/main" id="{00000000-0008-0000-0E00-0000C36D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67850" y="13096875"/>
          <a:ext cx="3714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104775</xdr:colOff>
      <xdr:row>69</xdr:row>
      <xdr:rowOff>123825</xdr:rowOff>
    </xdr:from>
    <xdr:to>
      <xdr:col>38</xdr:col>
      <xdr:colOff>104775</xdr:colOff>
      <xdr:row>69</xdr:row>
      <xdr:rowOff>361950</xdr:rowOff>
    </xdr:to>
    <xdr:pic>
      <xdr:nvPicPr>
        <xdr:cNvPr id="93636" name="Picture 16" descr="west_japan">
          <a:extLst>
            <a:ext uri="{FF2B5EF4-FFF2-40B4-BE49-F238E27FC236}">
              <a16:creationId xmlns:a16="http://schemas.microsoft.com/office/drawing/2014/main" id="{00000000-0008-0000-0E00-0000C46D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34350" y="13173075"/>
          <a:ext cx="125730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38</xdr:col>
      <xdr:colOff>190500</xdr:colOff>
      <xdr:row>74</xdr:row>
      <xdr:rowOff>28575</xdr:rowOff>
    </xdr:from>
    <xdr:to>
      <xdr:col>39</xdr:col>
      <xdr:colOff>276225</xdr:colOff>
      <xdr:row>74</xdr:row>
      <xdr:rowOff>371475</xdr:rowOff>
    </xdr:to>
    <xdr:pic>
      <xdr:nvPicPr>
        <xdr:cNvPr id="105625" name="Picture 15" descr="ntt-mark">
          <a:extLst>
            <a:ext uri="{FF2B5EF4-FFF2-40B4-BE49-F238E27FC236}">
              <a16:creationId xmlns:a16="http://schemas.microsoft.com/office/drawing/2014/main" id="{00000000-0008-0000-1000-0000999C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13630275"/>
          <a:ext cx="3714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104775</xdr:colOff>
      <xdr:row>74</xdr:row>
      <xdr:rowOff>104775</xdr:rowOff>
    </xdr:from>
    <xdr:to>
      <xdr:col>38</xdr:col>
      <xdr:colOff>114300</xdr:colOff>
      <xdr:row>74</xdr:row>
      <xdr:rowOff>342900</xdr:rowOff>
    </xdr:to>
    <xdr:pic>
      <xdr:nvPicPr>
        <xdr:cNvPr id="105626" name="Picture 16" descr="west_japan">
          <a:extLst>
            <a:ext uri="{FF2B5EF4-FFF2-40B4-BE49-F238E27FC236}">
              <a16:creationId xmlns:a16="http://schemas.microsoft.com/office/drawing/2014/main" id="{00000000-0008-0000-1000-00009A9C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34350" y="13706475"/>
          <a:ext cx="12668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38</xdr:col>
      <xdr:colOff>266700</xdr:colOff>
      <xdr:row>68</xdr:row>
      <xdr:rowOff>85725</xdr:rowOff>
    </xdr:from>
    <xdr:to>
      <xdr:col>40</xdr:col>
      <xdr:colOff>19050</xdr:colOff>
      <xdr:row>68</xdr:row>
      <xdr:rowOff>419100</xdr:rowOff>
    </xdr:to>
    <xdr:pic>
      <xdr:nvPicPr>
        <xdr:cNvPr id="94659" name="Picture 8" descr="ntt-mark">
          <a:extLst>
            <a:ext uri="{FF2B5EF4-FFF2-40B4-BE49-F238E27FC236}">
              <a16:creationId xmlns:a16="http://schemas.microsoft.com/office/drawing/2014/main" id="{00000000-0008-0000-1200-0000C371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15475" y="12773025"/>
          <a:ext cx="3714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34</xdr:col>
      <xdr:colOff>57150</xdr:colOff>
      <xdr:row>68</xdr:row>
      <xdr:rowOff>142875</xdr:rowOff>
    </xdr:from>
    <xdr:to>
      <xdr:col>38</xdr:col>
      <xdr:colOff>209550</xdr:colOff>
      <xdr:row>68</xdr:row>
      <xdr:rowOff>371475</xdr:rowOff>
    </xdr:to>
    <xdr:pic>
      <xdr:nvPicPr>
        <xdr:cNvPr id="94660" name="Picture 9" descr="west_japan">
          <a:extLst>
            <a:ext uri="{FF2B5EF4-FFF2-40B4-BE49-F238E27FC236}">
              <a16:creationId xmlns:a16="http://schemas.microsoft.com/office/drawing/2014/main" id="{00000000-0008-0000-1200-0000C471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48650" y="12830175"/>
          <a:ext cx="12096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38</xdr:col>
      <xdr:colOff>9525</xdr:colOff>
      <xdr:row>74</xdr:row>
      <xdr:rowOff>66675</xdr:rowOff>
    </xdr:from>
    <xdr:to>
      <xdr:col>39</xdr:col>
      <xdr:colOff>190500</xdr:colOff>
      <xdr:row>74</xdr:row>
      <xdr:rowOff>409575</xdr:rowOff>
    </xdr:to>
    <xdr:pic>
      <xdr:nvPicPr>
        <xdr:cNvPr id="95683" name="Picture 8" descr="ntt-mark">
          <a:extLst>
            <a:ext uri="{FF2B5EF4-FFF2-40B4-BE49-F238E27FC236}">
              <a16:creationId xmlns:a16="http://schemas.microsoft.com/office/drawing/2014/main" id="{00000000-0008-0000-1400-0000C375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91600" y="13363575"/>
          <a:ext cx="4667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32</xdr:col>
      <xdr:colOff>257175</xdr:colOff>
      <xdr:row>74</xdr:row>
      <xdr:rowOff>123825</xdr:rowOff>
    </xdr:from>
    <xdr:to>
      <xdr:col>37</xdr:col>
      <xdr:colOff>238125</xdr:colOff>
      <xdr:row>74</xdr:row>
      <xdr:rowOff>361950</xdr:rowOff>
    </xdr:to>
    <xdr:pic>
      <xdr:nvPicPr>
        <xdr:cNvPr id="95684" name="Picture 9" descr="west_japan">
          <a:extLst>
            <a:ext uri="{FF2B5EF4-FFF2-40B4-BE49-F238E27FC236}">
              <a16:creationId xmlns:a16="http://schemas.microsoft.com/office/drawing/2014/main" id="{00000000-0008-0000-1400-0000C475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96200" y="13420725"/>
          <a:ext cx="1238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228600</xdr:colOff>
      <xdr:row>38</xdr:row>
      <xdr:rowOff>76200</xdr:rowOff>
    </xdr:from>
    <xdr:to>
      <xdr:col>2</xdr:col>
      <xdr:colOff>2028825</xdr:colOff>
      <xdr:row>42</xdr:row>
      <xdr:rowOff>238125</xdr:rowOff>
    </xdr:to>
    <xdr:sp macro="" textlink="">
      <xdr:nvSpPr>
        <xdr:cNvPr id="105298" name="正方形/長方形 1">
          <a:extLst>
            <a:ext uri="{FF2B5EF4-FFF2-40B4-BE49-F238E27FC236}">
              <a16:creationId xmlns:a16="http://schemas.microsoft.com/office/drawing/2014/main" id="{00000000-0008-0000-1A00-0000529B0100}"/>
            </a:ext>
          </a:extLst>
        </xdr:cNvPr>
        <xdr:cNvSpPr>
          <a:spLocks noChangeArrowheads="1"/>
        </xdr:cNvSpPr>
      </xdr:nvSpPr>
      <xdr:spPr bwMode="auto">
        <a:xfrm>
          <a:off x="628650" y="10448925"/>
          <a:ext cx="1800225" cy="1190625"/>
        </a:xfrm>
        <a:prstGeom prst="rect">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224790</xdr:colOff>
      <xdr:row>38</xdr:row>
      <xdr:rowOff>76200</xdr:rowOff>
    </xdr:from>
    <xdr:to>
      <xdr:col>2</xdr:col>
      <xdr:colOff>2030936</xdr:colOff>
      <xdr:row>39</xdr:row>
      <xdr:rowOff>112059</xdr:rowOff>
    </xdr:to>
    <xdr:sp macro="" textlink="">
      <xdr:nvSpPr>
        <xdr:cNvPr id="3" name="正方形/長方形 2">
          <a:extLst>
            <a:ext uri="{FF2B5EF4-FFF2-40B4-BE49-F238E27FC236}">
              <a16:creationId xmlns:a16="http://schemas.microsoft.com/office/drawing/2014/main" id="{00000000-0008-0000-1A00-000003000000}"/>
            </a:ext>
          </a:extLst>
        </xdr:cNvPr>
        <xdr:cNvSpPr/>
      </xdr:nvSpPr>
      <xdr:spPr bwMode="auto">
        <a:xfrm>
          <a:off x="632012" y="10127876"/>
          <a:ext cx="1800000" cy="293595"/>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物品管理責任者</a:t>
          </a:r>
        </a:p>
      </xdr:txBody>
    </xdr:sp>
    <xdr:clientData/>
  </xdr:twoCellAnchor>
  <xdr:twoCellAnchor>
    <xdr:from>
      <xdr:col>2</xdr:col>
      <xdr:colOff>2028825</xdr:colOff>
      <xdr:row>38</xdr:row>
      <xdr:rowOff>76200</xdr:rowOff>
    </xdr:from>
    <xdr:to>
      <xdr:col>3</xdr:col>
      <xdr:colOff>1457325</xdr:colOff>
      <xdr:row>42</xdr:row>
      <xdr:rowOff>238125</xdr:rowOff>
    </xdr:to>
    <xdr:sp macro="" textlink="">
      <xdr:nvSpPr>
        <xdr:cNvPr id="105300" name="正方形/長方形 4">
          <a:extLst>
            <a:ext uri="{FF2B5EF4-FFF2-40B4-BE49-F238E27FC236}">
              <a16:creationId xmlns:a16="http://schemas.microsoft.com/office/drawing/2014/main" id="{00000000-0008-0000-1A00-0000549B0100}"/>
            </a:ext>
          </a:extLst>
        </xdr:cNvPr>
        <xdr:cNvSpPr>
          <a:spLocks noChangeArrowheads="1"/>
        </xdr:cNvSpPr>
      </xdr:nvSpPr>
      <xdr:spPr bwMode="auto">
        <a:xfrm>
          <a:off x="2428875" y="10448925"/>
          <a:ext cx="1800225" cy="1190625"/>
        </a:xfrm>
        <a:prstGeom prst="rect">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2030730</xdr:colOff>
      <xdr:row>38</xdr:row>
      <xdr:rowOff>76200</xdr:rowOff>
    </xdr:from>
    <xdr:to>
      <xdr:col>3</xdr:col>
      <xdr:colOff>1464715</xdr:colOff>
      <xdr:row>39</xdr:row>
      <xdr:rowOff>112059</xdr:rowOff>
    </xdr:to>
    <xdr:sp macro="" textlink="">
      <xdr:nvSpPr>
        <xdr:cNvPr id="5" name="正方形/長方形 4">
          <a:extLst>
            <a:ext uri="{FF2B5EF4-FFF2-40B4-BE49-F238E27FC236}">
              <a16:creationId xmlns:a16="http://schemas.microsoft.com/office/drawing/2014/main" id="{00000000-0008-0000-1A00-000005000000}"/>
            </a:ext>
          </a:extLst>
        </xdr:cNvPr>
        <xdr:cNvSpPr/>
      </xdr:nvSpPr>
      <xdr:spPr bwMode="auto">
        <a:xfrm>
          <a:off x="2432237" y="10127876"/>
          <a:ext cx="1803922" cy="293595"/>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システム投入者</a:t>
          </a:r>
        </a:p>
      </xdr:txBody>
    </xdr:sp>
    <xdr:clientData/>
  </xdr:twoCellAnchor>
  <xdr:twoCellAnchor>
    <xdr:from>
      <xdr:col>1</xdr:col>
      <xdr:colOff>184785</xdr:colOff>
      <xdr:row>38</xdr:row>
      <xdr:rowOff>77703</xdr:rowOff>
    </xdr:from>
    <xdr:to>
      <xdr:col>2</xdr:col>
      <xdr:colOff>224650</xdr:colOff>
      <xdr:row>42</xdr:row>
      <xdr:rowOff>229399</xdr:rowOff>
    </xdr:to>
    <xdr:sp macro="" textlink="">
      <xdr:nvSpPr>
        <xdr:cNvPr id="6" name="正方形/長方形 5">
          <a:extLst>
            <a:ext uri="{FF2B5EF4-FFF2-40B4-BE49-F238E27FC236}">
              <a16:creationId xmlns:a16="http://schemas.microsoft.com/office/drawing/2014/main" id="{00000000-0008-0000-1A00-000006000000}"/>
            </a:ext>
          </a:extLst>
        </xdr:cNvPr>
        <xdr:cNvSpPr/>
      </xdr:nvSpPr>
      <xdr:spPr bwMode="auto">
        <a:xfrm>
          <a:off x="390525" y="10107528"/>
          <a:ext cx="238125" cy="1188000"/>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資材担当</a:t>
          </a:r>
        </a:p>
      </xdr:txBody>
    </xdr:sp>
    <xdr:clientData/>
  </xdr:twoCellAnchor>
  <xdr:twoCellAnchor>
    <xdr:from>
      <xdr:col>5</xdr:col>
      <xdr:colOff>561975</xdr:colOff>
      <xdr:row>38</xdr:row>
      <xdr:rowOff>66675</xdr:rowOff>
    </xdr:from>
    <xdr:to>
      <xdr:col>7</xdr:col>
      <xdr:colOff>914400</xdr:colOff>
      <xdr:row>42</xdr:row>
      <xdr:rowOff>228600</xdr:rowOff>
    </xdr:to>
    <xdr:sp macro="" textlink="">
      <xdr:nvSpPr>
        <xdr:cNvPr id="105303" name="正方形/長方形 13">
          <a:extLst>
            <a:ext uri="{FF2B5EF4-FFF2-40B4-BE49-F238E27FC236}">
              <a16:creationId xmlns:a16="http://schemas.microsoft.com/office/drawing/2014/main" id="{00000000-0008-0000-1A00-0000579B0100}"/>
            </a:ext>
          </a:extLst>
        </xdr:cNvPr>
        <xdr:cNvSpPr>
          <a:spLocks noChangeArrowheads="1"/>
        </xdr:cNvSpPr>
      </xdr:nvSpPr>
      <xdr:spPr bwMode="auto">
        <a:xfrm>
          <a:off x="6267450" y="10439400"/>
          <a:ext cx="1809750" cy="1190625"/>
        </a:xfrm>
        <a:prstGeom prst="rect">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563652</xdr:colOff>
      <xdr:row>38</xdr:row>
      <xdr:rowOff>67501</xdr:rowOff>
    </xdr:from>
    <xdr:to>
      <xdr:col>7</xdr:col>
      <xdr:colOff>912555</xdr:colOff>
      <xdr:row>39</xdr:row>
      <xdr:rowOff>87963</xdr:rowOff>
    </xdr:to>
    <xdr:sp macro="" textlink="">
      <xdr:nvSpPr>
        <xdr:cNvPr id="8" name="正方形/長方形 7">
          <a:extLst>
            <a:ext uri="{FF2B5EF4-FFF2-40B4-BE49-F238E27FC236}">
              <a16:creationId xmlns:a16="http://schemas.microsoft.com/office/drawing/2014/main" id="{00000000-0008-0000-1A00-000008000000}"/>
            </a:ext>
          </a:extLst>
        </xdr:cNvPr>
        <xdr:cNvSpPr/>
      </xdr:nvSpPr>
      <xdr:spPr bwMode="auto">
        <a:xfrm>
          <a:off x="6278652" y="10119177"/>
          <a:ext cx="1805668" cy="278198"/>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課　長</a:t>
          </a:r>
        </a:p>
      </xdr:txBody>
    </xdr:sp>
    <xdr:clientData/>
  </xdr:twoCellAnchor>
  <xdr:twoCellAnchor>
    <xdr:from>
      <xdr:col>7</xdr:col>
      <xdr:colOff>914400</xdr:colOff>
      <xdr:row>38</xdr:row>
      <xdr:rowOff>66675</xdr:rowOff>
    </xdr:from>
    <xdr:to>
      <xdr:col>8</xdr:col>
      <xdr:colOff>9525</xdr:colOff>
      <xdr:row>42</xdr:row>
      <xdr:rowOff>228600</xdr:rowOff>
    </xdr:to>
    <xdr:sp macro="" textlink="">
      <xdr:nvSpPr>
        <xdr:cNvPr id="105305" name="正方形/長方形 15">
          <a:extLst>
            <a:ext uri="{FF2B5EF4-FFF2-40B4-BE49-F238E27FC236}">
              <a16:creationId xmlns:a16="http://schemas.microsoft.com/office/drawing/2014/main" id="{00000000-0008-0000-1A00-0000599B0100}"/>
            </a:ext>
          </a:extLst>
        </xdr:cNvPr>
        <xdr:cNvSpPr>
          <a:spLocks noChangeArrowheads="1"/>
        </xdr:cNvSpPr>
      </xdr:nvSpPr>
      <xdr:spPr bwMode="auto">
        <a:xfrm>
          <a:off x="8077200" y="10439400"/>
          <a:ext cx="1800225" cy="1190625"/>
        </a:xfrm>
        <a:prstGeom prst="rect">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912827</xdr:colOff>
      <xdr:row>38</xdr:row>
      <xdr:rowOff>67501</xdr:rowOff>
    </xdr:from>
    <xdr:to>
      <xdr:col>8</xdr:col>
      <xdr:colOff>1912</xdr:colOff>
      <xdr:row>39</xdr:row>
      <xdr:rowOff>87963</xdr:rowOff>
    </xdr:to>
    <xdr:sp macro="" textlink="">
      <xdr:nvSpPr>
        <xdr:cNvPr id="10" name="正方形/長方形 9">
          <a:extLst>
            <a:ext uri="{FF2B5EF4-FFF2-40B4-BE49-F238E27FC236}">
              <a16:creationId xmlns:a16="http://schemas.microsoft.com/office/drawing/2014/main" id="{00000000-0008-0000-1A00-00000A000000}"/>
            </a:ext>
          </a:extLst>
        </xdr:cNvPr>
        <xdr:cNvSpPr/>
      </xdr:nvSpPr>
      <xdr:spPr bwMode="auto">
        <a:xfrm>
          <a:off x="8084592" y="10119177"/>
          <a:ext cx="1789702" cy="278198"/>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担　当　者</a:t>
          </a:r>
        </a:p>
      </xdr:txBody>
    </xdr:sp>
    <xdr:clientData/>
  </xdr:twoCellAnchor>
  <xdr:twoCellAnchor>
    <xdr:from>
      <xdr:col>5</xdr:col>
      <xdr:colOff>329001</xdr:colOff>
      <xdr:row>38</xdr:row>
      <xdr:rowOff>69004</xdr:rowOff>
    </xdr:from>
    <xdr:to>
      <xdr:col>5</xdr:col>
      <xdr:colOff>565097</xdr:colOff>
      <xdr:row>42</xdr:row>
      <xdr:rowOff>220700</xdr:rowOff>
    </xdr:to>
    <xdr:sp macro="" textlink="">
      <xdr:nvSpPr>
        <xdr:cNvPr id="11" name="正方形/長方形 10">
          <a:extLst>
            <a:ext uri="{FF2B5EF4-FFF2-40B4-BE49-F238E27FC236}">
              <a16:creationId xmlns:a16="http://schemas.microsoft.com/office/drawing/2014/main" id="{00000000-0008-0000-1A00-00000B000000}"/>
            </a:ext>
          </a:extLst>
        </xdr:cNvPr>
        <xdr:cNvSpPr/>
      </xdr:nvSpPr>
      <xdr:spPr bwMode="auto">
        <a:xfrm>
          <a:off x="6044001" y="10120680"/>
          <a:ext cx="236096" cy="1182638"/>
        </a:xfrm>
        <a:prstGeom prst="rect">
          <a:avLst/>
        </a:prstGeom>
        <a:solidFill>
          <a:srgbClr val="C0C0C0"/>
        </a:solidFill>
        <a:ln w="12700">
          <a:solidFill>
            <a:srgbClr val="000000"/>
          </a:solidFill>
          <a:round/>
          <a:headEnd/>
          <a:tailEnd/>
        </a:ln>
      </xdr:spPr>
      <xdr:txBody>
        <a:bodyPr vertOverflow="clip" horzOverflow="clip" wrap="square" lIns="91440" tIns="45720" rIns="91440" bIns="45720" rtlCol="0" anchor="ctr" upright="1"/>
        <a:lstStyle/>
        <a:p>
          <a:pPr algn="ctr" rtl="0">
            <a:lnSpc>
              <a:spcPts val="2200"/>
            </a:lnSpc>
          </a:pPr>
          <a:r>
            <a:rPr kumimoji="1" lang="ja-JP" altLang="en-US" sz="1100" b="0" i="0" u="none" strike="noStrike" baseline="0">
              <a:solidFill>
                <a:srgbClr val="000000"/>
              </a:solidFill>
              <a:latin typeface="ＭＳ Ｐ明朝" pitchFamily="18" charset="-128"/>
              <a:ea typeface="ＭＳ Ｐ明朝" pitchFamily="18" charset="-128"/>
            </a:rPr>
            <a:t>要求元</a:t>
          </a:r>
        </a:p>
      </xdr:txBody>
    </xdr:sp>
    <xdr:clientData/>
  </xdr:twoCellAnchor>
  <xdr:twoCellAnchor>
    <xdr:from>
      <xdr:col>1</xdr:col>
      <xdr:colOff>190500</xdr:colOff>
      <xdr:row>43</xdr:row>
      <xdr:rowOff>0</xdr:rowOff>
    </xdr:from>
    <xdr:to>
      <xdr:col>8</xdr:col>
      <xdr:colOff>19050</xdr:colOff>
      <xdr:row>43</xdr:row>
      <xdr:rowOff>247650</xdr:rowOff>
    </xdr:to>
    <xdr:sp macro="" textlink="">
      <xdr:nvSpPr>
        <xdr:cNvPr id="105308" name="正方形/長方形 4">
          <a:extLst>
            <a:ext uri="{FF2B5EF4-FFF2-40B4-BE49-F238E27FC236}">
              <a16:creationId xmlns:a16="http://schemas.microsoft.com/office/drawing/2014/main" id="{00000000-0008-0000-1A00-00005C9B0100}"/>
            </a:ext>
          </a:extLst>
        </xdr:cNvPr>
        <xdr:cNvSpPr>
          <a:spLocks noChangeArrowheads="1"/>
        </xdr:cNvSpPr>
      </xdr:nvSpPr>
      <xdr:spPr bwMode="auto">
        <a:xfrm>
          <a:off x="390525" y="11658600"/>
          <a:ext cx="9496425" cy="247650"/>
        </a:xfrm>
        <a:prstGeom prst="rect">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5</xdr:col>
      <xdr:colOff>762002</xdr:colOff>
      <xdr:row>41</xdr:row>
      <xdr:rowOff>67235</xdr:rowOff>
    </xdr:from>
    <xdr:ext cx="1512794" cy="425758"/>
    <xdr:sp macro="" textlink="">
      <xdr:nvSpPr>
        <xdr:cNvPr id="13" name="テキスト ボックス 12"/>
        <xdr:cNvSpPr txBox="1"/>
      </xdr:nvSpPr>
      <xdr:spPr>
        <a:xfrm>
          <a:off x="6477002" y="11239500"/>
          <a:ext cx="1512794" cy="4257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a:t>デジ帳で電子</a:t>
          </a:r>
          <a:r>
            <a:rPr kumimoji="1" lang="ja-JP" altLang="en-US" sz="1000">
              <a:latin typeface="ＭＳ Ｐ明朝" panose="02020600040205080304" pitchFamily="18" charset="-128"/>
              <a:ea typeface="ＭＳ Ｐ明朝" panose="02020600040205080304" pitchFamily="18" charset="-128"/>
            </a:rPr>
            <a:t>承認</a:t>
          </a:r>
          <a:r>
            <a:rPr kumimoji="1" lang="ja-JP" altLang="en-US" sz="1000"/>
            <a:t>を行う場合は、サイン不要</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xdr:col>
      <xdr:colOff>68580</xdr:colOff>
      <xdr:row>1</xdr:row>
      <xdr:rowOff>76200</xdr:rowOff>
    </xdr:from>
    <xdr:to>
      <xdr:col>2</xdr:col>
      <xdr:colOff>1299210</xdr:colOff>
      <xdr:row>1</xdr:row>
      <xdr:rowOff>304800</xdr:rowOff>
    </xdr:to>
    <xdr:sp macro="" textlink="">
      <xdr:nvSpPr>
        <xdr:cNvPr id="14355" name="Text Box 19">
          <a:extLst>
            <a:ext uri="{FF2B5EF4-FFF2-40B4-BE49-F238E27FC236}">
              <a16:creationId xmlns:a16="http://schemas.microsoft.com/office/drawing/2014/main" id="{00000000-0008-0000-1500-000013380000}"/>
            </a:ext>
          </a:extLst>
        </xdr:cNvPr>
        <xdr:cNvSpPr txBox="1">
          <a:spLocks noChangeArrowheads="1"/>
        </xdr:cNvSpPr>
      </xdr:nvSpPr>
      <xdr:spPr bwMode="auto">
        <a:xfrm>
          <a:off x="266700" y="247650"/>
          <a:ext cx="1428750" cy="228600"/>
        </a:xfrm>
        <a:prstGeom prst="rect">
          <a:avLst/>
        </a:prstGeom>
        <a:noFill/>
        <a:ln>
          <a:noFill/>
        </a:ln>
      </xdr:spPr>
      <xdr:txBody>
        <a:bodyPr vertOverflow="clip" wrap="square" lIns="27432" tIns="18288" rIns="0" bIns="0" anchor="t" upright="1"/>
        <a:lstStyle/>
        <a:p>
          <a:pPr algn="l" rtl="0">
            <a:defRPr sz="1000"/>
          </a:pPr>
          <a:r>
            <a:rPr lang="ja-JP" altLang="en-US" sz="1200" b="1" i="0" u="none" strike="noStrike" baseline="0">
              <a:solidFill>
                <a:srgbClr val="FFFFFF"/>
              </a:solidFill>
              <a:latin typeface="ＭＳ Ｐゴシック"/>
              <a:ea typeface="ＭＳ Ｐゴシック"/>
            </a:rPr>
            <a:t>リース表示期間</a:t>
          </a:r>
        </a:p>
      </xdr:txBody>
    </xdr:sp>
    <xdr:clientData/>
  </xdr:twoCellAnchor>
  <xdr:twoCellAnchor>
    <xdr:from>
      <xdr:col>3</xdr:col>
      <xdr:colOff>177165</xdr:colOff>
      <xdr:row>1</xdr:row>
      <xdr:rowOff>87630</xdr:rowOff>
    </xdr:from>
    <xdr:to>
      <xdr:col>4</xdr:col>
      <xdr:colOff>68417</xdr:colOff>
      <xdr:row>1</xdr:row>
      <xdr:rowOff>306705</xdr:rowOff>
    </xdr:to>
    <xdr:sp macro="" textlink="">
      <xdr:nvSpPr>
        <xdr:cNvPr id="14356" name="Text Box 20">
          <a:extLst>
            <a:ext uri="{FF2B5EF4-FFF2-40B4-BE49-F238E27FC236}">
              <a16:creationId xmlns:a16="http://schemas.microsoft.com/office/drawing/2014/main" id="{00000000-0008-0000-1500-000014380000}"/>
            </a:ext>
          </a:extLst>
        </xdr:cNvPr>
        <xdr:cNvSpPr txBox="1">
          <a:spLocks noChangeArrowheads="1"/>
        </xdr:cNvSpPr>
      </xdr:nvSpPr>
      <xdr:spPr bwMode="auto">
        <a:xfrm>
          <a:off x="2419350" y="266700"/>
          <a:ext cx="323850" cy="228600"/>
        </a:xfrm>
        <a:prstGeom prst="rect">
          <a:avLst/>
        </a:prstGeom>
        <a:noFill/>
        <a:ln>
          <a:noFill/>
        </a:ln>
      </xdr:spPr>
      <xdr:txBody>
        <a:bodyPr vertOverflow="clip" wrap="square" lIns="27432" tIns="18288" rIns="0" bIns="0" anchor="t" upright="1"/>
        <a:lstStyle/>
        <a:p>
          <a:pPr algn="l" rtl="0">
            <a:defRPr sz="1000"/>
          </a:pPr>
          <a:r>
            <a:rPr lang="ja-JP" altLang="en-US" sz="1200" b="1" i="0" u="none" strike="noStrike" baseline="0">
              <a:solidFill>
                <a:srgbClr val="FFFFFF"/>
              </a:solidFill>
              <a:latin typeface="ＭＳ Ｐゴシック"/>
              <a:ea typeface="ＭＳ Ｐゴシック"/>
            </a:rPr>
            <a:t>～</a:t>
          </a:r>
        </a:p>
      </xdr:txBody>
    </xdr:sp>
    <xdr:clientData/>
  </xdr:twoCellAnchor>
  <xdr:twoCellAnchor>
    <xdr:from>
      <xdr:col>2</xdr:col>
      <xdr:colOff>1739265</xdr:colOff>
      <xdr:row>1</xdr:row>
      <xdr:rowOff>87630</xdr:rowOff>
    </xdr:from>
    <xdr:to>
      <xdr:col>3</xdr:col>
      <xdr:colOff>225135</xdr:colOff>
      <xdr:row>1</xdr:row>
      <xdr:rowOff>306705</xdr:rowOff>
    </xdr:to>
    <xdr:sp macro="" textlink="">
      <xdr:nvSpPr>
        <xdr:cNvPr id="14357" name="Text Box 21">
          <a:extLst>
            <a:ext uri="{FF2B5EF4-FFF2-40B4-BE49-F238E27FC236}">
              <a16:creationId xmlns:a16="http://schemas.microsoft.com/office/drawing/2014/main" id="{00000000-0008-0000-1500-000015380000}"/>
            </a:ext>
          </a:extLst>
        </xdr:cNvPr>
        <xdr:cNvSpPr txBox="1">
          <a:spLocks noChangeArrowheads="1"/>
        </xdr:cNvSpPr>
      </xdr:nvSpPr>
      <xdr:spPr bwMode="auto">
        <a:xfrm>
          <a:off x="2143125" y="266700"/>
          <a:ext cx="323850" cy="228600"/>
        </a:xfrm>
        <a:prstGeom prst="rect">
          <a:avLst/>
        </a:prstGeom>
        <a:noFill/>
        <a:ln>
          <a:noFill/>
        </a:ln>
      </xdr:spPr>
      <xdr:txBody>
        <a:bodyPr vertOverflow="clip" wrap="square" lIns="27432" tIns="18288" rIns="0" bIns="0" anchor="t" upright="1"/>
        <a:lstStyle/>
        <a:p>
          <a:pPr algn="l" rtl="0">
            <a:defRPr sz="1000"/>
          </a:pPr>
          <a:r>
            <a:rPr lang="ja-JP" altLang="en-US" sz="1200" b="1" i="0" u="none" strike="noStrike" baseline="0">
              <a:solidFill>
                <a:srgbClr val="FFFFFF"/>
              </a:solidFill>
              <a:latin typeface="ＭＳ Ｐゴシック"/>
              <a:ea typeface="ＭＳ Ｐゴシック"/>
            </a:rPr>
            <a:t>年</a:t>
          </a:r>
        </a:p>
      </xdr:txBody>
    </xdr:sp>
    <xdr:clientData/>
  </xdr:twoCellAnchor>
  <xdr:twoCellAnchor>
    <xdr:from>
      <xdr:col>4</xdr:col>
      <xdr:colOff>634365</xdr:colOff>
      <xdr:row>1</xdr:row>
      <xdr:rowOff>87630</xdr:rowOff>
    </xdr:from>
    <xdr:to>
      <xdr:col>4</xdr:col>
      <xdr:colOff>966636</xdr:colOff>
      <xdr:row>1</xdr:row>
      <xdr:rowOff>316230</xdr:rowOff>
    </xdr:to>
    <xdr:sp macro="" textlink="">
      <xdr:nvSpPr>
        <xdr:cNvPr id="14358" name="Text Box 22">
          <a:extLst>
            <a:ext uri="{FF2B5EF4-FFF2-40B4-BE49-F238E27FC236}">
              <a16:creationId xmlns:a16="http://schemas.microsoft.com/office/drawing/2014/main" id="{00000000-0008-0000-1500-000016380000}"/>
            </a:ext>
          </a:extLst>
        </xdr:cNvPr>
        <xdr:cNvSpPr txBox="1">
          <a:spLocks noChangeArrowheads="1"/>
        </xdr:cNvSpPr>
      </xdr:nvSpPr>
      <xdr:spPr bwMode="auto">
        <a:xfrm>
          <a:off x="3314700" y="266700"/>
          <a:ext cx="323850" cy="228600"/>
        </a:xfrm>
        <a:prstGeom prst="rect">
          <a:avLst/>
        </a:prstGeom>
        <a:noFill/>
        <a:ln>
          <a:noFill/>
        </a:ln>
      </xdr:spPr>
      <xdr:txBody>
        <a:bodyPr vertOverflow="clip" wrap="square" lIns="27432" tIns="18288" rIns="0" bIns="0" anchor="t" upright="1"/>
        <a:lstStyle/>
        <a:p>
          <a:pPr algn="l" rtl="0">
            <a:defRPr sz="1000"/>
          </a:pPr>
          <a:r>
            <a:rPr lang="ja-JP" altLang="en-US" sz="1200" b="1" i="0" u="none" strike="noStrike" baseline="0">
              <a:solidFill>
                <a:srgbClr val="FFFFFF"/>
              </a:solidFill>
              <a:latin typeface="ＭＳ Ｐゴシック"/>
              <a:ea typeface="ＭＳ Ｐゴシック"/>
            </a:rPr>
            <a:t>年</a:t>
          </a:r>
        </a:p>
      </xdr:txBody>
    </xdr:sp>
    <xdr:clientData/>
  </xdr:twoCellAnchor>
  <xdr:twoCellAnchor>
    <xdr:from>
      <xdr:col>4</xdr:col>
      <xdr:colOff>956310</xdr:colOff>
      <xdr:row>0</xdr:row>
      <xdr:rowOff>66675</xdr:rowOff>
    </xdr:from>
    <xdr:to>
      <xdr:col>9</xdr:col>
      <xdr:colOff>77</xdr:colOff>
      <xdr:row>1</xdr:row>
      <xdr:rowOff>885825</xdr:rowOff>
    </xdr:to>
    <xdr:sp macro="" textlink="">
      <xdr:nvSpPr>
        <xdr:cNvPr id="14359" name="Text Box 23">
          <a:extLst>
            <a:ext uri="{FF2B5EF4-FFF2-40B4-BE49-F238E27FC236}">
              <a16:creationId xmlns:a16="http://schemas.microsoft.com/office/drawing/2014/main" id="{00000000-0008-0000-1500-000017380000}"/>
            </a:ext>
          </a:extLst>
        </xdr:cNvPr>
        <xdr:cNvSpPr txBox="1">
          <a:spLocks noChangeArrowheads="1"/>
        </xdr:cNvSpPr>
      </xdr:nvSpPr>
      <xdr:spPr bwMode="auto">
        <a:xfrm>
          <a:off x="3629025" y="66675"/>
          <a:ext cx="4591050" cy="9906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⇒ﾘｰｽ対象物品別契約可能期間は下記を参照願います。</a:t>
          </a:r>
        </a:p>
        <a:p>
          <a:pPr algn="l" rtl="0">
            <a:defRPr sz="1000"/>
          </a:pPr>
          <a:r>
            <a:rPr lang="ja-JP" altLang="en-US" sz="1100" b="0" i="0" u="none" strike="noStrike" baseline="0">
              <a:solidFill>
                <a:srgbClr val="000000"/>
              </a:solidFill>
              <a:latin typeface="ＭＳ Ｐゴシック"/>
              <a:ea typeface="ＭＳ Ｐゴシック"/>
            </a:rPr>
            <a:t> 　･法定耐用年数</a:t>
          </a:r>
          <a:r>
            <a:rPr lang="en-US" altLang="ja-JP" sz="1100" b="0" i="0" u="none" strike="noStrike" baseline="0">
              <a:solidFill>
                <a:srgbClr val="000000"/>
              </a:solidFill>
              <a:latin typeface="ＭＳ Ｐゴシック"/>
              <a:ea typeface="ＭＳ Ｐゴシック"/>
            </a:rPr>
            <a:t>10</a:t>
          </a:r>
          <a:r>
            <a:rPr lang="ja-JP" altLang="en-US" sz="1100" b="0" i="0" u="none" strike="noStrike" baseline="0">
              <a:solidFill>
                <a:srgbClr val="000000"/>
              </a:solidFill>
              <a:latin typeface="ＭＳ Ｐゴシック"/>
              <a:ea typeface="ＭＳ Ｐゴシック"/>
            </a:rPr>
            <a:t>年の機器</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ﾙｰﾀ･</a:t>
          </a:r>
          <a:r>
            <a:rPr lang="en-US" altLang="ja-JP" sz="1100" b="0" i="0" u="none" strike="noStrike" baseline="0">
              <a:solidFill>
                <a:srgbClr val="000000"/>
              </a:solidFill>
              <a:latin typeface="ＭＳ Ｐゴシック"/>
              <a:ea typeface="ＭＳ Ｐゴシック"/>
            </a:rPr>
            <a:t>HUB</a:t>
          </a:r>
          <a:r>
            <a:rPr lang="ja-JP" altLang="en-US" sz="1100" b="0" i="0" u="none" strike="noStrike" baseline="0">
              <a:solidFill>
                <a:srgbClr val="000000"/>
              </a:solidFill>
              <a:latin typeface="ＭＳ Ｐゴシック"/>
              <a:ea typeface="ＭＳ Ｐゴシック"/>
            </a:rPr>
            <a:t>等</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6</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7</a:t>
          </a:r>
          <a:r>
            <a:rPr lang="ja-JP" altLang="en-US" sz="1100" b="0" i="0" u="none" strike="noStrike" baseline="0">
              <a:solidFill>
                <a:srgbClr val="000000"/>
              </a:solidFill>
              <a:latin typeface="ＭＳ Ｐゴシック"/>
              <a:ea typeface="ＭＳ Ｐゴシック"/>
            </a:rPr>
            <a:t>年</a:t>
          </a:r>
        </a:p>
        <a:p>
          <a:pPr algn="l" rtl="0">
            <a:lnSpc>
              <a:spcPts val="1300"/>
            </a:lnSpc>
            <a:defRPr sz="1000"/>
          </a:pPr>
          <a:r>
            <a:rPr lang="ja-JP" altLang="en-US" sz="1100" b="0" i="0" u="none" strike="noStrike" baseline="0">
              <a:solidFill>
                <a:srgbClr val="000000"/>
              </a:solidFill>
              <a:latin typeface="ＭＳ Ｐゴシック"/>
              <a:ea typeface="ＭＳ Ｐゴシック"/>
            </a:rPr>
            <a:t>　 ･法定耐用年数</a:t>
          </a:r>
          <a:r>
            <a:rPr lang="en-US" altLang="ja-JP" sz="1100" b="0" i="0" u="none" strike="noStrike" baseline="0">
              <a:solidFill>
                <a:srgbClr val="000000"/>
              </a:solidFill>
              <a:latin typeface="ＭＳ Ｐゴシック"/>
              <a:ea typeface="ＭＳ Ｐゴシック"/>
            </a:rPr>
            <a:t>6</a:t>
          </a:r>
          <a:r>
            <a:rPr lang="ja-JP" altLang="en-US" sz="1100" b="0" i="0" u="none" strike="noStrike" baseline="0">
              <a:solidFill>
                <a:srgbClr val="000000"/>
              </a:solidFill>
              <a:latin typeface="ＭＳ Ｐゴシック"/>
              <a:ea typeface="ＭＳ Ｐゴシック"/>
            </a:rPr>
            <a:t>年の機器</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ﾋﾞｼﾞﾈｽﾌｫﾝ等</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4</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7</a:t>
          </a:r>
          <a:r>
            <a:rPr lang="ja-JP" altLang="en-US" sz="1100" b="0" i="0" u="none" strike="noStrike" baseline="0">
              <a:solidFill>
                <a:srgbClr val="000000"/>
              </a:solidFill>
              <a:latin typeface="ＭＳ Ｐゴシック"/>
              <a:ea typeface="ＭＳ Ｐゴシック"/>
            </a:rPr>
            <a:t>年</a:t>
          </a:r>
        </a:p>
        <a:p>
          <a:pPr algn="l" rtl="0">
            <a:lnSpc>
              <a:spcPts val="1300"/>
            </a:lnSpc>
            <a:defRPr sz="1000"/>
          </a:pPr>
          <a:r>
            <a:rPr lang="ja-JP" altLang="en-US" sz="1100" b="0" i="0" u="none" strike="noStrike" baseline="0">
              <a:solidFill>
                <a:srgbClr val="000000"/>
              </a:solidFill>
              <a:latin typeface="ＭＳ Ｐゴシック"/>
              <a:ea typeface="ＭＳ Ｐゴシック"/>
            </a:rPr>
            <a:t>　 ･法定耐用年数</a:t>
          </a:r>
          <a:r>
            <a:rPr lang="en-US" altLang="ja-JP" sz="1100" b="0"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年の機器</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複合機･</a:t>
          </a:r>
          <a:r>
            <a:rPr lang="en-US" altLang="ja-JP" sz="1100" b="0" i="0" u="none" strike="noStrike" baseline="0">
              <a:solidFill>
                <a:srgbClr val="000000"/>
              </a:solidFill>
              <a:latin typeface="ＭＳ Ｐゴシック"/>
              <a:ea typeface="ＭＳ Ｐゴシック"/>
            </a:rPr>
            <a:t>FAX</a:t>
          </a:r>
          <a:r>
            <a:rPr lang="ja-JP" altLang="en-US" sz="1100" b="0" i="0" u="none" strike="noStrike" baseline="0">
              <a:solidFill>
                <a:srgbClr val="000000"/>
              </a:solidFill>
              <a:latin typeface="ＭＳ Ｐゴシック"/>
              <a:ea typeface="ＭＳ Ｐゴシック"/>
            </a:rPr>
            <a:t>等</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6</a:t>
          </a:r>
          <a:r>
            <a:rPr lang="ja-JP" altLang="en-US" sz="1100" b="0" i="0" u="none" strike="noStrike" baseline="0">
              <a:solidFill>
                <a:srgbClr val="000000"/>
              </a:solidFill>
              <a:latin typeface="ＭＳ Ｐゴシック"/>
              <a:ea typeface="ＭＳ Ｐゴシック"/>
            </a:rPr>
            <a:t>年</a:t>
          </a:r>
        </a:p>
        <a:p>
          <a:pPr algn="l" rtl="0">
            <a:lnSpc>
              <a:spcPts val="1200"/>
            </a:lnSpc>
            <a:defRPr sz="1000"/>
          </a:pPr>
          <a:r>
            <a:rPr lang="ja-JP" altLang="en-US" sz="1100" b="0" i="0" u="none" strike="noStrike" baseline="0">
              <a:solidFill>
                <a:srgbClr val="000000"/>
              </a:solidFill>
              <a:latin typeface="ＭＳ Ｐゴシック"/>
              <a:ea typeface="ＭＳ Ｐゴシック"/>
            </a:rPr>
            <a:t>　 ･法定耐用年数</a:t>
          </a:r>
          <a:r>
            <a:rPr lang="en-US" altLang="ja-JP" sz="1100" b="0" i="0" u="none" strike="noStrike" baseline="0">
              <a:solidFill>
                <a:srgbClr val="000000"/>
              </a:solidFill>
              <a:latin typeface="ＭＳ Ｐゴシック"/>
              <a:ea typeface="ＭＳ Ｐゴシック"/>
            </a:rPr>
            <a:t>4</a:t>
          </a:r>
          <a:r>
            <a:rPr lang="ja-JP" altLang="en-US" sz="1100" b="0" i="0" u="none" strike="noStrike" baseline="0">
              <a:solidFill>
                <a:srgbClr val="000000"/>
              </a:solidFill>
              <a:latin typeface="ＭＳ Ｐゴシック"/>
              <a:ea typeface="ＭＳ Ｐゴシック"/>
            </a:rPr>
            <a:t>年の機器</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ﾊﾟｿｺﾝ等</a:t>
          </a:r>
          <a:r>
            <a:rPr lang="en-US" altLang="ja-JP" sz="1100" b="0" i="0" u="none" strike="noStrike" baseline="0">
              <a:solidFill>
                <a:srgbClr val="000000"/>
              </a:solidFill>
              <a:latin typeface="ＭＳ Ｐゴシック"/>
              <a:ea typeface="ＭＳ Ｐゴシック"/>
            </a:rPr>
            <a:t>)</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2</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年</a:t>
          </a:r>
        </a:p>
      </xdr:txBody>
    </xdr:sp>
    <xdr:clientData/>
  </xdr:twoCellAnchor>
  <mc:AlternateContent xmlns:mc="http://schemas.openxmlformats.org/markup-compatibility/2006">
    <mc:Choice xmlns:a14="http://schemas.microsoft.com/office/drawing/2010/main" Requires="a14">
      <xdr:twoCellAnchor editAs="absolute">
        <xdr:from>
          <xdr:col>2</xdr:col>
          <xdr:colOff>1009650</xdr:colOff>
          <xdr:row>1</xdr:row>
          <xdr:rowOff>57150</xdr:rowOff>
        </xdr:from>
        <xdr:to>
          <xdr:col>2</xdr:col>
          <xdr:colOff>1628775</xdr:colOff>
          <xdr:row>1</xdr:row>
          <xdr:rowOff>266700</xdr:rowOff>
        </xdr:to>
        <xdr:sp macro="" textlink="">
          <xdr:nvSpPr>
            <xdr:cNvPr id="14360" name="ComboBox1" hidden="1">
              <a:extLst>
                <a:ext uri="{63B3BB69-23CF-44E3-9099-C40C66FF867C}">
                  <a14:compatExt spid="_x0000_s14360"/>
                </a:ext>
                <a:ext uri="{FF2B5EF4-FFF2-40B4-BE49-F238E27FC236}">
                  <a16:creationId xmlns:a16="http://schemas.microsoft.com/office/drawing/2014/main" id="{00000000-0008-0000-15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57150</xdr:rowOff>
        </xdr:from>
        <xdr:to>
          <xdr:col>4</xdr:col>
          <xdr:colOff>371475</xdr:colOff>
          <xdr:row>1</xdr:row>
          <xdr:rowOff>266700</xdr:rowOff>
        </xdr:to>
        <xdr:sp macro="" textlink="">
          <xdr:nvSpPr>
            <xdr:cNvPr id="14361" name="ComboBox2" hidden="1">
              <a:extLst>
                <a:ext uri="{63B3BB69-23CF-44E3-9099-C40C66FF867C}">
                  <a14:compatExt spid="_x0000_s14361"/>
                </a:ext>
                <a:ext uri="{FF2B5EF4-FFF2-40B4-BE49-F238E27FC236}">
                  <a16:creationId xmlns:a16="http://schemas.microsoft.com/office/drawing/2014/main" id="{00000000-0008-0000-15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11</xdr:col>
      <xdr:colOff>180975</xdr:colOff>
      <xdr:row>4</xdr:row>
      <xdr:rowOff>200025</xdr:rowOff>
    </xdr:from>
    <xdr:to>
      <xdr:col>11</xdr:col>
      <xdr:colOff>790575</xdr:colOff>
      <xdr:row>7</xdr:row>
      <xdr:rowOff>19050</xdr:rowOff>
    </xdr:to>
    <xdr:pic>
      <xdr:nvPicPr>
        <xdr:cNvPr id="34541" name="Picture 1">
          <a:extLst>
            <a:ext uri="{FF2B5EF4-FFF2-40B4-BE49-F238E27FC236}">
              <a16:creationId xmlns:a16="http://schemas.microsoft.com/office/drawing/2014/main" id="{00000000-0008-0000-1C00-0000ED8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34075" y="80962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4</xdr:col>
      <xdr:colOff>0</xdr:colOff>
      <xdr:row>0</xdr:row>
      <xdr:rowOff>0</xdr:rowOff>
    </xdr:to>
    <xdr:sp macro="" textlink="">
      <xdr:nvSpPr>
        <xdr:cNvPr id="37889" name="AutoShape 1">
          <a:extLst>
            <a:ext uri="{FF2B5EF4-FFF2-40B4-BE49-F238E27FC236}">
              <a16:creationId xmlns:a16="http://schemas.microsoft.com/office/drawing/2014/main" id="{00000000-0008-0000-1E00-000001940000}"/>
            </a:ext>
          </a:extLst>
        </xdr:cNvPr>
        <xdr:cNvSpPr>
          <a:spLocks noChangeArrowheads="1"/>
        </xdr:cNvSpPr>
      </xdr:nvSpPr>
      <xdr:spPr bwMode="auto">
        <a:xfrm>
          <a:off x="200025" y="0"/>
          <a:ext cx="92392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0" anchor="t" upright="1"/>
        <a:lstStyle/>
        <a:p>
          <a:pPr algn="ctr" rtl="0">
            <a:defRPr sz="1000"/>
          </a:pPr>
          <a:r>
            <a:rPr lang="ja-JP" altLang="en-US" sz="1500" b="1" i="0" u="none" strike="noStrike" baseline="0">
              <a:solidFill>
                <a:srgbClr val="FFFF00"/>
              </a:solidFill>
              <a:latin typeface="ＭＳ Ｐゴシック"/>
              <a:ea typeface="ＭＳ Ｐゴシック"/>
            </a:rPr>
            <a:t>基本質問表へ</a:t>
          </a:r>
        </a:p>
      </xdr:txBody>
    </xdr:sp>
    <xdr:clientData/>
  </xdr:twoCellAnchor>
  <xdr:twoCellAnchor>
    <xdr:from>
      <xdr:col>1</xdr:col>
      <xdr:colOff>0</xdr:colOff>
      <xdr:row>0</xdr:row>
      <xdr:rowOff>0</xdr:rowOff>
    </xdr:from>
    <xdr:to>
      <xdr:col>4</xdr:col>
      <xdr:colOff>0</xdr:colOff>
      <xdr:row>0</xdr:row>
      <xdr:rowOff>0</xdr:rowOff>
    </xdr:to>
    <xdr:sp macro="" textlink="">
      <xdr:nvSpPr>
        <xdr:cNvPr id="37890" name="AutoShape 2">
          <a:extLst>
            <a:ext uri="{FF2B5EF4-FFF2-40B4-BE49-F238E27FC236}">
              <a16:creationId xmlns:a16="http://schemas.microsoft.com/office/drawing/2014/main" id="{00000000-0008-0000-1E00-000002940000}"/>
            </a:ext>
          </a:extLst>
        </xdr:cNvPr>
        <xdr:cNvSpPr>
          <a:spLocks noChangeArrowheads="1"/>
        </xdr:cNvSpPr>
      </xdr:nvSpPr>
      <xdr:spPr bwMode="auto">
        <a:xfrm>
          <a:off x="200025" y="0"/>
          <a:ext cx="92392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500" b="1" i="0" u="none" strike="noStrike" baseline="0">
              <a:solidFill>
                <a:srgbClr val="FFFF00"/>
              </a:solidFill>
              <a:latin typeface="ＭＳ Ｐゴシック"/>
              <a:ea typeface="ＭＳ Ｐゴシック"/>
            </a:rPr>
            <a:t>機器質問表へ</a:t>
          </a:r>
        </a:p>
      </xdr:txBody>
    </xdr:sp>
    <xdr:clientData/>
  </xdr:twoCellAnchor>
  <xdr:twoCellAnchor>
    <xdr:from>
      <xdr:col>15</xdr:col>
      <xdr:colOff>0</xdr:colOff>
      <xdr:row>0</xdr:row>
      <xdr:rowOff>0</xdr:rowOff>
    </xdr:from>
    <xdr:to>
      <xdr:col>18</xdr:col>
      <xdr:colOff>0</xdr:colOff>
      <xdr:row>0</xdr:row>
      <xdr:rowOff>0</xdr:rowOff>
    </xdr:to>
    <xdr:sp macro="" textlink="">
      <xdr:nvSpPr>
        <xdr:cNvPr id="37891" name="AutoShape 3">
          <a:extLst>
            <a:ext uri="{FF2B5EF4-FFF2-40B4-BE49-F238E27FC236}">
              <a16:creationId xmlns:a16="http://schemas.microsoft.com/office/drawing/2014/main" id="{00000000-0008-0000-1E00-000003940000}"/>
            </a:ext>
          </a:extLst>
        </xdr:cNvPr>
        <xdr:cNvSpPr>
          <a:spLocks noChangeArrowheads="1"/>
        </xdr:cNvSpPr>
      </xdr:nvSpPr>
      <xdr:spPr bwMode="auto">
        <a:xfrm>
          <a:off x="7258050" y="0"/>
          <a:ext cx="60007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FFFF00"/>
              </a:solidFill>
              <a:latin typeface="ＭＳ Ｐゴシック"/>
              <a:ea typeface="ＭＳ Ｐゴシック"/>
            </a:rPr>
            <a:t>見積明細書へ</a:t>
          </a:r>
        </a:p>
      </xdr:txBody>
    </xdr:sp>
    <xdr:clientData/>
  </xdr:twoCellAnchor>
  <xdr:twoCellAnchor>
    <xdr:from>
      <xdr:col>15</xdr:col>
      <xdr:colOff>0</xdr:colOff>
      <xdr:row>0</xdr:row>
      <xdr:rowOff>0</xdr:rowOff>
    </xdr:from>
    <xdr:to>
      <xdr:col>18</xdr:col>
      <xdr:colOff>0</xdr:colOff>
      <xdr:row>0</xdr:row>
      <xdr:rowOff>0</xdr:rowOff>
    </xdr:to>
    <xdr:sp macro="" textlink="">
      <xdr:nvSpPr>
        <xdr:cNvPr id="37892" name="AutoShape 4">
          <a:extLst>
            <a:ext uri="{FF2B5EF4-FFF2-40B4-BE49-F238E27FC236}">
              <a16:creationId xmlns:a16="http://schemas.microsoft.com/office/drawing/2014/main" id="{00000000-0008-0000-1E00-000004940000}"/>
            </a:ext>
          </a:extLst>
        </xdr:cNvPr>
        <xdr:cNvSpPr>
          <a:spLocks noChangeArrowheads="1"/>
        </xdr:cNvSpPr>
      </xdr:nvSpPr>
      <xdr:spPr bwMode="auto">
        <a:xfrm>
          <a:off x="7258050" y="0"/>
          <a:ext cx="60007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FFFF00"/>
              </a:solidFill>
              <a:latin typeface="ＭＳ Ｐゴシック"/>
              <a:ea typeface="ＭＳ Ｐゴシック"/>
            </a:rPr>
            <a:t>要求書へ</a:t>
          </a:r>
        </a:p>
      </xdr:txBody>
    </xdr:sp>
    <xdr:clientData/>
  </xdr:twoCellAnchor>
  <xdr:twoCellAnchor>
    <xdr:from>
      <xdr:col>236</xdr:col>
      <xdr:colOff>419100</xdr:colOff>
      <xdr:row>33</xdr:row>
      <xdr:rowOff>276225</xdr:rowOff>
    </xdr:from>
    <xdr:to>
      <xdr:col>239</xdr:col>
      <xdr:colOff>904875</xdr:colOff>
      <xdr:row>40</xdr:row>
      <xdr:rowOff>219075</xdr:rowOff>
    </xdr:to>
    <xdr:pic>
      <xdr:nvPicPr>
        <xdr:cNvPr id="108125" name="Picture 5">
          <a:extLst>
            <a:ext uri="{FF2B5EF4-FFF2-40B4-BE49-F238E27FC236}">
              <a16:creationId xmlns:a16="http://schemas.microsoft.com/office/drawing/2014/main" id="{00000000-0008-0000-1E00-00005DA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467425" y="7953375"/>
          <a:ext cx="4314825" cy="303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236</xdr:col>
      <xdr:colOff>762000</xdr:colOff>
      <xdr:row>35</xdr:row>
      <xdr:rowOff>314325</xdr:rowOff>
    </xdr:from>
    <xdr:to>
      <xdr:col>238</xdr:col>
      <xdr:colOff>152400</xdr:colOff>
      <xdr:row>37</xdr:row>
      <xdr:rowOff>57150</xdr:rowOff>
    </xdr:to>
    <xdr:sp macro="" textlink="">
      <xdr:nvSpPr>
        <xdr:cNvPr id="108126" name="Rectangle 6">
          <a:extLst>
            <a:ext uri="{FF2B5EF4-FFF2-40B4-BE49-F238E27FC236}">
              <a16:creationId xmlns:a16="http://schemas.microsoft.com/office/drawing/2014/main" id="{00000000-0008-0000-1E00-00005EA60100}"/>
            </a:ext>
          </a:extLst>
        </xdr:cNvPr>
        <xdr:cNvSpPr>
          <a:spLocks noChangeArrowheads="1"/>
        </xdr:cNvSpPr>
      </xdr:nvSpPr>
      <xdr:spPr bwMode="auto">
        <a:xfrm>
          <a:off x="158810325" y="9610725"/>
          <a:ext cx="2162175" cy="161925"/>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236</xdr:col>
      <xdr:colOff>485775</xdr:colOff>
      <xdr:row>44</xdr:row>
      <xdr:rowOff>9525</xdr:rowOff>
    </xdr:from>
    <xdr:to>
      <xdr:col>241</xdr:col>
      <xdr:colOff>723900</xdr:colOff>
      <xdr:row>59</xdr:row>
      <xdr:rowOff>0</xdr:rowOff>
    </xdr:to>
    <xdr:pic>
      <xdr:nvPicPr>
        <xdr:cNvPr id="108127" name="Picture 10">
          <a:extLst>
            <a:ext uri="{FF2B5EF4-FFF2-40B4-BE49-F238E27FC236}">
              <a16:creationId xmlns:a16="http://schemas.microsoft.com/office/drawing/2014/main" id="{00000000-0008-0000-1E00-00005FA601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11601" r="51797" b="55972"/>
        <a:stretch>
          <a:fillRect/>
        </a:stretch>
      </xdr:blipFill>
      <xdr:spPr bwMode="auto">
        <a:xfrm>
          <a:off x="158534100" y="11963400"/>
          <a:ext cx="6181725" cy="3057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238</xdr:col>
      <xdr:colOff>57150</xdr:colOff>
      <xdr:row>44</xdr:row>
      <xdr:rowOff>28575</xdr:rowOff>
    </xdr:from>
    <xdr:to>
      <xdr:col>240</xdr:col>
      <xdr:colOff>666750</xdr:colOff>
      <xdr:row>45</xdr:row>
      <xdr:rowOff>28575</xdr:rowOff>
    </xdr:to>
    <xdr:sp macro="" textlink="">
      <xdr:nvSpPr>
        <xdr:cNvPr id="108128" name="Rectangle 11">
          <a:extLst>
            <a:ext uri="{FF2B5EF4-FFF2-40B4-BE49-F238E27FC236}">
              <a16:creationId xmlns:a16="http://schemas.microsoft.com/office/drawing/2014/main" id="{00000000-0008-0000-1E00-000060A60100}"/>
            </a:ext>
          </a:extLst>
        </xdr:cNvPr>
        <xdr:cNvSpPr>
          <a:spLocks noChangeArrowheads="1"/>
        </xdr:cNvSpPr>
      </xdr:nvSpPr>
      <xdr:spPr bwMode="auto">
        <a:xfrm>
          <a:off x="160877250" y="11982450"/>
          <a:ext cx="2724150" cy="200025"/>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238</xdr:col>
      <xdr:colOff>676275</xdr:colOff>
      <xdr:row>55</xdr:row>
      <xdr:rowOff>66675</xdr:rowOff>
    </xdr:from>
    <xdr:to>
      <xdr:col>240</xdr:col>
      <xdr:colOff>180975</xdr:colOff>
      <xdr:row>58</xdr:row>
      <xdr:rowOff>152400</xdr:rowOff>
    </xdr:to>
    <xdr:sp macro="" textlink="">
      <xdr:nvSpPr>
        <xdr:cNvPr id="108129" name="Rectangle 12">
          <a:extLst>
            <a:ext uri="{FF2B5EF4-FFF2-40B4-BE49-F238E27FC236}">
              <a16:creationId xmlns:a16="http://schemas.microsoft.com/office/drawing/2014/main" id="{00000000-0008-0000-1E00-000061A60100}"/>
            </a:ext>
          </a:extLst>
        </xdr:cNvPr>
        <xdr:cNvSpPr>
          <a:spLocks noChangeArrowheads="1"/>
        </xdr:cNvSpPr>
      </xdr:nvSpPr>
      <xdr:spPr bwMode="auto">
        <a:xfrm>
          <a:off x="161496375" y="14211300"/>
          <a:ext cx="1619250" cy="742950"/>
        </a:xfrm>
        <a:prstGeom prst="rect">
          <a:avLst/>
        </a:prstGeom>
        <a:noFill/>
        <a:ln w="9525">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8</xdr:col>
          <xdr:colOff>476250</xdr:colOff>
          <xdr:row>5</xdr:row>
          <xdr:rowOff>57150</xdr:rowOff>
        </xdr:from>
        <xdr:to>
          <xdr:col>9</xdr:col>
          <xdr:colOff>114300</xdr:colOff>
          <xdr:row>5</xdr:row>
          <xdr:rowOff>238125</xdr:rowOff>
        </xdr:to>
        <xdr:sp macro="" textlink="">
          <xdr:nvSpPr>
            <xdr:cNvPr id="37895" name="OptionButton1" hidden="1">
              <a:extLst>
                <a:ext uri="{63B3BB69-23CF-44E3-9099-C40C66FF867C}">
                  <a14:compatExt spid="_x0000_s37895"/>
                </a:ext>
                <a:ext uri="{FF2B5EF4-FFF2-40B4-BE49-F238E27FC236}">
                  <a16:creationId xmlns:a16="http://schemas.microsoft.com/office/drawing/2014/main" id="{00000000-0008-0000-1E00-000007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5</xdr:row>
          <xdr:rowOff>85725</xdr:rowOff>
        </xdr:from>
        <xdr:to>
          <xdr:col>11</xdr:col>
          <xdr:colOff>76200</xdr:colOff>
          <xdr:row>5</xdr:row>
          <xdr:rowOff>209550</xdr:rowOff>
        </xdr:to>
        <xdr:sp macro="" textlink="">
          <xdr:nvSpPr>
            <xdr:cNvPr id="37896" name="OptionButton2" hidden="1">
              <a:extLst>
                <a:ext uri="{63B3BB69-23CF-44E3-9099-C40C66FF867C}">
                  <a14:compatExt spid="_x0000_s37896"/>
                </a:ext>
                <a:ext uri="{FF2B5EF4-FFF2-40B4-BE49-F238E27FC236}">
                  <a16:creationId xmlns:a16="http://schemas.microsoft.com/office/drawing/2014/main" id="{00000000-0008-0000-1E00-00000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485775</xdr:colOff>
          <xdr:row>5</xdr:row>
          <xdr:rowOff>57150</xdr:rowOff>
        </xdr:from>
        <xdr:to>
          <xdr:col>13</xdr:col>
          <xdr:colOff>123825</xdr:colOff>
          <xdr:row>5</xdr:row>
          <xdr:rowOff>238125</xdr:rowOff>
        </xdr:to>
        <xdr:sp macro="" textlink="">
          <xdr:nvSpPr>
            <xdr:cNvPr id="37897" name="OptionButton3" hidden="1">
              <a:extLst>
                <a:ext uri="{63B3BB69-23CF-44E3-9099-C40C66FF867C}">
                  <a14:compatExt spid="_x0000_s37897"/>
                </a:ext>
                <a:ext uri="{FF2B5EF4-FFF2-40B4-BE49-F238E27FC236}">
                  <a16:creationId xmlns:a16="http://schemas.microsoft.com/office/drawing/2014/main" id="{00000000-0008-0000-1E00-000009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xdr:col>
      <xdr:colOff>0</xdr:colOff>
      <xdr:row>0</xdr:row>
      <xdr:rowOff>0</xdr:rowOff>
    </xdr:from>
    <xdr:to>
      <xdr:col>4</xdr:col>
      <xdr:colOff>0</xdr:colOff>
      <xdr:row>0</xdr:row>
      <xdr:rowOff>0</xdr:rowOff>
    </xdr:to>
    <xdr:sp macro="" textlink="">
      <xdr:nvSpPr>
        <xdr:cNvPr id="38913" name="AutoShape 1">
          <a:extLst>
            <a:ext uri="{FF2B5EF4-FFF2-40B4-BE49-F238E27FC236}">
              <a16:creationId xmlns:a16="http://schemas.microsoft.com/office/drawing/2014/main" id="{00000000-0008-0000-2000-000001980000}"/>
            </a:ext>
          </a:extLst>
        </xdr:cNvPr>
        <xdr:cNvSpPr>
          <a:spLocks noChangeArrowheads="1"/>
        </xdr:cNvSpPr>
      </xdr:nvSpPr>
      <xdr:spPr bwMode="auto">
        <a:xfrm>
          <a:off x="200025" y="0"/>
          <a:ext cx="92392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0" anchor="t" upright="1"/>
        <a:lstStyle/>
        <a:p>
          <a:pPr algn="ctr" rtl="0">
            <a:defRPr sz="1000"/>
          </a:pPr>
          <a:r>
            <a:rPr lang="ja-JP" altLang="en-US" sz="1500" b="1" i="0" u="none" strike="noStrike" baseline="0">
              <a:solidFill>
                <a:srgbClr val="FFFF00"/>
              </a:solidFill>
              <a:latin typeface="ＭＳ Ｐゴシック"/>
              <a:ea typeface="ＭＳ Ｐゴシック"/>
            </a:rPr>
            <a:t>基本質問表へ</a:t>
          </a:r>
        </a:p>
      </xdr:txBody>
    </xdr:sp>
    <xdr:clientData/>
  </xdr:twoCellAnchor>
  <xdr:twoCellAnchor>
    <xdr:from>
      <xdr:col>1</xdr:col>
      <xdr:colOff>0</xdr:colOff>
      <xdr:row>0</xdr:row>
      <xdr:rowOff>0</xdr:rowOff>
    </xdr:from>
    <xdr:to>
      <xdr:col>4</xdr:col>
      <xdr:colOff>0</xdr:colOff>
      <xdr:row>0</xdr:row>
      <xdr:rowOff>0</xdr:rowOff>
    </xdr:to>
    <xdr:sp macro="" textlink="">
      <xdr:nvSpPr>
        <xdr:cNvPr id="38914" name="AutoShape 2">
          <a:extLst>
            <a:ext uri="{FF2B5EF4-FFF2-40B4-BE49-F238E27FC236}">
              <a16:creationId xmlns:a16="http://schemas.microsoft.com/office/drawing/2014/main" id="{00000000-0008-0000-2000-000002980000}"/>
            </a:ext>
          </a:extLst>
        </xdr:cNvPr>
        <xdr:cNvSpPr>
          <a:spLocks noChangeArrowheads="1"/>
        </xdr:cNvSpPr>
      </xdr:nvSpPr>
      <xdr:spPr bwMode="auto">
        <a:xfrm>
          <a:off x="200025" y="0"/>
          <a:ext cx="92392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500" b="1" i="0" u="none" strike="noStrike" baseline="0">
              <a:solidFill>
                <a:srgbClr val="FFFF00"/>
              </a:solidFill>
              <a:latin typeface="ＭＳ Ｐゴシック"/>
              <a:ea typeface="ＭＳ Ｐゴシック"/>
            </a:rPr>
            <a:t>機器質問表へ</a:t>
          </a:r>
        </a:p>
      </xdr:txBody>
    </xdr:sp>
    <xdr:clientData/>
  </xdr:twoCellAnchor>
  <xdr:twoCellAnchor>
    <xdr:from>
      <xdr:col>16</xdr:col>
      <xdr:colOff>0</xdr:colOff>
      <xdr:row>0</xdr:row>
      <xdr:rowOff>0</xdr:rowOff>
    </xdr:from>
    <xdr:to>
      <xdr:col>19</xdr:col>
      <xdr:colOff>0</xdr:colOff>
      <xdr:row>0</xdr:row>
      <xdr:rowOff>0</xdr:rowOff>
    </xdr:to>
    <xdr:sp macro="" textlink="">
      <xdr:nvSpPr>
        <xdr:cNvPr id="38915" name="AutoShape 3">
          <a:extLst>
            <a:ext uri="{FF2B5EF4-FFF2-40B4-BE49-F238E27FC236}">
              <a16:creationId xmlns:a16="http://schemas.microsoft.com/office/drawing/2014/main" id="{00000000-0008-0000-2000-000003980000}"/>
            </a:ext>
          </a:extLst>
        </xdr:cNvPr>
        <xdr:cNvSpPr>
          <a:spLocks noChangeArrowheads="1"/>
        </xdr:cNvSpPr>
      </xdr:nvSpPr>
      <xdr:spPr bwMode="auto">
        <a:xfrm>
          <a:off x="7448550" y="0"/>
          <a:ext cx="60007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FFFF00"/>
              </a:solidFill>
              <a:latin typeface="ＭＳ Ｐゴシック"/>
              <a:ea typeface="ＭＳ Ｐゴシック"/>
            </a:rPr>
            <a:t>見積明細書へ</a:t>
          </a:r>
        </a:p>
      </xdr:txBody>
    </xdr:sp>
    <xdr:clientData/>
  </xdr:twoCellAnchor>
  <xdr:twoCellAnchor>
    <xdr:from>
      <xdr:col>16</xdr:col>
      <xdr:colOff>0</xdr:colOff>
      <xdr:row>0</xdr:row>
      <xdr:rowOff>0</xdr:rowOff>
    </xdr:from>
    <xdr:to>
      <xdr:col>19</xdr:col>
      <xdr:colOff>0</xdr:colOff>
      <xdr:row>0</xdr:row>
      <xdr:rowOff>0</xdr:rowOff>
    </xdr:to>
    <xdr:sp macro="" textlink="">
      <xdr:nvSpPr>
        <xdr:cNvPr id="38916" name="AutoShape 4">
          <a:extLst>
            <a:ext uri="{FF2B5EF4-FFF2-40B4-BE49-F238E27FC236}">
              <a16:creationId xmlns:a16="http://schemas.microsoft.com/office/drawing/2014/main" id="{00000000-0008-0000-2000-000004980000}"/>
            </a:ext>
          </a:extLst>
        </xdr:cNvPr>
        <xdr:cNvSpPr>
          <a:spLocks noChangeArrowheads="1"/>
        </xdr:cNvSpPr>
      </xdr:nvSpPr>
      <xdr:spPr bwMode="auto">
        <a:xfrm>
          <a:off x="7448550" y="0"/>
          <a:ext cx="600075" cy="0"/>
        </a:xfrm>
        <a:prstGeom prst="bevel">
          <a:avLst>
            <a:gd name="adj" fmla="val 12500"/>
          </a:avLst>
        </a:prstGeom>
        <a:solidFill>
          <a:srgbClr val="0000FF"/>
        </a:solidFill>
        <a:ln w="9525">
          <a:solidFill>
            <a:srgbClr val="000000"/>
          </a:solidFill>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FFFF00"/>
              </a:solidFill>
              <a:latin typeface="ＭＳ Ｐゴシック"/>
              <a:ea typeface="ＭＳ Ｐゴシック"/>
            </a:rPr>
            <a:t>要求書へ</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2.50\next\next\Solution\WebSite\Downloads\&#35211;&#31309;&#26360;&#20316;&#25104;&#12484;&#12540;&#12523;Ver2_06\&#12467;&#12500;&#12540;&#27005;-BX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dspc1628\east\000_&#20849;&#36890;\03_&#20837;&#25163;&#36039;&#26009;\97&#21463;&#38936;&#36039;&#26009;\20070209\&#36865;&#20184;&#29992;190209\&#36890;&#27231;&#12471;&#12473;&#12486;&#12512;&#12469;&#12531;&#12503;&#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ransta\&#12477;&#12522;&#12517;&#12540;&#12471;&#12519;&#12531;&#25552;&#26696;\&#12477;&#12522;&#12517;&#12540;&#12471;&#12519;&#12531;&#25552;&#26696;&#25903;&#25588;&#12471;&#12473;&#12486;&#12512;\05_&#35443;&#32048;&#20181;&#27096;&#26360;\07_&#35211;&#31309;&#35373;&#35336;(&#24115;&#31080;)\&#24115;&#31080;&#12524;&#12452;&#12450;&#12454;&#12488;\PGB1102_&#24115;&#31080;&#12524;&#12452;&#12450;&#12454;&#12488;_&#35211;&#31309;&#20869;&#35379;&#26360;&#65288;&#24037;&#20107;&#36027;-&#25913;&#36896;&#29256;&#6528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dspc1628\east\000_&#20849;&#36890;\03_&#20837;&#25163;&#36039;&#26009;\97&#21463;&#38936;&#36039;&#26009;\20070209\&#36865;&#20184;&#29992;190209\&#24115;&#31080;&#2669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見積内訳書A"/>
      <sheetName val="見積内訳書B"/>
      <sheetName val="見積書LT-AA"/>
      <sheetName val="見積書LT-BA"/>
      <sheetName val="見積書LT-AB"/>
      <sheetName val="見積書LT-BB"/>
      <sheetName val="見積書LM-AA"/>
      <sheetName val="見積書LM-BA"/>
      <sheetName val="見積書LM-AB"/>
      <sheetName val="見積書M-AA"/>
      <sheetName val="見積書M-BA"/>
      <sheetName val="見積書KT-AA"/>
      <sheetName val="見積書KT-BA"/>
      <sheetName val="Main"/>
      <sheetName val="商品ﾏｽﾀ"/>
      <sheetName val="計算ﾃﾞｰﾀ"/>
      <sheetName val="ﾕｰｻﾞ登録"/>
      <sheetName val="質問票"/>
      <sheetName val="工事費"/>
      <sheetName val="ﾘｰｽ"/>
      <sheetName val="ﾒﾝﾃﾅﾝｽﾘｰｽ"/>
      <sheetName val="割賦"/>
      <sheetName val="定額保守"/>
      <sheetName val="単価表"/>
      <sheetName val="物品要求書"/>
      <sheetName val="粗利率表"/>
      <sheetName val="定額保守契約書"/>
      <sheetName val="ｴﾗｰﾁｪｯｸ"/>
      <sheetName val="ﾚｰﾄ"/>
      <sheetName val="bb"/>
      <sheetName val="UserInfo"/>
      <sheetName val="Wait"/>
      <sheetName val="clear"/>
      <sheetName val="diet"/>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sheetData sheetId="16">
        <row r="13">
          <cell r="C13" t="str">
            <v>ＳＥ産業株式会社  御中</v>
          </cell>
        </row>
        <row r="58">
          <cell r="C58" t="str">
            <v>リース等解約金</v>
          </cell>
        </row>
        <row r="59">
          <cell r="C59" t="str">
            <v>工事代金</v>
          </cell>
        </row>
        <row r="60">
          <cell r="C60" t="str">
            <v>ご愛顧割引</v>
          </cell>
        </row>
      </sheetData>
      <sheetData sheetId="17" refreshError="1"/>
      <sheetData sheetId="18"/>
      <sheetData sheetId="19" refreshError="1"/>
      <sheetData sheetId="20" refreshError="1"/>
      <sheetData sheetId="21" refreshError="1"/>
      <sheetData sheetId="22"/>
      <sheetData sheetId="23" refreshError="1"/>
      <sheetData sheetId="24" refreshError="1"/>
      <sheetData sheetId="25" refreshError="1"/>
      <sheetData sheetId="26" refreshError="1"/>
      <sheetData sheetId="27" refreshError="1"/>
      <sheetData sheetId="28">
        <row r="8">
          <cell r="N8">
            <v>0.05</v>
          </cell>
        </row>
        <row r="16">
          <cell r="N16" t="str">
            <v>消費税 （5％）</v>
          </cell>
        </row>
      </sheetData>
      <sheetData sheetId="29"/>
      <sheetData sheetId="30" refreshError="1"/>
      <sheetData sheetId="31" refreshError="1"/>
      <sheetData sheetId="32" refreshError="1"/>
      <sheetData sheetId="33" refreshError="1"/>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共通"/>
      <sheetName val="御見積書(商品)"/>
      <sheetName val="御見積書(工事)"/>
      <sheetName val="リース・割賦_定額保守計算書"/>
      <sheetName val="見積内訳書(機器代金）"/>
      <sheetName val="見積内訳書(工事費）"/>
      <sheetName val="物品要求書"/>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見積内訳書(工事費）"/>
      <sheetName val="見積内訳書(工事費）(改ページ例)"/>
    </sheetNames>
    <sheetDataSet>
      <sheetData sheetId="0"/>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見積書（リース）"/>
      <sheetName val="見積書（リース）工事費一括"/>
      <sheetName val="見積書（一括）"/>
      <sheetName val="見積内訳書(機器代金）"/>
      <sheetName val="見積内訳書(工事費）"/>
      <sheetName val="物品要求書"/>
      <sheetName val="定額保守算出書（お客様用）"/>
      <sheetName val="定額保守算出書（社内用)(1ページ)"/>
      <sheetName val="見込みユーザ情報連絡票"/>
      <sheetName val="物品内訳書"/>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
          <a:solidFill>
            <a:srgbClr val="000000"/>
          </a:solidFill>
          <a:round/>
          <a:headEnd/>
          <a:tailEnd/>
        </a:ln>
      </a:spPr>
      <a:bodyPr vertOverflow="clip" wrap="square" lIns="91440" tIns="45720" rIns="91440" bIns="45720" anchor="t" upright="1"/>
      <a:lstStyle>
        <a:defPPr algn="l" rtl="0">
          <a:lnSpc>
            <a:spcPts val="2200"/>
          </a:lnSpc>
          <a:defRPr sz="1800" b="0" i="0" u="none" strike="noStrike" baseline="0">
            <a:solidFill>
              <a:srgbClr val="000000"/>
            </a:solidFill>
            <a:latin typeface="HG創英角ｺﾞｼｯｸUB"/>
            <a:ea typeface="HG創英角ｺﾞｼｯｸUB"/>
          </a:defRPr>
        </a:defPPr>
      </a:lstStyle>
    </a:sp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68" Type="http://schemas.openxmlformats.org/officeDocument/2006/relationships/control" Target="../activeX/activeX33.xml"/><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0.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38.xml"/><Relationship Id="rId5" Type="http://schemas.openxmlformats.org/officeDocument/2006/relationships/image" Target="../media/image39.emf"/><Relationship Id="rId4" Type="http://schemas.openxmlformats.org/officeDocument/2006/relationships/control" Target="../activeX/activeX3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1.xml"/><Relationship Id="rId3" Type="http://schemas.openxmlformats.org/officeDocument/2006/relationships/vmlDrawing" Target="../drawings/vmlDrawing3.vml"/><Relationship Id="rId7" Type="http://schemas.openxmlformats.org/officeDocument/2006/relationships/image" Target="../media/image43.emf"/><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control" Target="../activeX/activeX40.xml"/><Relationship Id="rId5" Type="http://schemas.openxmlformats.org/officeDocument/2006/relationships/image" Target="../media/image42.emf"/><Relationship Id="rId4" Type="http://schemas.openxmlformats.org/officeDocument/2006/relationships/control" Target="../activeX/activeX39.xml"/><Relationship Id="rId9" Type="http://schemas.openxmlformats.org/officeDocument/2006/relationships/image" Target="../media/image44.emf"/></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3"/>
    <pageSetUpPr fitToPage="1"/>
  </sheetPr>
  <dimension ref="A1:DS65536"/>
  <sheetViews>
    <sheetView tabSelected="1" zoomScaleNormal="100" zoomScaleSheetLayoutView="85" workbookViewId="0">
      <pane xSplit="1" ySplit="1" topLeftCell="B2" activePane="bottomRight" state="frozen"/>
      <selection activeCell="T31" sqref="T31"/>
      <selection pane="topRight" activeCell="T31" sqref="T31"/>
      <selection pane="bottomLeft" activeCell="T31" sqref="T31"/>
      <selection pane="bottomRight" activeCell="AE11" sqref="AE11"/>
    </sheetView>
  </sheetViews>
  <sheetFormatPr defaultColWidth="2.625" defaultRowHeight="13.5" zeroHeight="1"/>
  <cols>
    <col min="1" max="37" width="2.625" style="443" customWidth="1"/>
    <col min="38" max="38" width="2.625" style="441" customWidth="1"/>
    <col min="39" max="39" width="2.75" style="441" customWidth="1"/>
    <col min="40" max="40" width="2.625" style="442" hidden="1" customWidth="1"/>
    <col min="41" max="77" width="2.625" style="441" hidden="1" customWidth="1"/>
    <col min="78" max="80" width="2.625" style="443" hidden="1" customWidth="1"/>
    <col min="81" max="81" width="2.625" style="441" hidden="1" customWidth="1"/>
    <col min="82" max="122" width="2.625" style="443" hidden="1" customWidth="1"/>
    <col min="123" max="123" width="2.625" style="441" hidden="1" customWidth="1"/>
    <col min="124" max="124" width="2.5" style="443" customWidth="1"/>
    <col min="125" max="16384" width="2.625" style="443"/>
  </cols>
  <sheetData>
    <row r="1" spans="1:123" ht="15.75" customHeight="1">
      <c r="A1" s="532"/>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2"/>
      <c r="AC1" s="532"/>
      <c r="AD1" s="532"/>
      <c r="AE1" s="532"/>
      <c r="AF1" s="532"/>
      <c r="AG1" s="532"/>
      <c r="AH1" s="532"/>
      <c r="AI1" s="532"/>
      <c r="AJ1" s="532"/>
      <c r="AK1" s="532"/>
      <c r="AL1" s="532"/>
      <c r="AM1" s="532"/>
      <c r="AN1" s="352"/>
      <c r="AO1" s="352"/>
      <c r="AP1" s="352"/>
      <c r="AQ1" s="352"/>
      <c r="AR1" s="352"/>
      <c r="AS1" s="352"/>
      <c r="AT1" s="352"/>
      <c r="AU1" s="352"/>
      <c r="AV1" s="352"/>
      <c r="AW1" s="352"/>
      <c r="AX1" s="352"/>
      <c r="AY1" s="352"/>
      <c r="AZ1" s="352"/>
      <c r="BA1" s="352"/>
      <c r="BB1" s="352"/>
      <c r="BC1" s="352"/>
      <c r="BD1" s="352"/>
      <c r="BE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row>
    <row r="2" spans="1:123" ht="15.75" customHeight="1">
      <c r="A2" s="532"/>
      <c r="B2" s="464"/>
      <c r="C2" s="464"/>
      <c r="D2" s="464"/>
      <c r="E2" s="464"/>
      <c r="F2" s="464"/>
      <c r="G2" s="464"/>
      <c r="H2" s="464"/>
      <c r="I2" s="464"/>
      <c r="J2" s="464"/>
      <c r="K2" s="464"/>
      <c r="L2" s="464"/>
      <c r="M2" s="464"/>
      <c r="N2" s="464"/>
      <c r="O2" s="464"/>
      <c r="P2" s="464"/>
      <c r="Q2" s="464"/>
      <c r="R2" s="464"/>
      <c r="S2" s="464"/>
      <c r="T2" s="464"/>
      <c r="U2" s="464"/>
      <c r="V2" s="464"/>
      <c r="W2" s="464"/>
      <c r="X2" s="464"/>
      <c r="Y2" s="464"/>
      <c r="Z2" s="464"/>
      <c r="AA2" s="464"/>
      <c r="AB2" s="464"/>
      <c r="AC2" s="464"/>
      <c r="AD2" s="464"/>
      <c r="AE2" s="464"/>
      <c r="AF2" s="464"/>
      <c r="AG2" s="464"/>
      <c r="AH2" s="464"/>
      <c r="AI2" s="464"/>
      <c r="AJ2" s="464"/>
      <c r="AK2" s="464"/>
      <c r="AL2" s="465"/>
      <c r="AM2" s="532"/>
      <c r="AN2" s="441"/>
      <c r="AO2" s="442"/>
      <c r="BZ2" s="441"/>
      <c r="CC2" s="352"/>
      <c r="DS2" s="352"/>
    </row>
    <row r="3" spans="1:123" ht="25.5">
      <c r="A3" s="532"/>
      <c r="B3" s="464"/>
      <c r="C3" s="1423" t="s">
        <v>116</v>
      </c>
      <c r="D3" s="1423"/>
      <c r="E3" s="1423"/>
      <c r="F3" s="1423"/>
      <c r="G3" s="1423"/>
      <c r="H3" s="1423"/>
      <c r="I3" s="1423"/>
      <c r="J3" s="1423"/>
      <c r="K3" s="1423"/>
      <c r="L3" s="1423"/>
      <c r="M3" s="1423"/>
      <c r="N3" s="1423"/>
      <c r="O3" s="1423"/>
      <c r="P3" s="1423"/>
      <c r="Q3" s="1423"/>
      <c r="R3" s="1423"/>
      <c r="S3" s="1423"/>
      <c r="T3" s="1423"/>
      <c r="U3" s="1423"/>
      <c r="V3" s="1423"/>
      <c r="W3" s="1423"/>
      <c r="X3" s="1423"/>
      <c r="Y3" s="1423"/>
      <c r="Z3" s="1423"/>
      <c r="AA3" s="1423"/>
      <c r="AB3" s="1423"/>
      <c r="AC3" s="1423"/>
      <c r="AD3" s="1423"/>
      <c r="AE3" s="1423"/>
      <c r="AF3" s="1423"/>
      <c r="AG3" s="1423"/>
      <c r="AH3" s="1423"/>
      <c r="AI3" s="1423"/>
      <c r="AJ3" s="1423"/>
      <c r="AK3" s="1423"/>
      <c r="AL3" s="465"/>
      <c r="AM3" s="532"/>
      <c r="AN3" s="441"/>
      <c r="AO3" s="1358" t="s">
        <v>118</v>
      </c>
      <c r="AP3" s="1358"/>
      <c r="AQ3" s="1358"/>
      <c r="AR3" s="1358"/>
      <c r="AS3" s="1358"/>
      <c r="AT3" s="1358"/>
      <c r="AU3" s="1358"/>
      <c r="AV3" s="1358"/>
      <c r="AW3" s="1358"/>
      <c r="AX3" s="1358"/>
      <c r="AY3" s="1358"/>
      <c r="AZ3" s="1358"/>
      <c r="BA3" s="1358"/>
      <c r="BB3" s="1358"/>
      <c r="BC3" s="1358"/>
      <c r="BD3" s="1358"/>
      <c r="BE3" s="1358"/>
      <c r="BF3" s="1358"/>
      <c r="BG3" s="1358"/>
      <c r="BH3" s="1358"/>
      <c r="BI3" s="1358"/>
      <c r="BJ3" s="1358"/>
      <c r="BK3" s="1358"/>
      <c r="BL3" s="1358"/>
      <c r="BM3" s="1358"/>
      <c r="BN3" s="1358"/>
      <c r="BO3" s="1358"/>
      <c r="BP3" s="1358"/>
      <c r="BQ3" s="1358"/>
      <c r="BR3" s="1358"/>
      <c r="BS3" s="1358"/>
      <c r="BT3" s="1358"/>
      <c r="BU3" s="1358"/>
      <c r="BV3" s="1358"/>
      <c r="BW3" s="1358"/>
      <c r="BX3" s="1358"/>
      <c r="BY3" s="1358"/>
      <c r="BZ3" s="1358"/>
      <c r="CA3" s="1358"/>
      <c r="CC3" s="352"/>
      <c r="CE3" s="1358" t="s">
        <v>259</v>
      </c>
      <c r="CF3" s="1358"/>
      <c r="CG3" s="1358"/>
      <c r="CH3" s="1358"/>
      <c r="CI3" s="1358"/>
      <c r="CJ3" s="1358"/>
      <c r="CK3" s="1358"/>
      <c r="CL3" s="1358"/>
      <c r="CM3" s="1358"/>
      <c r="CN3" s="1358"/>
      <c r="CO3" s="1358"/>
      <c r="CP3" s="1358"/>
      <c r="CQ3" s="1358"/>
      <c r="CR3" s="1358"/>
      <c r="CS3" s="1358"/>
      <c r="CT3" s="1358"/>
      <c r="CU3" s="1358"/>
      <c r="CV3" s="1358"/>
      <c r="CW3" s="1358"/>
      <c r="CX3" s="1358"/>
      <c r="CY3" s="1358"/>
      <c r="CZ3" s="1358"/>
      <c r="DA3" s="1358"/>
      <c r="DB3" s="1358"/>
      <c r="DC3" s="1358"/>
      <c r="DD3" s="1358"/>
      <c r="DE3" s="1358"/>
      <c r="DF3" s="1358"/>
      <c r="DG3" s="1358"/>
      <c r="DH3" s="1358"/>
      <c r="DI3" s="1358"/>
      <c r="DJ3" s="1358"/>
      <c r="DK3" s="1358"/>
      <c r="DL3" s="1358"/>
      <c r="DM3" s="1358"/>
      <c r="DN3" s="1358"/>
      <c r="DO3" s="1358"/>
      <c r="DP3" s="1358"/>
      <c r="DQ3" s="1358"/>
      <c r="DS3" s="352"/>
    </row>
    <row r="4" spans="1:123">
      <c r="A4" s="532"/>
      <c r="B4" s="464"/>
      <c r="C4" s="464"/>
      <c r="D4" s="464"/>
      <c r="E4" s="464"/>
      <c r="F4" s="464"/>
      <c r="G4" s="464"/>
      <c r="H4" s="466"/>
      <c r="I4" s="466"/>
      <c r="J4" s="466"/>
      <c r="K4" s="466"/>
      <c r="L4" s="466"/>
      <c r="M4" s="466"/>
      <c r="N4" s="466"/>
      <c r="O4" s="466"/>
      <c r="P4" s="466"/>
      <c r="Q4" s="464"/>
      <c r="R4" s="464"/>
      <c r="S4" s="464"/>
      <c r="T4" s="464"/>
      <c r="U4" s="464"/>
      <c r="V4" s="464"/>
      <c r="W4" s="464"/>
      <c r="X4" s="464"/>
      <c r="Y4" s="464"/>
      <c r="Z4" s="464"/>
      <c r="AA4" s="464"/>
      <c r="AB4" s="464"/>
      <c r="AC4" s="464"/>
      <c r="AD4" s="464"/>
      <c r="AE4" s="464"/>
      <c r="AF4" s="464"/>
      <c r="AG4" s="464"/>
      <c r="AH4" s="464"/>
      <c r="AI4" s="464"/>
      <c r="AJ4" s="464"/>
      <c r="AK4" s="464"/>
      <c r="AL4" s="465"/>
      <c r="AM4" s="532"/>
      <c r="AN4" s="441"/>
      <c r="AO4" s="442"/>
      <c r="BZ4" s="441"/>
      <c r="CC4" s="352"/>
      <c r="DS4" s="352"/>
    </row>
    <row r="5" spans="1:123">
      <c r="A5" s="532"/>
      <c r="B5" s="467"/>
      <c r="C5" s="468" t="s">
        <v>93</v>
      </c>
      <c r="D5" s="469"/>
      <c r="E5" s="469"/>
      <c r="F5" s="469"/>
      <c r="G5" s="464"/>
      <c r="H5" s="470"/>
      <c r="I5" s="470"/>
      <c r="J5" s="470"/>
      <c r="K5" s="470"/>
      <c r="L5" s="470"/>
      <c r="M5" s="470"/>
      <c r="N5" s="470"/>
      <c r="O5" s="470"/>
      <c r="P5" s="464"/>
      <c r="Q5" s="464"/>
      <c r="R5" s="464"/>
      <c r="S5" s="464"/>
      <c r="T5" s="464"/>
      <c r="U5" s="464"/>
      <c r="V5" s="464"/>
      <c r="W5" s="464"/>
      <c r="X5" s="464"/>
      <c r="Y5" s="464"/>
      <c r="Z5" s="464"/>
      <c r="AA5" s="464"/>
      <c r="AB5" s="464"/>
      <c r="AC5" s="464"/>
      <c r="AD5" s="464"/>
      <c r="AE5" s="464"/>
      <c r="AF5" s="464"/>
      <c r="AG5" s="464"/>
      <c r="AH5" s="464"/>
      <c r="AI5" s="464"/>
      <c r="AJ5" s="464"/>
      <c r="AK5" s="464"/>
      <c r="AL5" s="464"/>
      <c r="AM5" s="532"/>
      <c r="AN5" s="441"/>
      <c r="AO5" s="444"/>
      <c r="BF5" s="444"/>
      <c r="BZ5" s="441"/>
      <c r="CC5" s="352"/>
      <c r="DS5" s="352"/>
    </row>
    <row r="6" spans="1:123">
      <c r="A6" s="532"/>
      <c r="B6" s="467"/>
      <c r="C6" s="464"/>
      <c r="D6" s="468" t="s">
        <v>94</v>
      </c>
      <c r="E6" s="469"/>
      <c r="F6" s="469"/>
      <c r="G6" s="464"/>
      <c r="H6" s="1397" t="s">
        <v>994</v>
      </c>
      <c r="I6" s="1424"/>
      <c r="J6" s="1424"/>
      <c r="K6" s="1424"/>
      <c r="L6" s="1424"/>
      <c r="M6" s="1424"/>
      <c r="N6" s="1424"/>
      <c r="O6" s="1424"/>
      <c r="P6" s="1424"/>
      <c r="Q6" s="1424"/>
      <c r="R6" s="1424"/>
      <c r="S6" s="1424"/>
      <c r="T6" s="1424"/>
      <c r="U6" s="1424"/>
      <c r="V6" s="1424"/>
      <c r="W6" s="1424"/>
      <c r="X6" s="1424"/>
      <c r="Y6" s="1424"/>
      <c r="Z6" s="464"/>
      <c r="AA6" s="464"/>
      <c r="AB6" s="464"/>
      <c r="AC6" s="464"/>
      <c r="AD6" s="464"/>
      <c r="AE6" s="464"/>
      <c r="AF6" s="464"/>
      <c r="AG6" s="464"/>
      <c r="AH6" s="464"/>
      <c r="AI6" s="464"/>
      <c r="AJ6" s="464"/>
      <c r="AK6" s="464"/>
      <c r="AL6" s="464"/>
      <c r="AM6" s="532"/>
      <c r="AN6" s="441"/>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Z6" s="441"/>
      <c r="CC6" s="352"/>
      <c r="DS6" s="352"/>
    </row>
    <row r="7" spans="1:123">
      <c r="A7" s="532"/>
      <c r="B7" s="464"/>
      <c r="C7" s="464"/>
      <c r="D7" s="468" t="s">
        <v>95</v>
      </c>
      <c r="E7" s="464"/>
      <c r="F7" s="464"/>
      <c r="G7" s="464"/>
      <c r="H7" s="1385" t="s">
        <v>995</v>
      </c>
      <c r="I7" s="1386"/>
      <c r="J7" s="1386"/>
      <c r="K7" s="1386"/>
      <c r="L7" s="1386"/>
      <c r="M7" s="1386"/>
      <c r="N7" s="1386"/>
      <c r="O7" s="1386"/>
      <c r="P7" s="1386"/>
      <c r="Q7" s="1386"/>
      <c r="R7" s="1386"/>
      <c r="S7" s="1386"/>
      <c r="T7" s="1386"/>
      <c r="U7" s="1386"/>
      <c r="V7" s="1386"/>
      <c r="W7" s="1386"/>
      <c r="X7" s="1386"/>
      <c r="Y7" s="1387"/>
      <c r="Z7" s="464"/>
      <c r="AA7" s="464"/>
      <c r="AB7" s="464"/>
      <c r="AC7" s="464"/>
      <c r="AD7" s="464"/>
      <c r="AE7" s="464"/>
      <c r="AF7" s="464"/>
      <c r="AG7" s="464"/>
      <c r="AH7" s="464"/>
      <c r="AI7" s="464"/>
      <c r="AJ7" s="464"/>
      <c r="AK7" s="464"/>
      <c r="AL7" s="464"/>
      <c r="AM7" s="532"/>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3"/>
      <c r="BV7" s="443"/>
      <c r="BW7" s="443"/>
      <c r="BX7" s="443"/>
      <c r="BY7" s="443"/>
      <c r="CC7" s="352"/>
      <c r="DS7" s="352"/>
    </row>
    <row r="8" spans="1:123">
      <c r="A8" s="532"/>
      <c r="B8" s="464"/>
      <c r="C8" s="464"/>
      <c r="D8" s="468" t="s">
        <v>97</v>
      </c>
      <c r="E8" s="464"/>
      <c r="F8" s="464"/>
      <c r="G8" s="464"/>
      <c r="H8" s="1388" t="s">
        <v>996</v>
      </c>
      <c r="I8" s="1389"/>
      <c r="J8" s="1390"/>
      <c r="K8" s="471" t="s">
        <v>91</v>
      </c>
      <c r="L8" s="1388" t="s">
        <v>997</v>
      </c>
      <c r="M8" s="1389"/>
      <c r="N8" s="1389"/>
      <c r="O8" s="1390"/>
      <c r="P8" s="466"/>
      <c r="Q8" s="466"/>
      <c r="R8" s="466"/>
      <c r="S8" s="466"/>
      <c r="T8" s="466"/>
      <c r="U8" s="466"/>
      <c r="V8" s="466"/>
      <c r="W8" s="466"/>
      <c r="X8" s="466"/>
      <c r="Y8" s="466"/>
      <c r="Z8" s="464"/>
      <c r="AA8" s="464"/>
      <c r="AB8" s="464"/>
      <c r="AC8" s="464"/>
      <c r="AD8" s="464"/>
      <c r="AE8" s="464"/>
      <c r="AF8" s="464"/>
      <c r="AG8" s="464"/>
      <c r="AH8" s="464"/>
      <c r="AI8" s="464"/>
      <c r="AJ8" s="464"/>
      <c r="AK8" s="464"/>
      <c r="AL8" s="464"/>
      <c r="AM8" s="532"/>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W8" s="443"/>
      <c r="BX8" s="443"/>
      <c r="BY8" s="443"/>
      <c r="CC8" s="352"/>
      <c r="CF8" s="1359" t="s">
        <v>260</v>
      </c>
      <c r="CG8" s="1359"/>
      <c r="CH8" s="1359"/>
      <c r="CI8" s="1359"/>
      <c r="CJ8" s="1359" t="s">
        <v>261</v>
      </c>
      <c r="CK8" s="1359"/>
      <c r="CL8" s="1359"/>
      <c r="CM8" s="1359"/>
      <c r="CN8" s="1359"/>
      <c r="CO8" s="1359"/>
      <c r="CP8" s="1359"/>
      <c r="CQ8" s="1359"/>
      <c r="CR8" s="1359"/>
      <c r="CS8" s="1359"/>
      <c r="CT8" s="1359"/>
      <c r="CU8" s="1359"/>
      <c r="CV8" s="1359" t="s">
        <v>262</v>
      </c>
      <c r="CW8" s="1359"/>
      <c r="CX8" s="1359"/>
      <c r="CY8" s="1359"/>
      <c r="DS8" s="352"/>
    </row>
    <row r="9" spans="1:123">
      <c r="A9" s="532"/>
      <c r="B9" s="464"/>
      <c r="C9" s="464"/>
      <c r="D9" s="468" t="s">
        <v>96</v>
      </c>
      <c r="E9" s="464"/>
      <c r="F9" s="464"/>
      <c r="G9" s="464"/>
      <c r="H9" s="1385" t="s">
        <v>998</v>
      </c>
      <c r="I9" s="1386"/>
      <c r="J9" s="1386"/>
      <c r="K9" s="1386"/>
      <c r="L9" s="1386"/>
      <c r="M9" s="1386"/>
      <c r="N9" s="1386"/>
      <c r="O9" s="1386"/>
      <c r="P9" s="1386"/>
      <c r="Q9" s="1386"/>
      <c r="R9" s="1386"/>
      <c r="S9" s="1386"/>
      <c r="T9" s="1386"/>
      <c r="U9" s="1386"/>
      <c r="V9" s="1386"/>
      <c r="W9" s="1386"/>
      <c r="X9" s="1386"/>
      <c r="Y9" s="1386"/>
      <c r="Z9" s="1386"/>
      <c r="AA9" s="1386"/>
      <c r="AB9" s="1386"/>
      <c r="AC9" s="1386"/>
      <c r="AD9" s="1386"/>
      <c r="AE9" s="1386"/>
      <c r="AF9" s="1386"/>
      <c r="AG9" s="1386"/>
      <c r="AH9" s="1386"/>
      <c r="AI9" s="1386"/>
      <c r="AJ9" s="1386"/>
      <c r="AK9" s="1387"/>
      <c r="AL9" s="464"/>
      <c r="AM9" s="532"/>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W9" s="443"/>
      <c r="BX9" s="443"/>
      <c r="BY9" s="443"/>
      <c r="CC9" s="352"/>
      <c r="CF9" s="1250" t="s">
        <v>263</v>
      </c>
      <c r="CG9" s="1250"/>
      <c r="CH9" s="1250"/>
      <c r="CI9" s="1250"/>
      <c r="CJ9" s="1250" t="s">
        <v>264</v>
      </c>
      <c r="CK9" s="1250"/>
      <c r="CL9" s="1250"/>
      <c r="CM9" s="1250"/>
      <c r="CN9" s="1250"/>
      <c r="CO9" s="1250"/>
      <c r="CP9" s="1250"/>
      <c r="CQ9" s="1250"/>
      <c r="CR9" s="1250"/>
      <c r="CS9" s="1250"/>
      <c r="CT9" s="1250"/>
      <c r="CU9" s="1250"/>
      <c r="CV9" s="1247">
        <v>2.48</v>
      </c>
      <c r="CW9" s="1248"/>
      <c r="CX9" s="1248"/>
      <c r="CY9" s="1249"/>
      <c r="DS9" s="352"/>
    </row>
    <row r="10" spans="1:123">
      <c r="A10" s="532"/>
      <c r="B10" s="464"/>
      <c r="C10" s="464"/>
      <c r="D10" s="468" t="s">
        <v>98</v>
      </c>
      <c r="E10" s="464"/>
      <c r="F10" s="464"/>
      <c r="G10" s="464"/>
      <c r="H10" s="1405" t="s">
        <v>915</v>
      </c>
      <c r="I10" s="1406"/>
      <c r="J10" s="1407"/>
      <c r="K10" s="472" t="s">
        <v>91</v>
      </c>
      <c r="L10" s="1405" t="s">
        <v>999</v>
      </c>
      <c r="M10" s="1406"/>
      <c r="N10" s="1406"/>
      <c r="O10" s="1407"/>
      <c r="P10" s="472" t="s">
        <v>91</v>
      </c>
      <c r="Q10" s="1405" t="s">
        <v>1000</v>
      </c>
      <c r="R10" s="1406"/>
      <c r="S10" s="1406"/>
      <c r="T10" s="1407"/>
      <c r="U10" s="464"/>
      <c r="V10" s="464"/>
      <c r="W10" s="464"/>
      <c r="X10" s="464"/>
      <c r="Y10" s="464"/>
      <c r="Z10" s="464"/>
      <c r="AA10" s="464"/>
      <c r="AB10" s="464"/>
      <c r="AC10" s="464"/>
      <c r="AD10" s="464"/>
      <c r="AE10" s="464"/>
      <c r="AF10" s="464"/>
      <c r="AG10" s="464"/>
      <c r="AH10" s="464"/>
      <c r="AI10" s="464"/>
      <c r="AJ10" s="464"/>
      <c r="AK10" s="464"/>
      <c r="AL10" s="464"/>
      <c r="AM10" s="532"/>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c r="BW10" s="443"/>
      <c r="BX10" s="443"/>
      <c r="BY10" s="443"/>
      <c r="CC10" s="352"/>
      <c r="CF10" s="1250" t="s">
        <v>265</v>
      </c>
      <c r="CG10" s="1250"/>
      <c r="CH10" s="1250"/>
      <c r="CI10" s="1250"/>
      <c r="CJ10" s="1250" t="s">
        <v>266</v>
      </c>
      <c r="CK10" s="1250"/>
      <c r="CL10" s="1250"/>
      <c r="CM10" s="1250"/>
      <c r="CN10" s="1250"/>
      <c r="CO10" s="1250"/>
      <c r="CP10" s="1250"/>
      <c r="CQ10" s="1250"/>
      <c r="CR10" s="1250"/>
      <c r="CS10" s="1250"/>
      <c r="CT10" s="1250"/>
      <c r="CU10" s="1250"/>
      <c r="CV10" s="1247">
        <v>2.48</v>
      </c>
      <c r="CW10" s="1248"/>
      <c r="CX10" s="1248"/>
      <c r="CY10" s="1249"/>
      <c r="DS10" s="352"/>
    </row>
    <row r="11" spans="1:123">
      <c r="A11" s="532"/>
      <c r="B11" s="464"/>
      <c r="C11" s="464"/>
      <c r="D11" s="468" t="s">
        <v>99</v>
      </c>
      <c r="E11" s="464"/>
      <c r="F11" s="464"/>
      <c r="G11" s="464"/>
      <c r="H11" s="1394">
        <v>45199</v>
      </c>
      <c r="I11" s="1395"/>
      <c r="J11" s="1395"/>
      <c r="K11" s="1395"/>
      <c r="L11" s="1395"/>
      <c r="M11" s="1395"/>
      <c r="N11" s="1396"/>
      <c r="O11" s="464"/>
      <c r="P11" s="464"/>
      <c r="Q11" s="464"/>
      <c r="R11" s="464"/>
      <c r="S11" s="464"/>
      <c r="T11" s="464"/>
      <c r="U11" s="464"/>
      <c r="V11" s="464"/>
      <c r="W11" s="464"/>
      <c r="X11" s="464"/>
      <c r="Y11" s="464"/>
      <c r="Z11" s="464"/>
      <c r="AA11" s="464"/>
      <c r="AB11" s="464"/>
      <c r="AC11" s="464"/>
      <c r="AD11" s="464"/>
      <c r="AE11" s="464"/>
      <c r="AF11" s="464"/>
      <c r="AG11" s="464"/>
      <c r="AH11" s="464"/>
      <c r="AI11" s="464"/>
      <c r="AJ11" s="464"/>
      <c r="AK11" s="464"/>
      <c r="AL11" s="464"/>
      <c r="AM11" s="532"/>
      <c r="AN11" s="443"/>
      <c r="AO11" s="442"/>
      <c r="AV11" s="444" t="s">
        <v>18</v>
      </c>
      <c r="BN11" s="443"/>
      <c r="BO11" s="443"/>
      <c r="BP11" s="443"/>
      <c r="BQ11" s="443"/>
      <c r="BR11" s="443"/>
      <c r="BS11" s="443"/>
      <c r="BT11" s="443"/>
      <c r="BU11" s="443"/>
      <c r="BV11" s="443"/>
      <c r="BW11" s="443"/>
      <c r="BX11" s="443"/>
      <c r="BY11" s="443"/>
      <c r="CC11" s="352"/>
      <c r="CF11" s="1250" t="s">
        <v>267</v>
      </c>
      <c r="CG11" s="1250"/>
      <c r="CH11" s="1250"/>
      <c r="CI11" s="1250"/>
      <c r="CJ11" s="1250" t="s">
        <v>268</v>
      </c>
      <c r="CK11" s="1250"/>
      <c r="CL11" s="1250"/>
      <c r="CM11" s="1250"/>
      <c r="CN11" s="1250"/>
      <c r="CO11" s="1250"/>
      <c r="CP11" s="1250"/>
      <c r="CQ11" s="1250"/>
      <c r="CR11" s="1250"/>
      <c r="CS11" s="1250"/>
      <c r="CT11" s="1250"/>
      <c r="CU11" s="1250"/>
      <c r="CV11" s="1247">
        <v>2.48</v>
      </c>
      <c r="CW11" s="1248"/>
      <c r="CX11" s="1248"/>
      <c r="CY11" s="1249"/>
      <c r="DS11" s="352"/>
    </row>
    <row r="12" spans="1:123">
      <c r="A12" s="532"/>
      <c r="B12" s="464"/>
      <c r="C12" s="464"/>
      <c r="D12" s="468" t="s">
        <v>372</v>
      </c>
      <c r="E12" s="464"/>
      <c r="F12" s="464"/>
      <c r="G12" s="464"/>
      <c r="H12" s="1408" t="s">
        <v>1001</v>
      </c>
      <c r="I12" s="1409"/>
      <c r="J12" s="1409"/>
      <c r="K12" s="1409"/>
      <c r="L12" s="1409"/>
      <c r="M12" s="1409"/>
      <c r="N12" s="1409"/>
      <c r="O12" s="464"/>
      <c r="P12" s="464"/>
      <c r="Q12" s="464"/>
      <c r="R12" s="464"/>
      <c r="S12" s="464"/>
      <c r="T12" s="464"/>
      <c r="U12" s="464"/>
      <c r="V12" s="464"/>
      <c r="W12" s="464"/>
      <c r="X12" s="464"/>
      <c r="Y12" s="464"/>
      <c r="Z12" s="464"/>
      <c r="AA12" s="464"/>
      <c r="AB12" s="464"/>
      <c r="AC12" s="464"/>
      <c r="AD12" s="464"/>
      <c r="AE12" s="464"/>
      <c r="AF12" s="464"/>
      <c r="AG12" s="464"/>
      <c r="AH12" s="464"/>
      <c r="AI12" s="464"/>
      <c r="AJ12" s="464"/>
      <c r="AK12" s="464"/>
      <c r="AL12" s="464"/>
      <c r="AM12" s="532"/>
      <c r="AN12" s="443"/>
      <c r="AO12" s="442"/>
      <c r="AV12" s="1299" t="s">
        <v>19</v>
      </c>
      <c r="AW12" s="1300"/>
      <c r="AX12" s="1300"/>
      <c r="AY12" s="1300"/>
      <c r="AZ12" s="1300"/>
      <c r="BA12" s="1300"/>
      <c r="BB12" s="1300"/>
      <c r="BC12" s="1301"/>
      <c r="BD12" s="1410" t="b">
        <v>1</v>
      </c>
      <c r="BE12" s="1411"/>
      <c r="BF12" s="1412"/>
      <c r="BG12" s="1355">
        <f>H11</f>
        <v>45199</v>
      </c>
      <c r="BH12" s="1356"/>
      <c r="BI12" s="1356"/>
      <c r="BJ12" s="1356"/>
      <c r="BK12" s="1356"/>
      <c r="BL12" s="1356"/>
      <c r="BM12" s="1357"/>
      <c r="BN12" s="443"/>
      <c r="BO12" s="443"/>
      <c r="BP12" s="443"/>
      <c r="BQ12" s="443"/>
      <c r="BR12" s="443"/>
      <c r="BS12" s="443"/>
      <c r="BT12" s="443"/>
      <c r="BU12" s="443"/>
      <c r="BV12" s="443"/>
      <c r="BW12" s="443"/>
      <c r="BX12" s="443"/>
      <c r="BY12" s="443"/>
      <c r="CC12" s="352"/>
      <c r="CF12" s="1250" t="s">
        <v>269</v>
      </c>
      <c r="CG12" s="1250"/>
      <c r="CH12" s="1250"/>
      <c r="CI12" s="1250"/>
      <c r="CJ12" s="1250" t="s">
        <v>270</v>
      </c>
      <c r="CK12" s="1250"/>
      <c r="CL12" s="1250"/>
      <c r="CM12" s="1250"/>
      <c r="CN12" s="1250"/>
      <c r="CO12" s="1250"/>
      <c r="CP12" s="1250"/>
      <c r="CQ12" s="1250"/>
      <c r="CR12" s="1250"/>
      <c r="CS12" s="1250"/>
      <c r="CT12" s="1250"/>
      <c r="CU12" s="1250"/>
      <c r="CV12" s="1247">
        <v>2.48</v>
      </c>
      <c r="CW12" s="1248"/>
      <c r="CX12" s="1248"/>
      <c r="CY12" s="1249"/>
      <c r="DS12" s="352"/>
    </row>
    <row r="13" spans="1:123">
      <c r="A13" s="53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464"/>
      <c r="AG13" s="464"/>
      <c r="AH13" s="464"/>
      <c r="AI13" s="464"/>
      <c r="AJ13" s="464"/>
      <c r="AK13" s="464"/>
      <c r="AL13" s="464"/>
      <c r="AM13" s="532"/>
      <c r="AN13" s="443"/>
      <c r="AO13" s="442"/>
      <c r="AV13" s="1299" t="s">
        <v>20</v>
      </c>
      <c r="AW13" s="1300"/>
      <c r="AX13" s="1300"/>
      <c r="AY13" s="1300"/>
      <c r="AZ13" s="1300"/>
      <c r="BA13" s="1300"/>
      <c r="BB13" s="1300"/>
      <c r="BC13" s="1301"/>
      <c r="BD13" s="1295" t="b">
        <v>0</v>
      </c>
      <c r="BE13" s="1295"/>
      <c r="BF13" s="1295"/>
      <c r="BG13" s="1425">
        <f>H11</f>
        <v>45199</v>
      </c>
      <c r="BH13" s="1425"/>
      <c r="BI13" s="1425"/>
      <c r="BJ13" s="1425"/>
      <c r="BK13" s="1425"/>
      <c r="BL13" s="1425"/>
      <c r="BM13" s="1425"/>
      <c r="BN13" s="443"/>
      <c r="BO13" s="443"/>
      <c r="BP13" s="443"/>
      <c r="BQ13" s="443"/>
      <c r="BR13" s="443"/>
      <c r="BS13" s="443"/>
      <c r="BT13" s="443"/>
      <c r="BU13" s="443"/>
      <c r="BV13" s="443"/>
      <c r="BW13" s="443"/>
      <c r="BX13" s="443"/>
      <c r="BY13" s="443"/>
      <c r="CC13" s="352"/>
      <c r="CF13" s="1250"/>
      <c r="CG13" s="1250"/>
      <c r="CH13" s="1250"/>
      <c r="CI13" s="1250"/>
      <c r="CJ13" s="1250" t="s">
        <v>271</v>
      </c>
      <c r="CK13" s="1250"/>
      <c r="CL13" s="1250"/>
      <c r="CM13" s="1250"/>
      <c r="CN13" s="1250"/>
      <c r="CO13" s="1250"/>
      <c r="CP13" s="1250"/>
      <c r="CQ13" s="1250"/>
      <c r="CR13" s="1250"/>
      <c r="CS13" s="1250"/>
      <c r="CT13" s="1250"/>
      <c r="CU13" s="1250"/>
      <c r="CV13" s="1247">
        <v>2.48</v>
      </c>
      <c r="CW13" s="1248"/>
      <c r="CX13" s="1248"/>
      <c r="CY13" s="1249"/>
      <c r="DS13" s="352"/>
    </row>
    <row r="14" spans="1:123">
      <c r="A14" s="532"/>
      <c r="B14" s="464"/>
      <c r="C14" s="468" t="s">
        <v>100</v>
      </c>
      <c r="D14" s="464"/>
      <c r="E14" s="464"/>
      <c r="F14" s="464"/>
      <c r="G14" s="464"/>
      <c r="H14" s="464"/>
      <c r="I14" s="464"/>
      <c r="J14" s="464"/>
      <c r="K14" s="464"/>
      <c r="L14" s="464"/>
      <c r="M14" s="464"/>
      <c r="N14" s="464"/>
      <c r="O14" s="464"/>
      <c r="P14" s="464"/>
      <c r="Q14" s="464"/>
      <c r="R14" s="464"/>
      <c r="S14" s="464"/>
      <c r="T14" s="464"/>
      <c r="U14" s="464"/>
      <c r="V14" s="464"/>
      <c r="W14" s="464"/>
      <c r="X14" s="464"/>
      <c r="Y14" s="464"/>
      <c r="Z14" s="464"/>
      <c r="AA14" s="464"/>
      <c r="AB14" s="464"/>
      <c r="AC14" s="464"/>
      <c r="AD14" s="464"/>
      <c r="AE14" s="464"/>
      <c r="AF14" s="464"/>
      <c r="AG14" s="464"/>
      <c r="AH14" s="464"/>
      <c r="AI14" s="464"/>
      <c r="AJ14" s="464"/>
      <c r="AK14" s="464"/>
      <c r="AL14" s="464"/>
      <c r="AM14" s="532"/>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c r="BW14" s="443"/>
      <c r="BX14" s="443"/>
      <c r="BY14" s="443"/>
      <c r="CC14" s="352"/>
      <c r="CF14" s="1250" t="s">
        <v>272</v>
      </c>
      <c r="CG14" s="1250"/>
      <c r="CH14" s="1250"/>
      <c r="CI14" s="1250"/>
      <c r="CJ14" s="1250" t="s">
        <v>273</v>
      </c>
      <c r="CK14" s="1250"/>
      <c r="CL14" s="1250"/>
      <c r="CM14" s="1250"/>
      <c r="CN14" s="1250"/>
      <c r="CO14" s="1250"/>
      <c r="CP14" s="1250"/>
      <c r="CQ14" s="1250"/>
      <c r="CR14" s="1250"/>
      <c r="CS14" s="1250"/>
      <c r="CT14" s="1250"/>
      <c r="CU14" s="1250"/>
      <c r="CV14" s="1247">
        <v>2.48</v>
      </c>
      <c r="CW14" s="1248"/>
      <c r="CX14" s="1248"/>
      <c r="CY14" s="1249"/>
      <c r="CZ14" s="443" t="s">
        <v>274</v>
      </c>
      <c r="DS14" s="352"/>
    </row>
    <row r="15" spans="1:123">
      <c r="A15" s="532"/>
      <c r="B15" s="464"/>
      <c r="C15" s="468"/>
      <c r="D15" s="468" t="s">
        <v>114</v>
      </c>
      <c r="E15" s="464"/>
      <c r="F15" s="464"/>
      <c r="G15" s="464"/>
      <c r="H15" s="1391" t="s">
        <v>916</v>
      </c>
      <c r="I15" s="1392"/>
      <c r="J15" s="1392"/>
      <c r="K15" s="1392"/>
      <c r="L15" s="1392"/>
      <c r="M15" s="1392"/>
      <c r="N15" s="1392"/>
      <c r="O15" s="1393"/>
      <c r="P15" s="464"/>
      <c r="Q15" s="464"/>
      <c r="R15" s="464"/>
      <c r="S15" s="464"/>
      <c r="T15" s="464"/>
      <c r="U15" s="464"/>
      <c r="V15" s="464"/>
      <c r="W15" s="464"/>
      <c r="X15" s="464"/>
      <c r="Y15" s="464"/>
      <c r="Z15" s="464"/>
      <c r="AA15" s="464"/>
      <c r="AB15" s="464"/>
      <c r="AC15" s="464"/>
      <c r="AD15" s="464"/>
      <c r="AE15" s="464"/>
      <c r="AF15" s="464"/>
      <c r="AG15" s="464"/>
      <c r="AH15" s="464"/>
      <c r="AI15" s="464"/>
      <c r="AJ15" s="464"/>
      <c r="AK15" s="464"/>
      <c r="AL15" s="464"/>
      <c r="AM15" s="532"/>
      <c r="AN15" s="443"/>
      <c r="AO15" s="443"/>
      <c r="AP15" s="443"/>
      <c r="AQ15" s="443"/>
      <c r="AR15" s="443"/>
      <c r="AS15" s="443"/>
      <c r="AT15" s="443"/>
      <c r="AU15" s="443"/>
      <c r="BN15" s="443"/>
      <c r="BO15" s="443"/>
      <c r="BP15" s="443"/>
      <c r="BQ15" s="443"/>
      <c r="BR15" s="443"/>
      <c r="BS15" s="443"/>
      <c r="BT15" s="443"/>
      <c r="BU15" s="443"/>
      <c r="BV15" s="443"/>
      <c r="BW15" s="443"/>
      <c r="BX15" s="443"/>
      <c r="BY15" s="443"/>
      <c r="CC15" s="352"/>
      <c r="CF15" s="1250" t="s">
        <v>275</v>
      </c>
      <c r="CG15" s="1250"/>
      <c r="CH15" s="1250"/>
      <c r="CI15" s="1250"/>
      <c r="CJ15" s="1250" t="s">
        <v>276</v>
      </c>
      <c r="CK15" s="1250"/>
      <c r="CL15" s="1250"/>
      <c r="CM15" s="1250"/>
      <c r="CN15" s="1250"/>
      <c r="CO15" s="1250"/>
      <c r="CP15" s="1250"/>
      <c r="CQ15" s="1250"/>
      <c r="CR15" s="1250"/>
      <c r="CS15" s="1250"/>
      <c r="CT15" s="1250"/>
      <c r="CU15" s="1250"/>
      <c r="CV15" s="1247">
        <v>2.48</v>
      </c>
      <c r="CW15" s="1248"/>
      <c r="CX15" s="1248"/>
      <c r="CY15" s="1249"/>
      <c r="DS15" s="352"/>
    </row>
    <row r="16" spans="1:123">
      <c r="A16" s="532"/>
      <c r="B16" s="464"/>
      <c r="C16" s="468"/>
      <c r="D16" s="468" t="s">
        <v>538</v>
      </c>
      <c r="E16" s="464"/>
      <c r="F16" s="464"/>
      <c r="G16" s="464"/>
      <c r="H16" s="1397" t="s">
        <v>917</v>
      </c>
      <c r="I16" s="1397"/>
      <c r="J16" s="1397"/>
      <c r="K16" s="1397"/>
      <c r="L16" s="1397"/>
      <c r="M16" s="1397"/>
      <c r="N16" s="1397"/>
      <c r="O16" s="1397"/>
      <c r="P16" s="464"/>
      <c r="Q16" s="464"/>
      <c r="R16" s="464"/>
      <c r="S16" s="464"/>
      <c r="T16" s="464"/>
      <c r="U16" s="464"/>
      <c r="V16" s="464"/>
      <c r="W16" s="464"/>
      <c r="X16" s="464"/>
      <c r="Y16" s="464"/>
      <c r="Z16" s="464"/>
      <c r="AA16" s="464"/>
      <c r="AB16" s="464"/>
      <c r="AC16" s="464"/>
      <c r="AD16" s="464"/>
      <c r="AE16" s="464"/>
      <c r="AF16" s="464"/>
      <c r="AG16" s="464"/>
      <c r="AH16" s="464"/>
      <c r="AI16" s="464"/>
      <c r="AJ16" s="464"/>
      <c r="AK16" s="464"/>
      <c r="AL16" s="464"/>
      <c r="AM16" s="532"/>
      <c r="AN16" s="443"/>
      <c r="AO16" s="443"/>
      <c r="AP16" s="443"/>
      <c r="AQ16" s="443"/>
      <c r="AR16" s="443"/>
      <c r="AS16" s="443"/>
      <c r="AT16" s="443"/>
      <c r="AU16" s="443"/>
      <c r="BN16" s="443"/>
      <c r="BO16" s="443"/>
      <c r="BP16" s="443"/>
      <c r="BQ16" s="443"/>
      <c r="BR16" s="443"/>
      <c r="BS16" s="443"/>
      <c r="BT16" s="443"/>
      <c r="BU16" s="443"/>
      <c r="BV16" s="443"/>
      <c r="BW16" s="443"/>
      <c r="BX16" s="443"/>
      <c r="BY16" s="443"/>
      <c r="CC16" s="352"/>
      <c r="CF16" s="1250" t="s">
        <v>277</v>
      </c>
      <c r="CG16" s="1250"/>
      <c r="CH16" s="1250"/>
      <c r="CI16" s="1250"/>
      <c r="CJ16" s="1250" t="s">
        <v>278</v>
      </c>
      <c r="CK16" s="1250"/>
      <c r="CL16" s="1250"/>
      <c r="CM16" s="1250"/>
      <c r="CN16" s="1250"/>
      <c r="CO16" s="1250"/>
      <c r="CP16" s="1250"/>
      <c r="CQ16" s="1250"/>
      <c r="CR16" s="1250"/>
      <c r="CS16" s="1250"/>
      <c r="CT16" s="1250"/>
      <c r="CU16" s="1250"/>
      <c r="CV16" s="1247">
        <v>2.48</v>
      </c>
      <c r="CW16" s="1248"/>
      <c r="CX16" s="1248"/>
      <c r="CY16" s="1249"/>
      <c r="DS16" s="352"/>
    </row>
    <row r="17" spans="1:123">
      <c r="A17" s="532"/>
      <c r="B17" s="464"/>
      <c r="C17" s="464"/>
      <c r="D17" s="468" t="s">
        <v>101</v>
      </c>
      <c r="E17" s="464"/>
      <c r="F17" s="464"/>
      <c r="G17" s="464"/>
      <c r="H17" s="1401" t="s">
        <v>918</v>
      </c>
      <c r="I17" s="1402"/>
      <c r="J17" s="1402"/>
      <c r="K17" s="1402"/>
      <c r="L17" s="1402"/>
      <c r="M17" s="1402"/>
      <c r="N17" s="1402"/>
      <c r="O17" s="1403"/>
      <c r="P17" s="464"/>
      <c r="Q17" s="464"/>
      <c r="R17" s="464"/>
      <c r="S17" s="464"/>
      <c r="T17" s="464"/>
      <c r="U17" s="464"/>
      <c r="V17" s="464"/>
      <c r="W17" s="464"/>
      <c r="X17" s="464"/>
      <c r="Y17" s="464"/>
      <c r="Z17" s="464"/>
      <c r="AA17" s="464"/>
      <c r="AB17" s="464"/>
      <c r="AC17" s="464"/>
      <c r="AD17" s="464"/>
      <c r="AE17" s="464"/>
      <c r="AF17" s="464"/>
      <c r="AG17" s="464"/>
      <c r="AH17" s="464"/>
      <c r="AI17" s="464"/>
      <c r="AJ17" s="464"/>
      <c r="AK17" s="464"/>
      <c r="AL17" s="464"/>
      <c r="AM17" s="532"/>
      <c r="AN17" s="443"/>
      <c r="AO17" s="443"/>
      <c r="AP17" s="443"/>
      <c r="AQ17" s="443"/>
      <c r="AR17" s="443"/>
      <c r="AS17" s="443"/>
      <c r="AT17" s="443"/>
      <c r="AU17" s="443"/>
      <c r="BN17" s="443"/>
      <c r="BO17" s="443"/>
      <c r="BP17" s="443"/>
      <c r="BQ17" s="443"/>
      <c r="BR17" s="443"/>
      <c r="BS17" s="443"/>
      <c r="BT17" s="443"/>
      <c r="BU17" s="443"/>
      <c r="BV17" s="443"/>
      <c r="BW17" s="443"/>
      <c r="BX17" s="443"/>
      <c r="BY17" s="443"/>
      <c r="CC17" s="352"/>
      <c r="CF17" s="1250" t="s">
        <v>279</v>
      </c>
      <c r="CG17" s="1250"/>
      <c r="CH17" s="1250"/>
      <c r="CI17" s="1250"/>
      <c r="CJ17" s="1250" t="s">
        <v>280</v>
      </c>
      <c r="CK17" s="1250"/>
      <c r="CL17" s="1250"/>
      <c r="CM17" s="1250"/>
      <c r="CN17" s="1250"/>
      <c r="CO17" s="1250"/>
      <c r="CP17" s="1250"/>
      <c r="CQ17" s="1250"/>
      <c r="CR17" s="1250"/>
      <c r="CS17" s="1250"/>
      <c r="CT17" s="1250"/>
      <c r="CU17" s="1250"/>
      <c r="CV17" s="1247">
        <v>2.48</v>
      </c>
      <c r="CW17" s="1248"/>
      <c r="CX17" s="1248"/>
      <c r="CY17" s="1249"/>
      <c r="DS17" s="352"/>
    </row>
    <row r="18" spans="1:123">
      <c r="A18" s="532"/>
      <c r="B18" s="464"/>
      <c r="C18" s="464"/>
      <c r="D18" s="468" t="s">
        <v>98</v>
      </c>
      <c r="E18" s="464"/>
      <c r="F18" s="464"/>
      <c r="G18" s="464"/>
      <c r="H18" s="1405" t="s">
        <v>915</v>
      </c>
      <c r="I18" s="1406"/>
      <c r="J18" s="1407"/>
      <c r="K18" s="472" t="s">
        <v>91</v>
      </c>
      <c r="L18" s="1405" t="s">
        <v>919</v>
      </c>
      <c r="M18" s="1406"/>
      <c r="N18" s="1406"/>
      <c r="O18" s="1407"/>
      <c r="P18" s="472" t="s">
        <v>91</v>
      </c>
      <c r="Q18" s="1405" t="s">
        <v>920</v>
      </c>
      <c r="R18" s="1406"/>
      <c r="S18" s="1406"/>
      <c r="T18" s="1407"/>
      <c r="U18" s="464"/>
      <c r="V18" s="464"/>
      <c r="W18" s="464"/>
      <c r="X18" s="464"/>
      <c r="Y18" s="464"/>
      <c r="Z18" s="464"/>
      <c r="AA18" s="464"/>
      <c r="AB18" s="464"/>
      <c r="AC18" s="464"/>
      <c r="AD18" s="464"/>
      <c r="AE18" s="464"/>
      <c r="AF18" s="464"/>
      <c r="AG18" s="464"/>
      <c r="AH18" s="464"/>
      <c r="AI18" s="464"/>
      <c r="AJ18" s="464"/>
      <c r="AK18" s="464"/>
      <c r="AL18" s="464"/>
      <c r="AM18" s="532"/>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c r="BW18" s="443"/>
      <c r="BX18" s="443"/>
      <c r="BY18" s="443"/>
      <c r="CC18" s="352"/>
      <c r="CF18" s="1250" t="s">
        <v>281</v>
      </c>
      <c r="CG18" s="1250"/>
      <c r="CH18" s="1250"/>
      <c r="CI18" s="1250"/>
      <c r="CJ18" s="1250" t="s">
        <v>282</v>
      </c>
      <c r="CK18" s="1250"/>
      <c r="CL18" s="1250"/>
      <c r="CM18" s="1250"/>
      <c r="CN18" s="1250"/>
      <c r="CO18" s="1250"/>
      <c r="CP18" s="1250"/>
      <c r="CQ18" s="1250"/>
      <c r="CR18" s="1250"/>
      <c r="CS18" s="1250"/>
      <c r="CT18" s="1250"/>
      <c r="CU18" s="1250"/>
      <c r="CV18" s="1247">
        <v>2.48</v>
      </c>
      <c r="CW18" s="1248"/>
      <c r="CX18" s="1248"/>
      <c r="CY18" s="1249"/>
      <c r="DS18" s="352"/>
    </row>
    <row r="19" spans="1:123">
      <c r="A19" s="532"/>
      <c r="B19" s="464"/>
      <c r="C19" s="464"/>
      <c r="D19" s="464"/>
      <c r="E19" s="464"/>
      <c r="F19" s="464"/>
      <c r="G19" s="464"/>
      <c r="H19" s="464"/>
      <c r="I19" s="464"/>
      <c r="J19" s="464"/>
      <c r="K19" s="464"/>
      <c r="L19" s="464"/>
      <c r="M19" s="464"/>
      <c r="N19" s="464"/>
      <c r="O19" s="464"/>
      <c r="P19" s="464"/>
      <c r="Q19" s="464"/>
      <c r="R19" s="464"/>
      <c r="S19" s="464"/>
      <c r="T19" s="464"/>
      <c r="U19" s="464"/>
      <c r="V19" s="464"/>
      <c r="W19" s="464"/>
      <c r="X19" s="464"/>
      <c r="Y19" s="464"/>
      <c r="Z19" s="464"/>
      <c r="AA19" s="464"/>
      <c r="AB19" s="464"/>
      <c r="AC19" s="464"/>
      <c r="AD19" s="464"/>
      <c r="AE19" s="464"/>
      <c r="AF19" s="464"/>
      <c r="AG19" s="464"/>
      <c r="AH19" s="464"/>
      <c r="AI19" s="464"/>
      <c r="AJ19" s="464"/>
      <c r="AK19" s="464"/>
      <c r="AL19" s="464"/>
      <c r="AM19" s="532"/>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c r="BW19" s="443"/>
      <c r="BX19" s="443"/>
      <c r="BY19" s="443"/>
      <c r="CC19" s="352"/>
      <c r="CF19" s="1250" t="s">
        <v>283</v>
      </c>
      <c r="CG19" s="1250"/>
      <c r="CH19" s="1250"/>
      <c r="CI19" s="1250"/>
      <c r="CJ19" s="1250" t="s">
        <v>284</v>
      </c>
      <c r="CK19" s="1250"/>
      <c r="CL19" s="1250"/>
      <c r="CM19" s="1250"/>
      <c r="CN19" s="1250"/>
      <c r="CO19" s="1250"/>
      <c r="CP19" s="1250"/>
      <c r="CQ19" s="1250"/>
      <c r="CR19" s="1250"/>
      <c r="CS19" s="1250"/>
      <c r="CT19" s="1250"/>
      <c r="CU19" s="1250"/>
      <c r="CV19" s="1247">
        <v>2.48</v>
      </c>
      <c r="CW19" s="1248"/>
      <c r="CX19" s="1248"/>
      <c r="CY19" s="1249"/>
      <c r="DS19" s="352"/>
    </row>
    <row r="20" spans="1:123">
      <c r="A20" s="532"/>
      <c r="B20" s="464"/>
      <c r="C20" s="473" t="s">
        <v>102</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4"/>
      <c r="AE20" s="464"/>
      <c r="AF20" s="464"/>
      <c r="AG20" s="464"/>
      <c r="AH20" s="464"/>
      <c r="AI20" s="464"/>
      <c r="AJ20" s="464"/>
      <c r="AK20" s="464"/>
      <c r="AL20" s="465"/>
      <c r="AM20" s="532"/>
      <c r="AN20" s="441"/>
      <c r="AO20" s="444" t="s">
        <v>18</v>
      </c>
      <c r="AV20" s="444" t="s">
        <v>18</v>
      </c>
      <c r="BZ20" s="441"/>
      <c r="CC20" s="352"/>
      <c r="CF20" s="1250" t="s">
        <v>285</v>
      </c>
      <c r="CG20" s="1250"/>
      <c r="CH20" s="1250"/>
      <c r="CI20" s="1250"/>
      <c r="CJ20" s="1250" t="s">
        <v>286</v>
      </c>
      <c r="CK20" s="1250"/>
      <c r="CL20" s="1250"/>
      <c r="CM20" s="1250"/>
      <c r="CN20" s="1250"/>
      <c r="CO20" s="1250"/>
      <c r="CP20" s="1250"/>
      <c r="CQ20" s="1250"/>
      <c r="CR20" s="1250"/>
      <c r="CS20" s="1250"/>
      <c r="CT20" s="1250"/>
      <c r="CU20" s="1250"/>
      <c r="CV20" s="1247">
        <v>2.48</v>
      </c>
      <c r="CW20" s="1248"/>
      <c r="CX20" s="1248"/>
      <c r="CY20" s="1249"/>
      <c r="DS20" s="352"/>
    </row>
    <row r="21" spans="1:123" ht="14.25" customHeight="1">
      <c r="A21" s="532"/>
      <c r="B21" s="467"/>
      <c r="C21" s="468" t="s">
        <v>103</v>
      </c>
      <c r="D21" s="469"/>
      <c r="E21" s="469"/>
      <c r="F21" s="469"/>
      <c r="G21" s="464"/>
      <c r="H21" s="1394">
        <v>45159</v>
      </c>
      <c r="I21" s="1395"/>
      <c r="J21" s="1395"/>
      <c r="K21" s="1395"/>
      <c r="L21" s="1395"/>
      <c r="M21" s="1395"/>
      <c r="N21" s="1396"/>
      <c r="O21" s="464"/>
      <c r="P21" s="464"/>
      <c r="Q21" s="468" t="s">
        <v>104</v>
      </c>
      <c r="R21" s="464"/>
      <c r="S21" s="464"/>
      <c r="T21" s="464"/>
      <c r="U21" s="464"/>
      <c r="V21" s="464"/>
      <c r="W21" s="467" t="s">
        <v>19</v>
      </c>
      <c r="X21" s="467"/>
      <c r="Y21" s="467"/>
      <c r="Z21" s="467" t="s">
        <v>20</v>
      </c>
      <c r="AA21" s="464"/>
      <c r="AB21" s="464"/>
      <c r="AC21" s="464"/>
      <c r="AD21" s="464"/>
      <c r="AE21" s="464"/>
      <c r="AF21" s="464"/>
      <c r="AG21" s="464"/>
      <c r="AH21" s="464"/>
      <c r="AI21" s="464"/>
      <c r="AJ21" s="464"/>
      <c r="AK21" s="464"/>
      <c r="AL21" s="464"/>
      <c r="AM21" s="532"/>
      <c r="AN21" s="441"/>
      <c r="AO21" s="1251">
        <f>IF(BD21,1,2)</f>
        <v>1</v>
      </c>
      <c r="AP21" s="1251"/>
      <c r="AQ21" s="441" t="s">
        <v>21</v>
      </c>
      <c r="AU21" s="442"/>
      <c r="AV21" s="1299" t="s">
        <v>19</v>
      </c>
      <c r="AW21" s="1300"/>
      <c r="AX21" s="1300"/>
      <c r="AY21" s="1300"/>
      <c r="AZ21" s="1300"/>
      <c r="BA21" s="1300"/>
      <c r="BB21" s="1300"/>
      <c r="BC21" s="1301"/>
      <c r="BD21" s="1410" t="b">
        <v>1</v>
      </c>
      <c r="BE21" s="1411"/>
      <c r="BF21" s="1412"/>
      <c r="BG21" s="1355">
        <f>H21</f>
        <v>45159</v>
      </c>
      <c r="BH21" s="1356"/>
      <c r="BI21" s="1356"/>
      <c r="BJ21" s="1356"/>
      <c r="BK21" s="1356"/>
      <c r="BL21" s="1356"/>
      <c r="BM21" s="1357"/>
      <c r="BZ21" s="441"/>
      <c r="CC21" s="352"/>
      <c r="CF21" s="1250" t="s">
        <v>287</v>
      </c>
      <c r="CG21" s="1250"/>
      <c r="CH21" s="1250"/>
      <c r="CI21" s="1250"/>
      <c r="CJ21" s="1250" t="s">
        <v>288</v>
      </c>
      <c r="CK21" s="1250"/>
      <c r="CL21" s="1250"/>
      <c r="CM21" s="1250"/>
      <c r="CN21" s="1250"/>
      <c r="CO21" s="1250"/>
      <c r="CP21" s="1250"/>
      <c r="CQ21" s="1250"/>
      <c r="CR21" s="1250"/>
      <c r="CS21" s="1250"/>
      <c r="CT21" s="1250"/>
      <c r="CU21" s="1250"/>
      <c r="CV21" s="1247">
        <v>2.48</v>
      </c>
      <c r="CW21" s="1248"/>
      <c r="CX21" s="1248"/>
      <c r="CY21" s="1249"/>
      <c r="DS21" s="352"/>
    </row>
    <row r="22" spans="1:123">
      <c r="A22" s="532"/>
      <c r="B22" s="467"/>
      <c r="C22" s="468"/>
      <c r="D22" s="469"/>
      <c r="E22" s="469"/>
      <c r="F22" s="469"/>
      <c r="G22" s="464"/>
      <c r="H22" s="464"/>
      <c r="I22" s="464"/>
      <c r="J22" s="464"/>
      <c r="K22" s="464"/>
      <c r="L22" s="464"/>
      <c r="M22" s="464"/>
      <c r="N22" s="464"/>
      <c r="O22" s="464"/>
      <c r="P22" s="464"/>
      <c r="Q22" s="464"/>
      <c r="R22" s="464"/>
      <c r="S22" s="464"/>
      <c r="T22" s="464"/>
      <c r="U22" s="464"/>
      <c r="V22" s="464"/>
      <c r="W22" s="464"/>
      <c r="X22" s="464"/>
      <c r="Y22" s="464"/>
      <c r="Z22" s="464"/>
      <c r="AA22" s="464"/>
      <c r="AB22" s="464"/>
      <c r="AC22" s="464"/>
      <c r="AD22" s="464"/>
      <c r="AE22" s="464"/>
      <c r="AF22" s="464"/>
      <c r="AG22" s="464"/>
      <c r="AH22" s="464"/>
      <c r="AI22" s="464"/>
      <c r="AJ22" s="464"/>
      <c r="AK22" s="464"/>
      <c r="AL22" s="464"/>
      <c r="AM22" s="532"/>
      <c r="AN22" s="441"/>
      <c r="AQ22" s="441" t="s">
        <v>22</v>
      </c>
      <c r="AU22" s="442"/>
      <c r="AV22" s="1299" t="s">
        <v>20</v>
      </c>
      <c r="AW22" s="1300"/>
      <c r="AX22" s="1300"/>
      <c r="AY22" s="1300"/>
      <c r="AZ22" s="1300"/>
      <c r="BA22" s="1300"/>
      <c r="BB22" s="1300"/>
      <c r="BC22" s="1301"/>
      <c r="BD22" s="1295" t="b">
        <v>0</v>
      </c>
      <c r="BE22" s="1295"/>
      <c r="BF22" s="1295"/>
      <c r="BG22" s="1425">
        <f>H21</f>
        <v>45159</v>
      </c>
      <c r="BH22" s="1425"/>
      <c r="BI22" s="1425"/>
      <c r="BJ22" s="1425"/>
      <c r="BK22" s="1425"/>
      <c r="BL22" s="1425"/>
      <c r="BM22" s="1425"/>
      <c r="BZ22" s="441"/>
      <c r="CC22" s="352"/>
      <c r="CF22" s="1250" t="s">
        <v>289</v>
      </c>
      <c r="CG22" s="1250"/>
      <c r="CH22" s="1250"/>
      <c r="CI22" s="1250"/>
      <c r="CJ22" s="1250" t="s">
        <v>290</v>
      </c>
      <c r="CK22" s="1250"/>
      <c r="CL22" s="1250"/>
      <c r="CM22" s="1250"/>
      <c r="CN22" s="1250"/>
      <c r="CO22" s="1250"/>
      <c r="CP22" s="1250"/>
      <c r="CQ22" s="1250"/>
      <c r="CR22" s="1250"/>
      <c r="CS22" s="1250"/>
      <c r="CT22" s="1250"/>
      <c r="CU22" s="1250"/>
      <c r="CV22" s="1247">
        <v>2.48</v>
      </c>
      <c r="CW22" s="1248"/>
      <c r="CX22" s="1248"/>
      <c r="CY22" s="1249"/>
      <c r="DS22" s="352"/>
    </row>
    <row r="23" spans="1:123">
      <c r="A23" s="532"/>
      <c r="B23" s="467"/>
      <c r="C23" s="468"/>
      <c r="D23" s="469"/>
      <c r="E23" s="469"/>
      <c r="F23" s="469"/>
      <c r="G23" s="464"/>
      <c r="H23" s="1432"/>
      <c r="I23" s="1432"/>
      <c r="J23" s="1432"/>
      <c r="K23" s="1432"/>
      <c r="L23" s="1432"/>
      <c r="M23" s="1432"/>
      <c r="N23" s="1432"/>
      <c r="O23" s="1432"/>
      <c r="P23" s="464"/>
      <c r="Q23" s="464"/>
      <c r="R23" s="464"/>
      <c r="S23" s="464"/>
      <c r="T23" s="464"/>
      <c r="U23" s="464"/>
      <c r="V23" s="464"/>
      <c r="W23" s="464"/>
      <c r="X23" s="464"/>
      <c r="Y23" s="464"/>
      <c r="Z23" s="464"/>
      <c r="AA23" s="464"/>
      <c r="AB23" s="464"/>
      <c r="AC23" s="464"/>
      <c r="AD23" s="464"/>
      <c r="AE23" s="464"/>
      <c r="AF23" s="464"/>
      <c r="AG23" s="464"/>
      <c r="AH23" s="464"/>
      <c r="AI23" s="464"/>
      <c r="AJ23" s="464"/>
      <c r="AK23" s="464"/>
      <c r="AL23" s="464"/>
      <c r="AM23" s="532"/>
      <c r="AN23" s="441"/>
      <c r="AO23" s="442"/>
      <c r="BZ23" s="441"/>
      <c r="CC23" s="352"/>
      <c r="CF23" s="1250" t="s">
        <v>291</v>
      </c>
      <c r="CG23" s="1250"/>
      <c r="CH23" s="1250"/>
      <c r="CI23" s="1250"/>
      <c r="CJ23" s="1250" t="s">
        <v>292</v>
      </c>
      <c r="CK23" s="1250"/>
      <c r="CL23" s="1250"/>
      <c r="CM23" s="1250"/>
      <c r="CN23" s="1250"/>
      <c r="CO23" s="1250"/>
      <c r="CP23" s="1250"/>
      <c r="CQ23" s="1250"/>
      <c r="CR23" s="1250"/>
      <c r="CS23" s="1250"/>
      <c r="CT23" s="1250"/>
      <c r="CU23" s="1250"/>
      <c r="CV23" s="1247">
        <v>2.48</v>
      </c>
      <c r="CW23" s="1248"/>
      <c r="CX23" s="1248"/>
      <c r="CY23" s="1249"/>
      <c r="DS23" s="352"/>
    </row>
    <row r="24" spans="1:123">
      <c r="A24" s="532"/>
      <c r="B24" s="467"/>
      <c r="C24" s="468" t="s">
        <v>105</v>
      </c>
      <c r="D24" s="469"/>
      <c r="E24" s="469"/>
      <c r="F24" s="469"/>
      <c r="G24" s="464"/>
      <c r="H24" s="1398" t="s">
        <v>1002</v>
      </c>
      <c r="I24" s="1399"/>
      <c r="J24" s="1399"/>
      <c r="K24" s="1399"/>
      <c r="L24" s="1399"/>
      <c r="M24" s="1399"/>
      <c r="N24" s="1399"/>
      <c r="O24" s="1400"/>
      <c r="P24" s="464"/>
      <c r="Q24" s="464"/>
      <c r="R24" s="464"/>
      <c r="S24" s="464"/>
      <c r="T24" s="464"/>
      <c r="U24" s="464"/>
      <c r="V24" s="464"/>
      <c r="W24" s="464"/>
      <c r="X24" s="464"/>
      <c r="Y24" s="464"/>
      <c r="Z24" s="464"/>
      <c r="AA24" s="464"/>
      <c r="AB24" s="464"/>
      <c r="AC24" s="464"/>
      <c r="AD24" s="464"/>
      <c r="AE24" s="464"/>
      <c r="AF24" s="464"/>
      <c r="AG24" s="464"/>
      <c r="AH24" s="464"/>
      <c r="AI24" s="464"/>
      <c r="AJ24" s="464"/>
      <c r="AK24" s="464"/>
      <c r="AL24" s="464"/>
      <c r="AM24" s="532"/>
      <c r="AN24" s="441"/>
      <c r="AO24" s="444" t="s">
        <v>23</v>
      </c>
      <c r="BF24" s="444" t="s">
        <v>24</v>
      </c>
      <c r="BZ24" s="441"/>
      <c r="CC24" s="352"/>
      <c r="CF24" s="1250" t="s">
        <v>293</v>
      </c>
      <c r="CG24" s="1250"/>
      <c r="CH24" s="1250"/>
      <c r="CI24" s="1250"/>
      <c r="CJ24" s="1250" t="s">
        <v>294</v>
      </c>
      <c r="CK24" s="1250"/>
      <c r="CL24" s="1250"/>
      <c r="CM24" s="1250"/>
      <c r="CN24" s="1250"/>
      <c r="CO24" s="1250"/>
      <c r="CP24" s="1250"/>
      <c r="CQ24" s="1250"/>
      <c r="CR24" s="1250"/>
      <c r="CS24" s="1250"/>
      <c r="CT24" s="1250"/>
      <c r="CU24" s="1250"/>
      <c r="CV24" s="1247">
        <v>2.48</v>
      </c>
      <c r="CW24" s="1248"/>
      <c r="CX24" s="1248"/>
      <c r="CY24" s="1249"/>
      <c r="DS24" s="352"/>
    </row>
    <row r="25" spans="1:123" ht="17.25" customHeight="1">
      <c r="A25" s="532"/>
      <c r="B25" s="467"/>
      <c r="C25" s="468" t="s">
        <v>106</v>
      </c>
      <c r="D25" s="469"/>
      <c r="E25" s="469"/>
      <c r="F25" s="469"/>
      <c r="G25" s="464"/>
      <c r="H25" s="1404"/>
      <c r="I25" s="1404"/>
      <c r="J25" s="1404"/>
      <c r="K25" s="1404"/>
      <c r="L25" s="1404"/>
      <c r="M25" s="1404"/>
      <c r="N25" s="1404"/>
      <c r="O25" s="1404"/>
      <c r="P25" s="1404"/>
      <c r="Q25" s="1404"/>
      <c r="R25" s="1404"/>
      <c r="S25" s="1404"/>
      <c r="T25" s="1404"/>
      <c r="U25" s="1404"/>
      <c r="V25" s="1404"/>
      <c r="W25" s="1404"/>
      <c r="X25" s="1404"/>
      <c r="Y25" s="1404"/>
      <c r="Z25" s="464"/>
      <c r="AA25" s="464"/>
      <c r="AB25" s="464"/>
      <c r="AC25" s="464"/>
      <c r="AD25" s="464"/>
      <c r="AE25" s="464"/>
      <c r="AF25" s="464"/>
      <c r="AG25" s="464"/>
      <c r="AH25" s="464"/>
      <c r="AI25" s="464"/>
      <c r="AJ25" s="464"/>
      <c r="AK25" s="464"/>
      <c r="AL25" s="464"/>
      <c r="AM25" s="532"/>
      <c r="AN25" s="441"/>
      <c r="AO25" s="1096" t="s">
        <v>25</v>
      </c>
      <c r="AP25" s="1083"/>
      <c r="AQ25" s="1083"/>
      <c r="AR25" s="1083"/>
      <c r="AS25" s="1083"/>
      <c r="AT25" s="1083"/>
      <c r="AU25" s="1083"/>
      <c r="AV25" s="1083"/>
      <c r="AW25" s="1083"/>
      <c r="AX25" s="1083"/>
      <c r="AY25" s="1083"/>
      <c r="AZ25" s="1083"/>
      <c r="BA25" s="1083"/>
      <c r="BB25" s="1083"/>
      <c r="BC25" s="1083"/>
      <c r="BD25" s="1084"/>
      <c r="BF25" s="446" t="s">
        <v>1003</v>
      </c>
      <c r="BG25" s="447"/>
      <c r="BH25" s="447"/>
      <c r="BI25" s="447"/>
      <c r="BJ25" s="447"/>
      <c r="BK25" s="447"/>
      <c r="BL25" s="447"/>
      <c r="BM25" s="447"/>
      <c r="BN25" s="447"/>
      <c r="BO25" s="447"/>
      <c r="BP25" s="447"/>
      <c r="BQ25" s="447"/>
      <c r="BR25" s="447"/>
      <c r="BS25" s="448"/>
      <c r="BZ25" s="441"/>
      <c r="CC25" s="352"/>
      <c r="CF25" s="1250" t="s">
        <v>295</v>
      </c>
      <c r="CG25" s="1250"/>
      <c r="CH25" s="1250"/>
      <c r="CI25" s="1250"/>
      <c r="CJ25" s="1250" t="s">
        <v>296</v>
      </c>
      <c r="CK25" s="1250"/>
      <c r="CL25" s="1250"/>
      <c r="CM25" s="1250"/>
      <c r="CN25" s="1250"/>
      <c r="CO25" s="1250"/>
      <c r="CP25" s="1250"/>
      <c r="CQ25" s="1250"/>
      <c r="CR25" s="1250"/>
      <c r="CS25" s="1250"/>
      <c r="CT25" s="1250"/>
      <c r="CU25" s="1250"/>
      <c r="CV25" s="1247">
        <v>2.48</v>
      </c>
      <c r="CW25" s="1248"/>
      <c r="CX25" s="1248"/>
      <c r="CY25" s="1249"/>
      <c r="DS25" s="352"/>
    </row>
    <row r="26" spans="1:123" ht="17.25" customHeight="1">
      <c r="A26" s="532"/>
      <c r="B26" s="467"/>
      <c r="C26" s="468" t="s">
        <v>119</v>
      </c>
      <c r="D26" s="469"/>
      <c r="E26" s="469"/>
      <c r="F26" s="469"/>
      <c r="G26" s="464"/>
      <c r="H26" s="1404"/>
      <c r="I26" s="1404"/>
      <c r="J26" s="1404"/>
      <c r="K26" s="1404"/>
      <c r="L26" s="1404"/>
      <c r="M26" s="1404"/>
      <c r="N26" s="1404"/>
      <c r="O26" s="1404"/>
      <c r="P26" s="1404"/>
      <c r="Q26" s="1404"/>
      <c r="R26" s="1404"/>
      <c r="S26" s="1404"/>
      <c r="T26" s="1404"/>
      <c r="U26" s="1404"/>
      <c r="V26" s="1404"/>
      <c r="W26" s="1404"/>
      <c r="X26" s="1404"/>
      <c r="Y26" s="1404"/>
      <c r="Z26" s="464"/>
      <c r="AA26" s="464"/>
      <c r="AB26" s="464"/>
      <c r="AC26" s="464"/>
      <c r="AD26" s="464"/>
      <c r="AE26" s="464"/>
      <c r="AF26" s="464"/>
      <c r="AG26" s="464"/>
      <c r="AH26" s="464"/>
      <c r="AI26" s="464"/>
      <c r="AJ26" s="464"/>
      <c r="AK26" s="464"/>
      <c r="AL26" s="464"/>
      <c r="AM26" s="532"/>
      <c r="AN26" s="441"/>
      <c r="AO26" s="1096" t="s">
        <v>883</v>
      </c>
      <c r="AP26" s="1083"/>
      <c r="AQ26" s="1083"/>
      <c r="AR26" s="1083"/>
      <c r="AS26" s="1083"/>
      <c r="AT26" s="1083"/>
      <c r="AU26" s="1083"/>
      <c r="AV26" s="1083"/>
      <c r="AW26" s="1083"/>
      <c r="AX26" s="1083"/>
      <c r="AY26" s="1083"/>
      <c r="AZ26" s="1083"/>
      <c r="BA26" s="1083"/>
      <c r="BB26" s="1083"/>
      <c r="BC26" s="1083"/>
      <c r="BD26" s="1084"/>
      <c r="BZ26" s="441"/>
      <c r="CC26" s="352"/>
      <c r="CF26" s="1250" t="s">
        <v>297</v>
      </c>
      <c r="CG26" s="1250"/>
      <c r="CH26" s="1250"/>
      <c r="CI26" s="1250"/>
      <c r="CJ26" s="1250" t="s">
        <v>298</v>
      </c>
      <c r="CK26" s="1250"/>
      <c r="CL26" s="1250"/>
      <c r="CM26" s="1250"/>
      <c r="CN26" s="1250"/>
      <c r="CO26" s="1250"/>
      <c r="CP26" s="1250"/>
      <c r="CQ26" s="1250"/>
      <c r="CR26" s="1250"/>
      <c r="CS26" s="1250"/>
      <c r="CT26" s="1250"/>
      <c r="CU26" s="1250"/>
      <c r="CV26" s="1247">
        <v>2.48</v>
      </c>
      <c r="CW26" s="1248"/>
      <c r="CX26" s="1248"/>
      <c r="CY26" s="1249"/>
      <c r="DS26" s="352"/>
    </row>
    <row r="27" spans="1:123" ht="14.25">
      <c r="A27" s="532"/>
      <c r="B27" s="467"/>
      <c r="C27" s="468" t="s">
        <v>857</v>
      </c>
      <c r="D27" s="469"/>
      <c r="E27" s="469"/>
      <c r="F27" s="464"/>
      <c r="G27" s="474"/>
      <c r="H27" s="474"/>
      <c r="I27" s="474"/>
      <c r="J27" s="474"/>
      <c r="K27" s="474"/>
      <c r="L27" s="474"/>
      <c r="M27" s="474"/>
      <c r="N27" s="474"/>
      <c r="O27" s="474"/>
      <c r="P27" s="474"/>
      <c r="Q27" s="474"/>
      <c r="R27" s="474"/>
      <c r="S27" s="474"/>
      <c r="T27" s="474"/>
      <c r="U27" s="474"/>
      <c r="V27" s="474"/>
      <c r="W27" s="474"/>
      <c r="X27" s="474"/>
      <c r="Y27" s="464"/>
      <c r="Z27" s="464"/>
      <c r="AA27" s="464"/>
      <c r="AB27" s="464"/>
      <c r="AC27" s="464"/>
      <c r="AD27" s="464"/>
      <c r="AE27" s="464"/>
      <c r="AF27" s="464"/>
      <c r="AG27" s="464"/>
      <c r="AH27" s="464"/>
      <c r="AI27" s="464"/>
      <c r="AJ27" s="464"/>
      <c r="AK27" s="464"/>
      <c r="AL27" s="465"/>
      <c r="AM27" s="532"/>
      <c r="AN27" s="441"/>
      <c r="AO27" s="1096" t="s">
        <v>712</v>
      </c>
      <c r="AP27" s="1083"/>
      <c r="AQ27" s="1083"/>
      <c r="AR27" s="1083"/>
      <c r="AS27" s="1083"/>
      <c r="AT27" s="1083"/>
      <c r="AU27" s="1083"/>
      <c r="AV27" s="1083"/>
      <c r="AW27" s="1083"/>
      <c r="AX27" s="1083"/>
      <c r="AY27" s="1083"/>
      <c r="AZ27" s="1083"/>
      <c r="BA27" s="1083"/>
      <c r="BB27" s="1083"/>
      <c r="BC27" s="1083"/>
      <c r="BD27" s="1084"/>
      <c r="BZ27" s="441"/>
      <c r="CC27" s="352"/>
      <c r="CF27" s="1250"/>
      <c r="CG27" s="1250"/>
      <c r="CH27" s="1250"/>
      <c r="CI27" s="1250"/>
      <c r="CJ27" s="1250" t="s">
        <v>299</v>
      </c>
      <c r="CK27" s="1250"/>
      <c r="CL27" s="1250"/>
      <c r="CM27" s="1250"/>
      <c r="CN27" s="1250"/>
      <c r="CO27" s="1250"/>
      <c r="CP27" s="1250"/>
      <c r="CQ27" s="1250"/>
      <c r="CR27" s="1250"/>
      <c r="CS27" s="1250"/>
      <c r="CT27" s="1250"/>
      <c r="CU27" s="1250"/>
      <c r="CV27" s="1247">
        <v>2.48</v>
      </c>
      <c r="CW27" s="1248"/>
      <c r="CX27" s="1248"/>
      <c r="CY27" s="1249"/>
      <c r="DS27" s="352"/>
    </row>
    <row r="28" spans="1:123" ht="14.25">
      <c r="A28" s="532"/>
      <c r="B28" s="464"/>
      <c r="C28" s="475" t="s">
        <v>107</v>
      </c>
      <c r="D28" s="469"/>
      <c r="E28" s="469"/>
      <c r="F28" s="464"/>
      <c r="G28" s="474"/>
      <c r="H28" s="474"/>
      <c r="I28" s="474"/>
      <c r="J28" s="474"/>
      <c r="K28" s="474"/>
      <c r="L28" s="474"/>
      <c r="M28" s="474"/>
      <c r="N28" s="474"/>
      <c r="O28" s="474"/>
      <c r="P28" s="474"/>
      <c r="Q28" s="474"/>
      <c r="R28" s="474"/>
      <c r="S28" s="474"/>
      <c r="T28" s="474"/>
      <c r="U28" s="474"/>
      <c r="V28" s="474"/>
      <c r="W28" s="474"/>
      <c r="X28" s="474"/>
      <c r="Y28" s="464"/>
      <c r="Z28" s="464"/>
      <c r="AA28" s="464"/>
      <c r="AB28" s="464"/>
      <c r="AC28" s="464"/>
      <c r="AD28" s="464"/>
      <c r="AE28" s="464"/>
      <c r="AF28" s="464"/>
      <c r="AG28" s="464"/>
      <c r="AH28" s="464"/>
      <c r="AI28" s="464"/>
      <c r="AJ28" s="464"/>
      <c r="AK28" s="464"/>
      <c r="AL28" s="465"/>
      <c r="AM28" s="532"/>
      <c r="AN28" s="441"/>
      <c r="AO28" s="1096" t="s">
        <v>676</v>
      </c>
      <c r="AP28" s="1083"/>
      <c r="AQ28" s="1083"/>
      <c r="AR28" s="1083"/>
      <c r="AS28" s="1083"/>
      <c r="AT28" s="1083"/>
      <c r="AU28" s="1083"/>
      <c r="AV28" s="1083"/>
      <c r="AW28" s="1083"/>
      <c r="AX28" s="1083"/>
      <c r="AY28" s="1083"/>
      <c r="AZ28" s="1083"/>
      <c r="BA28" s="1083"/>
      <c r="BB28" s="1083"/>
      <c r="BC28" s="1083"/>
      <c r="BD28" s="1084"/>
      <c r="BZ28" s="441"/>
      <c r="CC28" s="352"/>
      <c r="CF28" s="1250"/>
      <c r="CG28" s="1250"/>
      <c r="CH28" s="1250"/>
      <c r="CI28" s="1250"/>
      <c r="CJ28" s="1250" t="s">
        <v>300</v>
      </c>
      <c r="CK28" s="1250"/>
      <c r="CL28" s="1250"/>
      <c r="CM28" s="1250"/>
      <c r="CN28" s="1250"/>
      <c r="CO28" s="1250"/>
      <c r="CP28" s="1250"/>
      <c r="CQ28" s="1250"/>
      <c r="CR28" s="1250"/>
      <c r="CS28" s="1250"/>
      <c r="CT28" s="1250"/>
      <c r="CU28" s="1250"/>
      <c r="CV28" s="1247">
        <v>2.48</v>
      </c>
      <c r="CW28" s="1248"/>
      <c r="CX28" s="1248"/>
      <c r="CY28" s="1249"/>
      <c r="DS28" s="352"/>
    </row>
    <row r="29" spans="1:123" ht="14.25">
      <c r="A29" s="532"/>
      <c r="B29" s="467"/>
      <c r="C29" s="467"/>
      <c r="D29" s="467" t="s">
        <v>86</v>
      </c>
      <c r="E29" s="467"/>
      <c r="F29" s="467"/>
      <c r="G29" s="467"/>
      <c r="H29" s="476"/>
      <c r="I29" s="476"/>
      <c r="J29" s="476"/>
      <c r="K29" s="476"/>
      <c r="L29" s="476"/>
      <c r="M29" s="476"/>
      <c r="N29" s="476"/>
      <c r="O29" s="476"/>
      <c r="P29" s="476"/>
      <c r="Q29" s="476"/>
      <c r="R29" s="476"/>
      <c r="S29" s="476"/>
      <c r="T29" s="476"/>
      <c r="U29" s="467"/>
      <c r="V29" s="476"/>
      <c r="W29" s="464"/>
      <c r="X29" s="476" t="s">
        <v>87</v>
      </c>
      <c r="Y29" s="474"/>
      <c r="Z29" s="474"/>
      <c r="AA29" s="464"/>
      <c r="AB29" s="464"/>
      <c r="AC29" s="464"/>
      <c r="AD29" s="464"/>
      <c r="AE29" s="464"/>
      <c r="AF29" s="464"/>
      <c r="AG29" s="464"/>
      <c r="AH29" s="464"/>
      <c r="AI29" s="464"/>
      <c r="AJ29" s="464"/>
      <c r="AK29" s="464"/>
      <c r="AL29" s="465"/>
      <c r="AM29" s="532"/>
      <c r="AN29" s="441"/>
      <c r="AO29" s="1096" t="s">
        <v>677</v>
      </c>
      <c r="AP29" s="1083"/>
      <c r="AQ29" s="1083"/>
      <c r="AR29" s="1083"/>
      <c r="AS29" s="1083"/>
      <c r="AT29" s="1083"/>
      <c r="AU29" s="1083"/>
      <c r="AV29" s="1083"/>
      <c r="AW29" s="1083"/>
      <c r="AX29" s="1083"/>
      <c r="AY29" s="1083"/>
      <c r="AZ29" s="1083"/>
      <c r="BA29" s="1083"/>
      <c r="BB29" s="1083"/>
      <c r="BC29" s="1083"/>
      <c r="BD29" s="1084"/>
      <c r="BZ29" s="441"/>
      <c r="CC29" s="352"/>
      <c r="CF29" s="1250"/>
      <c r="CG29" s="1250"/>
      <c r="CH29" s="1250"/>
      <c r="CI29" s="1250"/>
      <c r="CJ29" s="1250" t="s">
        <v>301</v>
      </c>
      <c r="CK29" s="1250"/>
      <c r="CL29" s="1250"/>
      <c r="CM29" s="1250"/>
      <c r="CN29" s="1250"/>
      <c r="CO29" s="1250"/>
      <c r="CP29" s="1250"/>
      <c r="CQ29" s="1250"/>
      <c r="CR29" s="1250"/>
      <c r="CS29" s="1250"/>
      <c r="CT29" s="1250"/>
      <c r="CU29" s="1250"/>
      <c r="CV29" s="1247">
        <v>2.48</v>
      </c>
      <c r="CW29" s="1248"/>
      <c r="CX29" s="1248"/>
      <c r="CY29" s="1249"/>
      <c r="DS29" s="352"/>
    </row>
    <row r="30" spans="1:123" s="404" customFormat="1" ht="13.5" customHeight="1">
      <c r="A30" s="532"/>
      <c r="B30" s="477"/>
      <c r="C30" s="477"/>
      <c r="D30" s="1433" t="s">
        <v>117</v>
      </c>
      <c r="E30" s="1434"/>
      <c r="F30" s="1434"/>
      <c r="G30" s="1434"/>
      <c r="H30" s="1434"/>
      <c r="I30" s="1434"/>
      <c r="J30" s="1434"/>
      <c r="K30" s="1434"/>
      <c r="L30" s="1434"/>
      <c r="M30" s="1434"/>
      <c r="N30" s="1434"/>
      <c r="O30" s="1434"/>
      <c r="P30" s="1434"/>
      <c r="Q30" s="1435"/>
      <c r="R30" s="403"/>
      <c r="S30" s="403"/>
      <c r="T30" s="403"/>
      <c r="U30" s="478"/>
      <c r="V30" s="478"/>
      <c r="W30" s="478"/>
      <c r="X30" s="1433" t="s">
        <v>92</v>
      </c>
      <c r="Y30" s="1434"/>
      <c r="Z30" s="1434"/>
      <c r="AA30" s="1434"/>
      <c r="AB30" s="1434"/>
      <c r="AC30" s="1434"/>
      <c r="AD30" s="1434"/>
      <c r="AE30" s="1434"/>
      <c r="AF30" s="1434"/>
      <c r="AG30" s="1434"/>
      <c r="AH30" s="1434"/>
      <c r="AI30" s="1434"/>
      <c r="AJ30" s="1434"/>
      <c r="AK30" s="1435"/>
      <c r="AL30" s="479"/>
      <c r="AM30" s="532"/>
      <c r="AN30" s="405"/>
      <c r="AO30" s="1096" t="s">
        <v>678</v>
      </c>
      <c r="AP30" s="1085"/>
      <c r="AQ30" s="1085"/>
      <c r="AR30" s="1085"/>
      <c r="AS30" s="1085"/>
      <c r="AT30" s="1085"/>
      <c r="AU30" s="1085"/>
      <c r="AV30" s="1085"/>
      <c r="AW30" s="1085"/>
      <c r="AX30" s="1085"/>
      <c r="AY30" s="1085"/>
      <c r="AZ30" s="1085"/>
      <c r="BA30" s="1085"/>
      <c r="BB30" s="1085"/>
      <c r="BC30" s="1085"/>
      <c r="BD30" s="1086"/>
      <c r="BP30" s="405"/>
      <c r="BQ30" s="405"/>
      <c r="BR30" s="405"/>
      <c r="BS30" s="405"/>
      <c r="BT30" s="405"/>
      <c r="BU30" s="405"/>
      <c r="BV30" s="405"/>
      <c r="BW30" s="405"/>
      <c r="BX30" s="405"/>
      <c r="BY30" s="405"/>
      <c r="BZ30" s="405"/>
      <c r="CC30" s="352"/>
      <c r="CF30" s="1250"/>
      <c r="CG30" s="1250"/>
      <c r="CH30" s="1250"/>
      <c r="CI30" s="1250"/>
      <c r="CJ30" s="1250" t="s">
        <v>831</v>
      </c>
      <c r="CK30" s="1250"/>
      <c r="CL30" s="1250"/>
      <c r="CM30" s="1250"/>
      <c r="CN30" s="1250"/>
      <c r="CO30" s="1250"/>
      <c r="CP30" s="1250"/>
      <c r="CQ30" s="1250"/>
      <c r="CR30" s="1250"/>
      <c r="CS30" s="1250"/>
      <c r="CT30" s="1250"/>
      <c r="CU30" s="1250"/>
      <c r="CV30" s="1247">
        <v>2.48</v>
      </c>
      <c r="CW30" s="1248"/>
      <c r="CX30" s="1248"/>
      <c r="CY30" s="1249"/>
      <c r="DS30" s="352"/>
    </row>
    <row r="31" spans="1:123" s="406" customFormat="1" ht="13.5" customHeight="1">
      <c r="A31" s="532"/>
      <c r="B31" s="480"/>
      <c r="C31" s="480"/>
      <c r="D31" s="1420" t="s">
        <v>921</v>
      </c>
      <c r="E31" s="1416"/>
      <c r="F31" s="1416"/>
      <c r="G31" s="1416"/>
      <c r="H31" s="1416"/>
      <c r="I31" s="1416"/>
      <c r="J31" s="1416"/>
      <c r="K31" s="1416"/>
      <c r="L31" s="1416"/>
      <c r="M31" s="1416"/>
      <c r="N31" s="1416"/>
      <c r="O31" s="1416"/>
      <c r="P31" s="1416"/>
      <c r="Q31" s="1417"/>
      <c r="R31" s="403"/>
      <c r="S31" s="403"/>
      <c r="T31" s="403"/>
      <c r="U31" s="480"/>
      <c r="V31" s="480"/>
      <c r="W31" s="480"/>
      <c r="X31" s="1420"/>
      <c r="Y31" s="1416"/>
      <c r="Z31" s="1416"/>
      <c r="AA31" s="1416"/>
      <c r="AB31" s="1416"/>
      <c r="AC31" s="1416"/>
      <c r="AD31" s="1416"/>
      <c r="AE31" s="1416"/>
      <c r="AF31" s="1416"/>
      <c r="AG31" s="1416"/>
      <c r="AH31" s="1416"/>
      <c r="AI31" s="1416"/>
      <c r="AJ31" s="1416"/>
      <c r="AK31" s="1417"/>
      <c r="AL31" s="481"/>
      <c r="AM31" s="532"/>
      <c r="AN31" s="407"/>
      <c r="AO31" s="1096" t="s">
        <v>679</v>
      </c>
      <c r="AP31" s="1085"/>
      <c r="AQ31" s="1085"/>
      <c r="AR31" s="1085"/>
      <c r="AS31" s="1085"/>
      <c r="AT31" s="1085"/>
      <c r="AU31" s="1085"/>
      <c r="AV31" s="1085"/>
      <c r="AW31" s="1085"/>
      <c r="AX31" s="1085"/>
      <c r="AY31" s="1085"/>
      <c r="AZ31" s="1085"/>
      <c r="BA31" s="1085"/>
      <c r="BB31" s="1085"/>
      <c r="BC31" s="1085"/>
      <c r="BD31" s="1086"/>
      <c r="BP31" s="407"/>
      <c r="BQ31" s="407"/>
      <c r="BR31" s="407"/>
      <c r="BS31" s="407"/>
      <c r="BT31" s="407"/>
      <c r="BU31" s="407"/>
      <c r="BV31" s="407"/>
      <c r="BW31" s="407"/>
      <c r="BX31" s="407"/>
      <c r="BY31" s="407"/>
      <c r="BZ31" s="407"/>
      <c r="CC31" s="352"/>
      <c r="CF31" s="1250"/>
      <c r="CG31" s="1250"/>
      <c r="CH31" s="1250"/>
      <c r="CI31" s="1250"/>
      <c r="CJ31" s="1250" t="s">
        <v>832</v>
      </c>
      <c r="CK31" s="1250"/>
      <c r="CL31" s="1250"/>
      <c r="CM31" s="1250"/>
      <c r="CN31" s="1250"/>
      <c r="CO31" s="1250"/>
      <c r="CP31" s="1250"/>
      <c r="CQ31" s="1250"/>
      <c r="CR31" s="1250"/>
      <c r="CS31" s="1250"/>
      <c r="CT31" s="1250"/>
      <c r="CU31" s="1250"/>
      <c r="CV31" s="1247">
        <v>2.48</v>
      </c>
      <c r="CW31" s="1248"/>
      <c r="CX31" s="1248"/>
      <c r="CY31" s="1249"/>
      <c r="DS31" s="352"/>
    </row>
    <row r="32" spans="1:123" s="404" customFormat="1" ht="9" customHeight="1">
      <c r="A32" s="532"/>
      <c r="B32" s="477"/>
      <c r="C32" s="477"/>
      <c r="D32" s="1413"/>
      <c r="E32" s="1414"/>
      <c r="F32" s="1414"/>
      <c r="G32" s="1414"/>
      <c r="H32" s="1414"/>
      <c r="I32" s="1414"/>
      <c r="J32" s="1414"/>
      <c r="K32" s="1414"/>
      <c r="L32" s="1414"/>
      <c r="M32" s="1414"/>
      <c r="N32" s="1414"/>
      <c r="O32" s="1414"/>
      <c r="P32" s="1414"/>
      <c r="Q32" s="1415"/>
      <c r="R32" s="408"/>
      <c r="S32" s="408"/>
      <c r="T32" s="408"/>
      <c r="U32" s="478"/>
      <c r="V32" s="478"/>
      <c r="W32" s="478"/>
      <c r="X32" s="1413"/>
      <c r="Y32" s="1414"/>
      <c r="Z32" s="1414"/>
      <c r="AA32" s="1414"/>
      <c r="AB32" s="1414"/>
      <c r="AC32" s="1414"/>
      <c r="AD32" s="1414"/>
      <c r="AE32" s="1414"/>
      <c r="AF32" s="1414"/>
      <c r="AG32" s="1414"/>
      <c r="AH32" s="1414"/>
      <c r="AI32" s="1414"/>
      <c r="AJ32" s="1414"/>
      <c r="AK32" s="1415"/>
      <c r="AL32" s="479"/>
      <c r="AM32" s="532"/>
      <c r="AN32" s="405"/>
      <c r="AO32" s="1096" t="s">
        <v>680</v>
      </c>
      <c r="AP32" s="1085"/>
      <c r="AQ32" s="1085"/>
      <c r="AR32" s="1085"/>
      <c r="AS32" s="1085"/>
      <c r="AT32" s="1085"/>
      <c r="AU32" s="1085"/>
      <c r="AV32" s="1085"/>
      <c r="AW32" s="1085"/>
      <c r="AX32" s="1085"/>
      <c r="AY32" s="1085"/>
      <c r="AZ32" s="1085"/>
      <c r="BA32" s="1085"/>
      <c r="BB32" s="1085"/>
      <c r="BC32" s="1085"/>
      <c r="BD32" s="1086"/>
      <c r="BQ32" s="405"/>
      <c r="BR32" s="405"/>
      <c r="BS32" s="405"/>
      <c r="BT32" s="405"/>
      <c r="BU32" s="405"/>
      <c r="BV32" s="405"/>
      <c r="BW32" s="405"/>
      <c r="BX32" s="405"/>
      <c r="BY32" s="405"/>
      <c r="BZ32" s="405"/>
      <c r="CC32" s="352"/>
      <c r="CF32" s="1250"/>
      <c r="CG32" s="1250"/>
      <c r="CH32" s="1250"/>
      <c r="CI32" s="1250"/>
      <c r="CJ32" s="1250" t="s">
        <v>833</v>
      </c>
      <c r="CK32" s="1250"/>
      <c r="CL32" s="1250"/>
      <c r="CM32" s="1250"/>
      <c r="CN32" s="1250"/>
      <c r="CO32" s="1250"/>
      <c r="CP32" s="1250"/>
      <c r="CQ32" s="1250"/>
      <c r="CR32" s="1250"/>
      <c r="CS32" s="1250"/>
      <c r="CT32" s="1250"/>
      <c r="CU32" s="1250"/>
      <c r="CV32" s="1247">
        <v>2.48</v>
      </c>
      <c r="CW32" s="1248"/>
      <c r="CX32" s="1248"/>
      <c r="CY32" s="1249"/>
      <c r="DS32" s="352"/>
    </row>
    <row r="33" spans="1:123" s="404" customFormat="1" ht="13.5" customHeight="1">
      <c r="A33" s="532"/>
      <c r="B33" s="477"/>
      <c r="C33" s="477"/>
      <c r="D33" s="1413" t="s">
        <v>82</v>
      </c>
      <c r="E33" s="1414"/>
      <c r="F33" s="1414"/>
      <c r="G33" s="1414"/>
      <c r="H33" s="1414"/>
      <c r="I33" s="1414"/>
      <c r="J33" s="1414"/>
      <c r="K33" s="1414"/>
      <c r="L33" s="1414"/>
      <c r="M33" s="1414"/>
      <c r="N33" s="1414"/>
      <c r="O33" s="1414"/>
      <c r="P33" s="1414"/>
      <c r="Q33" s="1415"/>
      <c r="R33" s="408"/>
      <c r="S33" s="408"/>
      <c r="T33" s="408"/>
      <c r="U33" s="478"/>
      <c r="V33" s="478"/>
      <c r="W33" s="478"/>
      <c r="X33" s="1413" t="s">
        <v>82</v>
      </c>
      <c r="Y33" s="1414"/>
      <c r="Z33" s="1414"/>
      <c r="AA33" s="1414"/>
      <c r="AB33" s="1414"/>
      <c r="AC33" s="1414"/>
      <c r="AD33" s="1414"/>
      <c r="AE33" s="1414"/>
      <c r="AF33" s="1414"/>
      <c r="AG33" s="1414"/>
      <c r="AH33" s="1414"/>
      <c r="AI33" s="1414"/>
      <c r="AJ33" s="1414"/>
      <c r="AK33" s="1415"/>
      <c r="AL33" s="479"/>
      <c r="AM33" s="532"/>
      <c r="AN33" s="405"/>
      <c r="AO33" s="1096" t="s">
        <v>681</v>
      </c>
      <c r="AP33" s="1101"/>
      <c r="AQ33" s="1101"/>
      <c r="AR33" s="1101"/>
      <c r="AS33" s="1101"/>
      <c r="AT33" s="1101"/>
      <c r="AU33" s="1101"/>
      <c r="AV33" s="1101"/>
      <c r="AW33" s="1101"/>
      <c r="AX33" s="1101"/>
      <c r="AY33" s="1101"/>
      <c r="AZ33" s="1101"/>
      <c r="BA33" s="1101"/>
      <c r="BB33" s="1101"/>
      <c r="BC33" s="1101"/>
      <c r="BD33" s="1102"/>
      <c r="BQ33" s="405"/>
      <c r="BR33" s="405"/>
      <c r="BS33" s="405"/>
      <c r="BT33" s="405"/>
      <c r="BU33" s="405"/>
      <c r="BV33" s="405"/>
      <c r="BW33" s="405"/>
      <c r="BX33" s="405"/>
      <c r="BY33" s="405"/>
      <c r="BZ33" s="405"/>
      <c r="CC33" s="352"/>
      <c r="CF33" s="1250"/>
      <c r="CG33" s="1250"/>
      <c r="CH33" s="1250"/>
      <c r="CI33" s="1250"/>
      <c r="CJ33" s="1250" t="s">
        <v>834</v>
      </c>
      <c r="CK33" s="1250"/>
      <c r="CL33" s="1250"/>
      <c r="CM33" s="1250"/>
      <c r="CN33" s="1250"/>
      <c r="CO33" s="1250"/>
      <c r="CP33" s="1250"/>
      <c r="CQ33" s="1250"/>
      <c r="CR33" s="1250"/>
      <c r="CS33" s="1250"/>
      <c r="CT33" s="1250"/>
      <c r="CU33" s="1250"/>
      <c r="CV33" s="1247">
        <v>2.48</v>
      </c>
      <c r="CW33" s="1248"/>
      <c r="CX33" s="1248"/>
      <c r="CY33" s="1249"/>
      <c r="DS33" s="352"/>
    </row>
    <row r="34" spans="1:123" s="409" customFormat="1" ht="7.5" customHeight="1">
      <c r="A34" s="532"/>
      <c r="B34" s="482"/>
      <c r="C34" s="482"/>
      <c r="D34" s="1420" t="s">
        <v>916</v>
      </c>
      <c r="E34" s="1416"/>
      <c r="F34" s="1416"/>
      <c r="G34" s="1416"/>
      <c r="H34" s="1416"/>
      <c r="I34" s="1416"/>
      <c r="J34" s="1416"/>
      <c r="K34" s="1416"/>
      <c r="L34" s="1416"/>
      <c r="M34" s="1416"/>
      <c r="N34" s="1416"/>
      <c r="O34" s="1416"/>
      <c r="P34" s="1416"/>
      <c r="Q34" s="1417"/>
      <c r="R34" s="403"/>
      <c r="S34" s="403"/>
      <c r="T34" s="403"/>
      <c r="U34" s="483"/>
      <c r="V34" s="483"/>
      <c r="W34" s="483"/>
      <c r="X34" s="1420" t="s">
        <v>916</v>
      </c>
      <c r="Y34" s="1416"/>
      <c r="Z34" s="1416"/>
      <c r="AA34" s="1416"/>
      <c r="AB34" s="1416"/>
      <c r="AC34" s="1416"/>
      <c r="AD34" s="1416"/>
      <c r="AE34" s="1416"/>
      <c r="AF34" s="1416"/>
      <c r="AG34" s="1416"/>
      <c r="AH34" s="1416"/>
      <c r="AI34" s="1416"/>
      <c r="AJ34" s="1416"/>
      <c r="AK34" s="1417"/>
      <c r="AL34" s="484"/>
      <c r="AM34" s="532"/>
      <c r="AN34" s="410"/>
      <c r="AO34" s="1096" t="s">
        <v>686</v>
      </c>
      <c r="AP34" s="1103"/>
      <c r="AQ34" s="1103"/>
      <c r="AR34" s="1103"/>
      <c r="AS34" s="1103"/>
      <c r="AT34" s="1103"/>
      <c r="AU34" s="1103"/>
      <c r="AV34" s="1103"/>
      <c r="AW34" s="1103"/>
      <c r="AX34" s="1103"/>
      <c r="AY34" s="1103"/>
      <c r="AZ34" s="1103"/>
      <c r="BA34" s="1103"/>
      <c r="BB34" s="1103"/>
      <c r="BC34" s="1103"/>
      <c r="BD34" s="1104"/>
      <c r="BQ34" s="410"/>
      <c r="BR34" s="410"/>
      <c r="BS34" s="410"/>
      <c r="BT34" s="410"/>
      <c r="BU34" s="410"/>
      <c r="BV34" s="410"/>
      <c r="BW34" s="410"/>
      <c r="BX34" s="410"/>
      <c r="BY34" s="410"/>
      <c r="BZ34" s="410"/>
      <c r="CC34" s="352"/>
      <c r="CF34" s="1250"/>
      <c r="CG34" s="1250"/>
      <c r="CH34" s="1250"/>
      <c r="CI34" s="1250"/>
      <c r="CJ34" s="1250" t="s">
        <v>835</v>
      </c>
      <c r="CK34" s="1250"/>
      <c r="CL34" s="1250"/>
      <c r="CM34" s="1250"/>
      <c r="CN34" s="1250"/>
      <c r="CO34" s="1250"/>
      <c r="CP34" s="1250"/>
      <c r="CQ34" s="1250"/>
      <c r="CR34" s="1250"/>
      <c r="CS34" s="1250"/>
      <c r="CT34" s="1250"/>
      <c r="CU34" s="1250"/>
      <c r="CV34" s="1247">
        <v>2.48</v>
      </c>
      <c r="CW34" s="1248"/>
      <c r="CX34" s="1248"/>
      <c r="CY34" s="1249"/>
      <c r="DS34" s="352"/>
    </row>
    <row r="35" spans="1:123" s="409" customFormat="1" ht="11.25" customHeight="1">
      <c r="A35" s="532"/>
      <c r="B35" s="482"/>
      <c r="C35" s="482"/>
      <c r="D35" s="1420"/>
      <c r="E35" s="1416"/>
      <c r="F35" s="1416"/>
      <c r="G35" s="1416"/>
      <c r="H35" s="1416"/>
      <c r="I35" s="1416"/>
      <c r="J35" s="1416"/>
      <c r="K35" s="1416"/>
      <c r="L35" s="1416"/>
      <c r="M35" s="1416"/>
      <c r="N35" s="1416"/>
      <c r="O35" s="1416"/>
      <c r="P35" s="1416"/>
      <c r="Q35" s="1417"/>
      <c r="R35" s="403"/>
      <c r="S35" s="403"/>
      <c r="T35" s="403"/>
      <c r="U35" s="483"/>
      <c r="V35" s="483"/>
      <c r="W35" s="483"/>
      <c r="X35" s="1420"/>
      <c r="Y35" s="1416"/>
      <c r="Z35" s="1416"/>
      <c r="AA35" s="1416"/>
      <c r="AB35" s="1416"/>
      <c r="AC35" s="1416"/>
      <c r="AD35" s="1416"/>
      <c r="AE35" s="1416"/>
      <c r="AF35" s="1416"/>
      <c r="AG35" s="1416"/>
      <c r="AH35" s="1416"/>
      <c r="AI35" s="1416"/>
      <c r="AJ35" s="1416"/>
      <c r="AK35" s="1417"/>
      <c r="AL35" s="484"/>
      <c r="AM35" s="532"/>
      <c r="AN35" s="410"/>
      <c r="AO35" s="1096" t="s">
        <v>682</v>
      </c>
      <c r="AP35" s="1103"/>
      <c r="AQ35" s="1103"/>
      <c r="AR35" s="1103"/>
      <c r="AS35" s="1103"/>
      <c r="AT35" s="1103"/>
      <c r="AU35" s="1103"/>
      <c r="AV35" s="1103"/>
      <c r="AW35" s="1103"/>
      <c r="AX35" s="1103"/>
      <c r="AY35" s="1103"/>
      <c r="AZ35" s="1103"/>
      <c r="BA35" s="1103"/>
      <c r="BB35" s="1103"/>
      <c r="BC35" s="1103"/>
      <c r="BD35" s="1104"/>
      <c r="BQ35" s="410"/>
      <c r="BR35" s="410"/>
      <c r="BS35" s="410"/>
      <c r="BT35" s="410"/>
      <c r="BU35" s="410"/>
      <c r="BV35" s="410"/>
      <c r="BW35" s="410"/>
      <c r="BX35" s="410"/>
      <c r="BY35" s="410"/>
      <c r="BZ35" s="410"/>
      <c r="CC35" s="352"/>
      <c r="CF35" s="1250"/>
      <c r="CG35" s="1250"/>
      <c r="CH35" s="1250"/>
      <c r="CI35" s="1250"/>
      <c r="CJ35" s="1250" t="s">
        <v>850</v>
      </c>
      <c r="CK35" s="1250"/>
      <c r="CL35" s="1250"/>
      <c r="CM35" s="1250"/>
      <c r="CN35" s="1250"/>
      <c r="CO35" s="1250"/>
      <c r="CP35" s="1250"/>
      <c r="CQ35" s="1250"/>
      <c r="CR35" s="1250"/>
      <c r="CS35" s="1250"/>
      <c r="CT35" s="1250"/>
      <c r="CU35" s="1250"/>
      <c r="CV35" s="1247">
        <v>2.48</v>
      </c>
      <c r="CW35" s="1248"/>
      <c r="CX35" s="1248"/>
      <c r="CY35" s="1249"/>
      <c r="DS35" s="352"/>
    </row>
    <row r="36" spans="1:123" s="409" customFormat="1" ht="3.75" customHeight="1">
      <c r="A36" s="532"/>
      <c r="B36" s="482"/>
      <c r="C36" s="482"/>
      <c r="D36" s="1420" t="s">
        <v>922</v>
      </c>
      <c r="E36" s="1416"/>
      <c r="F36" s="1416"/>
      <c r="G36" s="1416"/>
      <c r="H36" s="1416"/>
      <c r="I36" s="1416"/>
      <c r="J36" s="1416"/>
      <c r="K36" s="1416"/>
      <c r="L36" s="1416"/>
      <c r="M36" s="1416"/>
      <c r="N36" s="1416"/>
      <c r="O36" s="1416"/>
      <c r="P36" s="1416"/>
      <c r="Q36" s="1417"/>
      <c r="R36" s="403"/>
      <c r="S36" s="403"/>
      <c r="T36" s="403"/>
      <c r="U36" s="483"/>
      <c r="V36" s="483"/>
      <c r="W36" s="483"/>
      <c r="X36" s="1420" t="s">
        <v>917</v>
      </c>
      <c r="Y36" s="1416"/>
      <c r="Z36" s="1416"/>
      <c r="AA36" s="1416"/>
      <c r="AB36" s="1416"/>
      <c r="AC36" s="1416"/>
      <c r="AD36" s="1416"/>
      <c r="AE36" s="1416"/>
      <c r="AF36" s="1416"/>
      <c r="AG36" s="1416"/>
      <c r="AH36" s="1416"/>
      <c r="AI36" s="1416"/>
      <c r="AJ36" s="1416"/>
      <c r="AK36" s="1417"/>
      <c r="AL36" s="484"/>
      <c r="AM36" s="532"/>
      <c r="AN36" s="410"/>
      <c r="AO36" s="1096" t="s">
        <v>683</v>
      </c>
      <c r="AP36" s="1103"/>
      <c r="AQ36" s="1103"/>
      <c r="AR36" s="1103"/>
      <c r="AS36" s="1103"/>
      <c r="AT36" s="1103"/>
      <c r="AU36" s="1103"/>
      <c r="AV36" s="1103"/>
      <c r="AW36" s="1103"/>
      <c r="AX36" s="1103"/>
      <c r="AY36" s="1103"/>
      <c r="AZ36" s="1103"/>
      <c r="BA36" s="1103"/>
      <c r="BB36" s="1103"/>
      <c r="BC36" s="1103"/>
      <c r="BD36" s="1104"/>
      <c r="BQ36" s="410"/>
      <c r="BR36" s="410"/>
      <c r="BS36" s="410"/>
      <c r="BT36" s="410"/>
      <c r="BU36" s="410"/>
      <c r="BV36" s="410"/>
      <c r="BW36" s="410"/>
      <c r="BX36" s="410"/>
      <c r="BY36" s="410"/>
      <c r="BZ36" s="410"/>
      <c r="CC36" s="352"/>
      <c r="DS36" s="352"/>
    </row>
    <row r="37" spans="1:123" s="409" customFormat="1" ht="13.5" customHeight="1">
      <c r="A37" s="532"/>
      <c r="B37" s="482"/>
      <c r="C37" s="482"/>
      <c r="D37" s="1420"/>
      <c r="E37" s="1416"/>
      <c r="F37" s="1416"/>
      <c r="G37" s="1416"/>
      <c r="H37" s="1416"/>
      <c r="I37" s="1416"/>
      <c r="J37" s="1416"/>
      <c r="K37" s="1416"/>
      <c r="L37" s="1416"/>
      <c r="M37" s="1416"/>
      <c r="N37" s="1416"/>
      <c r="O37" s="1416"/>
      <c r="P37" s="1416"/>
      <c r="Q37" s="1417"/>
      <c r="R37" s="403"/>
      <c r="S37" s="403"/>
      <c r="T37" s="403"/>
      <c r="U37" s="483"/>
      <c r="V37" s="483"/>
      <c r="W37" s="483"/>
      <c r="X37" s="1420"/>
      <c r="Y37" s="1416"/>
      <c r="Z37" s="1416"/>
      <c r="AA37" s="1416"/>
      <c r="AB37" s="1416"/>
      <c r="AC37" s="1416"/>
      <c r="AD37" s="1416"/>
      <c r="AE37" s="1416"/>
      <c r="AF37" s="1416"/>
      <c r="AG37" s="1416"/>
      <c r="AH37" s="1416"/>
      <c r="AI37" s="1416"/>
      <c r="AJ37" s="1416"/>
      <c r="AK37" s="1417"/>
      <c r="AL37" s="484"/>
      <c r="AM37" s="532"/>
      <c r="AN37" s="410"/>
      <c r="AO37" s="560"/>
      <c r="AP37" s="560"/>
      <c r="AQ37" s="560"/>
      <c r="AR37" s="560"/>
      <c r="AS37" s="560"/>
      <c r="AT37" s="560"/>
      <c r="AU37" s="560"/>
      <c r="AV37" s="560"/>
      <c r="AW37" s="560"/>
      <c r="AX37" s="560"/>
      <c r="AY37" s="560"/>
      <c r="AZ37" s="560"/>
      <c r="BA37" s="560"/>
      <c r="BB37" s="560"/>
      <c r="BC37" s="560"/>
      <c r="BD37" s="560"/>
      <c r="BQ37" s="410"/>
      <c r="BR37" s="410"/>
      <c r="BS37" s="410"/>
      <c r="BT37" s="410"/>
      <c r="BU37" s="410"/>
      <c r="BV37" s="410"/>
      <c r="BW37" s="410"/>
      <c r="BX37" s="410"/>
      <c r="BY37" s="410"/>
      <c r="BZ37" s="410"/>
      <c r="CC37" s="352"/>
      <c r="CF37" s="884" t="s">
        <v>347</v>
      </c>
      <c r="CG37" s="404"/>
      <c r="CH37" s="404"/>
      <c r="CI37" s="404"/>
      <c r="CJ37" s="884" t="s">
        <v>348</v>
      </c>
      <c r="CK37" s="404"/>
      <c r="CL37" s="404"/>
      <c r="CM37" s="404"/>
      <c r="CN37" s="404"/>
      <c r="CO37" s="404"/>
      <c r="CP37" s="404"/>
      <c r="CQ37" s="404"/>
      <c r="CR37" s="404"/>
      <c r="CS37" s="404"/>
      <c r="CT37" s="404"/>
      <c r="CU37" s="404"/>
      <c r="CV37" s="404"/>
      <c r="CW37" s="404"/>
      <c r="CX37" s="404"/>
      <c r="CY37" s="404"/>
      <c r="CZ37" s="404"/>
      <c r="DA37" s="404"/>
      <c r="DB37" s="404"/>
      <c r="DC37" s="404"/>
      <c r="DD37" s="404"/>
      <c r="DE37" s="404"/>
      <c r="DF37" s="404"/>
      <c r="DG37" s="404"/>
      <c r="DH37" s="404"/>
      <c r="DI37" s="404"/>
      <c r="DJ37" s="404"/>
      <c r="DK37" s="404"/>
      <c r="DL37" s="404"/>
      <c r="DM37" s="404"/>
      <c r="DN37" s="404"/>
      <c r="DO37" s="404"/>
      <c r="DP37" s="404"/>
      <c r="DQ37" s="404"/>
      <c r="DR37" s="404"/>
      <c r="DS37" s="352"/>
    </row>
    <row r="38" spans="1:123" s="409" customFormat="1" ht="3.75" customHeight="1">
      <c r="A38" s="532"/>
      <c r="B38" s="482"/>
      <c r="C38" s="482"/>
      <c r="D38" s="1429"/>
      <c r="E38" s="1430"/>
      <c r="F38" s="1430"/>
      <c r="G38" s="1430"/>
      <c r="H38" s="1430"/>
      <c r="I38" s="1430"/>
      <c r="J38" s="1430"/>
      <c r="K38" s="1430"/>
      <c r="L38" s="1430"/>
      <c r="M38" s="1430"/>
      <c r="N38" s="1430"/>
      <c r="O38" s="1430"/>
      <c r="P38" s="1430"/>
      <c r="Q38" s="1431"/>
      <c r="R38" s="485"/>
      <c r="S38" s="485"/>
      <c r="T38" s="485"/>
      <c r="U38" s="483"/>
      <c r="V38" s="483"/>
      <c r="W38" s="483"/>
      <c r="X38" s="1429"/>
      <c r="Y38" s="1430"/>
      <c r="Z38" s="1430"/>
      <c r="AA38" s="1430"/>
      <c r="AB38" s="1430"/>
      <c r="AC38" s="1430"/>
      <c r="AD38" s="1430"/>
      <c r="AE38" s="1430"/>
      <c r="AF38" s="1430"/>
      <c r="AG38" s="1430"/>
      <c r="AH38" s="1430"/>
      <c r="AI38" s="1430"/>
      <c r="AJ38" s="1430"/>
      <c r="AK38" s="1431"/>
      <c r="AL38" s="484"/>
      <c r="AM38" s="532"/>
      <c r="AN38" s="410"/>
      <c r="AO38" s="560"/>
      <c r="AP38" s="560"/>
      <c r="AQ38" s="560"/>
      <c r="AR38" s="560"/>
      <c r="AS38" s="560"/>
      <c r="AT38" s="560"/>
      <c r="AU38" s="560"/>
      <c r="AV38" s="560"/>
      <c r="AW38" s="560"/>
      <c r="AX38" s="560"/>
      <c r="AY38" s="560"/>
      <c r="AZ38" s="560"/>
      <c r="BA38" s="560"/>
      <c r="BB38" s="560"/>
      <c r="BC38" s="560"/>
      <c r="BD38" s="560"/>
      <c r="BQ38" s="410"/>
      <c r="BR38" s="410"/>
      <c r="BS38" s="410"/>
      <c r="BT38" s="410"/>
      <c r="BU38" s="410"/>
      <c r="BV38" s="410"/>
      <c r="BW38" s="410"/>
      <c r="BX38" s="410"/>
      <c r="BY38" s="410"/>
      <c r="BZ38" s="410"/>
      <c r="CC38" s="352"/>
      <c r="CF38" s="884" t="s">
        <v>355</v>
      </c>
      <c r="CJ38" s="409" t="s">
        <v>349</v>
      </c>
      <c r="DS38" s="352"/>
    </row>
    <row r="39" spans="1:123" s="409" customFormat="1" ht="11.25" customHeight="1">
      <c r="A39" s="532"/>
      <c r="B39" s="482"/>
      <c r="C39" s="482"/>
      <c r="D39" s="1413" t="s">
        <v>923</v>
      </c>
      <c r="E39" s="1414"/>
      <c r="F39" s="1414"/>
      <c r="G39" s="1414"/>
      <c r="H39" s="1414"/>
      <c r="I39" s="1414"/>
      <c r="J39" s="1414"/>
      <c r="K39" s="1414"/>
      <c r="L39" s="1414"/>
      <c r="M39" s="1414"/>
      <c r="N39" s="1414"/>
      <c r="O39" s="1414"/>
      <c r="P39" s="1414"/>
      <c r="Q39" s="1415"/>
      <c r="R39" s="408"/>
      <c r="S39" s="408"/>
      <c r="T39" s="408"/>
      <c r="U39" s="483"/>
      <c r="V39" s="483"/>
      <c r="W39" s="483"/>
      <c r="X39" s="1413" t="s">
        <v>923</v>
      </c>
      <c r="Y39" s="1414"/>
      <c r="Z39" s="1414"/>
      <c r="AA39" s="1414"/>
      <c r="AB39" s="1414"/>
      <c r="AC39" s="1414"/>
      <c r="AD39" s="1414"/>
      <c r="AE39" s="1414"/>
      <c r="AF39" s="1414"/>
      <c r="AG39" s="1414"/>
      <c r="AH39" s="1414"/>
      <c r="AI39" s="1414"/>
      <c r="AJ39" s="1414"/>
      <c r="AK39" s="1415"/>
      <c r="AL39" s="484"/>
      <c r="AM39" s="532"/>
      <c r="AN39" s="410"/>
      <c r="AO39" s="560"/>
      <c r="AP39" s="560"/>
      <c r="AQ39" s="560"/>
      <c r="AR39" s="560"/>
      <c r="AS39" s="560"/>
      <c r="AT39" s="560"/>
      <c r="AU39" s="560"/>
      <c r="AV39" s="560"/>
      <c r="AW39" s="560"/>
      <c r="AX39" s="560"/>
      <c r="AY39" s="560"/>
      <c r="AZ39" s="560"/>
      <c r="BA39" s="560"/>
      <c r="BB39" s="560"/>
      <c r="BC39" s="560"/>
      <c r="BD39" s="560"/>
      <c r="BQ39" s="410"/>
      <c r="BR39" s="410"/>
      <c r="BS39" s="410"/>
      <c r="BT39" s="410"/>
      <c r="BU39" s="410"/>
      <c r="BV39" s="410"/>
      <c r="BW39" s="410"/>
      <c r="BX39" s="410"/>
      <c r="BY39" s="410"/>
      <c r="BZ39" s="410"/>
      <c r="CC39" s="352"/>
      <c r="CF39" s="884" t="s">
        <v>357</v>
      </c>
      <c r="CJ39" s="409" t="s">
        <v>358</v>
      </c>
      <c r="DS39" s="352"/>
    </row>
    <row r="40" spans="1:123" s="409" customFormat="1" ht="4.5" customHeight="1">
      <c r="A40" s="532"/>
      <c r="B40" s="482"/>
      <c r="C40" s="482"/>
      <c r="D40" s="1413"/>
      <c r="E40" s="1414"/>
      <c r="F40" s="1414"/>
      <c r="G40" s="1414"/>
      <c r="H40" s="1414"/>
      <c r="I40" s="1414"/>
      <c r="J40" s="1414"/>
      <c r="K40" s="1414"/>
      <c r="L40" s="1414"/>
      <c r="M40" s="1414"/>
      <c r="N40" s="1414"/>
      <c r="O40" s="1414"/>
      <c r="P40" s="1414"/>
      <c r="Q40" s="1415"/>
      <c r="R40" s="408"/>
      <c r="S40" s="408"/>
      <c r="T40" s="408"/>
      <c r="U40" s="483"/>
      <c r="V40" s="483"/>
      <c r="W40" s="483"/>
      <c r="X40" s="1413"/>
      <c r="Y40" s="1414"/>
      <c r="Z40" s="1414"/>
      <c r="AA40" s="1414"/>
      <c r="AB40" s="1414"/>
      <c r="AC40" s="1414"/>
      <c r="AD40" s="1414"/>
      <c r="AE40" s="1414"/>
      <c r="AF40" s="1414"/>
      <c r="AG40" s="1414"/>
      <c r="AH40" s="1414"/>
      <c r="AI40" s="1414"/>
      <c r="AJ40" s="1414"/>
      <c r="AK40" s="1415"/>
      <c r="AL40" s="484"/>
      <c r="AM40" s="532"/>
      <c r="AN40" s="410"/>
      <c r="AO40" s="560"/>
      <c r="AP40" s="560"/>
      <c r="AQ40" s="560"/>
      <c r="AR40" s="560"/>
      <c r="AS40" s="560"/>
      <c r="AT40" s="560"/>
      <c r="AU40" s="560"/>
      <c r="AV40" s="560"/>
      <c r="AW40" s="560"/>
      <c r="AX40" s="560"/>
      <c r="AY40" s="560"/>
      <c r="AZ40" s="560"/>
      <c r="BA40" s="560"/>
      <c r="BB40" s="560"/>
      <c r="BC40" s="560"/>
      <c r="BD40" s="560"/>
      <c r="BQ40" s="410"/>
      <c r="BR40" s="410"/>
      <c r="BS40" s="410"/>
      <c r="BT40" s="410"/>
      <c r="BU40" s="410"/>
      <c r="BV40" s="410"/>
      <c r="BW40" s="410"/>
      <c r="BX40" s="410"/>
      <c r="BY40" s="410"/>
      <c r="BZ40" s="410"/>
      <c r="CC40" s="352"/>
      <c r="DS40" s="352"/>
    </row>
    <row r="41" spans="1:123" s="409" customFormat="1" ht="13.5" customHeight="1">
      <c r="A41" s="532"/>
      <c r="B41" s="482"/>
      <c r="C41" s="482"/>
      <c r="D41" s="1436" t="s">
        <v>924</v>
      </c>
      <c r="E41" s="1437"/>
      <c r="F41" s="1437"/>
      <c r="G41" s="1437"/>
      <c r="H41" s="1437"/>
      <c r="I41" s="1437"/>
      <c r="J41" s="1437"/>
      <c r="K41" s="1437"/>
      <c r="L41" s="1437"/>
      <c r="M41" s="1437"/>
      <c r="N41" s="1437"/>
      <c r="O41" s="1437"/>
      <c r="P41" s="1437"/>
      <c r="Q41" s="1438"/>
      <c r="R41" s="411"/>
      <c r="S41" s="411"/>
      <c r="T41" s="411"/>
      <c r="U41" s="483"/>
      <c r="V41" s="483"/>
      <c r="W41" s="483"/>
      <c r="X41" s="1436" t="s">
        <v>924</v>
      </c>
      <c r="Y41" s="1437"/>
      <c r="Z41" s="1437"/>
      <c r="AA41" s="1437"/>
      <c r="AB41" s="1437"/>
      <c r="AC41" s="1437"/>
      <c r="AD41" s="1437"/>
      <c r="AE41" s="1437"/>
      <c r="AF41" s="1437"/>
      <c r="AG41" s="1437"/>
      <c r="AH41" s="1437"/>
      <c r="AI41" s="1437"/>
      <c r="AJ41" s="1437"/>
      <c r="AK41" s="1438"/>
      <c r="AL41" s="484"/>
      <c r="AM41" s="532"/>
      <c r="AN41" s="410"/>
      <c r="AO41" s="1152" t="s">
        <v>858</v>
      </c>
      <c r="AP41" s="441"/>
      <c r="AQ41" s="441"/>
      <c r="AR41" s="441"/>
      <c r="AS41" s="441"/>
      <c r="AT41" s="441"/>
      <c r="AU41" s="441"/>
      <c r="AV41" s="441"/>
      <c r="AW41" s="441"/>
      <c r="AX41" s="441"/>
      <c r="AY41" s="441"/>
      <c r="AZ41" s="441"/>
      <c r="BA41" s="441"/>
      <c r="BB41" s="441"/>
      <c r="BC41" s="441"/>
      <c r="BD41" s="441"/>
      <c r="BF41" s="443" t="s">
        <v>860</v>
      </c>
      <c r="BQ41" s="410"/>
      <c r="BR41" s="410"/>
      <c r="BS41" s="410"/>
      <c r="BT41" s="410"/>
      <c r="BU41" s="410"/>
      <c r="BV41" s="410"/>
      <c r="BW41" s="410"/>
      <c r="BX41" s="410"/>
      <c r="BY41" s="410"/>
      <c r="BZ41" s="410"/>
      <c r="CC41" s="352"/>
      <c r="CF41" s="884" t="s">
        <v>360</v>
      </c>
      <c r="CJ41" s="409" t="s">
        <v>361</v>
      </c>
      <c r="DS41" s="352"/>
    </row>
    <row r="42" spans="1:123" s="409" customFormat="1" ht="13.5" customHeight="1">
      <c r="A42" s="532"/>
      <c r="B42" s="482"/>
      <c r="C42" s="482"/>
      <c r="D42" s="1420" t="s">
        <v>925</v>
      </c>
      <c r="E42" s="1416"/>
      <c r="F42" s="1416"/>
      <c r="G42" s="1416"/>
      <c r="H42" s="1416"/>
      <c r="I42" s="1416"/>
      <c r="J42" s="1416"/>
      <c r="K42" s="1416"/>
      <c r="L42" s="1416"/>
      <c r="M42" s="1416"/>
      <c r="N42" s="1416"/>
      <c r="O42" s="1416"/>
      <c r="P42" s="1416"/>
      <c r="Q42" s="1417"/>
      <c r="R42" s="403"/>
      <c r="S42" s="403"/>
      <c r="T42" s="403"/>
      <c r="U42" s="483"/>
      <c r="V42" s="483"/>
      <c r="W42" s="483"/>
      <c r="X42" s="1420" t="s">
        <v>925</v>
      </c>
      <c r="Y42" s="1416"/>
      <c r="Z42" s="1416"/>
      <c r="AA42" s="1416"/>
      <c r="AB42" s="1416"/>
      <c r="AC42" s="1416"/>
      <c r="AD42" s="1416"/>
      <c r="AE42" s="1416"/>
      <c r="AF42" s="1416"/>
      <c r="AG42" s="1416"/>
      <c r="AH42" s="1416"/>
      <c r="AI42" s="1416"/>
      <c r="AJ42" s="1416"/>
      <c r="AK42" s="1417"/>
      <c r="AL42" s="484"/>
      <c r="AM42" s="532"/>
      <c r="AN42" s="410"/>
      <c r="AO42" s="1095" t="s">
        <v>861</v>
      </c>
      <c r="AP42" s="1083"/>
      <c r="AQ42" s="1083"/>
      <c r="AR42" s="1083"/>
      <c r="AS42" s="1083"/>
      <c r="AT42" s="1083"/>
      <c r="AU42" s="1083"/>
      <c r="AV42" s="1083"/>
      <c r="AW42" s="1083"/>
      <c r="AX42" s="1083"/>
      <c r="AY42" s="1083"/>
      <c r="AZ42" s="1083"/>
      <c r="BA42" s="1083"/>
      <c r="BB42" s="1083"/>
      <c r="BC42" s="1083"/>
      <c r="BD42" s="1084"/>
      <c r="BE42" s="410"/>
      <c r="BF42" s="446" t="s">
        <v>862</v>
      </c>
      <c r="BG42" s="447"/>
      <c r="BH42" s="447"/>
      <c r="BI42" s="447"/>
      <c r="BJ42" s="447"/>
      <c r="BK42" s="447"/>
      <c r="BL42" s="447"/>
      <c r="BM42" s="447"/>
      <c r="BN42" s="447"/>
      <c r="BO42" s="447"/>
      <c r="BP42" s="447"/>
      <c r="BQ42" s="447"/>
      <c r="BR42" s="447"/>
      <c r="BS42" s="448"/>
      <c r="BT42" s="410"/>
      <c r="BU42" s="410"/>
      <c r="BV42" s="410"/>
      <c r="BW42" s="410"/>
      <c r="BX42" s="410"/>
      <c r="BY42" s="410"/>
      <c r="BZ42" s="410"/>
      <c r="CC42" s="352"/>
      <c r="DS42" s="352"/>
    </row>
    <row r="43" spans="1:123" s="409" customFormat="1" ht="14.25" customHeight="1">
      <c r="A43" s="532"/>
      <c r="B43" s="482"/>
      <c r="C43" s="482"/>
      <c r="D43" s="527"/>
      <c r="E43" s="528"/>
      <c r="F43" s="528"/>
      <c r="G43" s="528"/>
      <c r="H43" s="528"/>
      <c r="I43" s="1416" t="s">
        <v>926</v>
      </c>
      <c r="J43" s="1416"/>
      <c r="K43" s="1416"/>
      <c r="L43" s="1416"/>
      <c r="M43" s="1416"/>
      <c r="N43" s="1416"/>
      <c r="O43" s="1416"/>
      <c r="P43" s="1416"/>
      <c r="Q43" s="1417"/>
      <c r="R43" s="403"/>
      <c r="S43" s="403"/>
      <c r="T43" s="403"/>
      <c r="U43" s="483"/>
      <c r="V43" s="483"/>
      <c r="W43" s="483"/>
      <c r="X43" s="1242"/>
      <c r="Y43" s="1243"/>
      <c r="Z43" s="1243"/>
      <c r="AA43" s="1243"/>
      <c r="AB43" s="1243"/>
      <c r="AC43" s="1416" t="s">
        <v>926</v>
      </c>
      <c r="AD43" s="1416"/>
      <c r="AE43" s="1416"/>
      <c r="AF43" s="1416"/>
      <c r="AG43" s="1416"/>
      <c r="AH43" s="1416"/>
      <c r="AI43" s="1416"/>
      <c r="AJ43" s="1416"/>
      <c r="AK43" s="1417"/>
      <c r="AL43" s="484"/>
      <c r="AM43" s="532"/>
      <c r="AN43" s="410"/>
      <c r="AO43" s="1096" t="s">
        <v>859</v>
      </c>
      <c r="AP43" s="1083"/>
      <c r="AQ43" s="1083"/>
      <c r="AR43" s="1083"/>
      <c r="AS43" s="1083"/>
      <c r="AT43" s="1083"/>
      <c r="AU43" s="1083"/>
      <c r="AV43" s="1083"/>
      <c r="AW43" s="1083"/>
      <c r="AX43" s="1083"/>
      <c r="AY43" s="1083"/>
      <c r="AZ43" s="1083"/>
      <c r="BA43" s="1083"/>
      <c r="BB43" s="1083"/>
      <c r="BC43" s="1083"/>
      <c r="BD43" s="1084"/>
      <c r="BQ43" s="410"/>
      <c r="BR43" s="410"/>
      <c r="BS43" s="410"/>
      <c r="BT43" s="410"/>
      <c r="BU43" s="410"/>
      <c r="BV43" s="410"/>
      <c r="BW43" s="410"/>
      <c r="BX43" s="410"/>
      <c r="BY43" s="410"/>
      <c r="BZ43" s="410"/>
      <c r="CC43" s="352"/>
      <c r="CF43" s="884" t="s">
        <v>370</v>
      </c>
      <c r="CJ43" s="409" t="s">
        <v>371</v>
      </c>
      <c r="DS43" s="352"/>
    </row>
    <row r="44" spans="1:123" s="409" customFormat="1" ht="6" customHeight="1">
      <c r="A44" s="532"/>
      <c r="B44" s="482"/>
      <c r="C44" s="482"/>
      <c r="D44" s="529"/>
      <c r="E44" s="530"/>
      <c r="F44" s="530"/>
      <c r="G44" s="530"/>
      <c r="H44" s="530"/>
      <c r="I44" s="1418"/>
      <c r="J44" s="1418"/>
      <c r="K44" s="1418"/>
      <c r="L44" s="1418"/>
      <c r="M44" s="1418"/>
      <c r="N44" s="1418"/>
      <c r="O44" s="1418"/>
      <c r="P44" s="1418"/>
      <c r="Q44" s="1419"/>
      <c r="R44" s="403"/>
      <c r="S44" s="403"/>
      <c r="T44" s="403"/>
      <c r="U44" s="483"/>
      <c r="V44" s="483"/>
      <c r="W44" s="483"/>
      <c r="X44" s="529"/>
      <c r="Y44" s="530"/>
      <c r="Z44" s="530"/>
      <c r="AA44" s="530"/>
      <c r="AB44" s="530"/>
      <c r="AC44" s="1418"/>
      <c r="AD44" s="1418"/>
      <c r="AE44" s="1418"/>
      <c r="AF44" s="1418"/>
      <c r="AG44" s="1418"/>
      <c r="AH44" s="1418"/>
      <c r="AI44" s="1418"/>
      <c r="AJ44" s="1418"/>
      <c r="AK44" s="1419"/>
      <c r="AL44" s="484"/>
      <c r="AM44" s="532"/>
      <c r="AN44" s="410"/>
      <c r="AO44" s="560"/>
      <c r="AP44" s="560"/>
      <c r="AQ44" s="560"/>
      <c r="AR44" s="560"/>
      <c r="AS44" s="560"/>
      <c r="AT44" s="560"/>
      <c r="AU44" s="560"/>
      <c r="AV44" s="560"/>
      <c r="AW44" s="560"/>
      <c r="AX44" s="560"/>
      <c r="AY44" s="560"/>
      <c r="AZ44" s="560"/>
      <c r="BA44" s="560"/>
      <c r="BB44" s="560"/>
      <c r="BC44" s="560"/>
      <c r="BD44" s="560"/>
      <c r="BQ44" s="410"/>
      <c r="BR44" s="410"/>
      <c r="BS44" s="410"/>
      <c r="BT44" s="410"/>
      <c r="BU44" s="410"/>
      <c r="BV44" s="410"/>
      <c r="BW44" s="410"/>
      <c r="BX44" s="410"/>
      <c r="BY44" s="410"/>
      <c r="BZ44" s="410"/>
      <c r="CC44" s="352"/>
      <c r="DS44" s="352"/>
    </row>
    <row r="45" spans="1:123" ht="13.5" customHeight="1">
      <c r="A45" s="53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464"/>
      <c r="AG45" s="464"/>
      <c r="AH45" s="464"/>
      <c r="AI45" s="464"/>
      <c r="AJ45" s="464"/>
      <c r="AK45" s="464"/>
      <c r="AL45" s="465"/>
      <c r="AM45" s="532"/>
      <c r="AN45" s="441"/>
      <c r="AO45" s="452" t="s">
        <v>28</v>
      </c>
      <c r="AP45" s="450"/>
      <c r="AQ45" s="450"/>
      <c r="AR45" s="450"/>
      <c r="AS45" s="450"/>
      <c r="AT45" s="450"/>
      <c r="AU45" s="451"/>
      <c r="AV45" s="451"/>
      <c r="AW45" s="451"/>
      <c r="AX45" s="451"/>
      <c r="AY45" s="451"/>
      <c r="AZ45" s="451"/>
      <c r="BA45" s="451"/>
      <c r="BB45" s="451"/>
      <c r="BC45" s="450"/>
      <c r="BD45" s="450"/>
      <c r="BF45" s="443" t="s">
        <v>29</v>
      </c>
      <c r="BG45" s="443"/>
      <c r="BH45" s="443"/>
      <c r="BI45" s="443"/>
      <c r="BJ45" s="443"/>
      <c r="BK45" s="443"/>
      <c r="BL45" s="443"/>
      <c r="BM45" s="443"/>
      <c r="BN45" s="443"/>
      <c r="BO45" s="443"/>
      <c r="BP45" s="443"/>
      <c r="BQ45" s="443"/>
      <c r="BR45" s="443"/>
      <c r="BZ45" s="441"/>
      <c r="CC45" s="352"/>
      <c r="CF45" s="409" t="s">
        <v>367</v>
      </c>
      <c r="CG45" s="409"/>
      <c r="CH45" s="409"/>
      <c r="CI45" s="409"/>
      <c r="CJ45" s="409" t="s">
        <v>299</v>
      </c>
      <c r="CK45" s="409"/>
      <c r="CL45" s="409"/>
      <c r="CM45" s="409"/>
      <c r="CN45" s="409"/>
      <c r="CO45" s="409"/>
      <c r="CP45" s="409"/>
      <c r="CQ45" s="409"/>
      <c r="CR45" s="409"/>
      <c r="CS45" s="409"/>
      <c r="CT45" s="409"/>
      <c r="CU45" s="409"/>
      <c r="CV45" s="409"/>
      <c r="CW45" s="409"/>
      <c r="CX45" s="409"/>
      <c r="CY45" s="409"/>
      <c r="CZ45" s="409"/>
      <c r="DA45" s="409"/>
      <c r="DB45" s="409"/>
      <c r="DC45" s="409"/>
      <c r="DD45" s="409"/>
      <c r="DE45" s="409"/>
      <c r="DF45" s="409"/>
      <c r="DG45" s="409"/>
      <c r="DH45" s="409"/>
      <c r="DI45" s="409"/>
      <c r="DJ45" s="409"/>
      <c r="DK45" s="409"/>
      <c r="DL45" s="409"/>
      <c r="DM45" s="409"/>
      <c r="DN45" s="409"/>
      <c r="DO45" s="409"/>
      <c r="DP45" s="409"/>
      <c r="DQ45" s="409"/>
      <c r="DR45" s="409"/>
      <c r="DS45" s="352"/>
    </row>
    <row r="46" spans="1:123" ht="14.25">
      <c r="A46" s="532"/>
      <c r="B46" s="464"/>
      <c r="C46" s="468" t="s">
        <v>305</v>
      </c>
      <c r="D46" s="464"/>
      <c r="E46" s="464"/>
      <c r="F46" s="464"/>
      <c r="G46" s="464"/>
      <c r="H46" s="464"/>
      <c r="I46" s="464"/>
      <c r="J46" s="464"/>
      <c r="K46" s="464"/>
      <c r="L46" s="464"/>
      <c r="M46" s="464"/>
      <c r="N46" s="464"/>
      <c r="O46" s="464"/>
      <c r="P46" s="464"/>
      <c r="Q46" s="464"/>
      <c r="R46" s="464"/>
      <c r="S46" s="464"/>
      <c r="T46" s="464"/>
      <c r="U46" s="464"/>
      <c r="V46" s="464"/>
      <c r="W46" s="464"/>
      <c r="X46" s="464"/>
      <c r="Y46" s="464"/>
      <c r="Z46" s="464"/>
      <c r="AA46" s="464"/>
      <c r="AB46" s="464"/>
      <c r="AC46" s="464"/>
      <c r="AD46" s="464"/>
      <c r="AE46" s="464"/>
      <c r="AF46" s="464"/>
      <c r="AG46" s="464"/>
      <c r="AH46" s="464"/>
      <c r="AI46" s="464"/>
      <c r="AJ46" s="464"/>
      <c r="AK46" s="464"/>
      <c r="AL46" s="465"/>
      <c r="AM46" s="532"/>
      <c r="AN46" s="441"/>
      <c r="AO46" s="1049"/>
      <c r="AP46" s="1049" t="s">
        <v>591</v>
      </c>
      <c r="AQ46" s="1049"/>
      <c r="AR46" s="1049"/>
      <c r="AS46" s="1049"/>
      <c r="AT46" s="1049"/>
      <c r="AU46" s="1049"/>
      <c r="AV46" s="1049"/>
      <c r="AW46" s="1049"/>
      <c r="AX46" s="1049"/>
      <c r="AY46" s="1049"/>
      <c r="AZ46" s="1049"/>
      <c r="BA46" s="1049"/>
      <c r="BB46" s="1049"/>
      <c r="BC46" s="1049"/>
      <c r="BD46" s="1049"/>
      <c r="BF46" s="446" t="s">
        <v>888</v>
      </c>
      <c r="BG46" s="449"/>
      <c r="BH46" s="449"/>
      <c r="BI46" s="449"/>
      <c r="BJ46" s="449"/>
      <c r="BK46" s="449"/>
      <c r="BL46" s="449"/>
      <c r="BM46" s="449"/>
      <c r="BN46" s="449"/>
      <c r="BO46" s="449"/>
      <c r="BP46" s="449"/>
      <c r="BQ46" s="449"/>
      <c r="BR46" s="449"/>
      <c r="BS46" s="448"/>
      <c r="BZ46" s="441"/>
      <c r="CC46" s="352"/>
      <c r="CF46" s="409" t="s">
        <v>368</v>
      </c>
      <c r="CG46" s="409"/>
      <c r="CH46" s="409"/>
      <c r="CI46" s="409"/>
      <c r="CJ46" s="409" t="s">
        <v>369</v>
      </c>
      <c r="CK46" s="409"/>
      <c r="CL46" s="409"/>
      <c r="CM46" s="409"/>
      <c r="CN46" s="409"/>
      <c r="CO46" s="409"/>
      <c r="CP46" s="409"/>
      <c r="CQ46" s="409"/>
      <c r="CR46" s="409"/>
      <c r="CS46" s="409"/>
      <c r="CT46" s="409"/>
      <c r="CU46" s="409"/>
      <c r="CV46" s="409"/>
      <c r="CW46" s="409"/>
      <c r="CX46" s="409"/>
      <c r="CY46" s="409"/>
      <c r="CZ46" s="409"/>
      <c r="DA46" s="409"/>
      <c r="DB46" s="409"/>
      <c r="DC46" s="409"/>
      <c r="DD46" s="409"/>
      <c r="DE46" s="409"/>
      <c r="DF46" s="409"/>
      <c r="DG46" s="409"/>
      <c r="DH46" s="409"/>
      <c r="DI46" s="409"/>
      <c r="DJ46" s="409"/>
      <c r="DK46" s="409"/>
      <c r="DL46" s="409"/>
      <c r="DM46" s="409"/>
      <c r="DN46" s="409"/>
      <c r="DO46" s="409"/>
      <c r="DP46" s="409"/>
      <c r="DQ46" s="409"/>
      <c r="DR46" s="409"/>
      <c r="DS46" s="352"/>
    </row>
    <row r="47" spans="1:123" ht="14.25">
      <c r="A47" s="532"/>
      <c r="B47" s="464"/>
      <c r="C47" s="464"/>
      <c r="D47" s="1426" t="s">
        <v>123</v>
      </c>
      <c r="E47" s="1427"/>
      <c r="F47" s="1427"/>
      <c r="G47" s="1427"/>
      <c r="H47" s="1427"/>
      <c r="I47" s="1427"/>
      <c r="J47" s="1427"/>
      <c r="K47" s="1427"/>
      <c r="L47" s="1427"/>
      <c r="M47" s="1427"/>
      <c r="N47" s="1427"/>
      <c r="O47" s="1427"/>
      <c r="P47" s="1427"/>
      <c r="Q47" s="1427"/>
      <c r="R47" s="1427"/>
      <c r="S47" s="1427"/>
      <c r="T47" s="1427"/>
      <c r="U47" s="1427"/>
      <c r="V47" s="1427"/>
      <c r="W47" s="1427"/>
      <c r="X47" s="1427"/>
      <c r="Y47" s="1427"/>
      <c r="Z47" s="1427"/>
      <c r="AA47" s="1427"/>
      <c r="AB47" s="1427"/>
      <c r="AC47" s="1427"/>
      <c r="AD47" s="1427"/>
      <c r="AE47" s="1427"/>
      <c r="AF47" s="1427"/>
      <c r="AG47" s="1427"/>
      <c r="AH47" s="1427"/>
      <c r="AI47" s="1427"/>
      <c r="AJ47" s="1427"/>
      <c r="AK47" s="1428"/>
      <c r="AL47" s="465"/>
      <c r="AM47" s="532"/>
      <c r="AN47" s="441"/>
      <c r="AO47" s="1049"/>
      <c r="AP47" s="1049"/>
      <c r="AQ47" s="1049" t="s">
        <v>592</v>
      </c>
      <c r="AR47" s="1049"/>
      <c r="AS47" s="1049"/>
      <c r="AT47" s="1049"/>
      <c r="AU47" s="1049"/>
      <c r="AV47" s="1049"/>
      <c r="AW47" s="1049"/>
      <c r="AX47" s="1049"/>
      <c r="AY47" s="1049"/>
      <c r="AZ47" s="1049"/>
      <c r="BA47" s="1049"/>
      <c r="BB47" s="1049"/>
      <c r="BC47" s="1049"/>
      <c r="BD47" s="1049"/>
      <c r="BE47" s="443"/>
      <c r="BF47" s="443"/>
      <c r="BG47" s="443"/>
      <c r="BH47" s="443"/>
      <c r="BI47" s="443"/>
      <c r="BJ47" s="443"/>
      <c r="BK47" s="443"/>
      <c r="BL47" s="443"/>
      <c r="BM47" s="443"/>
      <c r="BN47" s="443"/>
      <c r="BO47" s="443"/>
      <c r="BP47" s="410"/>
      <c r="BZ47" s="441"/>
      <c r="CC47" s="352"/>
      <c r="CF47" s="409" t="s">
        <v>364</v>
      </c>
      <c r="CG47" s="409"/>
      <c r="CH47" s="409"/>
      <c r="CI47" s="409"/>
      <c r="CJ47" s="409" t="s">
        <v>363</v>
      </c>
      <c r="CK47" s="409"/>
      <c r="CL47" s="409"/>
      <c r="CM47" s="409"/>
      <c r="CN47" s="409"/>
      <c r="CO47" s="409"/>
      <c r="CP47" s="409"/>
      <c r="CQ47" s="409"/>
      <c r="CR47" s="409"/>
      <c r="CS47" s="409"/>
      <c r="CT47" s="409"/>
      <c r="CU47" s="409"/>
      <c r="CV47" s="409"/>
      <c r="CW47" s="409"/>
      <c r="CX47" s="409"/>
      <c r="CY47" s="409"/>
      <c r="CZ47" s="409"/>
      <c r="DA47" s="409"/>
      <c r="DB47" s="409"/>
      <c r="DC47" s="409"/>
      <c r="DD47" s="409"/>
      <c r="DE47" s="409"/>
      <c r="DF47" s="409"/>
      <c r="DG47" s="409"/>
      <c r="DH47" s="409"/>
      <c r="DI47" s="409"/>
      <c r="DJ47" s="409"/>
      <c r="DK47" s="409"/>
      <c r="DL47" s="409"/>
      <c r="DM47" s="409"/>
      <c r="DN47" s="409"/>
      <c r="DO47" s="409"/>
      <c r="DP47" s="409"/>
      <c r="DQ47" s="409"/>
      <c r="DR47" s="409"/>
      <c r="DS47" s="352"/>
    </row>
    <row r="48" spans="1:123" ht="14.25">
      <c r="A48" s="532"/>
      <c r="B48" s="464"/>
      <c r="C48" s="464"/>
      <c r="D48" s="1360" t="s">
        <v>542</v>
      </c>
      <c r="E48" s="1361"/>
      <c r="F48" s="1361"/>
      <c r="G48" s="1361"/>
      <c r="H48" s="1361"/>
      <c r="I48" s="1361"/>
      <c r="J48" s="1361"/>
      <c r="K48" s="1361"/>
      <c r="L48" s="1361"/>
      <c r="M48" s="1361"/>
      <c r="N48" s="1361"/>
      <c r="O48" s="1361"/>
      <c r="P48" s="1361"/>
      <c r="Q48" s="1361"/>
      <c r="R48" s="1361"/>
      <c r="S48" s="1361"/>
      <c r="T48" s="1361"/>
      <c r="U48" s="1361"/>
      <c r="V48" s="1361"/>
      <c r="W48" s="1361"/>
      <c r="X48" s="1361"/>
      <c r="Y48" s="1361"/>
      <c r="Z48" s="1361"/>
      <c r="AA48" s="1361"/>
      <c r="AB48" s="1361"/>
      <c r="AC48" s="1361"/>
      <c r="AD48" s="1361"/>
      <c r="AE48" s="1361"/>
      <c r="AF48" s="1361"/>
      <c r="AG48" s="1361"/>
      <c r="AH48" s="1361"/>
      <c r="AI48" s="1361"/>
      <c r="AJ48" s="1361"/>
      <c r="AK48" s="1362"/>
      <c r="AL48" s="465"/>
      <c r="AM48" s="532"/>
      <c r="AN48" s="441"/>
      <c r="AO48" s="1049"/>
      <c r="AP48" s="1049"/>
      <c r="AQ48" s="1049"/>
      <c r="AR48" s="1049"/>
      <c r="AS48" s="1049"/>
      <c r="AT48" s="1049"/>
      <c r="AU48" s="1049"/>
      <c r="AV48" s="1049"/>
      <c r="AW48" s="1049"/>
      <c r="AX48" s="1049"/>
      <c r="AY48" s="1049"/>
      <c r="AZ48" s="1049"/>
      <c r="BA48" s="1049"/>
      <c r="BB48" s="1049"/>
      <c r="BC48" s="1049"/>
      <c r="BD48" s="1049"/>
      <c r="BE48" s="443"/>
      <c r="BF48" s="443" t="s">
        <v>612</v>
      </c>
      <c r="BZ48" s="441"/>
      <c r="CC48" s="352"/>
      <c r="CF48" s="409" t="s">
        <v>365</v>
      </c>
      <c r="CG48" s="409"/>
      <c r="CH48" s="409"/>
      <c r="CI48" s="409"/>
      <c r="CJ48" s="409" t="s">
        <v>362</v>
      </c>
      <c r="CK48" s="409"/>
      <c r="CL48" s="409"/>
      <c r="CM48" s="409"/>
      <c r="CN48" s="409"/>
      <c r="CO48" s="409"/>
      <c r="CP48" s="409"/>
      <c r="CQ48" s="409"/>
      <c r="CR48" s="409"/>
      <c r="CS48" s="409"/>
      <c r="CT48" s="409"/>
      <c r="CU48" s="409"/>
      <c r="CV48" s="409"/>
      <c r="CW48" s="409"/>
      <c r="CX48" s="409"/>
      <c r="CY48" s="409"/>
      <c r="CZ48" s="409"/>
      <c r="DA48" s="409"/>
      <c r="DB48" s="409"/>
      <c r="DC48" s="409"/>
      <c r="DD48" s="409"/>
      <c r="DE48" s="409"/>
      <c r="DF48" s="409"/>
      <c r="DG48" s="409"/>
      <c r="DH48" s="409"/>
      <c r="DI48" s="409"/>
      <c r="DJ48" s="409"/>
      <c r="DK48" s="409"/>
      <c r="DL48" s="409"/>
      <c r="DM48" s="409"/>
      <c r="DN48" s="409"/>
      <c r="DO48" s="409"/>
      <c r="DP48" s="409"/>
      <c r="DQ48" s="409"/>
      <c r="DR48" s="409"/>
      <c r="DS48" s="352"/>
    </row>
    <row r="49" spans="1:123" ht="14.25">
      <c r="A49" s="532"/>
      <c r="B49" s="464"/>
      <c r="C49" s="464"/>
      <c r="D49" s="1360" t="s">
        <v>556</v>
      </c>
      <c r="E49" s="1361"/>
      <c r="F49" s="1361"/>
      <c r="G49" s="1361"/>
      <c r="H49" s="1361"/>
      <c r="I49" s="1361"/>
      <c r="J49" s="1361"/>
      <c r="K49" s="1361"/>
      <c r="L49" s="1361"/>
      <c r="M49" s="1361"/>
      <c r="N49" s="1361"/>
      <c r="O49" s="1361"/>
      <c r="P49" s="1361"/>
      <c r="Q49" s="1361"/>
      <c r="R49" s="1361"/>
      <c r="S49" s="1361"/>
      <c r="T49" s="1361"/>
      <c r="U49" s="1361"/>
      <c r="V49" s="1361"/>
      <c r="W49" s="1361"/>
      <c r="X49" s="1361"/>
      <c r="Y49" s="1361"/>
      <c r="Z49" s="1361"/>
      <c r="AA49" s="1361"/>
      <c r="AB49" s="1361"/>
      <c r="AC49" s="1361"/>
      <c r="AD49" s="1361"/>
      <c r="AE49" s="1361"/>
      <c r="AF49" s="1361"/>
      <c r="AG49" s="1361"/>
      <c r="AH49" s="1361"/>
      <c r="AI49" s="1361"/>
      <c r="AJ49" s="1361"/>
      <c r="AK49" s="1362"/>
      <c r="AL49" s="465"/>
      <c r="AM49" s="532"/>
      <c r="AN49" s="441"/>
      <c r="AO49" s="1049"/>
      <c r="AP49" s="1049"/>
      <c r="AQ49" s="1049"/>
      <c r="AR49" s="1049"/>
      <c r="AS49" s="1049"/>
      <c r="AT49" s="1049"/>
      <c r="AU49" s="1049"/>
      <c r="AV49" s="1049"/>
      <c r="AW49" s="1049"/>
      <c r="AX49" s="1049"/>
      <c r="AY49" s="1049"/>
      <c r="AZ49" s="1049"/>
      <c r="BA49" s="1049"/>
      <c r="BB49" s="1049"/>
      <c r="BC49" s="1049"/>
      <c r="BD49" s="1049"/>
      <c r="BE49" s="443"/>
      <c r="BF49" s="1352">
        <f>見積内訳書A!$H$31</f>
        <v>919300</v>
      </c>
      <c r="BG49" s="1353"/>
      <c r="BH49" s="1353"/>
      <c r="BI49" s="1353"/>
      <c r="BJ49" s="1353"/>
      <c r="BK49" s="1353"/>
      <c r="BL49" s="1353"/>
      <c r="BM49" s="1353"/>
      <c r="BN49" s="1353"/>
      <c r="BO49" s="1353"/>
      <c r="BP49" s="1353"/>
      <c r="BQ49" s="1353"/>
      <c r="BR49" s="1353"/>
      <c r="BS49" s="1354"/>
      <c r="BZ49" s="441"/>
      <c r="CC49" s="352"/>
      <c r="CF49" s="443" t="s">
        <v>353</v>
      </c>
      <c r="CJ49" s="443" t="s">
        <v>354</v>
      </c>
      <c r="DS49" s="352"/>
    </row>
    <row r="50" spans="1:123" ht="14.25">
      <c r="A50" s="532"/>
      <c r="B50" s="464"/>
      <c r="C50" s="464"/>
      <c r="D50" s="1360"/>
      <c r="E50" s="1361"/>
      <c r="F50" s="1361"/>
      <c r="G50" s="1361"/>
      <c r="H50" s="1361"/>
      <c r="I50" s="1361"/>
      <c r="J50" s="1361"/>
      <c r="K50" s="1361"/>
      <c r="L50" s="1361"/>
      <c r="M50" s="1361"/>
      <c r="N50" s="1361"/>
      <c r="O50" s="1361"/>
      <c r="P50" s="1361"/>
      <c r="Q50" s="1361"/>
      <c r="R50" s="1361"/>
      <c r="S50" s="1361"/>
      <c r="T50" s="1361"/>
      <c r="U50" s="1361"/>
      <c r="V50" s="1361"/>
      <c r="W50" s="1361"/>
      <c r="X50" s="1361"/>
      <c r="Y50" s="1361"/>
      <c r="Z50" s="1361"/>
      <c r="AA50" s="1361"/>
      <c r="AB50" s="1361"/>
      <c r="AC50" s="1361"/>
      <c r="AD50" s="1361"/>
      <c r="AE50" s="1361"/>
      <c r="AF50" s="1361"/>
      <c r="AG50" s="1361"/>
      <c r="AH50" s="1361"/>
      <c r="AI50" s="1361"/>
      <c r="AJ50" s="1361"/>
      <c r="AK50" s="1362"/>
      <c r="AL50" s="465"/>
      <c r="AM50" s="532"/>
      <c r="AN50" s="441"/>
      <c r="AO50" s="1049"/>
      <c r="AP50" s="1049"/>
      <c r="AQ50" s="1049"/>
      <c r="AR50" s="1049"/>
      <c r="AS50" s="1049"/>
      <c r="AT50" s="1049"/>
      <c r="AU50" s="1049"/>
      <c r="AV50" s="1049"/>
      <c r="AW50" s="1049"/>
      <c r="AX50" s="1049"/>
      <c r="AY50" s="1049"/>
      <c r="AZ50" s="1049"/>
      <c r="BA50" s="1049"/>
      <c r="BB50" s="1049"/>
      <c r="BC50" s="1049"/>
      <c r="BD50" s="1049"/>
      <c r="BE50" s="443"/>
      <c r="BF50" s="443"/>
      <c r="BG50" s="443"/>
      <c r="BH50" s="443"/>
      <c r="BI50" s="443"/>
      <c r="BJ50" s="443"/>
      <c r="BK50" s="443"/>
      <c r="BZ50" s="441"/>
      <c r="CC50" s="352"/>
      <c r="CF50" s="443" t="s">
        <v>317</v>
      </c>
      <c r="CJ50" s="443" t="s">
        <v>345</v>
      </c>
      <c r="DS50" s="352"/>
    </row>
    <row r="51" spans="1:123" ht="14.25">
      <c r="A51" s="532"/>
      <c r="B51" s="464"/>
      <c r="C51" s="464"/>
      <c r="D51" s="1360"/>
      <c r="E51" s="1361"/>
      <c r="F51" s="1361"/>
      <c r="G51" s="1361"/>
      <c r="H51" s="1361"/>
      <c r="I51" s="1361"/>
      <c r="J51" s="1361"/>
      <c r="K51" s="1361"/>
      <c r="L51" s="1361"/>
      <c r="M51" s="1361"/>
      <c r="N51" s="1361"/>
      <c r="O51" s="1361"/>
      <c r="P51" s="1361"/>
      <c r="Q51" s="1361"/>
      <c r="R51" s="1361"/>
      <c r="S51" s="1361"/>
      <c r="T51" s="1361"/>
      <c r="U51" s="1361"/>
      <c r="V51" s="1361"/>
      <c r="W51" s="1361"/>
      <c r="X51" s="1361"/>
      <c r="Y51" s="1361"/>
      <c r="Z51" s="1361"/>
      <c r="AA51" s="1361"/>
      <c r="AB51" s="1361"/>
      <c r="AC51" s="1361"/>
      <c r="AD51" s="1361"/>
      <c r="AE51" s="1361"/>
      <c r="AF51" s="1361"/>
      <c r="AG51" s="1361"/>
      <c r="AH51" s="1361"/>
      <c r="AI51" s="1361"/>
      <c r="AJ51" s="1361"/>
      <c r="AK51" s="1362"/>
      <c r="AL51" s="465"/>
      <c r="AM51" s="532"/>
      <c r="AN51" s="441"/>
      <c r="AO51" s="1051"/>
      <c r="AR51" s="1049"/>
      <c r="AS51" s="1049"/>
      <c r="AT51" s="1049"/>
      <c r="AU51" s="1049"/>
      <c r="AV51" s="1049"/>
      <c r="AW51" s="1049"/>
      <c r="AX51" s="1049"/>
      <c r="AY51" s="1049"/>
      <c r="AZ51" s="1049"/>
      <c r="BA51" s="1049"/>
      <c r="BB51" s="1049"/>
      <c r="BC51" s="1049"/>
      <c r="BD51" s="1049"/>
      <c r="BE51" s="443"/>
      <c r="BF51" s="443" t="s">
        <v>611</v>
      </c>
      <c r="BZ51" s="441"/>
      <c r="CC51" s="352"/>
      <c r="CF51" s="443" t="s">
        <v>239</v>
      </c>
      <c r="CJ51" s="443" t="s">
        <v>240</v>
      </c>
      <c r="DS51" s="352"/>
    </row>
    <row r="52" spans="1:123" ht="13.5" customHeight="1">
      <c r="A52" s="532"/>
      <c r="B52" s="464"/>
      <c r="C52" s="464"/>
      <c r="D52" s="1360"/>
      <c r="E52" s="1361"/>
      <c r="F52" s="1361"/>
      <c r="G52" s="1361"/>
      <c r="H52" s="1361"/>
      <c r="I52" s="1361"/>
      <c r="J52" s="1361"/>
      <c r="K52" s="1361"/>
      <c r="L52" s="1361"/>
      <c r="M52" s="1361"/>
      <c r="N52" s="1361"/>
      <c r="O52" s="1361"/>
      <c r="P52" s="1361"/>
      <c r="Q52" s="1361"/>
      <c r="R52" s="1361"/>
      <c r="S52" s="1361"/>
      <c r="T52" s="1361"/>
      <c r="U52" s="1361"/>
      <c r="V52" s="1361"/>
      <c r="W52" s="1361"/>
      <c r="X52" s="1361"/>
      <c r="Y52" s="1361"/>
      <c r="Z52" s="1361"/>
      <c r="AA52" s="1361"/>
      <c r="AB52" s="1361"/>
      <c r="AC52" s="1361"/>
      <c r="AD52" s="1361"/>
      <c r="AE52" s="1361"/>
      <c r="AF52" s="1361"/>
      <c r="AG52" s="1361"/>
      <c r="AH52" s="1361"/>
      <c r="AI52" s="1361"/>
      <c r="AJ52" s="1361"/>
      <c r="AK52" s="1362"/>
      <c r="AL52" s="465"/>
      <c r="AM52" s="532"/>
      <c r="AN52" s="441"/>
      <c r="AO52" s="1049"/>
      <c r="AP52" s="1049"/>
      <c r="AQ52" s="1049"/>
      <c r="AR52" s="1049"/>
      <c r="AS52" s="1049"/>
      <c r="AT52" s="1049"/>
      <c r="AU52" s="1049"/>
      <c r="AV52" s="1049"/>
      <c r="AW52" s="1049"/>
      <c r="AX52" s="1049"/>
      <c r="AY52" s="1049"/>
      <c r="AZ52" s="1049"/>
      <c r="BA52" s="1049"/>
      <c r="BB52" s="1049"/>
      <c r="BC52" s="1049"/>
      <c r="BD52" s="1049"/>
      <c r="BE52" s="443"/>
      <c r="BF52" s="1349">
        <f>見積内訳書A!$K$87</f>
        <v>85900</v>
      </c>
      <c r="BG52" s="1350"/>
      <c r="BH52" s="1350"/>
      <c r="BI52" s="1350"/>
      <c r="BJ52" s="1350"/>
      <c r="BK52" s="1350"/>
      <c r="BL52" s="1350"/>
      <c r="BM52" s="1350"/>
      <c r="BN52" s="1350"/>
      <c r="BO52" s="1350"/>
      <c r="BP52" s="1350"/>
      <c r="BQ52" s="1350"/>
      <c r="BR52" s="1350"/>
      <c r="BS52" s="1351"/>
      <c r="BZ52" s="441"/>
      <c r="CC52" s="352"/>
      <c r="CF52" s="443" t="s">
        <v>9</v>
      </c>
      <c r="CJ52" s="443" t="s">
        <v>0</v>
      </c>
      <c r="DS52" s="352"/>
    </row>
    <row r="53" spans="1:123" ht="14.25">
      <c r="A53" s="532"/>
      <c r="B53" s="464"/>
      <c r="C53" s="464"/>
      <c r="D53" s="1382"/>
      <c r="E53" s="1383"/>
      <c r="F53" s="1383"/>
      <c r="G53" s="1383"/>
      <c r="H53" s="1383"/>
      <c r="I53" s="1383"/>
      <c r="J53" s="1383"/>
      <c r="K53" s="1383"/>
      <c r="L53" s="1383"/>
      <c r="M53" s="1383"/>
      <c r="N53" s="1383"/>
      <c r="O53" s="1383"/>
      <c r="P53" s="1383"/>
      <c r="Q53" s="1383"/>
      <c r="R53" s="1383"/>
      <c r="S53" s="1383"/>
      <c r="T53" s="1383"/>
      <c r="U53" s="1383"/>
      <c r="V53" s="1383"/>
      <c r="W53" s="1383"/>
      <c r="X53" s="1383"/>
      <c r="Y53" s="1383"/>
      <c r="Z53" s="1383"/>
      <c r="AA53" s="1383"/>
      <c r="AB53" s="1383"/>
      <c r="AC53" s="1383"/>
      <c r="AD53" s="1383"/>
      <c r="AE53" s="1383"/>
      <c r="AF53" s="1383"/>
      <c r="AG53" s="1383"/>
      <c r="AH53" s="1383"/>
      <c r="AI53" s="1383"/>
      <c r="AJ53" s="1383"/>
      <c r="AK53" s="1384"/>
      <c r="AL53" s="465"/>
      <c r="AM53" s="532"/>
      <c r="AN53" s="441"/>
      <c r="AO53" s="1049"/>
      <c r="AP53" s="1049"/>
      <c r="AQ53" s="1049"/>
      <c r="AR53" s="1049"/>
      <c r="AS53" s="1049"/>
      <c r="AT53" s="1049"/>
      <c r="AU53" s="1049"/>
      <c r="AV53" s="1049"/>
      <c r="AW53" s="1049"/>
      <c r="AX53" s="1049"/>
      <c r="AY53" s="1049"/>
      <c r="AZ53" s="1049"/>
      <c r="BA53" s="1049"/>
      <c r="BB53" s="1049"/>
      <c r="BC53" s="1049"/>
      <c r="BD53" s="1049"/>
      <c r="BZ53" s="441"/>
      <c r="CC53" s="352"/>
      <c r="CF53" s="443" t="s">
        <v>11</v>
      </c>
      <c r="CJ53" s="443" t="s">
        <v>12</v>
      </c>
      <c r="DS53" s="352"/>
    </row>
    <row r="54" spans="1:123" ht="14.25">
      <c r="A54" s="532"/>
      <c r="B54" s="464"/>
      <c r="C54" s="464"/>
      <c r="D54" s="464"/>
      <c r="E54" s="464"/>
      <c r="F54" s="464"/>
      <c r="G54" s="464"/>
      <c r="H54" s="464"/>
      <c r="I54" s="464"/>
      <c r="J54" s="464"/>
      <c r="K54" s="464"/>
      <c r="L54" s="464"/>
      <c r="M54" s="464"/>
      <c r="N54" s="464"/>
      <c r="O54" s="464"/>
      <c r="P54" s="464"/>
      <c r="Q54" s="464"/>
      <c r="R54" s="464"/>
      <c r="S54" s="464"/>
      <c r="T54" s="464"/>
      <c r="U54" s="464"/>
      <c r="V54" s="464"/>
      <c r="W54" s="464"/>
      <c r="X54" s="464"/>
      <c r="Y54" s="464"/>
      <c r="Z54" s="464"/>
      <c r="AA54" s="464"/>
      <c r="AB54" s="464"/>
      <c r="AC54" s="464"/>
      <c r="AD54" s="464"/>
      <c r="AE54" s="464"/>
      <c r="AF54" s="464"/>
      <c r="AG54" s="464"/>
      <c r="AH54" s="464"/>
      <c r="AI54" s="464"/>
      <c r="AJ54" s="464"/>
      <c r="AK54" s="464"/>
      <c r="AL54" s="465"/>
      <c r="AM54" s="532"/>
      <c r="AN54" s="441"/>
      <c r="AO54" s="1049"/>
      <c r="AP54" s="1049"/>
      <c r="AQ54" s="1049"/>
      <c r="AR54" s="1049"/>
      <c r="AS54" s="1049"/>
      <c r="AT54" s="1049"/>
      <c r="AU54" s="1049"/>
      <c r="AV54" s="1049"/>
      <c r="AW54" s="1049"/>
      <c r="AX54" s="1049"/>
      <c r="AY54" s="1049"/>
      <c r="AZ54" s="1049"/>
      <c r="BA54" s="1049"/>
      <c r="BB54" s="1049"/>
      <c r="BC54" s="1049"/>
      <c r="BD54" s="1049"/>
      <c r="BJ54" s="444" t="s">
        <v>46</v>
      </c>
      <c r="BZ54" s="441"/>
      <c r="CA54" s="441"/>
      <c r="CB54" s="441"/>
      <c r="CC54" s="352"/>
      <c r="CF54" s="443" t="s">
        <v>13</v>
      </c>
      <c r="CJ54" s="443" t="s">
        <v>14</v>
      </c>
      <c r="DS54" s="352"/>
    </row>
    <row r="55" spans="1:123" ht="14.25">
      <c r="A55" s="532"/>
      <c r="B55" s="464"/>
      <c r="C55" s="468" t="s">
        <v>304</v>
      </c>
      <c r="D55" s="464"/>
      <c r="E55" s="464"/>
      <c r="F55" s="464"/>
      <c r="G55" s="464"/>
      <c r="H55" s="464"/>
      <c r="I55" s="464"/>
      <c r="J55" s="464"/>
      <c r="K55" s="464"/>
      <c r="L55" s="464"/>
      <c r="M55" s="464"/>
      <c r="N55" s="464"/>
      <c r="O55" s="464"/>
      <c r="P55" s="464"/>
      <c r="Q55" s="464"/>
      <c r="R55" s="464"/>
      <c r="S55" s="464"/>
      <c r="T55" s="464"/>
      <c r="U55" s="464"/>
      <c r="V55" s="464"/>
      <c r="W55" s="464"/>
      <c r="X55" s="464"/>
      <c r="Y55" s="464"/>
      <c r="Z55" s="464"/>
      <c r="AA55" s="464"/>
      <c r="AB55" s="464"/>
      <c r="AC55" s="464"/>
      <c r="AD55" s="464"/>
      <c r="AE55" s="464"/>
      <c r="AF55" s="464"/>
      <c r="AG55" s="464"/>
      <c r="AH55" s="464"/>
      <c r="AI55" s="464"/>
      <c r="AJ55" s="464"/>
      <c r="AK55" s="464"/>
      <c r="AL55" s="465"/>
      <c r="AM55" s="532"/>
      <c r="AN55" s="441"/>
      <c r="AO55" s="1049"/>
      <c r="AP55" s="1049"/>
      <c r="AQ55" s="1049"/>
      <c r="AR55" s="1049"/>
      <c r="AS55" s="1049"/>
      <c r="AT55" s="1049"/>
      <c r="AU55" s="1049"/>
      <c r="AV55" s="1049"/>
      <c r="AW55" s="1049"/>
      <c r="AX55" s="1049"/>
      <c r="AY55" s="1049"/>
      <c r="AZ55" s="1049"/>
      <c r="BA55" s="1049"/>
      <c r="BB55" s="1049"/>
      <c r="BC55" s="1049"/>
      <c r="BD55" s="1049"/>
      <c r="BJ55" s="1343">
        <v>2</v>
      </c>
      <c r="BK55" s="1344"/>
      <c r="BL55" s="454" t="s">
        <v>89</v>
      </c>
      <c r="BM55" s="1345" t="s">
        <v>49</v>
      </c>
      <c r="BN55" s="1346"/>
      <c r="BO55" s="1347">
        <v>38690</v>
      </c>
      <c r="BP55" s="1347"/>
      <c r="BQ55" s="1347"/>
      <c r="BR55" s="1347"/>
      <c r="BS55" s="1347"/>
      <c r="BT55" s="1347"/>
      <c r="BU55" s="1347"/>
      <c r="BV55" s="1345" t="s">
        <v>50</v>
      </c>
      <c r="BW55" s="1346"/>
      <c r="BX55" s="1347">
        <f t="shared" ref="BX55:BX60" si="0">ROUNDDOWN(BO55*(10+100)/100,0)</f>
        <v>42559</v>
      </c>
      <c r="BY55" s="1347"/>
      <c r="BZ55" s="1347"/>
      <c r="CA55" s="1347"/>
      <c r="CB55" s="1348"/>
      <c r="CC55" s="352"/>
      <c r="CF55" s="443" t="s">
        <v>15</v>
      </c>
      <c r="CJ55" s="443" t="s">
        <v>16</v>
      </c>
      <c r="DS55" s="352"/>
    </row>
    <row r="56" spans="1:123" ht="14.25">
      <c r="A56" s="532"/>
      <c r="B56" s="464"/>
      <c r="C56" s="464"/>
      <c r="D56" s="1426" t="s">
        <v>124</v>
      </c>
      <c r="E56" s="1427"/>
      <c r="F56" s="1427"/>
      <c r="G56" s="1427"/>
      <c r="H56" s="1427"/>
      <c r="I56" s="1427"/>
      <c r="J56" s="1427"/>
      <c r="K56" s="1427"/>
      <c r="L56" s="1427"/>
      <c r="M56" s="1427"/>
      <c r="N56" s="1427"/>
      <c r="O56" s="1427"/>
      <c r="P56" s="1427"/>
      <c r="Q56" s="1427"/>
      <c r="R56" s="1427"/>
      <c r="S56" s="1427"/>
      <c r="T56" s="1427"/>
      <c r="U56" s="1427"/>
      <c r="V56" s="1427"/>
      <c r="W56" s="1427"/>
      <c r="X56" s="1427"/>
      <c r="Y56" s="1427"/>
      <c r="Z56" s="1427"/>
      <c r="AA56" s="1427"/>
      <c r="AB56" s="1427"/>
      <c r="AC56" s="1427"/>
      <c r="AD56" s="1427"/>
      <c r="AE56" s="1427"/>
      <c r="AF56" s="1427"/>
      <c r="AG56" s="1427"/>
      <c r="AH56" s="1427"/>
      <c r="AI56" s="1427"/>
      <c r="AJ56" s="1427"/>
      <c r="AK56" s="1428"/>
      <c r="AL56" s="465"/>
      <c r="AM56" s="532"/>
      <c r="AN56" s="441"/>
      <c r="AO56" s="1049"/>
      <c r="AP56" s="1049"/>
      <c r="AQ56" s="1049"/>
      <c r="AR56" s="1049"/>
      <c r="AS56" s="1049"/>
      <c r="AT56" s="1049"/>
      <c r="AU56" s="1049"/>
      <c r="AV56" s="1049"/>
      <c r="AW56" s="1049"/>
      <c r="AX56" s="1049"/>
      <c r="AY56" s="1049"/>
      <c r="AZ56" s="1049"/>
      <c r="BA56" s="1049"/>
      <c r="BB56" s="1049"/>
      <c r="BC56" s="1049"/>
      <c r="BD56" s="1049"/>
      <c r="BG56" s="443"/>
      <c r="BJ56" s="1339">
        <v>3</v>
      </c>
      <c r="BK56" s="1340"/>
      <c r="BL56" s="455" t="s">
        <v>89</v>
      </c>
      <c r="BM56" s="1264" t="s">
        <v>49</v>
      </c>
      <c r="BN56" s="1265"/>
      <c r="BO56" s="1257">
        <v>26240</v>
      </c>
      <c r="BP56" s="1257"/>
      <c r="BQ56" s="1257"/>
      <c r="BR56" s="1257"/>
      <c r="BS56" s="1257"/>
      <c r="BT56" s="1257"/>
      <c r="BU56" s="1257"/>
      <c r="BV56" s="1264" t="s">
        <v>50</v>
      </c>
      <c r="BW56" s="1265"/>
      <c r="BX56" s="1257">
        <f t="shared" si="0"/>
        <v>28864</v>
      </c>
      <c r="BY56" s="1257"/>
      <c r="BZ56" s="1257"/>
      <c r="CA56" s="1257"/>
      <c r="CB56" s="1258"/>
      <c r="CC56" s="352"/>
      <c r="CF56" s="443" t="s">
        <v>543</v>
      </c>
      <c r="CJ56" s="443" t="s">
        <v>544</v>
      </c>
      <c r="DS56" s="352"/>
    </row>
    <row r="57" spans="1:123">
      <c r="A57" s="532"/>
      <c r="B57" s="464"/>
      <c r="C57" s="464"/>
      <c r="D57" s="1360" t="s">
        <v>123</v>
      </c>
      <c r="E57" s="1361"/>
      <c r="F57" s="1361"/>
      <c r="G57" s="1361"/>
      <c r="H57" s="1361"/>
      <c r="I57" s="1361"/>
      <c r="J57" s="1361"/>
      <c r="K57" s="1361"/>
      <c r="L57" s="1361"/>
      <c r="M57" s="1361"/>
      <c r="N57" s="1361"/>
      <c r="O57" s="1361"/>
      <c r="P57" s="1361"/>
      <c r="Q57" s="1361"/>
      <c r="R57" s="1361"/>
      <c r="S57" s="1361"/>
      <c r="T57" s="1361"/>
      <c r="U57" s="1361"/>
      <c r="V57" s="1361"/>
      <c r="W57" s="1361"/>
      <c r="X57" s="1361"/>
      <c r="Y57" s="1361"/>
      <c r="Z57" s="1361"/>
      <c r="AA57" s="1361"/>
      <c r="AB57" s="1361"/>
      <c r="AC57" s="1361"/>
      <c r="AD57" s="1361"/>
      <c r="AE57" s="1361"/>
      <c r="AF57" s="1361"/>
      <c r="AG57" s="1361"/>
      <c r="AH57" s="1361"/>
      <c r="AI57" s="1361"/>
      <c r="AJ57" s="1361"/>
      <c r="AK57" s="1362"/>
      <c r="AL57" s="465"/>
      <c r="AM57" s="532"/>
      <c r="AN57" s="441"/>
      <c r="AO57" s="444" t="s">
        <v>30</v>
      </c>
      <c r="AV57" s="444" t="s">
        <v>31</v>
      </c>
      <c r="BG57" s="443"/>
      <c r="BJ57" s="1339">
        <v>4</v>
      </c>
      <c r="BK57" s="1340"/>
      <c r="BL57" s="455" t="s">
        <v>89</v>
      </c>
      <c r="BM57" s="1264" t="s">
        <v>49</v>
      </c>
      <c r="BN57" s="1265"/>
      <c r="BO57" s="1257">
        <v>20390</v>
      </c>
      <c r="BP57" s="1257"/>
      <c r="BQ57" s="1257"/>
      <c r="BR57" s="1257"/>
      <c r="BS57" s="1257"/>
      <c r="BT57" s="1257"/>
      <c r="BU57" s="1257"/>
      <c r="BV57" s="1264" t="s">
        <v>50</v>
      </c>
      <c r="BW57" s="1265"/>
      <c r="BX57" s="1257">
        <f t="shared" si="0"/>
        <v>22429</v>
      </c>
      <c r="BY57" s="1257"/>
      <c r="BZ57" s="1257"/>
      <c r="CA57" s="1257"/>
      <c r="CB57" s="1258"/>
      <c r="CC57" s="352"/>
      <c r="DS57" s="352"/>
    </row>
    <row r="58" spans="1:123">
      <c r="A58" s="532"/>
      <c r="B58" s="464"/>
      <c r="C58" s="464"/>
      <c r="D58" s="1360" t="s">
        <v>542</v>
      </c>
      <c r="E58" s="1361"/>
      <c r="F58" s="1361"/>
      <c r="G58" s="1361"/>
      <c r="H58" s="1361"/>
      <c r="I58" s="1361"/>
      <c r="J58" s="1361"/>
      <c r="K58" s="1361"/>
      <c r="L58" s="1361"/>
      <c r="M58" s="1361"/>
      <c r="N58" s="1361"/>
      <c r="O58" s="1361"/>
      <c r="P58" s="1361"/>
      <c r="Q58" s="1361"/>
      <c r="R58" s="1361"/>
      <c r="S58" s="1361"/>
      <c r="T58" s="1361"/>
      <c r="U58" s="1361"/>
      <c r="V58" s="1361"/>
      <c r="W58" s="1361"/>
      <c r="X58" s="1361"/>
      <c r="Y58" s="1361"/>
      <c r="Z58" s="1361"/>
      <c r="AA58" s="1361"/>
      <c r="AB58" s="1361"/>
      <c r="AC58" s="1361"/>
      <c r="AD58" s="1361"/>
      <c r="AE58" s="1361"/>
      <c r="AF58" s="1361"/>
      <c r="AG58" s="1361"/>
      <c r="AH58" s="1361"/>
      <c r="AI58" s="1361"/>
      <c r="AJ58" s="1361"/>
      <c r="AK58" s="1362"/>
      <c r="AL58" s="465"/>
      <c r="AM58" s="532"/>
      <c r="AN58" s="441"/>
      <c r="AO58" s="1251">
        <f>IF(BD58,1,2)</f>
        <v>1</v>
      </c>
      <c r="AP58" s="1251"/>
      <c r="AQ58" s="441" t="s">
        <v>84</v>
      </c>
      <c r="AU58" s="442"/>
      <c r="AV58" s="1299" t="s">
        <v>26</v>
      </c>
      <c r="AW58" s="1300"/>
      <c r="AX58" s="1300"/>
      <c r="AY58" s="1300"/>
      <c r="AZ58" s="1300"/>
      <c r="BA58" s="1300"/>
      <c r="BB58" s="1300"/>
      <c r="BC58" s="1301"/>
      <c r="BD58" s="1295" t="b">
        <v>1</v>
      </c>
      <c r="BE58" s="1295"/>
      <c r="BF58" s="1295"/>
      <c r="BG58" s="443"/>
      <c r="BJ58" s="1339">
        <v>5</v>
      </c>
      <c r="BK58" s="1340"/>
      <c r="BL58" s="455" t="s">
        <v>89</v>
      </c>
      <c r="BM58" s="1264" t="s">
        <v>49</v>
      </c>
      <c r="BN58" s="1265"/>
      <c r="BO58" s="1257">
        <v>16380</v>
      </c>
      <c r="BP58" s="1257"/>
      <c r="BQ58" s="1257"/>
      <c r="BR58" s="1257"/>
      <c r="BS58" s="1257"/>
      <c r="BT58" s="1257"/>
      <c r="BU58" s="1257"/>
      <c r="BV58" s="1264" t="s">
        <v>50</v>
      </c>
      <c r="BW58" s="1265"/>
      <c r="BX58" s="1257">
        <f t="shared" si="0"/>
        <v>18018</v>
      </c>
      <c r="BY58" s="1257"/>
      <c r="BZ58" s="1257"/>
      <c r="CA58" s="1257"/>
      <c r="CB58" s="1258"/>
      <c r="CC58" s="352"/>
      <c r="CF58" s="443" t="s">
        <v>545</v>
      </c>
      <c r="CJ58" s="443" t="s">
        <v>546</v>
      </c>
      <c r="DS58" s="352"/>
    </row>
    <row r="59" spans="1:123">
      <c r="A59" s="532"/>
      <c r="B59" s="464"/>
      <c r="C59" s="464"/>
      <c r="D59" s="1360" t="s">
        <v>928</v>
      </c>
      <c r="E59" s="1361"/>
      <c r="F59" s="1361"/>
      <c r="G59" s="1361"/>
      <c r="H59" s="1361"/>
      <c r="I59" s="1361"/>
      <c r="J59" s="1361"/>
      <c r="K59" s="1361"/>
      <c r="L59" s="1361"/>
      <c r="M59" s="1361"/>
      <c r="N59" s="1361"/>
      <c r="O59" s="1361"/>
      <c r="P59" s="1361"/>
      <c r="Q59" s="1361"/>
      <c r="R59" s="1361"/>
      <c r="S59" s="1361"/>
      <c r="T59" s="1361"/>
      <c r="U59" s="1361"/>
      <c r="V59" s="1361"/>
      <c r="W59" s="1361"/>
      <c r="X59" s="1361"/>
      <c r="Y59" s="1361"/>
      <c r="Z59" s="1361"/>
      <c r="AA59" s="1361"/>
      <c r="AB59" s="1361"/>
      <c r="AC59" s="1361"/>
      <c r="AD59" s="1361"/>
      <c r="AE59" s="1361"/>
      <c r="AF59" s="1361"/>
      <c r="AG59" s="1361"/>
      <c r="AH59" s="1361"/>
      <c r="AI59" s="1361"/>
      <c r="AJ59" s="1361"/>
      <c r="AK59" s="1362"/>
      <c r="AL59" s="465"/>
      <c r="AM59" s="532"/>
      <c r="AN59" s="441"/>
      <c r="AQ59" s="441" t="s">
        <v>85</v>
      </c>
      <c r="AU59" s="442"/>
      <c r="AV59" s="1299" t="s">
        <v>27</v>
      </c>
      <c r="AW59" s="1300"/>
      <c r="AX59" s="1300"/>
      <c r="AY59" s="1300"/>
      <c r="AZ59" s="1300"/>
      <c r="BA59" s="1300"/>
      <c r="BB59" s="1300"/>
      <c r="BC59" s="1301"/>
      <c r="BD59" s="1295" t="b">
        <v>0</v>
      </c>
      <c r="BE59" s="1295"/>
      <c r="BF59" s="1295"/>
      <c r="BG59" s="443"/>
      <c r="BJ59" s="1339">
        <v>6</v>
      </c>
      <c r="BK59" s="1340"/>
      <c r="BL59" s="455" t="s">
        <v>89</v>
      </c>
      <c r="BM59" s="1264" t="s">
        <v>49</v>
      </c>
      <c r="BN59" s="1265"/>
      <c r="BO59" s="1257">
        <v>14200</v>
      </c>
      <c r="BP59" s="1257"/>
      <c r="BQ59" s="1257"/>
      <c r="BR59" s="1257"/>
      <c r="BS59" s="1257"/>
      <c r="BT59" s="1257"/>
      <c r="BU59" s="1257"/>
      <c r="BV59" s="1264" t="s">
        <v>50</v>
      </c>
      <c r="BW59" s="1265"/>
      <c r="BX59" s="1257">
        <f t="shared" si="0"/>
        <v>15620</v>
      </c>
      <c r="BY59" s="1257"/>
      <c r="BZ59" s="1257"/>
      <c r="CA59" s="1257"/>
      <c r="CB59" s="1258"/>
      <c r="CC59" s="352"/>
      <c r="CF59" s="443" t="s">
        <v>547</v>
      </c>
      <c r="CJ59" s="443" t="s">
        <v>548</v>
      </c>
      <c r="DS59" s="352"/>
    </row>
    <row r="60" spans="1:123">
      <c r="A60" s="532"/>
      <c r="B60" s="464"/>
      <c r="C60" s="464"/>
      <c r="D60" s="1360"/>
      <c r="E60" s="1361"/>
      <c r="F60" s="1361"/>
      <c r="G60" s="1361"/>
      <c r="H60" s="1361"/>
      <c r="I60" s="1361"/>
      <c r="J60" s="1361"/>
      <c r="K60" s="1361"/>
      <c r="L60" s="1361"/>
      <c r="M60" s="1361"/>
      <c r="N60" s="1361"/>
      <c r="O60" s="1361"/>
      <c r="P60" s="1361"/>
      <c r="Q60" s="1361"/>
      <c r="R60" s="1361"/>
      <c r="S60" s="1361"/>
      <c r="T60" s="1361"/>
      <c r="U60" s="1361"/>
      <c r="V60" s="1361"/>
      <c r="W60" s="1361"/>
      <c r="X60" s="1361"/>
      <c r="Y60" s="1361"/>
      <c r="Z60" s="1361"/>
      <c r="AA60" s="1361"/>
      <c r="AB60" s="1361"/>
      <c r="AC60" s="1361"/>
      <c r="AD60" s="1361"/>
      <c r="AE60" s="1361"/>
      <c r="AF60" s="1361"/>
      <c r="AG60" s="1361"/>
      <c r="AH60" s="1361"/>
      <c r="AI60" s="1361"/>
      <c r="AJ60" s="1361"/>
      <c r="AK60" s="1362"/>
      <c r="AL60" s="465"/>
      <c r="AM60" s="532"/>
      <c r="AN60" s="441"/>
      <c r="AO60" s="442"/>
      <c r="BD60" s="461"/>
      <c r="BE60" s="461"/>
      <c r="BF60" s="461"/>
      <c r="BG60" s="443"/>
      <c r="BJ60" s="1339">
        <v>7</v>
      </c>
      <c r="BK60" s="1340"/>
      <c r="BL60" s="455" t="s">
        <v>89</v>
      </c>
      <c r="BM60" s="1264" t="s">
        <v>49</v>
      </c>
      <c r="BN60" s="1265"/>
      <c r="BO60" s="1257">
        <v>12530</v>
      </c>
      <c r="BP60" s="1257"/>
      <c r="BQ60" s="1257"/>
      <c r="BR60" s="1257"/>
      <c r="BS60" s="1257"/>
      <c r="BT60" s="1257"/>
      <c r="BU60" s="1257"/>
      <c r="BV60" s="1264" t="s">
        <v>50</v>
      </c>
      <c r="BW60" s="1265"/>
      <c r="BX60" s="1257">
        <f t="shared" si="0"/>
        <v>13783</v>
      </c>
      <c r="BY60" s="1257"/>
      <c r="BZ60" s="1257"/>
      <c r="CA60" s="1257"/>
      <c r="CB60" s="1258"/>
      <c r="CC60" s="352"/>
      <c r="CF60" s="443" t="s">
        <v>554</v>
      </c>
      <c r="CJ60" s="443" t="s">
        <v>555</v>
      </c>
      <c r="DS60" s="352"/>
    </row>
    <row r="61" spans="1:123">
      <c r="A61" s="532"/>
      <c r="B61" s="464"/>
      <c r="C61" s="464"/>
      <c r="D61" s="1360"/>
      <c r="E61" s="1361"/>
      <c r="F61" s="1361"/>
      <c r="G61" s="1361"/>
      <c r="H61" s="1361"/>
      <c r="I61" s="1361"/>
      <c r="J61" s="1361"/>
      <c r="K61" s="1361"/>
      <c r="L61" s="1361"/>
      <c r="M61" s="1361"/>
      <c r="N61" s="1361"/>
      <c r="O61" s="1361"/>
      <c r="P61" s="1361"/>
      <c r="Q61" s="1361"/>
      <c r="R61" s="1361"/>
      <c r="S61" s="1361"/>
      <c r="T61" s="1361"/>
      <c r="U61" s="1361"/>
      <c r="V61" s="1361"/>
      <c r="W61" s="1361"/>
      <c r="X61" s="1361"/>
      <c r="Y61" s="1361"/>
      <c r="Z61" s="1361"/>
      <c r="AA61" s="1361"/>
      <c r="AB61" s="1361"/>
      <c r="AC61" s="1361"/>
      <c r="AD61" s="1361"/>
      <c r="AE61" s="1361"/>
      <c r="AF61" s="1361"/>
      <c r="AG61" s="1361"/>
      <c r="AH61" s="1361"/>
      <c r="AI61" s="1361"/>
      <c r="AJ61" s="1361"/>
      <c r="AK61" s="1362"/>
      <c r="AL61" s="465"/>
      <c r="AM61" s="532"/>
      <c r="AN61" s="441"/>
      <c r="AO61" s="444" t="s">
        <v>32</v>
      </c>
      <c r="AV61" s="444" t="s">
        <v>33</v>
      </c>
      <c r="BD61" s="461"/>
      <c r="BE61" s="461"/>
      <c r="BF61" s="461"/>
      <c r="BG61" s="443"/>
      <c r="BJ61" s="456"/>
      <c r="BK61" s="457"/>
      <c r="BL61" s="458"/>
      <c r="BM61" s="1341"/>
      <c r="BN61" s="1342"/>
      <c r="BO61" s="1266"/>
      <c r="BP61" s="1266"/>
      <c r="BQ61" s="1266"/>
      <c r="BR61" s="1266"/>
      <c r="BS61" s="1266"/>
      <c r="BT61" s="1266"/>
      <c r="BU61" s="1266"/>
      <c r="BV61" s="1341"/>
      <c r="BW61" s="1342"/>
      <c r="BX61" s="1266"/>
      <c r="BY61" s="1266"/>
      <c r="BZ61" s="1266"/>
      <c r="CA61" s="1266"/>
      <c r="CB61" s="1267"/>
      <c r="CC61" s="352"/>
      <c r="CF61" s="443" t="s">
        <v>557</v>
      </c>
      <c r="CJ61" s="443" t="s">
        <v>558</v>
      </c>
      <c r="DS61" s="352"/>
    </row>
    <row r="62" spans="1:123">
      <c r="A62" s="532"/>
      <c r="B62" s="464"/>
      <c r="C62" s="464"/>
      <c r="D62" s="1382"/>
      <c r="E62" s="1383"/>
      <c r="F62" s="1383"/>
      <c r="G62" s="1383"/>
      <c r="H62" s="1383"/>
      <c r="I62" s="1383"/>
      <c r="J62" s="1383"/>
      <c r="K62" s="1383"/>
      <c r="L62" s="1383"/>
      <c r="M62" s="1383"/>
      <c r="N62" s="1383"/>
      <c r="O62" s="1383"/>
      <c r="P62" s="1383"/>
      <c r="Q62" s="1383"/>
      <c r="R62" s="1383"/>
      <c r="S62" s="1383"/>
      <c r="T62" s="1383"/>
      <c r="U62" s="1383"/>
      <c r="V62" s="1383"/>
      <c r="W62" s="1383"/>
      <c r="X62" s="1383"/>
      <c r="Y62" s="1383"/>
      <c r="Z62" s="1383"/>
      <c r="AA62" s="1383"/>
      <c r="AB62" s="1383"/>
      <c r="AC62" s="1383"/>
      <c r="AD62" s="1383"/>
      <c r="AE62" s="1383"/>
      <c r="AF62" s="1383"/>
      <c r="AG62" s="1383"/>
      <c r="AH62" s="1383"/>
      <c r="AI62" s="1383"/>
      <c r="AJ62" s="1383"/>
      <c r="AK62" s="1384"/>
      <c r="AL62" s="465"/>
      <c r="AM62" s="532"/>
      <c r="AN62" s="441"/>
      <c r="AO62" s="1251">
        <f>IF(BD62,1,2)</f>
        <v>1</v>
      </c>
      <c r="AP62" s="1251"/>
      <c r="AQ62" s="441" t="s">
        <v>34</v>
      </c>
      <c r="AV62" s="1299" t="s">
        <v>35</v>
      </c>
      <c r="AW62" s="1300"/>
      <c r="AX62" s="1300"/>
      <c r="AY62" s="1300"/>
      <c r="AZ62" s="1300"/>
      <c r="BA62" s="1300"/>
      <c r="BB62" s="1300"/>
      <c r="BC62" s="1301"/>
      <c r="BD62" s="1295" t="b">
        <v>1</v>
      </c>
      <c r="BE62" s="1295"/>
      <c r="BF62" s="1295"/>
      <c r="BG62" s="443"/>
      <c r="CC62" s="352"/>
      <c r="CF62" s="443" t="s">
        <v>561</v>
      </c>
      <c r="CJ62" s="443" t="s">
        <v>562</v>
      </c>
      <c r="DS62" s="352"/>
    </row>
    <row r="63" spans="1:123">
      <c r="A63" s="532"/>
      <c r="B63" s="464"/>
      <c r="C63" s="464"/>
      <c r="D63" s="464"/>
      <c r="E63" s="464"/>
      <c r="F63" s="464"/>
      <c r="G63" s="464"/>
      <c r="H63" s="464"/>
      <c r="I63" s="464"/>
      <c r="J63" s="464"/>
      <c r="K63" s="464"/>
      <c r="L63" s="464"/>
      <c r="M63" s="464"/>
      <c r="N63" s="464"/>
      <c r="O63" s="464"/>
      <c r="P63" s="464"/>
      <c r="Q63" s="464"/>
      <c r="R63" s="464"/>
      <c r="S63" s="464"/>
      <c r="T63" s="464"/>
      <c r="U63" s="464"/>
      <c r="V63" s="464"/>
      <c r="W63" s="464"/>
      <c r="X63" s="464"/>
      <c r="Y63" s="464"/>
      <c r="Z63" s="464"/>
      <c r="AA63" s="464"/>
      <c r="AB63" s="464"/>
      <c r="AC63" s="464"/>
      <c r="AD63" s="464"/>
      <c r="AE63" s="464"/>
      <c r="AF63" s="464"/>
      <c r="AG63" s="464"/>
      <c r="AH63" s="464"/>
      <c r="AI63" s="464"/>
      <c r="AJ63" s="464"/>
      <c r="AK63" s="464"/>
      <c r="AL63" s="465"/>
      <c r="AM63" s="532"/>
      <c r="AN63" s="441"/>
      <c r="AQ63" s="441" t="s">
        <v>36</v>
      </c>
      <c r="AV63" s="1299" t="s">
        <v>37</v>
      </c>
      <c r="AW63" s="1300"/>
      <c r="AX63" s="1300"/>
      <c r="AY63" s="1300"/>
      <c r="AZ63" s="1300"/>
      <c r="BA63" s="1300"/>
      <c r="BB63" s="1300"/>
      <c r="BC63" s="1301"/>
      <c r="BD63" s="1295" t="b">
        <v>0</v>
      </c>
      <c r="BE63" s="1295"/>
      <c r="BF63" s="1295"/>
      <c r="BG63" s="443"/>
      <c r="CC63" s="352"/>
      <c r="CF63" s="443" t="s">
        <v>563</v>
      </c>
      <c r="CJ63" s="443" t="s">
        <v>564</v>
      </c>
      <c r="DS63" s="352"/>
    </row>
    <row r="64" spans="1:123">
      <c r="A64" s="532"/>
      <c r="B64" s="464"/>
      <c r="C64" s="486" t="s">
        <v>108</v>
      </c>
      <c r="D64" s="466"/>
      <c r="E64" s="466"/>
      <c r="F64" s="466"/>
      <c r="G64" s="466"/>
      <c r="H64" s="466"/>
      <c r="I64" s="466"/>
      <c r="J64" s="466"/>
      <c r="K64" s="466"/>
      <c r="L64" s="466"/>
      <c r="M64" s="466"/>
      <c r="N64" s="466"/>
      <c r="O64" s="466"/>
      <c r="P64" s="466"/>
      <c r="Q64" s="466"/>
      <c r="R64" s="466"/>
      <c r="S64" s="466"/>
      <c r="T64" s="466"/>
      <c r="U64" s="466"/>
      <c r="V64" s="466"/>
      <c r="W64" s="466"/>
      <c r="X64" s="466"/>
      <c r="Y64" s="466"/>
      <c r="Z64" s="466"/>
      <c r="AA64" s="466"/>
      <c r="AB64" s="466"/>
      <c r="AC64" s="466"/>
      <c r="AD64" s="466"/>
      <c r="AE64" s="466"/>
      <c r="AF64" s="466"/>
      <c r="AG64" s="466"/>
      <c r="AH64" s="466"/>
      <c r="AI64" s="466"/>
      <c r="AJ64" s="466"/>
      <c r="AK64" s="466"/>
      <c r="AL64" s="487"/>
      <c r="AM64" s="532"/>
      <c r="AN64" s="441"/>
      <c r="BD64" s="450"/>
      <c r="BE64" s="450"/>
      <c r="BF64" s="450"/>
      <c r="CC64" s="352"/>
      <c r="CF64" s="443" t="s">
        <v>565</v>
      </c>
      <c r="CJ64" s="443" t="s">
        <v>566</v>
      </c>
      <c r="DS64" s="352"/>
    </row>
    <row r="65" spans="1:123">
      <c r="A65" s="532"/>
      <c r="B65" s="464"/>
      <c r="C65" s="466"/>
      <c r="D65" s="466" t="s">
        <v>35</v>
      </c>
      <c r="E65" s="466"/>
      <c r="F65" s="466"/>
      <c r="G65" s="466"/>
      <c r="H65" s="466"/>
      <c r="I65" s="466"/>
      <c r="J65" s="466"/>
      <c r="K65" s="466"/>
      <c r="L65" s="466"/>
      <c r="M65" s="466"/>
      <c r="N65" s="466"/>
      <c r="O65" s="466"/>
      <c r="P65" s="466"/>
      <c r="Q65" s="466"/>
      <c r="R65" s="466"/>
      <c r="S65" s="466"/>
      <c r="T65" s="466"/>
      <c r="U65" s="466"/>
      <c r="V65" s="466"/>
      <c r="W65" s="466" t="s">
        <v>37</v>
      </c>
      <c r="X65" s="466"/>
      <c r="Y65" s="466"/>
      <c r="Z65" s="466"/>
      <c r="AA65" s="466"/>
      <c r="AB65" s="466"/>
      <c r="AC65" s="466"/>
      <c r="AD65" s="466"/>
      <c r="AE65" s="466"/>
      <c r="AF65" s="466"/>
      <c r="AG65" s="466"/>
      <c r="AH65" s="466"/>
      <c r="AI65" s="466"/>
      <c r="AJ65" s="466"/>
      <c r="AK65" s="466"/>
      <c r="AL65" s="487"/>
      <c r="AM65" s="532"/>
      <c r="AN65" s="441"/>
      <c r="AO65" s="444" t="s">
        <v>38</v>
      </c>
      <c r="AV65" s="444" t="s">
        <v>39</v>
      </c>
      <c r="BD65" s="461"/>
      <c r="BE65" s="461"/>
      <c r="BF65" s="461"/>
      <c r="CC65" s="352"/>
      <c r="CF65" s="443" t="s">
        <v>567</v>
      </c>
      <c r="CJ65" s="443" t="s">
        <v>568</v>
      </c>
      <c r="DS65" s="352"/>
    </row>
    <row r="66" spans="1:123">
      <c r="A66" s="532"/>
      <c r="B66" s="464"/>
      <c r="C66" s="466"/>
      <c r="D66" s="488"/>
      <c r="E66" s="489"/>
      <c r="F66" s="489"/>
      <c r="G66" s="489"/>
      <c r="H66" s="489"/>
      <c r="I66" s="489"/>
      <c r="J66" s="489"/>
      <c r="K66" s="489"/>
      <c r="L66" s="489"/>
      <c r="M66" s="489"/>
      <c r="N66" s="489"/>
      <c r="O66" s="489"/>
      <c r="P66" s="489"/>
      <c r="Q66" s="489"/>
      <c r="R66" s="490"/>
      <c r="S66" s="466"/>
      <c r="T66" s="466"/>
      <c r="U66" s="466"/>
      <c r="V66" s="466"/>
      <c r="W66" s="488"/>
      <c r="X66" s="489"/>
      <c r="Y66" s="489"/>
      <c r="Z66" s="489"/>
      <c r="AA66" s="489"/>
      <c r="AB66" s="489"/>
      <c r="AC66" s="489"/>
      <c r="AD66" s="489"/>
      <c r="AE66" s="489"/>
      <c r="AF66" s="489"/>
      <c r="AG66" s="489"/>
      <c r="AH66" s="489"/>
      <c r="AI66" s="489"/>
      <c r="AJ66" s="489"/>
      <c r="AK66" s="490"/>
      <c r="AL66" s="487"/>
      <c r="AM66" s="532"/>
      <c r="AN66" s="441"/>
      <c r="AO66" s="1251">
        <f>IF(BD66,1,IF(BD67,2,3))</f>
        <v>2</v>
      </c>
      <c r="AP66" s="1251"/>
      <c r="AQ66" s="441" t="s">
        <v>40</v>
      </c>
      <c r="AV66" s="1299" t="s">
        <v>41</v>
      </c>
      <c r="AW66" s="1300"/>
      <c r="AX66" s="1300"/>
      <c r="AY66" s="1300"/>
      <c r="AZ66" s="1300"/>
      <c r="BA66" s="1300"/>
      <c r="BB66" s="1300"/>
      <c r="BC66" s="1301"/>
      <c r="BD66" s="1295" t="b">
        <v>0</v>
      </c>
      <c r="BE66" s="1295"/>
      <c r="BF66" s="1295"/>
      <c r="CC66" s="352"/>
      <c r="CF66" s="443" t="s">
        <v>569</v>
      </c>
      <c r="CJ66" s="443" t="s">
        <v>570</v>
      </c>
      <c r="DS66" s="352"/>
    </row>
    <row r="67" spans="1:123">
      <c r="A67" s="532"/>
      <c r="B67" s="464"/>
      <c r="C67" s="466"/>
      <c r="D67" s="491"/>
      <c r="E67" s="492"/>
      <c r="F67" s="492"/>
      <c r="G67" s="492"/>
      <c r="H67" s="492"/>
      <c r="I67" s="492"/>
      <c r="J67" s="492"/>
      <c r="K67" s="492"/>
      <c r="L67" s="492"/>
      <c r="M67" s="492"/>
      <c r="N67" s="492"/>
      <c r="O67" s="492"/>
      <c r="P67" s="492"/>
      <c r="Q67" s="492"/>
      <c r="R67" s="493"/>
      <c r="S67" s="466"/>
      <c r="T67" s="466"/>
      <c r="U67" s="466"/>
      <c r="V67" s="466"/>
      <c r="W67" s="491"/>
      <c r="X67" s="492"/>
      <c r="Y67" s="492"/>
      <c r="Z67" s="492"/>
      <c r="AA67" s="492"/>
      <c r="AB67" s="492"/>
      <c r="AC67" s="492"/>
      <c r="AD67" s="492"/>
      <c r="AE67" s="492"/>
      <c r="AF67" s="492"/>
      <c r="AG67" s="492"/>
      <c r="AH67" s="492"/>
      <c r="AI67" s="492"/>
      <c r="AJ67" s="492"/>
      <c r="AK67" s="493"/>
      <c r="AL67" s="487"/>
      <c r="AM67" s="532"/>
      <c r="AN67" s="441"/>
      <c r="AQ67" s="441" t="s">
        <v>42</v>
      </c>
      <c r="AV67" s="1299" t="s">
        <v>43</v>
      </c>
      <c r="AW67" s="1300"/>
      <c r="AX67" s="1300"/>
      <c r="AY67" s="1300"/>
      <c r="AZ67" s="1300"/>
      <c r="BA67" s="1300"/>
      <c r="BB67" s="1300"/>
      <c r="BC67" s="1301"/>
      <c r="BD67" s="1295" t="b">
        <v>1</v>
      </c>
      <c r="BE67" s="1295"/>
      <c r="BF67" s="1295"/>
      <c r="BZ67" s="441"/>
      <c r="CC67" s="352"/>
      <c r="CF67" s="443" t="s">
        <v>571</v>
      </c>
      <c r="CJ67" s="443" t="s">
        <v>572</v>
      </c>
      <c r="DS67" s="352"/>
    </row>
    <row r="68" spans="1:123">
      <c r="A68" s="532"/>
      <c r="B68" s="464"/>
      <c r="C68" s="466"/>
      <c r="D68" s="476"/>
      <c r="E68" s="487" t="s">
        <v>44</v>
      </c>
      <c r="F68" s="476"/>
      <c r="G68" s="476"/>
      <c r="H68" s="476"/>
      <c r="I68" s="476"/>
      <c r="J68" s="476"/>
      <c r="K68" s="476"/>
      <c r="L68" s="476"/>
      <c r="M68" s="476"/>
      <c r="N68" s="476"/>
      <c r="O68" s="476"/>
      <c r="P68" s="476"/>
      <c r="Q68" s="476"/>
      <c r="R68" s="476"/>
      <c r="S68" s="476"/>
      <c r="T68" s="476"/>
      <c r="U68" s="476"/>
      <c r="V68" s="476"/>
      <c r="W68" s="476"/>
      <c r="X68" s="487" t="s">
        <v>45</v>
      </c>
      <c r="Y68" s="476"/>
      <c r="Z68" s="476"/>
      <c r="AA68" s="476"/>
      <c r="AB68" s="476"/>
      <c r="AC68" s="476"/>
      <c r="AD68" s="476"/>
      <c r="AE68" s="476"/>
      <c r="AF68" s="476"/>
      <c r="AG68" s="476"/>
      <c r="AH68" s="476"/>
      <c r="AI68" s="476"/>
      <c r="AJ68" s="476"/>
      <c r="AK68" s="476"/>
      <c r="AL68" s="487"/>
      <c r="AM68" s="532"/>
      <c r="AN68" s="441"/>
      <c r="AO68" s="442"/>
      <c r="AQ68" s="441" t="s">
        <v>307</v>
      </c>
      <c r="AV68" s="1299" t="s">
        <v>308</v>
      </c>
      <c r="AW68" s="1300"/>
      <c r="AX68" s="1300"/>
      <c r="AY68" s="1300"/>
      <c r="AZ68" s="1300"/>
      <c r="BA68" s="1300"/>
      <c r="BB68" s="1300"/>
      <c r="BC68" s="1301"/>
      <c r="BD68" s="1295" t="b">
        <v>0</v>
      </c>
      <c r="BE68" s="1295"/>
      <c r="BF68" s="1295"/>
      <c r="BZ68" s="441"/>
      <c r="CC68" s="352"/>
      <c r="CF68" s="443" t="s">
        <v>573</v>
      </c>
      <c r="CJ68" s="443" t="s">
        <v>574</v>
      </c>
      <c r="DS68" s="352"/>
    </row>
    <row r="69" spans="1:123">
      <c r="A69" s="532"/>
      <c r="B69" s="464"/>
      <c r="C69" s="466"/>
      <c r="D69" s="476"/>
      <c r="E69" s="476"/>
      <c r="F69" s="476"/>
      <c r="G69" s="476"/>
      <c r="H69" s="476"/>
      <c r="I69" s="476"/>
      <c r="J69" s="476"/>
      <c r="K69" s="476"/>
      <c r="L69" s="476"/>
      <c r="M69" s="476"/>
      <c r="N69" s="476"/>
      <c r="O69" s="476"/>
      <c r="P69" s="476"/>
      <c r="Q69" s="476"/>
      <c r="R69" s="476"/>
      <c r="S69" s="476"/>
      <c r="T69" s="476"/>
      <c r="U69" s="476"/>
      <c r="V69" s="476"/>
      <c r="W69" s="476"/>
      <c r="X69" s="476"/>
      <c r="Y69" s="476"/>
      <c r="Z69" s="476"/>
      <c r="AA69" s="476"/>
      <c r="AB69" s="476"/>
      <c r="AC69" s="476"/>
      <c r="AD69" s="476"/>
      <c r="AE69" s="476"/>
      <c r="AF69" s="476"/>
      <c r="AG69" s="476"/>
      <c r="AH69" s="476"/>
      <c r="AI69" s="476"/>
      <c r="AJ69" s="476"/>
      <c r="AK69" s="476"/>
      <c r="AL69" s="487"/>
      <c r="AM69" s="532"/>
      <c r="AN69" s="441"/>
      <c r="BJ69" s="444" t="s">
        <v>47</v>
      </c>
      <c r="BZ69" s="441"/>
      <c r="CC69" s="352"/>
      <c r="CF69" s="443" t="s">
        <v>575</v>
      </c>
      <c r="CJ69" s="443" t="s">
        <v>576</v>
      </c>
      <c r="DS69" s="352"/>
    </row>
    <row r="70" spans="1:123" ht="14.25">
      <c r="A70" s="532"/>
      <c r="B70" s="464"/>
      <c r="C70" s="486" t="s">
        <v>310</v>
      </c>
      <c r="D70" s="476"/>
      <c r="E70" s="476"/>
      <c r="F70" s="476"/>
      <c r="G70" s="476"/>
      <c r="H70" s="476"/>
      <c r="I70" s="476"/>
      <c r="J70" s="476"/>
      <c r="K70" s="476"/>
      <c r="L70" s="476"/>
      <c r="M70" s="476"/>
      <c r="N70" s="476"/>
      <c r="O70" s="476"/>
      <c r="P70" s="476"/>
      <c r="Q70" s="476"/>
      <c r="R70" s="476"/>
      <c r="S70" s="476"/>
      <c r="T70" s="476"/>
      <c r="U70" s="476"/>
      <c r="V70" s="476"/>
      <c r="W70" s="476"/>
      <c r="X70" s="476"/>
      <c r="Y70" s="476"/>
      <c r="Z70" s="476"/>
      <c r="AA70" s="476"/>
      <c r="AB70" s="476"/>
      <c r="AC70" s="476"/>
      <c r="AD70" s="476"/>
      <c r="AE70" s="476"/>
      <c r="AF70" s="476"/>
      <c r="AG70" s="476"/>
      <c r="AH70" s="476"/>
      <c r="AI70" s="476"/>
      <c r="AJ70" s="476"/>
      <c r="AK70" s="476"/>
      <c r="AL70" s="487"/>
      <c r="AM70" s="532"/>
      <c r="AN70" s="441"/>
      <c r="BH70" s="442"/>
      <c r="BI70" s="442"/>
      <c r="BJ70" s="1282" t="s">
        <v>506</v>
      </c>
      <c r="BK70" s="1283"/>
      <c r="BL70" s="1283"/>
      <c r="BM70" s="1283"/>
      <c r="BN70" s="1283"/>
      <c r="BO70" s="1283"/>
      <c r="BP70" s="1283"/>
      <c r="BQ70" s="1283"/>
      <c r="BR70" s="1283"/>
      <c r="BS70" s="1283"/>
      <c r="BT70" s="1283"/>
      <c r="BU70" s="1283"/>
      <c r="BV70" s="1283"/>
      <c r="BW70" s="1283"/>
      <c r="BX70" s="1283"/>
      <c r="BY70" s="1283"/>
      <c r="BZ70" s="1283"/>
      <c r="CA70" s="1284"/>
      <c r="CC70" s="352"/>
      <c r="CF70" s="443" t="s">
        <v>577</v>
      </c>
      <c r="CJ70" s="443" t="s">
        <v>578</v>
      </c>
      <c r="DS70" s="352"/>
    </row>
    <row r="71" spans="1:123" ht="12.75" hidden="1" customHeight="1">
      <c r="A71" s="532"/>
      <c r="B71" s="464"/>
      <c r="AL71" s="487"/>
      <c r="AM71" s="532"/>
      <c r="AN71" s="441"/>
      <c r="BH71" s="442"/>
      <c r="BI71" s="442"/>
      <c r="BJ71" s="1275" t="s">
        <v>51</v>
      </c>
      <c r="BK71" s="1276"/>
      <c r="BL71" s="1255" t="str">
        <f>IF(BJ71="","","年")</f>
        <v>年</v>
      </c>
      <c r="BM71" s="1256"/>
      <c r="BN71" s="1293" t="str">
        <f>IF(BJ71="","","月額")</f>
        <v>月額</v>
      </c>
      <c r="BO71" s="1294"/>
      <c r="BP71" s="1261">
        <f>IF(ISERROR(VLOOKUP(INT(BJ71),$BJ$55:$CB$61,6)),"",VLOOKUP(INT(BJ71),$BJ$55:$CB$61,6))</f>
        <v>16380</v>
      </c>
      <c r="BQ71" s="1262"/>
      <c r="BR71" s="1262"/>
      <c r="BS71" s="1262"/>
      <c r="BT71" s="1263"/>
      <c r="BU71" s="1259" t="str">
        <f>IF(BP71="","","税込")</f>
        <v>税込</v>
      </c>
      <c r="BV71" s="1260"/>
      <c r="BW71" s="1261">
        <f>IF(ISERROR(VLOOKUP(INT(BJ71),$BJ$55:$CB$61,15)),"",VLOOKUP(INT(BJ71),$BJ$55:$CB$61,15))</f>
        <v>18018</v>
      </c>
      <c r="BX71" s="1262"/>
      <c r="BY71" s="1262"/>
      <c r="BZ71" s="1262"/>
      <c r="CA71" s="1268"/>
      <c r="CC71" s="352"/>
      <c r="CF71" s="443" t="s">
        <v>579</v>
      </c>
      <c r="CJ71" s="443" t="s">
        <v>580</v>
      </c>
      <c r="DS71" s="352"/>
    </row>
    <row r="72" spans="1:123" ht="12.75" hidden="1" customHeight="1">
      <c r="A72" s="532"/>
      <c r="B72" s="464"/>
      <c r="E72" s="443">
        <f>見積内訳書A!$K$90</f>
        <v>919094</v>
      </c>
      <c r="X72" s="443">
        <f>見積内訳書A!$K$90</f>
        <v>919094</v>
      </c>
      <c r="AL72" s="487"/>
      <c r="AM72" s="532"/>
      <c r="AN72" s="441"/>
      <c r="BH72" s="442"/>
      <c r="BI72" s="442"/>
      <c r="BJ72" s="1275" t="s">
        <v>52</v>
      </c>
      <c r="BK72" s="1276"/>
      <c r="BL72" s="1255" t="str">
        <f>IF(BJ72="","","年")</f>
        <v>年</v>
      </c>
      <c r="BM72" s="1256"/>
      <c r="BN72" s="1293" t="str">
        <f>IF(BJ72="","","月額")</f>
        <v>月額</v>
      </c>
      <c r="BO72" s="1294"/>
      <c r="BP72" s="1261">
        <f>IF(ISERROR(VLOOKUP(INT(BJ72),$BJ$55:$CB$61,6)),"",VLOOKUP(INT(BJ72),$BJ$55:$CB$61,6))</f>
        <v>14200</v>
      </c>
      <c r="BQ72" s="1262"/>
      <c r="BR72" s="1262"/>
      <c r="BS72" s="1262"/>
      <c r="BT72" s="1263"/>
      <c r="BU72" s="1259" t="str">
        <f>IF(BP72="","","税込")</f>
        <v>税込</v>
      </c>
      <c r="BV72" s="1260"/>
      <c r="BW72" s="1261">
        <f>IF(ISERROR(VLOOKUP(INT(BJ72),$BJ$55:$CB$61,15)),"",VLOOKUP(INT(BJ72),$BJ$55:$CB$61,15))</f>
        <v>15620</v>
      </c>
      <c r="BX72" s="1262"/>
      <c r="BY72" s="1262"/>
      <c r="BZ72" s="1262"/>
      <c r="CA72" s="1268"/>
      <c r="CC72" s="352"/>
      <c r="CF72" s="443" t="s">
        <v>581</v>
      </c>
      <c r="CJ72" s="443" t="s">
        <v>582</v>
      </c>
      <c r="DS72" s="352"/>
    </row>
    <row r="73" spans="1:123" ht="12.75" hidden="1" customHeight="1">
      <c r="A73" s="532"/>
      <c r="B73" s="464"/>
      <c r="X73" s="443">
        <f>IF($AO$66=3,見積内訳書A!$K$90,見積内訳書A!$E$89)</f>
        <v>835540</v>
      </c>
      <c r="AL73" s="487"/>
      <c r="AM73" s="532"/>
      <c r="AN73" s="441"/>
      <c r="AO73" s="452" t="s">
        <v>55</v>
      </c>
      <c r="AP73" s="450"/>
      <c r="AQ73" s="450"/>
      <c r="AR73" s="450"/>
      <c r="AS73" s="450"/>
      <c r="AT73" s="450"/>
      <c r="AU73" s="450"/>
      <c r="AV73" s="450"/>
      <c r="AW73" s="450"/>
      <c r="AX73" s="450"/>
      <c r="AY73" s="450"/>
      <c r="AZ73" s="450"/>
      <c r="BA73" s="450"/>
      <c r="BB73" s="450"/>
      <c r="BC73" s="450"/>
      <c r="BD73" s="450"/>
      <c r="BE73" s="450"/>
      <c r="BF73" s="450"/>
      <c r="BG73" s="450"/>
      <c r="BH73" s="442"/>
      <c r="BI73" s="442"/>
      <c r="BJ73" s="1421" t="s">
        <v>115</v>
      </c>
      <c r="BK73" s="1422"/>
      <c r="BL73" s="1277" t="str">
        <f>IF(BJ73="","","年")</f>
        <v>年</v>
      </c>
      <c r="BM73" s="1278"/>
      <c r="BN73" s="1273" t="str">
        <f>IF(BJ73="","","月額")</f>
        <v>月額</v>
      </c>
      <c r="BO73" s="1274"/>
      <c r="BP73" s="1252">
        <f>IF(ISERROR(VLOOKUP(INT(BJ73),$BJ$55:$CB$61,6)),"",VLOOKUP(INT(BJ73),$BJ$55:$CB$61,6))</f>
        <v>12530</v>
      </c>
      <c r="BQ73" s="1253"/>
      <c r="BR73" s="1253"/>
      <c r="BS73" s="1253"/>
      <c r="BT73" s="1254"/>
      <c r="BU73" s="1279" t="str">
        <f>IF(BP73="","","税込")</f>
        <v>税込</v>
      </c>
      <c r="BV73" s="1280"/>
      <c r="BW73" s="1252">
        <f>IF(ISERROR(VLOOKUP(INT(BJ73),$BJ$55:$CB$61,15)),"",VLOOKUP(INT(BJ73),$BJ$55:$CB$61,15))</f>
        <v>13783</v>
      </c>
      <c r="BX73" s="1253"/>
      <c r="BY73" s="1253"/>
      <c r="BZ73" s="1253"/>
      <c r="CA73" s="1281"/>
      <c r="CC73" s="352"/>
      <c r="CF73" s="443" t="s">
        <v>584</v>
      </c>
      <c r="CJ73" s="443" t="s">
        <v>585</v>
      </c>
      <c r="DS73" s="352"/>
    </row>
    <row r="74" spans="1:123" ht="15" customHeight="1">
      <c r="A74" s="532"/>
      <c r="B74" s="464"/>
      <c r="C74" s="466"/>
      <c r="D74" s="502" t="s">
        <v>311</v>
      </c>
      <c r="E74" s="502"/>
      <c r="F74" s="466"/>
      <c r="G74" s="466"/>
      <c r="H74" s="466"/>
      <c r="I74" s="466"/>
      <c r="J74" s="466"/>
      <c r="K74" s="466"/>
      <c r="L74" s="466"/>
      <c r="M74" s="466"/>
      <c r="N74" s="466"/>
      <c r="O74" s="466"/>
      <c r="P74" s="466"/>
      <c r="Q74" s="466"/>
      <c r="R74" s="466"/>
      <c r="S74" s="466"/>
      <c r="T74" s="466"/>
      <c r="U74" s="466"/>
      <c r="V74" s="466"/>
      <c r="W74" s="922"/>
      <c r="X74" s="923"/>
      <c r="Y74" s="922"/>
      <c r="Z74" s="486"/>
      <c r="AA74" s="466"/>
      <c r="AB74" s="466"/>
      <c r="AC74" s="466"/>
      <c r="AD74" s="466"/>
      <c r="AE74" s="466"/>
      <c r="AF74" s="466"/>
      <c r="AG74" s="962"/>
      <c r="AH74" s="476"/>
      <c r="AI74" s="476"/>
      <c r="AJ74" s="476"/>
      <c r="AK74" s="476"/>
      <c r="AL74" s="487"/>
      <c r="AM74" s="532"/>
      <c r="AN74" s="441"/>
      <c r="AO74" s="1343">
        <v>2</v>
      </c>
      <c r="AP74" s="1344"/>
      <c r="AQ74" s="454" t="s">
        <v>89</v>
      </c>
      <c r="AR74" s="1345" t="s">
        <v>49</v>
      </c>
      <c r="AS74" s="1346"/>
      <c r="AT74" s="1347">
        <v>38690</v>
      </c>
      <c r="AU74" s="1347"/>
      <c r="AV74" s="1347"/>
      <c r="AW74" s="1347"/>
      <c r="AX74" s="1347"/>
      <c r="AY74" s="1347"/>
      <c r="AZ74" s="1347"/>
      <c r="BA74" s="1345" t="s">
        <v>50</v>
      </c>
      <c r="BB74" s="1346"/>
      <c r="BC74" s="1347">
        <f t="shared" ref="BC74:BC79" si="1">ROUNDDOWN(AT74*(10+100)/100,0)</f>
        <v>42559</v>
      </c>
      <c r="BD74" s="1347"/>
      <c r="BE74" s="1347"/>
      <c r="BF74" s="1347"/>
      <c r="BG74" s="1348"/>
      <c r="BJ74" s="450"/>
      <c r="BK74" s="450"/>
      <c r="BL74" s="450"/>
      <c r="BM74" s="450"/>
      <c r="BN74" s="450"/>
      <c r="BO74" s="450"/>
      <c r="BP74" s="450"/>
      <c r="BQ74" s="450"/>
      <c r="BR74" s="450"/>
      <c r="BS74" s="450"/>
      <c r="BT74" s="450"/>
      <c r="BU74" s="450"/>
      <c r="BV74" s="450"/>
      <c r="BW74" s="450"/>
      <c r="BX74" s="450"/>
      <c r="BY74" s="450"/>
      <c r="BZ74" s="450"/>
      <c r="CA74" s="451"/>
      <c r="CC74" s="352"/>
      <c r="CF74" s="443" t="s">
        <v>593</v>
      </c>
      <c r="CJ74" s="443" t="s">
        <v>594</v>
      </c>
      <c r="DS74" s="352"/>
    </row>
    <row r="75" spans="1:123" ht="15" customHeight="1">
      <c r="A75" s="532"/>
      <c r="B75" s="464"/>
      <c r="C75" s="466"/>
      <c r="D75" s="502" t="s">
        <v>333</v>
      </c>
      <c r="E75" s="502"/>
      <c r="W75" s="923"/>
      <c r="X75" s="923"/>
      <c r="Y75" s="923"/>
      <c r="AA75" s="466"/>
      <c r="AF75" s="466"/>
      <c r="AG75" s="476"/>
      <c r="AH75" s="476"/>
      <c r="AI75" s="476"/>
      <c r="AJ75" s="476"/>
      <c r="AK75" s="476"/>
      <c r="AL75" s="487"/>
      <c r="AM75" s="532"/>
      <c r="AN75" s="441"/>
      <c r="AO75" s="1339">
        <v>3</v>
      </c>
      <c r="AP75" s="1340"/>
      <c r="AQ75" s="455" t="s">
        <v>89</v>
      </c>
      <c r="AR75" s="1264" t="s">
        <v>49</v>
      </c>
      <c r="AS75" s="1265"/>
      <c r="AT75" s="1257">
        <v>26240</v>
      </c>
      <c r="AU75" s="1257"/>
      <c r="AV75" s="1257"/>
      <c r="AW75" s="1257"/>
      <c r="AX75" s="1257"/>
      <c r="AY75" s="1257"/>
      <c r="AZ75" s="1257"/>
      <c r="BA75" s="1264" t="s">
        <v>50</v>
      </c>
      <c r="BB75" s="1265"/>
      <c r="BC75" s="1257">
        <f t="shared" si="1"/>
        <v>28864</v>
      </c>
      <c r="BD75" s="1257"/>
      <c r="BE75" s="1257"/>
      <c r="BF75" s="1257"/>
      <c r="BG75" s="1258"/>
      <c r="BJ75" s="450"/>
      <c r="BK75" s="450"/>
      <c r="BL75" s="450"/>
      <c r="BM75" s="450"/>
      <c r="BN75" s="450"/>
      <c r="BO75" s="450"/>
      <c r="BP75" s="450"/>
      <c r="BQ75" s="450"/>
      <c r="BR75" s="450"/>
      <c r="BS75" s="450"/>
      <c r="BT75" s="450"/>
      <c r="BU75" s="450"/>
      <c r="BV75" s="450"/>
      <c r="BW75" s="450"/>
      <c r="BX75" s="450"/>
      <c r="BY75" s="450"/>
      <c r="BZ75" s="450"/>
      <c r="CA75" s="451"/>
      <c r="CC75" s="352"/>
      <c r="DS75" s="352"/>
    </row>
    <row r="76" spans="1:123" ht="15" customHeight="1">
      <c r="A76" s="532"/>
      <c r="B76" s="464"/>
      <c r="C76" s="466"/>
      <c r="D76" s="502" t="s">
        <v>334</v>
      </c>
      <c r="E76" s="502"/>
      <c r="W76" s="486" t="s">
        <v>109</v>
      </c>
      <c r="X76" s="923"/>
      <c r="Y76" s="923"/>
      <c r="AG76" s="476"/>
      <c r="AH76" s="476"/>
      <c r="AI76" s="476"/>
      <c r="AJ76" s="476"/>
      <c r="AK76" s="476"/>
      <c r="AL76" s="487"/>
      <c r="AM76" s="532"/>
      <c r="AN76" s="441"/>
      <c r="AO76" s="1339">
        <v>4</v>
      </c>
      <c r="AP76" s="1340"/>
      <c r="AQ76" s="455" t="s">
        <v>89</v>
      </c>
      <c r="AR76" s="1264" t="s">
        <v>49</v>
      </c>
      <c r="AS76" s="1265"/>
      <c r="AT76" s="1257">
        <v>22290</v>
      </c>
      <c r="AU76" s="1257"/>
      <c r="AV76" s="1257"/>
      <c r="AW76" s="1257"/>
      <c r="AX76" s="1257"/>
      <c r="AY76" s="1257"/>
      <c r="AZ76" s="1257"/>
      <c r="BA76" s="1264" t="s">
        <v>50</v>
      </c>
      <c r="BB76" s="1265"/>
      <c r="BC76" s="1257">
        <f t="shared" si="1"/>
        <v>24519</v>
      </c>
      <c r="BD76" s="1257"/>
      <c r="BE76" s="1257"/>
      <c r="BF76" s="1257"/>
      <c r="BG76" s="1258"/>
      <c r="BJ76" s="452" t="s">
        <v>47</v>
      </c>
      <c r="BK76" s="450"/>
      <c r="BL76" s="450"/>
      <c r="BM76" s="450"/>
      <c r="BN76" s="450"/>
      <c r="BO76" s="450"/>
      <c r="BP76" s="450"/>
      <c r="BQ76" s="450"/>
      <c r="BR76" s="450"/>
      <c r="BS76" s="450"/>
      <c r="BT76" s="450"/>
      <c r="BU76" s="450"/>
      <c r="BV76" s="450"/>
      <c r="BW76" s="450"/>
      <c r="BX76" s="450"/>
      <c r="BY76" s="450"/>
      <c r="BZ76" s="450"/>
      <c r="CA76" s="451"/>
      <c r="CC76" s="352"/>
      <c r="DS76" s="352"/>
    </row>
    <row r="77" spans="1:123" ht="15" customHeight="1">
      <c r="A77" s="532"/>
      <c r="B77" s="464"/>
      <c r="C77" s="466"/>
      <c r="D77" s="502" t="s">
        <v>335</v>
      </c>
      <c r="E77" s="502"/>
      <c r="X77" s="992" t="s">
        <v>41</v>
      </c>
      <c r="Y77" s="960"/>
      <c r="Z77" s="961"/>
      <c r="AC77" s="992" t="s">
        <v>43</v>
      </c>
      <c r="AD77" s="960"/>
      <c r="AE77" s="960"/>
      <c r="AF77" s="960"/>
      <c r="AG77" s="959"/>
      <c r="AH77" s="476"/>
      <c r="AI77" s="991" t="s">
        <v>308</v>
      </c>
      <c r="AJ77" s="476"/>
      <c r="AK77" s="476"/>
      <c r="AL77" s="487"/>
      <c r="AM77" s="532"/>
      <c r="AN77" s="441"/>
      <c r="AO77" s="1339">
        <v>5</v>
      </c>
      <c r="AP77" s="1340"/>
      <c r="AQ77" s="455" t="s">
        <v>89</v>
      </c>
      <c r="AR77" s="1264" t="s">
        <v>49</v>
      </c>
      <c r="AS77" s="1265"/>
      <c r="AT77" s="1257">
        <v>18180</v>
      </c>
      <c r="AU77" s="1257"/>
      <c r="AV77" s="1257"/>
      <c r="AW77" s="1257"/>
      <c r="AX77" s="1257"/>
      <c r="AY77" s="1257"/>
      <c r="AZ77" s="1257"/>
      <c r="BA77" s="1264" t="s">
        <v>50</v>
      </c>
      <c r="BB77" s="1265"/>
      <c r="BC77" s="1257">
        <f t="shared" si="1"/>
        <v>19998</v>
      </c>
      <c r="BD77" s="1257"/>
      <c r="BE77" s="1257"/>
      <c r="BF77" s="1257"/>
      <c r="BG77" s="1258"/>
      <c r="BH77" s="442"/>
      <c r="BI77" s="442"/>
      <c r="BJ77" s="1282" t="s">
        <v>57</v>
      </c>
      <c r="BK77" s="1283"/>
      <c r="BL77" s="1283"/>
      <c r="BM77" s="1283"/>
      <c r="BN77" s="1283"/>
      <c r="BO77" s="1283"/>
      <c r="BP77" s="1283"/>
      <c r="BQ77" s="1283"/>
      <c r="BR77" s="1283"/>
      <c r="BS77" s="1283"/>
      <c r="BT77" s="1283"/>
      <c r="BU77" s="1283"/>
      <c r="BV77" s="1283"/>
      <c r="BW77" s="1283"/>
      <c r="BX77" s="1283"/>
      <c r="BY77" s="1283"/>
      <c r="BZ77" s="1283"/>
      <c r="CA77" s="1284"/>
      <c r="CC77" s="352"/>
      <c r="DS77" s="352"/>
    </row>
    <row r="78" spans="1:123" ht="15" customHeight="1">
      <c r="A78" s="532"/>
      <c r="B78" s="500"/>
      <c r="C78" s="476"/>
      <c r="D78" s="502" t="s">
        <v>336</v>
      </c>
      <c r="E78" s="502"/>
      <c r="AG78" s="476"/>
      <c r="AH78" s="476"/>
      <c r="AI78" s="476"/>
      <c r="AJ78" s="476"/>
      <c r="AK78" s="476"/>
      <c r="AL78" s="487"/>
      <c r="AM78" s="532"/>
      <c r="AN78" s="441"/>
      <c r="AO78" s="1339">
        <v>6</v>
      </c>
      <c r="AP78" s="1340"/>
      <c r="AQ78" s="455" t="s">
        <v>89</v>
      </c>
      <c r="AR78" s="1264" t="s">
        <v>49</v>
      </c>
      <c r="AS78" s="1265"/>
      <c r="AT78" s="1257">
        <v>15900</v>
      </c>
      <c r="AU78" s="1257"/>
      <c r="AV78" s="1257"/>
      <c r="AW78" s="1257"/>
      <c r="AX78" s="1257"/>
      <c r="AY78" s="1257"/>
      <c r="AZ78" s="1257"/>
      <c r="BA78" s="1264" t="s">
        <v>50</v>
      </c>
      <c r="BB78" s="1265"/>
      <c r="BC78" s="1257">
        <f t="shared" si="1"/>
        <v>17490</v>
      </c>
      <c r="BD78" s="1257"/>
      <c r="BE78" s="1257"/>
      <c r="BF78" s="1257"/>
      <c r="BG78" s="1258"/>
      <c r="BH78" s="442"/>
      <c r="BI78" s="442"/>
      <c r="BJ78" s="1275" t="str">
        <f>BJ71</f>
        <v>5</v>
      </c>
      <c r="BK78" s="1276"/>
      <c r="BL78" s="1255" t="str">
        <f>IF(BJ78="","","年")</f>
        <v>年</v>
      </c>
      <c r="BM78" s="1256"/>
      <c r="BN78" s="1293" t="str">
        <f>IF(BJ78="","","月額")</f>
        <v>月額</v>
      </c>
      <c r="BO78" s="1294"/>
      <c r="BP78" s="1261">
        <f>IF(ISERROR(VLOOKUP(INT(BJ78),$AO$74:$BG$80,6)),"",VLOOKUP(INT(BJ78),$AO$74:$BG$80,6))</f>
        <v>18180</v>
      </c>
      <c r="BQ78" s="1262"/>
      <c r="BR78" s="1262"/>
      <c r="BS78" s="1262"/>
      <c r="BT78" s="1263"/>
      <c r="BU78" s="1259" t="str">
        <f>IF(BP78="","","税込")</f>
        <v>税込</v>
      </c>
      <c r="BV78" s="1260"/>
      <c r="BW78" s="1261">
        <f>IF(ISERROR(VLOOKUP(INT(BJ78),$AO$74:$BG$80,15)),"",VLOOKUP(INT(BJ78),$AO$74:$BG$80,15))</f>
        <v>19998</v>
      </c>
      <c r="BX78" s="1262"/>
      <c r="BY78" s="1262"/>
      <c r="BZ78" s="1262"/>
      <c r="CA78" s="1268"/>
      <c r="CC78" s="352"/>
      <c r="CF78" s="443" t="s">
        <v>595</v>
      </c>
      <c r="CJ78" s="443" t="s">
        <v>600</v>
      </c>
      <c r="DS78" s="352"/>
    </row>
    <row r="79" spans="1:123" ht="11.25" customHeight="1">
      <c r="A79" s="532"/>
      <c r="B79" s="467"/>
      <c r="D79" s="502"/>
      <c r="E79" s="502"/>
      <c r="AL79" s="487"/>
      <c r="AM79" s="532"/>
      <c r="AN79" s="441"/>
      <c r="AO79" s="1339">
        <v>7</v>
      </c>
      <c r="AP79" s="1340"/>
      <c r="AQ79" s="455" t="s">
        <v>89</v>
      </c>
      <c r="AR79" s="1264" t="s">
        <v>49</v>
      </c>
      <c r="AS79" s="1265"/>
      <c r="AT79" s="1257">
        <v>14130</v>
      </c>
      <c r="AU79" s="1257"/>
      <c r="AV79" s="1257"/>
      <c r="AW79" s="1257"/>
      <c r="AX79" s="1257"/>
      <c r="AY79" s="1257"/>
      <c r="AZ79" s="1257"/>
      <c r="BA79" s="1264" t="s">
        <v>50</v>
      </c>
      <c r="BB79" s="1265"/>
      <c r="BC79" s="1257">
        <f t="shared" si="1"/>
        <v>15543</v>
      </c>
      <c r="BD79" s="1257"/>
      <c r="BE79" s="1257"/>
      <c r="BF79" s="1257"/>
      <c r="BG79" s="1258"/>
      <c r="BH79" s="442"/>
      <c r="BI79" s="442"/>
      <c r="BJ79" s="1275" t="str">
        <f>BJ72</f>
        <v>6</v>
      </c>
      <c r="BK79" s="1276"/>
      <c r="BL79" s="1255" t="str">
        <f>IF(BJ79="","","年")</f>
        <v>年</v>
      </c>
      <c r="BM79" s="1256"/>
      <c r="BN79" s="1293" t="str">
        <f>IF(BJ79="","","月額")</f>
        <v>月額</v>
      </c>
      <c r="BO79" s="1294"/>
      <c r="BP79" s="1261">
        <f>IF(ISERROR(VLOOKUP(INT(BJ79),$AO$74:$BG$80,6)),"",VLOOKUP(INT(BJ79),$AO$74:$BG$80,6))</f>
        <v>15900</v>
      </c>
      <c r="BQ79" s="1262"/>
      <c r="BR79" s="1262"/>
      <c r="BS79" s="1262"/>
      <c r="BT79" s="1263"/>
      <c r="BU79" s="1259" t="str">
        <f>IF(BP79="","","税込")</f>
        <v>税込</v>
      </c>
      <c r="BV79" s="1260"/>
      <c r="BW79" s="1261">
        <f>IF(ISERROR(VLOOKUP(INT(BJ79),$AO$74:$BG$80,15)),"",VLOOKUP(INT(BJ79),$AO$74:$BG$80,15))</f>
        <v>17490</v>
      </c>
      <c r="BX79" s="1262"/>
      <c r="BY79" s="1262"/>
      <c r="BZ79" s="1262"/>
      <c r="CA79" s="1268"/>
      <c r="CC79" s="352"/>
      <c r="CF79" s="443" t="s">
        <v>596</v>
      </c>
      <c r="CJ79" s="443" t="s">
        <v>597</v>
      </c>
      <c r="DS79" s="352"/>
    </row>
    <row r="80" spans="1:123" ht="18" customHeight="1">
      <c r="A80" s="532"/>
      <c r="B80" s="467"/>
      <c r="D80" s="1363" t="s">
        <v>323</v>
      </c>
      <c r="E80" s="1364"/>
      <c r="F80" s="1365"/>
      <c r="G80" s="887"/>
      <c r="H80" s="888"/>
      <c r="I80" s="888"/>
      <c r="J80" s="888"/>
      <c r="K80" s="888"/>
      <c r="L80" s="888"/>
      <c r="M80" s="888"/>
      <c r="N80" s="888"/>
      <c r="O80" s="888"/>
      <c r="P80" s="888"/>
      <c r="Q80" s="888"/>
      <c r="R80" s="888"/>
      <c r="S80" s="1372" t="str">
        <f>IF(AO105=1,"","(リース期間 "&amp;AO108&amp;"年)")</f>
        <v/>
      </c>
      <c r="T80" s="1372"/>
      <c r="U80" s="1372"/>
      <c r="V80" s="1372"/>
      <c r="W80" s="1372"/>
      <c r="X80" s="1372"/>
      <c r="Y80" s="1372"/>
      <c r="Z80" s="1372"/>
      <c r="AA80" s="1373"/>
      <c r="AB80" s="895"/>
      <c r="AC80" s="895"/>
      <c r="AD80" s="895"/>
      <c r="AE80" s="895"/>
      <c r="AF80" s="895"/>
      <c r="AG80" s="895"/>
      <c r="AH80" s="895"/>
      <c r="AI80" s="895"/>
      <c r="AJ80" s="895"/>
      <c r="AK80" s="896"/>
      <c r="AL80" s="487"/>
      <c r="AM80" s="532"/>
      <c r="AN80" s="441"/>
      <c r="AO80" s="879"/>
      <c r="AP80" s="880"/>
      <c r="AQ80" s="880"/>
      <c r="AR80" s="880"/>
      <c r="AS80" s="880"/>
      <c r="AT80" s="880"/>
      <c r="AU80" s="880"/>
      <c r="AV80" s="880"/>
      <c r="AW80" s="880"/>
      <c r="AX80" s="880"/>
      <c r="AY80" s="880"/>
      <c r="AZ80" s="880"/>
      <c r="BA80" s="880"/>
      <c r="BB80" s="880"/>
      <c r="BC80" s="880"/>
      <c r="BD80" s="880"/>
      <c r="BE80" s="880"/>
      <c r="BF80" s="880"/>
      <c r="BG80" s="881"/>
      <c r="BH80" s="442"/>
      <c r="BI80" s="442"/>
      <c r="BJ80" s="1421" t="str">
        <f>BJ73</f>
        <v>7</v>
      </c>
      <c r="BK80" s="1422"/>
      <c r="BL80" s="1277" t="str">
        <f>IF(BJ80="","","年")</f>
        <v>年</v>
      </c>
      <c r="BM80" s="1278"/>
      <c r="BN80" s="1273" t="str">
        <f>IF(BJ80="","","月額")</f>
        <v>月額</v>
      </c>
      <c r="BO80" s="1274"/>
      <c r="BP80" s="1252">
        <f>IF(ISERROR(VLOOKUP(INT(BJ80),$AO$74:$BG$80,6)),"",VLOOKUP(INT(BJ80),$AO$74:$BG$80,6))</f>
        <v>14130</v>
      </c>
      <c r="BQ80" s="1253"/>
      <c r="BR80" s="1253"/>
      <c r="BS80" s="1253"/>
      <c r="BT80" s="1254"/>
      <c r="BU80" s="1279" t="str">
        <f>IF(BP80="","","税込")</f>
        <v>税込</v>
      </c>
      <c r="BV80" s="1280"/>
      <c r="BW80" s="1252">
        <f>IF(ISERROR(VLOOKUP(INT(BJ80),$AO$74:$BG$80,15)),"",VLOOKUP(INT(BJ80),$AO$74:$BG$80,15))</f>
        <v>15543</v>
      </c>
      <c r="BX80" s="1253"/>
      <c r="BY80" s="1253"/>
      <c r="BZ80" s="1253"/>
      <c r="CA80" s="1281"/>
      <c r="CC80" s="352"/>
      <c r="CF80" s="443" t="s">
        <v>602</v>
      </c>
      <c r="CJ80" s="443" t="s">
        <v>603</v>
      </c>
      <c r="DS80" s="352"/>
    </row>
    <row r="81" spans="1:123" ht="18" customHeight="1">
      <c r="A81" s="532"/>
      <c r="B81" s="467"/>
      <c r="D81" s="1366"/>
      <c r="E81" s="1367"/>
      <c r="F81" s="1368"/>
      <c r="G81" s="889"/>
      <c r="H81" s="890" t="s">
        <v>312</v>
      </c>
      <c r="I81" s="891"/>
      <c r="J81" s="890"/>
      <c r="K81" s="890"/>
      <c r="L81" s="890"/>
      <c r="M81" s="890"/>
      <c r="N81" s="890"/>
      <c r="O81" s="891"/>
      <c r="P81" s="891"/>
      <c r="Q81" s="891"/>
      <c r="R81" s="891"/>
      <c r="S81" s="897" t="str">
        <f>IF(AO105=1,"お見積り金額","リース料金　月額")</f>
        <v>お見積り金額</v>
      </c>
      <c r="T81" s="898"/>
      <c r="U81" s="898"/>
      <c r="V81" s="898"/>
      <c r="W81" s="898"/>
      <c r="X81" s="898"/>
      <c r="Y81" s="1377">
        <f>IF(AND(AO$105=1, AO$66&lt;&gt;3),X72,IF(AND(AO$105=1, AO$66=3),X73,IF(AND(AO$105=2, AO$66&lt;&gt;3),BD$109,IF(AND(AO$105=2, AO$66=3),BD$108,""))))</f>
        <v>919094</v>
      </c>
      <c r="Z81" s="1377"/>
      <c r="AA81" s="1377"/>
      <c r="AB81" s="1377"/>
      <c r="AC81" s="1377"/>
      <c r="AD81" s="1377"/>
      <c r="AE81" s="1377"/>
      <c r="AF81" s="1377"/>
      <c r="AG81" s="1377"/>
      <c r="AH81" s="898" t="str">
        <f>IF($AO$66=1,"（税込）",IF($AO$66=3,"（税抜）",""))</f>
        <v/>
      </c>
      <c r="AI81" s="898"/>
      <c r="AJ81" s="898"/>
      <c r="AK81" s="899"/>
      <c r="AL81" s="487"/>
      <c r="AM81" s="532"/>
      <c r="AN81" s="441"/>
      <c r="BJ81" s="450"/>
      <c r="BK81" s="450"/>
      <c r="BL81" s="450"/>
      <c r="BM81" s="450"/>
      <c r="BN81" s="450"/>
      <c r="BO81" s="450"/>
      <c r="BP81" s="450"/>
      <c r="BQ81" s="450"/>
      <c r="BR81" s="450"/>
      <c r="BS81" s="450"/>
      <c r="BT81" s="450"/>
      <c r="BU81" s="450"/>
      <c r="BV81" s="450"/>
      <c r="BW81" s="450"/>
      <c r="BX81" s="450"/>
      <c r="BY81" s="450"/>
      <c r="BZ81" s="450"/>
      <c r="CA81" s="451"/>
      <c r="CC81" s="352"/>
      <c r="CF81" s="443" t="s">
        <v>608</v>
      </c>
      <c r="CJ81" s="443" t="s">
        <v>609</v>
      </c>
      <c r="DS81" s="352"/>
    </row>
    <row r="82" spans="1:123" ht="18" customHeight="1">
      <c r="A82" s="532"/>
      <c r="B82" s="467"/>
      <c r="D82" s="1369"/>
      <c r="E82" s="1370"/>
      <c r="F82" s="1371"/>
      <c r="G82" s="892"/>
      <c r="H82" s="893" t="s">
        <v>313</v>
      </c>
      <c r="I82" s="894"/>
      <c r="J82" s="893"/>
      <c r="K82" s="893"/>
      <c r="L82" s="893" t="s">
        <v>314</v>
      </c>
      <c r="M82" s="893"/>
      <c r="N82" s="893"/>
      <c r="O82" s="894"/>
      <c r="P82" s="894"/>
      <c r="Q82" s="894"/>
      <c r="R82" s="894" t="s">
        <v>48</v>
      </c>
      <c r="S82" s="900"/>
      <c r="T82" s="900"/>
      <c r="U82" s="900"/>
      <c r="V82" s="900"/>
      <c r="W82" s="900"/>
      <c r="X82" s="900"/>
      <c r="Y82" s="1381" t="str">
        <f>IF(AO105=1,IF($AO$66=2,"(税抜  "&amp;TEXT(X73,"#,###")&amp;"円)",""),IF($AO$66=2,"(税抜  "&amp;TEXT(BD108,"#,###")&amp;"円)",""))</f>
        <v>(税抜  835,540円)</v>
      </c>
      <c r="Z82" s="1381"/>
      <c r="AA82" s="1381"/>
      <c r="AB82" s="1381"/>
      <c r="AC82" s="1381"/>
      <c r="AD82" s="1381"/>
      <c r="AE82" s="1381"/>
      <c r="AF82" s="1381"/>
      <c r="AG82" s="1381"/>
      <c r="AH82" s="900"/>
      <c r="AI82" s="900"/>
      <c r="AJ82" s="900"/>
      <c r="AK82" s="901"/>
      <c r="AL82" s="487"/>
      <c r="AM82" s="532"/>
      <c r="AN82" s="441"/>
      <c r="AO82" s="453"/>
      <c r="AP82" s="459"/>
      <c r="AQ82" s="450"/>
      <c r="AR82" s="460"/>
      <c r="AS82" s="460"/>
      <c r="AT82" s="450"/>
      <c r="AU82" s="450"/>
      <c r="AV82" s="450"/>
      <c r="AW82" s="450"/>
      <c r="AX82" s="450"/>
      <c r="AY82" s="450"/>
      <c r="AZ82" s="450"/>
      <c r="BA82" s="460"/>
      <c r="BB82" s="460"/>
      <c r="BC82" s="450"/>
      <c r="BD82" s="450"/>
      <c r="BE82" s="450"/>
      <c r="BF82" s="450"/>
      <c r="BG82" s="450"/>
      <c r="BJ82" s="450"/>
      <c r="BK82" s="450"/>
      <c r="BL82" s="450"/>
      <c r="BM82" s="450"/>
      <c r="BN82" s="450"/>
      <c r="BO82" s="450"/>
      <c r="BP82" s="450"/>
      <c r="BQ82" s="450"/>
      <c r="BR82" s="450"/>
      <c r="BS82" s="450"/>
      <c r="BT82" s="450"/>
      <c r="BU82" s="450"/>
      <c r="BV82" s="450"/>
      <c r="BW82" s="450"/>
      <c r="BX82" s="450"/>
      <c r="BY82" s="450"/>
      <c r="BZ82" s="450"/>
      <c r="CA82" s="451"/>
      <c r="CC82" s="352"/>
      <c r="CF82" s="443" t="s">
        <v>613</v>
      </c>
      <c r="CJ82" s="443" t="s">
        <v>614</v>
      </c>
      <c r="DS82" s="352"/>
    </row>
    <row r="83" spans="1:123" ht="8.25" customHeight="1">
      <c r="A83" s="532"/>
      <c r="B83" s="467"/>
      <c r="AL83" s="487"/>
      <c r="AM83" s="532"/>
      <c r="AN83" s="441"/>
      <c r="AO83" s="452" t="s">
        <v>59</v>
      </c>
      <c r="AP83" s="459"/>
      <c r="AQ83" s="450"/>
      <c r="AR83" s="460"/>
      <c r="AS83" s="460"/>
      <c r="AT83" s="450"/>
      <c r="AU83" s="450"/>
      <c r="AV83" s="450"/>
      <c r="AW83" s="450"/>
      <c r="AX83" s="450"/>
      <c r="AY83" s="450"/>
      <c r="AZ83" s="450"/>
      <c r="BA83" s="460"/>
      <c r="BB83" s="460"/>
      <c r="BC83" s="450"/>
      <c r="BD83" s="450"/>
      <c r="BE83" s="450"/>
      <c r="BF83" s="450"/>
      <c r="BG83" s="450"/>
      <c r="BJ83" s="452" t="s">
        <v>47</v>
      </c>
      <c r="BK83" s="450"/>
      <c r="BL83" s="450"/>
      <c r="BM83" s="450"/>
      <c r="BN83" s="450"/>
      <c r="BO83" s="450"/>
      <c r="BP83" s="450"/>
      <c r="BQ83" s="450"/>
      <c r="BR83" s="450"/>
      <c r="BS83" s="450"/>
      <c r="BT83" s="450"/>
      <c r="BU83" s="450"/>
      <c r="BV83" s="450"/>
      <c r="BW83" s="450"/>
      <c r="BX83" s="450"/>
      <c r="BY83" s="450"/>
      <c r="BZ83" s="450"/>
      <c r="CA83" s="451"/>
      <c r="CC83" s="352"/>
      <c r="CF83" s="443" t="s">
        <v>615</v>
      </c>
      <c r="CJ83" s="443" t="s">
        <v>616</v>
      </c>
      <c r="DS83" s="352"/>
    </row>
    <row r="84" spans="1:123" ht="18" customHeight="1">
      <c r="A84" s="532"/>
      <c r="B84" s="467"/>
      <c r="D84" s="1363" t="s">
        <v>324</v>
      </c>
      <c r="E84" s="1364"/>
      <c r="F84" s="1365"/>
      <c r="G84" s="887"/>
      <c r="H84" s="904"/>
      <c r="I84" s="904"/>
      <c r="J84" s="904"/>
      <c r="K84" s="904"/>
      <c r="L84" s="904"/>
      <c r="M84" s="904"/>
      <c r="N84" s="904"/>
      <c r="O84" s="904"/>
      <c r="P84" s="904"/>
      <c r="Q84" s="905"/>
      <c r="R84" s="888"/>
      <c r="S84" s="888"/>
      <c r="T84" s="888"/>
      <c r="U84" s="888"/>
      <c r="V84" s="888"/>
      <c r="W84" s="888"/>
      <c r="X84" s="888"/>
      <c r="Y84" s="888"/>
      <c r="Z84" s="888"/>
      <c r="AA84" s="888"/>
      <c r="AB84" s="888"/>
      <c r="AC84" s="888"/>
      <c r="AD84" s="888"/>
      <c r="AE84" s="888"/>
      <c r="AF84" s="888"/>
      <c r="AG84" s="888"/>
      <c r="AH84" s="888"/>
      <c r="AI84" s="888"/>
      <c r="AJ84" s="888"/>
      <c r="AK84" s="906"/>
      <c r="AL84" s="487"/>
      <c r="AM84" s="532"/>
      <c r="AN84" s="441"/>
      <c r="AO84" s="1441">
        <v>6</v>
      </c>
      <c r="AP84" s="1442"/>
      <c r="AQ84" s="454" t="s">
        <v>90</v>
      </c>
      <c r="AR84" s="1345" t="s">
        <v>49</v>
      </c>
      <c r="AS84" s="1346"/>
      <c r="AT84" s="1347">
        <v>144550</v>
      </c>
      <c r="AU84" s="1347"/>
      <c r="AV84" s="1347"/>
      <c r="AW84" s="1347"/>
      <c r="AX84" s="1347"/>
      <c r="AY84" s="1347"/>
      <c r="AZ84" s="1347"/>
      <c r="BA84" s="1345" t="s">
        <v>50</v>
      </c>
      <c r="BB84" s="1346"/>
      <c r="BC84" s="1347">
        <f t="shared" ref="BC84:BC93" si="2">ROUNDDOWN(AT84*(10+100)/100,0)</f>
        <v>159005</v>
      </c>
      <c r="BD84" s="1347"/>
      <c r="BE84" s="1347"/>
      <c r="BF84" s="1347"/>
      <c r="BG84" s="1348"/>
      <c r="BH84" s="442"/>
      <c r="BI84" s="442"/>
      <c r="BJ84" s="1282" t="s">
        <v>513</v>
      </c>
      <c r="BK84" s="1283"/>
      <c r="BL84" s="1283"/>
      <c r="BM84" s="1283"/>
      <c r="BN84" s="1283"/>
      <c r="BO84" s="1283"/>
      <c r="BP84" s="1283"/>
      <c r="BQ84" s="1283"/>
      <c r="BR84" s="1283"/>
      <c r="BS84" s="1283"/>
      <c r="BT84" s="1283"/>
      <c r="BU84" s="1283"/>
      <c r="BV84" s="1283"/>
      <c r="BW84" s="1283"/>
      <c r="BX84" s="1283"/>
      <c r="BY84" s="1283"/>
      <c r="BZ84" s="1283"/>
      <c r="CA84" s="1284"/>
      <c r="CC84" s="352"/>
      <c r="CF84" s="443" t="s">
        <v>617</v>
      </c>
      <c r="CJ84" s="443" t="s">
        <v>618</v>
      </c>
      <c r="DS84" s="352"/>
    </row>
    <row r="85" spans="1:123" ht="18" customHeight="1">
      <c r="A85" s="532"/>
      <c r="B85" s="467"/>
      <c r="D85" s="1366"/>
      <c r="E85" s="1367"/>
      <c r="F85" s="1368"/>
      <c r="G85" s="889"/>
      <c r="H85" s="890" t="s">
        <v>312</v>
      </c>
      <c r="I85" s="890"/>
      <c r="J85" s="890"/>
      <c r="K85" s="890"/>
      <c r="L85" s="890"/>
      <c r="M85" s="890"/>
      <c r="N85" s="890"/>
      <c r="O85" s="890"/>
      <c r="P85" s="890"/>
      <c r="Q85" s="902"/>
      <c r="R85" s="891"/>
      <c r="S85" s="1375" t="str">
        <f>IF(AO111=1,"",IF(AO111=2,"(リース期間 "&amp;AO116&amp;"年)","(メンテナンスリース期間 "&amp;AO118&amp;"年)"))</f>
        <v/>
      </c>
      <c r="T85" s="1375"/>
      <c r="U85" s="1375"/>
      <c r="V85" s="1375"/>
      <c r="W85" s="1375"/>
      <c r="X85" s="1375"/>
      <c r="Y85" s="1375"/>
      <c r="Z85" s="1375"/>
      <c r="AA85" s="1376"/>
      <c r="AB85" s="891"/>
      <c r="AC85" s="891"/>
      <c r="AD85" s="891"/>
      <c r="AE85" s="891"/>
      <c r="AF85" s="891"/>
      <c r="AG85" s="891"/>
      <c r="AH85" s="891"/>
      <c r="AI85" s="891"/>
      <c r="AJ85" s="891"/>
      <c r="AK85" s="907"/>
      <c r="AL85" s="487"/>
      <c r="AM85" s="532"/>
      <c r="AN85" s="441"/>
      <c r="AO85" s="1333">
        <v>10</v>
      </c>
      <c r="AP85" s="1334"/>
      <c r="AQ85" s="455" t="s">
        <v>90</v>
      </c>
      <c r="AR85" s="1264" t="s">
        <v>49</v>
      </c>
      <c r="AS85" s="1265"/>
      <c r="AT85" s="1257">
        <v>88320</v>
      </c>
      <c r="AU85" s="1257"/>
      <c r="AV85" s="1257"/>
      <c r="AW85" s="1257"/>
      <c r="AX85" s="1257"/>
      <c r="AY85" s="1257"/>
      <c r="AZ85" s="1257"/>
      <c r="BA85" s="1264" t="s">
        <v>50</v>
      </c>
      <c r="BB85" s="1265"/>
      <c r="BC85" s="1257">
        <f t="shared" si="2"/>
        <v>97152</v>
      </c>
      <c r="BD85" s="1257"/>
      <c r="BE85" s="1257"/>
      <c r="BF85" s="1257"/>
      <c r="BG85" s="1258"/>
      <c r="BH85" s="442"/>
      <c r="BI85" s="442"/>
      <c r="BJ85" s="1275" t="s">
        <v>64</v>
      </c>
      <c r="BK85" s="1276"/>
      <c r="BL85" s="1439" t="str">
        <f>IF(BJ85="","","回")</f>
        <v>回</v>
      </c>
      <c r="BM85" s="1440"/>
      <c r="BN85" s="1335" t="str">
        <f>IF(BJ85="","","月額")</f>
        <v>月額</v>
      </c>
      <c r="BO85" s="1336"/>
      <c r="BP85" s="1261">
        <f>IF(ISERROR(VLOOKUP(INT(BJ85),$AO$84:$BG$93,6)),"",VLOOKUP(INT(BJ85),$AO$84:$BG$93,6))</f>
        <v>88320</v>
      </c>
      <c r="BQ85" s="1262"/>
      <c r="BR85" s="1262"/>
      <c r="BS85" s="1262"/>
      <c r="BT85" s="1263"/>
      <c r="BU85" s="1337" t="str">
        <f>IF(BP85="","","税込")</f>
        <v>税込</v>
      </c>
      <c r="BV85" s="1338"/>
      <c r="BW85" s="1261">
        <f>IF(ISERROR(VLOOKUP(INT(BJ85),$AO$84:$BG$93,15)),"",VLOOKUP(INT(BJ85),$AO$84:$BG$93,15))</f>
        <v>97152</v>
      </c>
      <c r="BX85" s="1262"/>
      <c r="BY85" s="1262"/>
      <c r="BZ85" s="1262"/>
      <c r="CA85" s="1268"/>
      <c r="CC85" s="352"/>
      <c r="CF85" s="443" t="s">
        <v>619</v>
      </c>
      <c r="CJ85" s="443" t="s">
        <v>620</v>
      </c>
      <c r="DS85" s="352"/>
    </row>
    <row r="86" spans="1:123" ht="18" customHeight="1">
      <c r="A86" s="532"/>
      <c r="B86" s="467"/>
      <c r="D86" s="1366"/>
      <c r="E86" s="1367"/>
      <c r="F86" s="1368"/>
      <c r="G86" s="889"/>
      <c r="H86" s="890" t="s">
        <v>313</v>
      </c>
      <c r="I86" s="890"/>
      <c r="J86" s="890"/>
      <c r="K86" s="890"/>
      <c r="L86" s="890" t="s">
        <v>314</v>
      </c>
      <c r="M86" s="890"/>
      <c r="N86" s="890"/>
      <c r="O86" s="890"/>
      <c r="P86" s="890"/>
      <c r="Q86" s="902"/>
      <c r="R86" s="891" t="s">
        <v>48</v>
      </c>
      <c r="S86" s="897" t="str">
        <f>IF(AO111=1,"お見積り金額","リース料金　月額")</f>
        <v>お見積り金額</v>
      </c>
      <c r="T86" s="891"/>
      <c r="U86" s="891"/>
      <c r="V86" s="891"/>
      <c r="W86" s="891"/>
      <c r="X86" s="891"/>
      <c r="Y86" s="1377">
        <f>IF(AND(AO$111=1, AO$66&lt;&gt;3),X72,IF(AND(AO$111=1, AO$66=3),X73,IF(AND(AO$111=2, AO$66&lt;&gt;3),BD$117,IF(AND(AO$111=2, AO$66=3),BD$116,IF(AND(AO$111=3, AO$66&lt;&gt;3),BD$119,IF(AND(AO$111=3, AO$66=3),BD$118,""))))))</f>
        <v>919094</v>
      </c>
      <c r="Z86" s="1377"/>
      <c r="AA86" s="1377"/>
      <c r="AB86" s="1377"/>
      <c r="AC86" s="1377"/>
      <c r="AD86" s="1377"/>
      <c r="AE86" s="1377"/>
      <c r="AF86" s="1377"/>
      <c r="AG86" s="1377"/>
      <c r="AH86" s="898" t="str">
        <f>IF($AO$66=1,"（税込）",IF($AO$66=3,"（税抜）",""))</f>
        <v/>
      </c>
      <c r="AI86" s="891"/>
      <c r="AJ86" s="891"/>
      <c r="AK86" s="907"/>
      <c r="AL86" s="487"/>
      <c r="AM86" s="532"/>
      <c r="AN86" s="441"/>
      <c r="AO86" s="1333">
        <v>12</v>
      </c>
      <c r="AP86" s="1334"/>
      <c r="AQ86" s="455" t="s">
        <v>90</v>
      </c>
      <c r="AR86" s="1264" t="s">
        <v>49</v>
      </c>
      <c r="AS86" s="1265"/>
      <c r="AT86" s="1257">
        <v>74200</v>
      </c>
      <c r="AU86" s="1257"/>
      <c r="AV86" s="1257"/>
      <c r="AW86" s="1257"/>
      <c r="AX86" s="1257"/>
      <c r="AY86" s="1257"/>
      <c r="AZ86" s="1257"/>
      <c r="BA86" s="1264" t="s">
        <v>50</v>
      </c>
      <c r="BB86" s="1265"/>
      <c r="BC86" s="1257">
        <f t="shared" si="2"/>
        <v>81620</v>
      </c>
      <c r="BD86" s="1257"/>
      <c r="BE86" s="1257"/>
      <c r="BF86" s="1257"/>
      <c r="BG86" s="1258"/>
      <c r="BH86" s="442"/>
      <c r="BI86" s="442"/>
      <c r="BJ86" s="1275" t="s">
        <v>67</v>
      </c>
      <c r="BK86" s="1276"/>
      <c r="BL86" s="1255" t="str">
        <f>IF(BJ86="","","回")</f>
        <v>回</v>
      </c>
      <c r="BM86" s="1256"/>
      <c r="BN86" s="1335" t="str">
        <f>IF(BJ86="","","月額")</f>
        <v>月額</v>
      </c>
      <c r="BO86" s="1336"/>
      <c r="BP86" s="1261">
        <f>IF(ISERROR(VLOOKUP(INT(BJ86),$AO$84:$BG$93,6)),"",VLOOKUP(INT(BJ86),$AO$84:$BG$93,6))</f>
        <v>74200</v>
      </c>
      <c r="BQ86" s="1262"/>
      <c r="BR86" s="1262"/>
      <c r="BS86" s="1262"/>
      <c r="BT86" s="1263"/>
      <c r="BU86" s="1337" t="str">
        <f>IF(BP86="","","税込")</f>
        <v>税込</v>
      </c>
      <c r="BV86" s="1338"/>
      <c r="BW86" s="1261">
        <f>IF(ISERROR(VLOOKUP(INT(BJ86),$AO$84:$BG$93,15)),"",VLOOKUP(INT(BJ86),$AO$84:$BG$93,15))</f>
        <v>81620</v>
      </c>
      <c r="BX86" s="1262"/>
      <c r="BY86" s="1262"/>
      <c r="BZ86" s="1262"/>
      <c r="CA86" s="1268"/>
      <c r="CC86" s="352"/>
      <c r="CF86" s="443" t="s">
        <v>622</v>
      </c>
      <c r="CJ86" s="443" t="s">
        <v>625</v>
      </c>
      <c r="DS86" s="352"/>
    </row>
    <row r="87" spans="1:123" ht="18" customHeight="1">
      <c r="A87" s="532"/>
      <c r="B87" s="467"/>
      <c r="D87" s="1378"/>
      <c r="E87" s="1376"/>
      <c r="F87" s="1379"/>
      <c r="G87" s="889"/>
      <c r="H87" s="890" t="s">
        <v>325</v>
      </c>
      <c r="I87" s="890"/>
      <c r="J87" s="890"/>
      <c r="K87" s="890"/>
      <c r="L87" s="890"/>
      <c r="M87" s="890"/>
      <c r="N87" s="890"/>
      <c r="O87" s="890"/>
      <c r="P87" s="890"/>
      <c r="Q87" s="902"/>
      <c r="R87" s="891"/>
      <c r="S87" s="891"/>
      <c r="T87" s="891"/>
      <c r="U87" s="891"/>
      <c r="V87" s="891"/>
      <c r="W87" s="891"/>
      <c r="X87" s="891"/>
      <c r="Y87" s="1375" t="str">
        <f>IF(AO111=1,IF($AO$66=2,"(税抜  "&amp;TEXT(X73,"#,###")&amp;"円)",""),IF(AO111=2,IF($AO$66=2,"(税抜  "&amp;TEXT(BD116,"#,###")&amp;"円)",""),IF($AO$66=2,"(税抜  "&amp;TEXT(BD118,"#,###")&amp;"円)","")))</f>
        <v>(税抜  835,540円)</v>
      </c>
      <c r="Z87" s="1375"/>
      <c r="AA87" s="1375"/>
      <c r="AB87" s="1375"/>
      <c r="AC87" s="1375"/>
      <c r="AD87" s="1375"/>
      <c r="AE87" s="1375"/>
      <c r="AF87" s="1375"/>
      <c r="AG87" s="1375"/>
      <c r="AH87" s="891"/>
      <c r="AI87" s="891"/>
      <c r="AJ87" s="891"/>
      <c r="AK87" s="907"/>
      <c r="AL87" s="487"/>
      <c r="AM87" s="532"/>
      <c r="AN87" s="441"/>
      <c r="AO87" s="1333">
        <v>23</v>
      </c>
      <c r="AP87" s="1334"/>
      <c r="AQ87" s="455" t="s">
        <v>90</v>
      </c>
      <c r="AR87" s="1264" t="s">
        <v>49</v>
      </c>
      <c r="AS87" s="1265"/>
      <c r="AT87" s="1257">
        <v>40610</v>
      </c>
      <c r="AU87" s="1257"/>
      <c r="AV87" s="1257"/>
      <c r="AW87" s="1257"/>
      <c r="AX87" s="1257"/>
      <c r="AY87" s="1257"/>
      <c r="AZ87" s="1257"/>
      <c r="BA87" s="1264" t="s">
        <v>50</v>
      </c>
      <c r="BB87" s="1265"/>
      <c r="BC87" s="1257">
        <f t="shared" si="2"/>
        <v>44671</v>
      </c>
      <c r="BD87" s="1257"/>
      <c r="BE87" s="1257"/>
      <c r="BF87" s="1257"/>
      <c r="BG87" s="1258"/>
      <c r="BH87" s="442"/>
      <c r="BI87" s="442"/>
      <c r="BJ87" s="1275" t="s">
        <v>70</v>
      </c>
      <c r="BK87" s="1276"/>
      <c r="BL87" s="1255" t="str">
        <f>IF(BJ87="","","回")</f>
        <v>回</v>
      </c>
      <c r="BM87" s="1256"/>
      <c r="BN87" s="1335" t="str">
        <f>IF(BJ87="","","月額")</f>
        <v>月額</v>
      </c>
      <c r="BO87" s="1336"/>
      <c r="BP87" s="1261">
        <f>IF(ISERROR(VLOOKUP(INT(BJ87),$AO$84:$BG$93,6)),"",VLOOKUP(INT(BJ87),$AO$84:$BG$93,6))</f>
        <v>27320</v>
      </c>
      <c r="BQ87" s="1262"/>
      <c r="BR87" s="1262"/>
      <c r="BS87" s="1262"/>
      <c r="BT87" s="1263"/>
      <c r="BU87" s="1337" t="str">
        <f>IF(BP87="","","税込")</f>
        <v>税込</v>
      </c>
      <c r="BV87" s="1338"/>
      <c r="BW87" s="1261">
        <f>IF(ISERROR(VLOOKUP(INT(BJ87),$AO$84:$BG$93,15)),"",VLOOKUP(INT(BJ87),$AO$84:$BG$93,15))</f>
        <v>30052</v>
      </c>
      <c r="BX87" s="1262"/>
      <c r="BY87" s="1262"/>
      <c r="BZ87" s="1262"/>
      <c r="CA87" s="1268"/>
      <c r="CC87" s="352"/>
      <c r="CF87" s="443" t="s">
        <v>624</v>
      </c>
      <c r="CJ87" s="443" t="s">
        <v>623</v>
      </c>
      <c r="DS87" s="352"/>
    </row>
    <row r="88" spans="1:123" ht="18" customHeight="1">
      <c r="A88" s="532"/>
      <c r="B88" s="467"/>
      <c r="D88" s="1374"/>
      <c r="E88" s="1332"/>
      <c r="F88" s="1380"/>
      <c r="G88" s="892"/>
      <c r="H88" s="893"/>
      <c r="I88" s="893" t="s">
        <v>326</v>
      </c>
      <c r="J88" s="893"/>
      <c r="K88" s="893"/>
      <c r="L88" s="893"/>
      <c r="M88" s="893"/>
      <c r="N88" s="893"/>
      <c r="O88" s="893"/>
      <c r="P88" s="893"/>
      <c r="Q88" s="903"/>
      <c r="R88" s="894" t="s">
        <v>48</v>
      </c>
      <c r="S88" s="894"/>
      <c r="T88" s="894"/>
      <c r="U88" s="894"/>
      <c r="V88" s="894"/>
      <c r="W88" s="894"/>
      <c r="X88" s="894"/>
      <c r="Y88" s="894"/>
      <c r="Z88" s="894"/>
      <c r="AA88" s="894"/>
      <c r="AB88" s="894"/>
      <c r="AC88" s="894"/>
      <c r="AD88" s="894"/>
      <c r="AE88" s="894"/>
      <c r="AF88" s="894"/>
      <c r="AG88" s="894"/>
      <c r="AH88" s="894"/>
      <c r="AI88" s="894"/>
      <c r="AJ88" s="894"/>
      <c r="AK88" s="908"/>
      <c r="AL88" s="487"/>
      <c r="AM88" s="532"/>
      <c r="AN88" s="441"/>
      <c r="AO88" s="1333">
        <v>24</v>
      </c>
      <c r="AP88" s="1334"/>
      <c r="AQ88" s="455" t="s">
        <v>90</v>
      </c>
      <c r="AR88" s="1264" t="s">
        <v>49</v>
      </c>
      <c r="AS88" s="1265"/>
      <c r="AT88" s="1257">
        <v>39100</v>
      </c>
      <c r="AU88" s="1257"/>
      <c r="AV88" s="1257"/>
      <c r="AW88" s="1257"/>
      <c r="AX88" s="1257"/>
      <c r="AY88" s="1257"/>
      <c r="AZ88" s="1257"/>
      <c r="BA88" s="1264" t="s">
        <v>50</v>
      </c>
      <c r="BB88" s="1265"/>
      <c r="BC88" s="1257">
        <f t="shared" si="2"/>
        <v>43010</v>
      </c>
      <c r="BD88" s="1257"/>
      <c r="BE88" s="1257"/>
      <c r="BF88" s="1257"/>
      <c r="BG88" s="1258"/>
      <c r="BH88" s="442"/>
      <c r="BI88" s="442"/>
      <c r="BJ88" s="1275" t="s">
        <v>72</v>
      </c>
      <c r="BK88" s="1276"/>
      <c r="BL88" s="1255" t="str">
        <f>IF(BJ88="","","回")</f>
        <v>回</v>
      </c>
      <c r="BM88" s="1256"/>
      <c r="BN88" s="1335" t="str">
        <f>IF(BJ88="","","月額")</f>
        <v>月額</v>
      </c>
      <c r="BO88" s="1336"/>
      <c r="BP88" s="1261">
        <f>IF(ISERROR(VLOOKUP(INT(BJ88),$AO$84:$BG$93,6)),"",VLOOKUP(INT(BJ88),$AO$84:$BG$93,6))</f>
        <v>15620</v>
      </c>
      <c r="BQ88" s="1262"/>
      <c r="BR88" s="1262"/>
      <c r="BS88" s="1262"/>
      <c r="BT88" s="1263"/>
      <c r="BU88" s="1337" t="str">
        <f>IF(BP88="","","税込")</f>
        <v>税込</v>
      </c>
      <c r="BV88" s="1338"/>
      <c r="BW88" s="1261">
        <f>IF(ISERROR(VLOOKUP(INT(BJ88),$AO$84:$BG$93,15)),"",VLOOKUP(INT(BJ88),$AO$84:$BG$93,15))</f>
        <v>17182</v>
      </c>
      <c r="BX88" s="1262"/>
      <c r="BY88" s="1262"/>
      <c r="BZ88" s="1262"/>
      <c r="CA88" s="1268"/>
      <c r="CC88" s="352"/>
      <c r="CF88" s="443" t="s">
        <v>627</v>
      </c>
      <c r="CJ88" s="443" t="s">
        <v>628</v>
      </c>
      <c r="DS88" s="352"/>
    </row>
    <row r="89" spans="1:123" ht="8.25" customHeight="1">
      <c r="A89" s="532"/>
      <c r="B89" s="467"/>
      <c r="D89" s="925"/>
      <c r="E89" s="925"/>
      <c r="F89" s="925"/>
      <c r="G89" s="925"/>
      <c r="H89" s="926"/>
      <c r="I89" s="926"/>
      <c r="J89" s="926"/>
      <c r="K89" s="926"/>
      <c r="L89" s="926"/>
      <c r="M89" s="926"/>
      <c r="N89" s="926"/>
      <c r="O89" s="926"/>
      <c r="P89" s="926"/>
      <c r="Q89" s="926"/>
      <c r="R89" s="925"/>
      <c r="S89" s="925"/>
      <c r="T89" s="925"/>
      <c r="U89" s="925"/>
      <c r="V89" s="925"/>
      <c r="W89" s="925"/>
      <c r="X89" s="925"/>
      <c r="Y89" s="925"/>
      <c r="Z89" s="925"/>
      <c r="AA89" s="925"/>
      <c r="AB89" s="925"/>
      <c r="AC89" s="925"/>
      <c r="AD89" s="925"/>
      <c r="AE89" s="925"/>
      <c r="AF89" s="925"/>
      <c r="AG89" s="925"/>
      <c r="AH89" s="925"/>
      <c r="AI89" s="925"/>
      <c r="AJ89" s="925"/>
      <c r="AK89" s="925"/>
      <c r="AL89" s="487"/>
      <c r="AM89" s="532"/>
      <c r="AN89" s="441"/>
      <c r="AO89" s="1333">
        <v>36</v>
      </c>
      <c r="AP89" s="1334"/>
      <c r="AQ89" s="455" t="s">
        <v>90</v>
      </c>
      <c r="AR89" s="1264" t="s">
        <v>49</v>
      </c>
      <c r="AS89" s="1265"/>
      <c r="AT89" s="1270">
        <v>27320</v>
      </c>
      <c r="AU89" s="1271"/>
      <c r="AV89" s="1271"/>
      <c r="AW89" s="1271"/>
      <c r="AX89" s="1271"/>
      <c r="AY89" s="1271"/>
      <c r="AZ89" s="1329"/>
      <c r="BA89" s="1264" t="s">
        <v>50</v>
      </c>
      <c r="BB89" s="1265"/>
      <c r="BC89" s="1270">
        <f t="shared" si="2"/>
        <v>30052</v>
      </c>
      <c r="BD89" s="1271"/>
      <c r="BE89" s="1271"/>
      <c r="BF89" s="1271"/>
      <c r="BG89" s="1272"/>
      <c r="BH89" s="442"/>
      <c r="BI89" s="442"/>
      <c r="BJ89" s="1421" t="s">
        <v>73</v>
      </c>
      <c r="BK89" s="1422"/>
      <c r="BL89" s="1277" t="str">
        <f>IF(BJ89="","","回")</f>
        <v>回</v>
      </c>
      <c r="BM89" s="1278"/>
      <c r="BN89" s="1462" t="str">
        <f>IF(BJ89="","","月額")</f>
        <v>月額</v>
      </c>
      <c r="BO89" s="1463"/>
      <c r="BP89" s="1252">
        <f>IF(ISERROR(VLOOKUP(INT(BJ89),$AO$84:$BG$93,6)),"",VLOOKUP(INT(BJ89),$AO$84:$BG$93,6))</f>
        <v>13870</v>
      </c>
      <c r="BQ89" s="1253"/>
      <c r="BR89" s="1253"/>
      <c r="BS89" s="1253"/>
      <c r="BT89" s="1254"/>
      <c r="BU89" s="1464" t="str">
        <f>IF(BP89="","","税込")</f>
        <v>税込</v>
      </c>
      <c r="BV89" s="1465"/>
      <c r="BW89" s="1252">
        <f>IF(ISERROR(VLOOKUP(INT(BJ89),$AO$84:$BG$93,15)),"",VLOOKUP(INT(BJ89),$AO$84:$BG$93,15))</f>
        <v>15257</v>
      </c>
      <c r="BX89" s="1253"/>
      <c r="BY89" s="1253"/>
      <c r="BZ89" s="1253"/>
      <c r="CA89" s="1281"/>
      <c r="CC89" s="352"/>
      <c r="CF89" s="443" t="s">
        <v>629</v>
      </c>
      <c r="CJ89" s="443" t="s">
        <v>630</v>
      </c>
      <c r="DS89" s="352"/>
    </row>
    <row r="90" spans="1:123" ht="18" customHeight="1">
      <c r="A90" s="532"/>
      <c r="B90" s="467"/>
      <c r="D90" s="1363" t="s">
        <v>352</v>
      </c>
      <c r="E90" s="1364"/>
      <c r="F90" s="1364"/>
      <c r="G90" s="887"/>
      <c r="H90" s="888"/>
      <c r="I90" s="888"/>
      <c r="J90" s="888"/>
      <c r="K90" s="888"/>
      <c r="L90" s="888"/>
      <c r="M90" s="888"/>
      <c r="N90" s="888"/>
      <c r="O90" s="888"/>
      <c r="P90" s="888"/>
      <c r="Q90" s="888"/>
      <c r="R90" s="888"/>
      <c r="S90" s="1372" t="str">
        <f>IF(AO121=1,"","(メンテナンスリース期間 "&amp;AO124&amp;"年)")</f>
        <v/>
      </c>
      <c r="T90" s="1372"/>
      <c r="U90" s="1372"/>
      <c r="V90" s="1372"/>
      <c r="W90" s="1372"/>
      <c r="X90" s="1372"/>
      <c r="Y90" s="1372"/>
      <c r="Z90" s="1372"/>
      <c r="AA90" s="1373"/>
      <c r="AB90" s="895"/>
      <c r="AC90" s="895"/>
      <c r="AD90" s="895"/>
      <c r="AE90" s="895"/>
      <c r="AF90" s="895"/>
      <c r="AG90" s="895"/>
      <c r="AH90" s="895"/>
      <c r="AI90" s="895"/>
      <c r="AJ90" s="895"/>
      <c r="AK90" s="896"/>
      <c r="AL90" s="487"/>
      <c r="AM90" s="532"/>
      <c r="AN90" s="441"/>
      <c r="AO90" s="1333">
        <v>48</v>
      </c>
      <c r="AP90" s="1334"/>
      <c r="AQ90" s="455" t="s">
        <v>90</v>
      </c>
      <c r="AR90" s="1264" t="s">
        <v>49</v>
      </c>
      <c r="AS90" s="1265"/>
      <c r="AT90" s="1270">
        <v>21470</v>
      </c>
      <c r="AU90" s="1271"/>
      <c r="AV90" s="1271"/>
      <c r="AW90" s="1271"/>
      <c r="AX90" s="1271"/>
      <c r="AY90" s="1271"/>
      <c r="AZ90" s="1329"/>
      <c r="BA90" s="1264" t="s">
        <v>50</v>
      </c>
      <c r="BB90" s="1265"/>
      <c r="BC90" s="1270">
        <f t="shared" si="2"/>
        <v>23617</v>
      </c>
      <c r="BD90" s="1271"/>
      <c r="BE90" s="1271"/>
      <c r="BF90" s="1271"/>
      <c r="BG90" s="1272"/>
      <c r="BH90" s="442"/>
      <c r="BI90" s="442"/>
      <c r="BJ90" s="453"/>
      <c r="BK90" s="453"/>
      <c r="BL90" s="453"/>
      <c r="BM90" s="453"/>
      <c r="BN90" s="453"/>
      <c r="BO90" s="453"/>
      <c r="BP90" s="453"/>
      <c r="BQ90" s="453"/>
      <c r="BR90" s="453"/>
      <c r="BS90" s="453"/>
      <c r="BT90" s="453"/>
      <c r="BU90" s="453"/>
      <c r="BV90" s="453"/>
      <c r="BW90" s="450"/>
      <c r="BX90" s="450"/>
      <c r="BY90" s="450"/>
      <c r="BZ90" s="450"/>
      <c r="CA90" s="451"/>
      <c r="CC90" s="352"/>
      <c r="CF90" s="443" t="s">
        <v>637</v>
      </c>
      <c r="CJ90" s="443" t="s">
        <v>638</v>
      </c>
      <c r="DS90" s="352"/>
    </row>
    <row r="91" spans="1:123" ht="18" customHeight="1">
      <c r="A91" s="532"/>
      <c r="B91" s="467"/>
      <c r="D91" s="1366"/>
      <c r="E91" s="1367"/>
      <c r="F91" s="1367"/>
      <c r="G91" s="889"/>
      <c r="H91" s="890" t="s">
        <v>312</v>
      </c>
      <c r="I91" s="891"/>
      <c r="J91" s="890"/>
      <c r="K91" s="890"/>
      <c r="L91" s="890"/>
      <c r="M91" s="890"/>
      <c r="N91" s="890"/>
      <c r="O91" s="891"/>
      <c r="P91" s="891"/>
      <c r="Q91" s="891"/>
      <c r="R91" s="891"/>
      <c r="S91" s="897" t="str">
        <f>IF(AO121=1,"お見積り金額","リース料金　月額")</f>
        <v>お見積り金額</v>
      </c>
      <c r="T91" s="898"/>
      <c r="U91" s="898"/>
      <c r="V91" s="898"/>
      <c r="W91" s="898"/>
      <c r="X91" s="898"/>
      <c r="Y91" s="1377">
        <f>IF(AND(AO$121=1, AO$66&lt;&gt;3),X72,IF(AND(AO$121=1, AO$66=3),X73,IF(AND(AO$121=2, AO$66&lt;&gt;3),BD$125,IF(AND(AO$121=2, AO$66=3),BD$124,""))))</f>
        <v>919094</v>
      </c>
      <c r="Z91" s="1377"/>
      <c r="AA91" s="1377"/>
      <c r="AB91" s="1377"/>
      <c r="AC91" s="1377"/>
      <c r="AD91" s="1377"/>
      <c r="AE91" s="1377"/>
      <c r="AF91" s="1377"/>
      <c r="AG91" s="1377"/>
      <c r="AH91" s="898" t="str">
        <f>IF($AO$66=1,"（税込）",IF($AO$66=3,"（税抜）",""))</f>
        <v/>
      </c>
      <c r="AI91" s="898"/>
      <c r="AJ91" s="898"/>
      <c r="AK91" s="899"/>
      <c r="AL91" s="487"/>
      <c r="AM91" s="532"/>
      <c r="AN91" s="441"/>
      <c r="AO91" s="1333">
        <v>60</v>
      </c>
      <c r="AP91" s="1334"/>
      <c r="AQ91" s="455" t="s">
        <v>90</v>
      </c>
      <c r="AR91" s="1264" t="s">
        <v>49</v>
      </c>
      <c r="AS91" s="1265"/>
      <c r="AT91" s="1270">
        <v>17960</v>
      </c>
      <c r="AU91" s="1271"/>
      <c r="AV91" s="1271"/>
      <c r="AW91" s="1271"/>
      <c r="AX91" s="1271"/>
      <c r="AY91" s="1271"/>
      <c r="AZ91" s="1329"/>
      <c r="BA91" s="1264" t="s">
        <v>50</v>
      </c>
      <c r="BB91" s="1265"/>
      <c r="BC91" s="1270">
        <f t="shared" si="2"/>
        <v>19756</v>
      </c>
      <c r="BD91" s="1271"/>
      <c r="BE91" s="1271"/>
      <c r="BF91" s="1271"/>
      <c r="BG91" s="1272"/>
      <c r="BJ91" s="450"/>
      <c r="BK91" s="450"/>
      <c r="BL91" s="450"/>
      <c r="BM91" s="450"/>
      <c r="BN91" s="450"/>
      <c r="BO91" s="450"/>
      <c r="BP91" s="450"/>
      <c r="BQ91" s="450"/>
      <c r="BR91" s="450"/>
      <c r="BS91" s="450"/>
      <c r="BT91" s="450"/>
      <c r="BU91" s="450"/>
      <c r="BV91" s="450"/>
      <c r="BW91" s="450"/>
      <c r="BX91" s="450"/>
      <c r="BY91" s="450"/>
      <c r="BZ91" s="450"/>
      <c r="CA91" s="451"/>
      <c r="CC91" s="352"/>
      <c r="CF91" s="443" t="s">
        <v>640</v>
      </c>
      <c r="CJ91" s="443" t="s">
        <v>641</v>
      </c>
      <c r="DS91" s="352"/>
    </row>
    <row r="92" spans="1:123" ht="18" customHeight="1">
      <c r="A92" s="532"/>
      <c r="B92" s="464"/>
      <c r="D92" s="1366"/>
      <c r="E92" s="1367"/>
      <c r="F92" s="1367"/>
      <c r="G92" s="889"/>
      <c r="H92" s="890" t="s">
        <v>325</v>
      </c>
      <c r="I92" s="891"/>
      <c r="J92" s="890"/>
      <c r="K92" s="890"/>
      <c r="L92" s="890" t="s">
        <v>314</v>
      </c>
      <c r="M92" s="890"/>
      <c r="N92" s="890"/>
      <c r="O92" s="891"/>
      <c r="P92" s="891"/>
      <c r="Q92" s="891"/>
      <c r="R92" s="891"/>
      <c r="S92" s="898"/>
      <c r="T92" s="898"/>
      <c r="U92" s="898"/>
      <c r="V92" s="898"/>
      <c r="W92" s="898"/>
      <c r="X92" s="898"/>
      <c r="Y92" s="1375" t="str">
        <f>IF(AO121=1,IF($AO$66=2,"(税抜  "&amp;TEXT(X73,"#,###")&amp;"円)",""),IF($AO$66=2,"(税抜  "&amp;TEXT(BD124,"#,###")&amp;"円)",""))</f>
        <v>(税抜  835,540円)</v>
      </c>
      <c r="Z92" s="1375"/>
      <c r="AA92" s="1375"/>
      <c r="AB92" s="1375"/>
      <c r="AC92" s="1375"/>
      <c r="AD92" s="1375"/>
      <c r="AE92" s="1375"/>
      <c r="AF92" s="1375"/>
      <c r="AG92" s="1375"/>
      <c r="AH92" s="898"/>
      <c r="AI92" s="898"/>
      <c r="AJ92" s="898"/>
      <c r="AK92" s="899"/>
      <c r="AL92" s="487"/>
      <c r="AM92" s="532"/>
      <c r="AN92" s="441"/>
      <c r="AO92" s="1333">
        <v>72</v>
      </c>
      <c r="AP92" s="1334"/>
      <c r="AQ92" s="455" t="s">
        <v>90</v>
      </c>
      <c r="AR92" s="1264" t="s">
        <v>49</v>
      </c>
      <c r="AS92" s="1265"/>
      <c r="AT92" s="1270">
        <v>15620</v>
      </c>
      <c r="AU92" s="1271"/>
      <c r="AV92" s="1271"/>
      <c r="AW92" s="1271"/>
      <c r="AX92" s="1271"/>
      <c r="AY92" s="1271"/>
      <c r="AZ92" s="1329"/>
      <c r="BA92" s="1264" t="s">
        <v>50</v>
      </c>
      <c r="BB92" s="1265"/>
      <c r="BC92" s="1270">
        <f t="shared" si="2"/>
        <v>17182</v>
      </c>
      <c r="BD92" s="1271"/>
      <c r="BE92" s="1271"/>
      <c r="BF92" s="1271"/>
      <c r="BG92" s="1272"/>
      <c r="BJ92" s="450"/>
      <c r="BK92" s="450"/>
      <c r="BL92" s="450"/>
      <c r="BM92" s="450"/>
      <c r="BN92" s="450"/>
      <c r="BO92" s="450"/>
      <c r="BP92" s="450"/>
      <c r="BQ92" s="450"/>
      <c r="BR92" s="450"/>
      <c r="BS92" s="450"/>
      <c r="BT92" s="450"/>
      <c r="BU92" s="450"/>
      <c r="BV92" s="450"/>
      <c r="BW92" s="450"/>
      <c r="BX92" s="450"/>
      <c r="BY92" s="450"/>
      <c r="BZ92" s="450"/>
      <c r="CA92" s="451"/>
      <c r="CC92" s="352"/>
      <c r="CF92" s="443" t="s">
        <v>643</v>
      </c>
      <c r="CJ92" s="443" t="s">
        <v>644</v>
      </c>
      <c r="DS92" s="352"/>
    </row>
    <row r="93" spans="1:123" ht="18" customHeight="1">
      <c r="A93" s="532"/>
      <c r="B93" s="464"/>
      <c r="D93" s="1374"/>
      <c r="E93" s="1332"/>
      <c r="F93" s="1332"/>
      <c r="G93" s="892"/>
      <c r="H93" s="894"/>
      <c r="I93" s="893" t="s">
        <v>326</v>
      </c>
      <c r="J93" s="893"/>
      <c r="K93" s="893"/>
      <c r="L93" s="893"/>
      <c r="M93" s="894"/>
      <c r="N93" s="894"/>
      <c r="O93" s="894"/>
      <c r="P93" s="894"/>
      <c r="Q93" s="894"/>
      <c r="R93" s="894" t="s">
        <v>48</v>
      </c>
      <c r="S93" s="894"/>
      <c r="T93" s="894"/>
      <c r="U93" s="894"/>
      <c r="V93" s="894"/>
      <c r="W93" s="894"/>
      <c r="X93" s="894"/>
      <c r="Y93" s="894"/>
      <c r="Z93" s="894"/>
      <c r="AA93" s="894"/>
      <c r="AB93" s="894"/>
      <c r="AC93" s="894"/>
      <c r="AD93" s="894"/>
      <c r="AE93" s="894"/>
      <c r="AF93" s="894"/>
      <c r="AG93" s="894"/>
      <c r="AH93" s="894"/>
      <c r="AI93" s="894"/>
      <c r="AJ93" s="894"/>
      <c r="AK93" s="908"/>
      <c r="AL93" s="487"/>
      <c r="AM93" s="532"/>
      <c r="AN93" s="441"/>
      <c r="AO93" s="1333">
        <v>84</v>
      </c>
      <c r="AP93" s="1334"/>
      <c r="AQ93" s="455" t="s">
        <v>90</v>
      </c>
      <c r="AR93" s="1264" t="s">
        <v>49</v>
      </c>
      <c r="AS93" s="1265"/>
      <c r="AT93" s="1270">
        <v>13870</v>
      </c>
      <c r="AU93" s="1271"/>
      <c r="AV93" s="1271"/>
      <c r="AW93" s="1271"/>
      <c r="AX93" s="1271"/>
      <c r="AY93" s="1271"/>
      <c r="AZ93" s="1329"/>
      <c r="BA93" s="1264" t="s">
        <v>50</v>
      </c>
      <c r="BB93" s="1265"/>
      <c r="BC93" s="1270">
        <f t="shared" si="2"/>
        <v>15257</v>
      </c>
      <c r="BD93" s="1271"/>
      <c r="BE93" s="1271"/>
      <c r="BF93" s="1271"/>
      <c r="BG93" s="1272"/>
      <c r="BJ93" s="450"/>
      <c r="BK93" s="450"/>
      <c r="BL93" s="450"/>
      <c r="BM93" s="450"/>
      <c r="BN93" s="450"/>
      <c r="BO93" s="450"/>
      <c r="BP93" s="450"/>
      <c r="BQ93" s="450"/>
      <c r="BR93" s="450"/>
      <c r="BS93" s="450"/>
      <c r="BT93" s="450"/>
      <c r="BU93" s="450"/>
      <c r="BV93" s="450"/>
      <c r="BW93" s="450"/>
      <c r="BX93" s="450"/>
      <c r="BY93" s="450"/>
      <c r="BZ93" s="450"/>
      <c r="CA93" s="451"/>
      <c r="CC93" s="352"/>
      <c r="CF93" s="443" t="s">
        <v>645</v>
      </c>
      <c r="CJ93" s="443" t="s">
        <v>646</v>
      </c>
      <c r="DS93" s="352"/>
    </row>
    <row r="94" spans="1:123" ht="8.25" customHeight="1">
      <c r="A94" s="532"/>
      <c r="B94" s="467"/>
      <c r="D94" s="925"/>
      <c r="E94" s="925"/>
      <c r="F94" s="925"/>
      <c r="G94" s="925"/>
      <c r="H94" s="925"/>
      <c r="I94" s="925"/>
      <c r="J94" s="925"/>
      <c r="K94" s="925"/>
      <c r="L94" s="925"/>
      <c r="M94" s="925"/>
      <c r="N94" s="925"/>
      <c r="O94" s="925"/>
      <c r="P94" s="925"/>
      <c r="Q94" s="925"/>
      <c r="R94" s="925"/>
      <c r="S94" s="925"/>
      <c r="T94" s="925"/>
      <c r="U94" s="925"/>
      <c r="V94" s="925"/>
      <c r="W94" s="925"/>
      <c r="X94" s="925"/>
      <c r="Y94" s="925"/>
      <c r="Z94" s="925"/>
      <c r="AA94" s="925"/>
      <c r="AB94" s="925"/>
      <c r="AC94" s="925"/>
      <c r="AD94" s="925"/>
      <c r="AE94" s="925"/>
      <c r="AF94" s="925"/>
      <c r="AG94" s="925"/>
      <c r="AH94" s="925"/>
      <c r="AI94" s="925"/>
      <c r="AJ94" s="925"/>
      <c r="AK94" s="925"/>
      <c r="AL94" s="465"/>
      <c r="AM94" s="532"/>
      <c r="AN94" s="441"/>
      <c r="AO94" s="442"/>
      <c r="BZ94" s="441"/>
      <c r="CC94" s="352"/>
      <c r="CF94" s="443" t="s">
        <v>647</v>
      </c>
      <c r="CJ94" s="1082" t="s">
        <v>649</v>
      </c>
      <c r="DS94" s="352"/>
    </row>
    <row r="95" spans="1:123" ht="17.25" customHeight="1">
      <c r="A95" s="532"/>
      <c r="B95" s="467"/>
      <c r="D95" s="1363" t="s">
        <v>339</v>
      </c>
      <c r="E95" s="1364"/>
      <c r="F95" s="1365"/>
      <c r="G95" s="887"/>
      <c r="H95" s="888"/>
      <c r="I95" s="888"/>
      <c r="J95" s="888"/>
      <c r="K95" s="888"/>
      <c r="L95" s="888"/>
      <c r="M95" s="888"/>
      <c r="N95" s="888"/>
      <c r="O95" s="888"/>
      <c r="P95" s="888"/>
      <c r="Q95" s="888"/>
      <c r="R95" s="888"/>
      <c r="S95" s="1372" t="str">
        <f>IF(AO128=1,"","(割賦回数 "&amp;AO131&amp;"回)")</f>
        <v/>
      </c>
      <c r="T95" s="1372"/>
      <c r="U95" s="1372"/>
      <c r="V95" s="1372"/>
      <c r="W95" s="1372"/>
      <c r="X95" s="1372"/>
      <c r="Y95" s="1372"/>
      <c r="Z95" s="1372"/>
      <c r="AA95" s="1373"/>
      <c r="AB95" s="895"/>
      <c r="AC95" s="895"/>
      <c r="AD95" s="895"/>
      <c r="AE95" s="895"/>
      <c r="AF95" s="895"/>
      <c r="AG95" s="895"/>
      <c r="AH95" s="895"/>
      <c r="AI95" s="895"/>
      <c r="AJ95" s="895"/>
      <c r="AK95" s="896"/>
      <c r="AL95" s="465"/>
      <c r="AM95" s="532"/>
      <c r="AN95" s="441"/>
      <c r="AO95" s="444" t="s">
        <v>76</v>
      </c>
      <c r="AV95" s="444" t="s">
        <v>77</v>
      </c>
      <c r="BZ95" s="441"/>
      <c r="CC95" s="352"/>
      <c r="CF95" s="443" t="s">
        <v>648</v>
      </c>
      <c r="CJ95" s="1082" t="s">
        <v>650</v>
      </c>
      <c r="DS95" s="352"/>
    </row>
    <row r="96" spans="1:123" ht="17.25" customHeight="1">
      <c r="A96" s="532"/>
      <c r="B96" s="467"/>
      <c r="D96" s="1366"/>
      <c r="E96" s="1367"/>
      <c r="F96" s="1368"/>
      <c r="G96" s="889"/>
      <c r="H96" s="890" t="s">
        <v>312</v>
      </c>
      <c r="I96" s="891"/>
      <c r="J96" s="890"/>
      <c r="K96" s="890"/>
      <c r="L96" s="890"/>
      <c r="M96" s="890"/>
      <c r="N96" s="890"/>
      <c r="O96" s="891"/>
      <c r="P96" s="891"/>
      <c r="Q96" s="891"/>
      <c r="R96" s="891"/>
      <c r="S96" s="897" t="str">
        <f>IF(AO128=1,"お見積り金額","割賦料金　月額")</f>
        <v>お見積り金額</v>
      </c>
      <c r="T96" s="898"/>
      <c r="U96" s="898"/>
      <c r="V96" s="898"/>
      <c r="W96" s="898"/>
      <c r="X96" s="898"/>
      <c r="Y96" s="1377">
        <f>IF(AND(AO$128=1, AO$66&lt;&gt;3),X72,IF(AND(AO$128=1, AO$66=3),X73,IF(AND(AO$128=2, AO$66&lt;&gt;3),BD$132,IF(AND(AO$128=2, AO$66=3),BD$131,""))))</f>
        <v>919094</v>
      </c>
      <c r="Z96" s="1377"/>
      <c r="AA96" s="1377"/>
      <c r="AB96" s="1377"/>
      <c r="AC96" s="1377"/>
      <c r="AD96" s="1377"/>
      <c r="AE96" s="1377"/>
      <c r="AF96" s="1377"/>
      <c r="AG96" s="1377"/>
      <c r="AH96" s="898" t="str">
        <f>IF($AO$66=1,"（税込）",IF($AO$66=3,"（税抜）",""))</f>
        <v/>
      </c>
      <c r="AI96" s="898"/>
      <c r="AJ96" s="898"/>
      <c r="AK96" s="899"/>
      <c r="AL96" s="465"/>
      <c r="AM96" s="532"/>
      <c r="AN96" s="441"/>
      <c r="AO96" s="1251">
        <f>IF(BD96,1,2)</f>
        <v>2</v>
      </c>
      <c r="AP96" s="1251"/>
      <c r="AQ96" s="441" t="s">
        <v>78</v>
      </c>
      <c r="AU96" s="442"/>
      <c r="AV96" s="1299" t="s">
        <v>79</v>
      </c>
      <c r="AW96" s="1300"/>
      <c r="AX96" s="1300"/>
      <c r="AY96" s="1300"/>
      <c r="AZ96" s="1300"/>
      <c r="BA96" s="1300"/>
      <c r="BB96" s="1300"/>
      <c r="BC96" s="1301"/>
      <c r="BD96" s="1295" t="b">
        <v>0</v>
      </c>
      <c r="BE96" s="1295"/>
      <c r="BF96" s="1295"/>
      <c r="BZ96" s="441"/>
      <c r="CC96" s="352"/>
      <c r="CF96" s="443" t="s">
        <v>655</v>
      </c>
      <c r="CJ96" s="443" t="s">
        <v>656</v>
      </c>
      <c r="DS96" s="352"/>
    </row>
    <row r="97" spans="1:123" ht="17.25" customHeight="1">
      <c r="A97" s="532"/>
      <c r="B97" s="467"/>
      <c r="D97" s="1369"/>
      <c r="E97" s="1370"/>
      <c r="F97" s="1371"/>
      <c r="G97" s="892"/>
      <c r="H97" s="893" t="s">
        <v>356</v>
      </c>
      <c r="I97" s="894"/>
      <c r="J97" s="893"/>
      <c r="K97" s="893"/>
      <c r="L97" s="893" t="s">
        <v>344</v>
      </c>
      <c r="M97" s="893"/>
      <c r="N97" s="893"/>
      <c r="O97" s="894"/>
      <c r="P97" s="894"/>
      <c r="Q97" s="894"/>
      <c r="R97" s="894" t="s">
        <v>61</v>
      </c>
      <c r="S97" s="900"/>
      <c r="T97" s="900"/>
      <c r="U97" s="900"/>
      <c r="V97" s="900"/>
      <c r="W97" s="900"/>
      <c r="X97" s="900"/>
      <c r="Y97" s="1381" t="str">
        <f>IF(AO128=1,IF($AO$66=2,"(税抜  "&amp;TEXT(X73,"#,###")&amp;"円)",""),IF($AO$66=2,"(税抜  "&amp;TEXT(BD131,"#,###")&amp;"円)",""))</f>
        <v>(税抜  835,540円)</v>
      </c>
      <c r="Z97" s="1381"/>
      <c r="AA97" s="1381"/>
      <c r="AB97" s="1381"/>
      <c r="AC97" s="1381"/>
      <c r="AD97" s="1381"/>
      <c r="AE97" s="1381"/>
      <c r="AF97" s="1381"/>
      <c r="AG97" s="1381"/>
      <c r="AH97" s="900"/>
      <c r="AI97" s="900"/>
      <c r="AJ97" s="900"/>
      <c r="AK97" s="901"/>
      <c r="AL97" s="465"/>
      <c r="AM97" s="532"/>
      <c r="AN97" s="441"/>
      <c r="AQ97" s="441" t="s">
        <v>80</v>
      </c>
      <c r="AU97" s="442"/>
      <c r="AV97" s="1299" t="s">
        <v>81</v>
      </c>
      <c r="AW97" s="1300"/>
      <c r="AX97" s="1300"/>
      <c r="AY97" s="1300"/>
      <c r="AZ97" s="1300"/>
      <c r="BA97" s="1300"/>
      <c r="BB97" s="1300"/>
      <c r="BC97" s="1301"/>
      <c r="BD97" s="1295" t="b">
        <v>1</v>
      </c>
      <c r="BE97" s="1295"/>
      <c r="BF97" s="1295"/>
      <c r="BZ97" s="441"/>
      <c r="CC97" s="352"/>
      <c r="CF97" s="443" t="s">
        <v>657</v>
      </c>
      <c r="CJ97" s="443" t="s">
        <v>658</v>
      </c>
      <c r="DS97" s="352"/>
    </row>
    <row r="98" spans="1:123">
      <c r="A98" s="532"/>
      <c r="B98" s="467"/>
      <c r="C98" s="467"/>
      <c r="D98" s="467"/>
      <c r="E98" s="467"/>
      <c r="F98" s="467"/>
      <c r="G98" s="467"/>
      <c r="H98" s="467"/>
      <c r="I98" s="467"/>
      <c r="J98" s="467"/>
      <c r="K98" s="467"/>
      <c r="L98" s="467"/>
      <c r="M98" s="467"/>
      <c r="N98" s="467"/>
      <c r="O98" s="467"/>
      <c r="P98" s="467"/>
      <c r="Q98" s="467"/>
      <c r="R98" s="467"/>
      <c r="S98" s="467"/>
      <c r="T98" s="467"/>
      <c r="U98" s="467"/>
      <c r="V98" s="467"/>
      <c r="W98" s="467"/>
      <c r="X98" s="467"/>
      <c r="Y98" s="467"/>
      <c r="Z98" s="467"/>
      <c r="AA98" s="467"/>
      <c r="AB98" s="467"/>
      <c r="AC98" s="467"/>
      <c r="AD98" s="467"/>
      <c r="AE98" s="467"/>
      <c r="AF98" s="467"/>
      <c r="AG98" s="467"/>
      <c r="AH98" s="467"/>
      <c r="AI98" s="467"/>
      <c r="AJ98" s="467"/>
      <c r="AK98" s="467"/>
      <c r="AL98" s="465"/>
      <c r="AM98" s="532"/>
      <c r="AN98" s="352"/>
      <c r="AO98" s="352"/>
      <c r="AP98" s="352"/>
      <c r="AQ98" s="352"/>
      <c r="AR98" s="352"/>
      <c r="AS98" s="352"/>
      <c r="AT98" s="352"/>
      <c r="AU98" s="352"/>
      <c r="AV98" s="352"/>
      <c r="AW98" s="352"/>
      <c r="AX98" s="352"/>
      <c r="AY98" s="352"/>
      <c r="AZ98" s="352"/>
      <c r="BA98" s="352"/>
      <c r="BB98" s="352"/>
      <c r="BC98" s="352"/>
      <c r="BD98" s="352"/>
      <c r="BE98" s="352"/>
      <c r="BF98" s="352"/>
      <c r="BG98" s="352"/>
      <c r="BH98" s="352"/>
      <c r="BI98" s="352"/>
      <c r="BJ98" s="352"/>
      <c r="BK98" s="352"/>
      <c r="BL98" s="352"/>
      <c r="BM98" s="352"/>
      <c r="BN98" s="352"/>
      <c r="BO98" s="352"/>
      <c r="BP98" s="352"/>
      <c r="BQ98" s="352"/>
      <c r="BR98" s="352"/>
      <c r="BS98" s="352"/>
      <c r="BT98" s="352"/>
      <c r="BU98" s="352"/>
      <c r="BV98" s="352"/>
      <c r="BW98" s="352"/>
      <c r="BX98" s="352"/>
      <c r="BY98" s="352"/>
      <c r="BZ98" s="352"/>
      <c r="CA98" s="352"/>
      <c r="CB98" s="352"/>
      <c r="CC98" s="352"/>
      <c r="CD98" s="1098"/>
      <c r="CE98" s="1098"/>
      <c r="DS98" s="352"/>
    </row>
    <row r="99" spans="1:123" ht="21">
      <c r="A99" s="532"/>
      <c r="B99" s="444"/>
      <c r="C99" s="486" t="s">
        <v>110</v>
      </c>
      <c r="D99" s="474"/>
      <c r="E99" s="466"/>
      <c r="F99" s="466"/>
      <c r="G99" s="466"/>
      <c r="H99" s="466"/>
      <c r="I99" s="466"/>
      <c r="J99" s="466"/>
      <c r="K99" s="494"/>
      <c r="L99" s="494"/>
      <c r="M99" s="494"/>
      <c r="N99" s="494"/>
      <c r="O99" s="494"/>
      <c r="P99" s="494"/>
      <c r="Q99" s="494"/>
      <c r="R99" s="494"/>
      <c r="S99" s="494"/>
      <c r="T99" s="482"/>
      <c r="U99" s="482"/>
      <c r="V99" s="408"/>
      <c r="W99" s="408"/>
      <c r="X99" s="408"/>
      <c r="Y99" s="466"/>
      <c r="Z99" s="466"/>
      <c r="AA99" s="466"/>
      <c r="AB99" s="466"/>
      <c r="AC99" s="466"/>
      <c r="AD99" s="466"/>
      <c r="AE99" s="466"/>
      <c r="AF99" s="466"/>
      <c r="AG99" s="476"/>
      <c r="AH99" s="476"/>
      <c r="AI99" s="476"/>
      <c r="AJ99" s="476"/>
      <c r="AK99" s="476"/>
      <c r="AL99" s="444"/>
      <c r="AM99" s="532"/>
      <c r="CC99" s="352"/>
      <c r="CF99" s="443" t="s">
        <v>659</v>
      </c>
      <c r="CJ99" s="443" t="s">
        <v>660</v>
      </c>
      <c r="DS99" s="352"/>
    </row>
    <row r="100" spans="1:123" ht="10.5" customHeight="1">
      <c r="A100" s="532"/>
      <c r="B100" s="444"/>
      <c r="C100" s="486"/>
      <c r="D100" s="495"/>
      <c r="E100" s="489"/>
      <c r="F100" s="489"/>
      <c r="G100" s="489"/>
      <c r="H100" s="489"/>
      <c r="I100" s="489"/>
      <c r="J100" s="489"/>
      <c r="K100" s="496"/>
      <c r="L100" s="496"/>
      <c r="M100" s="496"/>
      <c r="N100" s="496"/>
      <c r="O100" s="496"/>
      <c r="P100" s="496"/>
      <c r="Q100" s="496"/>
      <c r="R100" s="496"/>
      <c r="S100" s="496"/>
      <c r="T100" s="497"/>
      <c r="U100" s="497"/>
      <c r="V100" s="412"/>
      <c r="W100" s="412"/>
      <c r="X100" s="412"/>
      <c r="Y100" s="489"/>
      <c r="Z100" s="489"/>
      <c r="AA100" s="489"/>
      <c r="AB100" s="489"/>
      <c r="AC100" s="489"/>
      <c r="AD100" s="489"/>
      <c r="AE100" s="489"/>
      <c r="AF100" s="489"/>
      <c r="AG100" s="498"/>
      <c r="AH100" s="498"/>
      <c r="AI100" s="498"/>
      <c r="AJ100" s="498"/>
      <c r="AK100" s="499"/>
      <c r="AM100" s="532"/>
      <c r="AO100" s="443" t="s">
        <v>10</v>
      </c>
      <c r="AW100" s="443" t="s">
        <v>598</v>
      </c>
      <c r="BD100" s="443" t="s">
        <v>599</v>
      </c>
      <c r="BI100" s="443" t="s">
        <v>601</v>
      </c>
      <c r="BO100" s="443" t="s">
        <v>626</v>
      </c>
      <c r="CC100" s="352"/>
      <c r="CF100" s="443" t="s">
        <v>661</v>
      </c>
      <c r="CJ100" s="443" t="s">
        <v>662</v>
      </c>
      <c r="DS100" s="352"/>
    </row>
    <row r="101" spans="1:123" ht="18" customHeight="1">
      <c r="A101" s="532"/>
      <c r="B101" s="444"/>
      <c r="C101" s="462"/>
      <c r="D101" s="1323" t="s">
        <v>53</v>
      </c>
      <c r="E101" s="1324"/>
      <c r="F101" s="1325"/>
      <c r="G101" s="1325"/>
      <c r="H101" s="1325"/>
      <c r="I101" s="501" t="s">
        <v>48</v>
      </c>
      <c r="J101" s="466"/>
      <c r="K101" s="462"/>
      <c r="L101" s="502" t="s">
        <v>54</v>
      </c>
      <c r="M101" s="503"/>
      <c r="N101" s="503"/>
      <c r="O101" s="503"/>
      <c r="P101" s="503"/>
      <c r="Q101" s="503"/>
      <c r="R101" s="503"/>
      <c r="S101" s="503"/>
      <c r="T101" s="503"/>
      <c r="U101" s="503"/>
      <c r="V101" s="503"/>
      <c r="W101" s="503"/>
      <c r="X101" s="503"/>
      <c r="Y101" s="503"/>
      <c r="Z101" s="503"/>
      <c r="AA101" s="503"/>
      <c r="AB101" s="503"/>
      <c r="AC101" s="503"/>
      <c r="AD101" s="503"/>
      <c r="AE101" s="503"/>
      <c r="AF101" s="503"/>
      <c r="AG101" s="504"/>
      <c r="AH101" s="504"/>
      <c r="AI101" s="504"/>
      <c r="AJ101" s="476"/>
      <c r="AK101" s="505"/>
      <c r="AM101" s="532"/>
      <c r="AO101" s="1251">
        <v>2</v>
      </c>
      <c r="AP101" s="1251"/>
      <c r="AW101" s="1251">
        <v>1</v>
      </c>
      <c r="AX101" s="1251"/>
      <c r="BD101" s="1269" t="s">
        <v>927</v>
      </c>
      <c r="BE101" s="1269"/>
      <c r="BI101" s="1251">
        <v>0</v>
      </c>
      <c r="BJ101" s="1251"/>
      <c r="BO101" s="1251">
        <v>7</v>
      </c>
      <c r="BP101" s="1251"/>
      <c r="BU101" s="441">
        <v>54</v>
      </c>
      <c r="CC101" s="352"/>
      <c r="CF101" s="443" t="s">
        <v>663</v>
      </c>
      <c r="CJ101" s="443" t="s">
        <v>665</v>
      </c>
      <c r="DS101" s="352"/>
    </row>
    <row r="102" spans="1:123" ht="21">
      <c r="A102" s="532"/>
      <c r="B102" s="444"/>
      <c r="C102" s="462"/>
      <c r="D102" s="1323" t="s">
        <v>56</v>
      </c>
      <c r="E102" s="1324"/>
      <c r="F102" s="1325"/>
      <c r="G102" s="1325"/>
      <c r="H102" s="1325"/>
      <c r="I102" s="501" t="s">
        <v>48</v>
      </c>
      <c r="J102" s="466"/>
      <c r="K102" s="494"/>
      <c r="L102" s="502" t="s">
        <v>58</v>
      </c>
      <c r="M102" s="506"/>
      <c r="N102" s="506"/>
      <c r="O102" s="506"/>
      <c r="P102" s="506"/>
      <c r="Q102" s="506"/>
      <c r="R102" s="506"/>
      <c r="S102" s="506"/>
      <c r="T102" s="507"/>
      <c r="U102" s="507"/>
      <c r="V102" s="413"/>
      <c r="W102" s="413"/>
      <c r="X102" s="503"/>
      <c r="Y102" s="503"/>
      <c r="Z102" s="503"/>
      <c r="AA102" s="503"/>
      <c r="AB102" s="503"/>
      <c r="AC102" s="503"/>
      <c r="AD102" s="503"/>
      <c r="AE102" s="503"/>
      <c r="AF102" s="503"/>
      <c r="AG102" s="504"/>
      <c r="AH102" s="504"/>
      <c r="AI102" s="504"/>
      <c r="AJ102" s="476"/>
      <c r="AK102" s="505"/>
      <c r="AM102" s="532"/>
      <c r="CC102" s="352"/>
      <c r="CF102" s="443" t="s">
        <v>664</v>
      </c>
      <c r="CG102" s="1098"/>
      <c r="CH102" s="1098"/>
      <c r="CI102" s="1098"/>
      <c r="CJ102" s="1099" t="s">
        <v>666</v>
      </c>
      <c r="CK102" s="1098"/>
      <c r="CL102" s="1098"/>
      <c r="CM102" s="1098"/>
      <c r="CN102" s="1098"/>
      <c r="CO102" s="1098"/>
      <c r="CP102" s="1098"/>
      <c r="CQ102" s="1098"/>
      <c r="CR102" s="1098"/>
      <c r="CS102" s="1098"/>
      <c r="CT102" s="1098"/>
      <c r="CU102" s="1098"/>
      <c r="CV102" s="1098"/>
      <c r="CW102" s="1098"/>
      <c r="CX102" s="1098"/>
      <c r="CY102" s="1098"/>
      <c r="CZ102" s="1098"/>
      <c r="DA102" s="1098"/>
      <c r="DB102" s="1098"/>
      <c r="DC102" s="1098"/>
      <c r="DD102" s="1098"/>
      <c r="DE102" s="1098"/>
      <c r="DF102" s="1098"/>
      <c r="DG102" s="1098"/>
      <c r="DH102" s="1098"/>
      <c r="DI102" s="1098"/>
      <c r="DJ102" s="1098"/>
      <c r="DK102" s="1098"/>
      <c r="DL102" s="1098"/>
      <c r="DM102" s="1098"/>
      <c r="DN102" s="1098"/>
      <c r="DO102" s="1098"/>
      <c r="DP102" s="1098"/>
      <c r="DQ102" s="1098"/>
      <c r="DR102" s="1098"/>
      <c r="DS102" s="352"/>
    </row>
    <row r="103" spans="1:123" ht="21">
      <c r="A103" s="532"/>
      <c r="B103" s="444"/>
      <c r="C103" s="462"/>
      <c r="D103" s="1323" t="s">
        <v>83</v>
      </c>
      <c r="E103" s="1324"/>
      <c r="F103" s="1325"/>
      <c r="G103" s="1325"/>
      <c r="H103" s="1325"/>
      <c r="I103" s="501" t="s">
        <v>48</v>
      </c>
      <c r="J103" s="466"/>
      <c r="K103" s="494"/>
      <c r="L103" s="1330" t="s">
        <v>346</v>
      </c>
      <c r="M103" s="1331"/>
      <c r="N103" s="1331"/>
      <c r="O103" s="1331"/>
      <c r="P103" s="1331"/>
      <c r="Q103" s="1331"/>
      <c r="R103" s="1331"/>
      <c r="S103" s="1331"/>
      <c r="T103" s="1331"/>
      <c r="U103" s="1331"/>
      <c r="V103" s="1331"/>
      <c r="W103" s="1331"/>
      <c r="X103" s="1331"/>
      <c r="Y103" s="1331"/>
      <c r="Z103" s="1331"/>
      <c r="AA103" s="1331"/>
      <c r="AB103" s="1331"/>
      <c r="AC103" s="1331"/>
      <c r="AD103" s="1331"/>
      <c r="AE103" s="1331"/>
      <c r="AF103" s="1331"/>
      <c r="AG103" s="1331"/>
      <c r="AH103" s="1331"/>
      <c r="AI103" s="1331"/>
      <c r="AJ103" s="1331"/>
      <c r="AK103" s="505"/>
      <c r="AM103" s="532"/>
      <c r="CC103" s="352"/>
      <c r="CF103" s="443" t="s">
        <v>667</v>
      </c>
      <c r="CJ103" s="443" t="s">
        <v>668</v>
      </c>
      <c r="DS103" s="352"/>
    </row>
    <row r="104" spans="1:123" ht="50.25" customHeight="1">
      <c r="A104" s="532"/>
      <c r="B104" s="444"/>
      <c r="C104" s="462"/>
      <c r="D104" s="508"/>
      <c r="E104" s="509"/>
      <c r="F104" s="510"/>
      <c r="G104" s="510"/>
      <c r="H104" s="510"/>
      <c r="I104" s="510"/>
      <c r="J104" s="510"/>
      <c r="K104" s="511"/>
      <c r="L104" s="1332"/>
      <c r="M104" s="1332"/>
      <c r="N104" s="1332"/>
      <c r="O104" s="1332"/>
      <c r="P104" s="1332"/>
      <c r="Q104" s="1332"/>
      <c r="R104" s="1332"/>
      <c r="S104" s="1332"/>
      <c r="T104" s="1332"/>
      <c r="U104" s="1332"/>
      <c r="V104" s="1332"/>
      <c r="W104" s="1332"/>
      <c r="X104" s="1332"/>
      <c r="Y104" s="1332"/>
      <c r="Z104" s="1332"/>
      <c r="AA104" s="1332"/>
      <c r="AB104" s="1332"/>
      <c r="AC104" s="1332"/>
      <c r="AD104" s="1332"/>
      <c r="AE104" s="1332"/>
      <c r="AF104" s="1332"/>
      <c r="AG104" s="1332"/>
      <c r="AH104" s="1332"/>
      <c r="AI104" s="1332"/>
      <c r="AJ104" s="1332"/>
      <c r="AK104" s="512"/>
      <c r="AM104" s="532"/>
      <c r="AO104" s="909" t="s">
        <v>315</v>
      </c>
      <c r="AP104" s="910"/>
      <c r="AQ104" s="910"/>
      <c r="AR104" s="910"/>
      <c r="AS104" s="910"/>
      <c r="AT104" s="910"/>
      <c r="AU104" s="910"/>
      <c r="AV104" s="910"/>
      <c r="AW104" s="910"/>
      <c r="AX104" s="910"/>
      <c r="AY104" s="910"/>
      <c r="AZ104" s="910"/>
      <c r="BA104" s="910"/>
      <c r="BB104" s="910"/>
      <c r="BC104" s="910"/>
      <c r="BD104" s="910"/>
      <c r="BE104" s="910"/>
      <c r="BF104" s="911"/>
      <c r="CC104" s="352"/>
      <c r="CF104" s="1100" t="s">
        <v>669</v>
      </c>
      <c r="CJ104" s="443" t="s">
        <v>670</v>
      </c>
      <c r="DS104" s="352"/>
    </row>
    <row r="105" spans="1:123">
      <c r="A105" s="532"/>
      <c r="B105" s="444"/>
      <c r="C105" s="466"/>
      <c r="D105" s="513"/>
      <c r="E105" s="513"/>
      <c r="F105" s="466"/>
      <c r="G105" s="466"/>
      <c r="H105" s="466"/>
      <c r="I105" s="466"/>
      <c r="J105" s="466"/>
      <c r="K105" s="466"/>
      <c r="L105" s="502"/>
      <c r="M105" s="514"/>
      <c r="N105" s="514"/>
      <c r="O105" s="514"/>
      <c r="P105" s="514"/>
      <c r="Q105" s="514"/>
      <c r="R105" s="514"/>
      <c r="S105" s="514"/>
      <c r="T105" s="514"/>
      <c r="U105" s="514"/>
      <c r="V105" s="514"/>
      <c r="W105" s="514"/>
      <c r="X105" s="514"/>
      <c r="Y105" s="514"/>
      <c r="Z105" s="514"/>
      <c r="AA105" s="514"/>
      <c r="AB105" s="514"/>
      <c r="AC105" s="514"/>
      <c r="AD105" s="514"/>
      <c r="AE105" s="514"/>
      <c r="AF105" s="514"/>
      <c r="AG105" s="504"/>
      <c r="AH105" s="504"/>
      <c r="AI105" s="504"/>
      <c r="AJ105" s="476"/>
      <c r="AK105" s="476"/>
      <c r="AM105" s="532"/>
      <c r="AO105" s="1251">
        <f>IF(BD105,1,2)</f>
        <v>1</v>
      </c>
      <c r="AP105" s="1251"/>
      <c r="AQ105" s="912" t="s">
        <v>316</v>
      </c>
      <c r="AR105" s="912"/>
      <c r="AS105" s="912"/>
      <c r="AT105" s="913"/>
      <c r="AU105" s="914"/>
      <c r="AV105" s="1299" t="s">
        <v>331</v>
      </c>
      <c r="AW105" s="1300"/>
      <c r="AX105" s="1300"/>
      <c r="AY105" s="1300"/>
      <c r="AZ105" s="1300"/>
      <c r="BA105" s="1300"/>
      <c r="BB105" s="1300"/>
      <c r="BC105" s="1301"/>
      <c r="BD105" s="1295" t="b">
        <v>1</v>
      </c>
      <c r="BE105" s="1295"/>
      <c r="BF105" s="1295"/>
      <c r="CC105" s="352"/>
      <c r="CF105" s="1100" t="s">
        <v>684</v>
      </c>
      <c r="CJ105" s="443" t="s">
        <v>685</v>
      </c>
      <c r="DS105" s="352"/>
    </row>
    <row r="106" spans="1:123" ht="17.25">
      <c r="A106" s="532"/>
      <c r="B106" s="444"/>
      <c r="C106" s="486" t="s">
        <v>111</v>
      </c>
      <c r="D106" s="463"/>
      <c r="E106" s="513"/>
      <c r="F106" s="466"/>
      <c r="G106" s="466"/>
      <c r="H106" s="466"/>
      <c r="I106" s="466"/>
      <c r="J106" s="462"/>
      <c r="K106" s="515"/>
      <c r="L106" s="502"/>
      <c r="M106" s="516"/>
      <c r="N106" s="516"/>
      <c r="O106" s="516"/>
      <c r="P106" s="516"/>
      <c r="Q106" s="516"/>
      <c r="R106" s="516"/>
      <c r="S106" s="516"/>
      <c r="T106" s="514"/>
      <c r="U106" s="514"/>
      <c r="V106" s="514"/>
      <c r="W106" s="514"/>
      <c r="X106" s="503"/>
      <c r="Y106" s="503"/>
      <c r="Z106" s="503"/>
      <c r="AA106" s="503"/>
      <c r="AB106" s="503"/>
      <c r="AC106" s="503"/>
      <c r="AD106" s="503"/>
      <c r="AE106" s="503"/>
      <c r="AF106" s="503"/>
      <c r="AG106" s="503"/>
      <c r="AH106" s="503"/>
      <c r="AI106" s="503"/>
      <c r="AJ106" s="462"/>
      <c r="AK106" s="476"/>
      <c r="AM106" s="532"/>
      <c r="AO106" s="915"/>
      <c r="AP106" s="913"/>
      <c r="AQ106" s="912" t="s">
        <v>318</v>
      </c>
      <c r="AR106" s="912"/>
      <c r="AS106" s="912"/>
      <c r="AT106" s="913"/>
      <c r="AU106" s="914"/>
      <c r="AV106" s="1299" t="s">
        <v>319</v>
      </c>
      <c r="AW106" s="1300"/>
      <c r="AX106" s="1300"/>
      <c r="AY106" s="1300"/>
      <c r="AZ106" s="1300"/>
      <c r="BA106" s="1300"/>
      <c r="BB106" s="1300"/>
      <c r="BC106" s="1301"/>
      <c r="BD106" s="1295" t="b">
        <v>0</v>
      </c>
      <c r="BE106" s="1295"/>
      <c r="BF106" s="1295"/>
      <c r="CC106" s="352"/>
      <c r="CF106" s="1100" t="s">
        <v>687</v>
      </c>
      <c r="CJ106" s="443" t="s">
        <v>688</v>
      </c>
      <c r="DS106" s="352"/>
    </row>
    <row r="107" spans="1:123" ht="10.5" customHeight="1">
      <c r="A107" s="532"/>
      <c r="B107" s="444"/>
      <c r="C107" s="486"/>
      <c r="D107" s="517"/>
      <c r="E107" s="518"/>
      <c r="F107" s="489"/>
      <c r="G107" s="489"/>
      <c r="H107" s="489"/>
      <c r="I107" s="489"/>
      <c r="J107" s="519"/>
      <c r="K107" s="520"/>
      <c r="L107" s="521"/>
      <c r="M107" s="522"/>
      <c r="N107" s="522"/>
      <c r="O107" s="522"/>
      <c r="P107" s="522"/>
      <c r="Q107" s="522"/>
      <c r="R107" s="522"/>
      <c r="S107" s="522"/>
      <c r="T107" s="523"/>
      <c r="U107" s="523"/>
      <c r="V107" s="523"/>
      <c r="W107" s="523"/>
      <c r="X107" s="524"/>
      <c r="Y107" s="524"/>
      <c r="Z107" s="524"/>
      <c r="AA107" s="524"/>
      <c r="AB107" s="524"/>
      <c r="AC107" s="524"/>
      <c r="AD107" s="524"/>
      <c r="AE107" s="524"/>
      <c r="AF107" s="524"/>
      <c r="AG107" s="524"/>
      <c r="AH107" s="524"/>
      <c r="AI107" s="524"/>
      <c r="AJ107" s="519"/>
      <c r="AK107" s="499"/>
      <c r="AM107" s="532"/>
      <c r="AO107" s="915"/>
      <c r="AP107" s="913"/>
      <c r="AQ107" s="912"/>
      <c r="AR107" s="912"/>
      <c r="AS107" s="912"/>
      <c r="AT107" s="913"/>
      <c r="AU107" s="913"/>
      <c r="AV107" s="913"/>
      <c r="AW107" s="913"/>
      <c r="AX107" s="913"/>
      <c r="AY107" s="913"/>
      <c r="AZ107" s="913"/>
      <c r="BA107" s="913"/>
      <c r="BB107" s="913"/>
      <c r="BC107" s="913"/>
      <c r="BD107" s="913"/>
      <c r="BE107" s="913"/>
      <c r="BF107" s="916"/>
      <c r="CC107" s="352"/>
      <c r="CF107" s="1100" t="s">
        <v>689</v>
      </c>
      <c r="CJ107" s="443" t="s">
        <v>690</v>
      </c>
      <c r="DS107" s="352"/>
    </row>
    <row r="108" spans="1:123" ht="17.25">
      <c r="A108" s="532"/>
      <c r="B108" s="444"/>
      <c r="C108" s="462"/>
      <c r="D108" s="1323" t="s">
        <v>60</v>
      </c>
      <c r="E108" s="1324"/>
      <c r="F108" s="1325"/>
      <c r="G108" s="1325"/>
      <c r="H108" s="1325"/>
      <c r="I108" s="501" t="s">
        <v>61</v>
      </c>
      <c r="J108" s="462"/>
      <c r="K108" s="515"/>
      <c r="L108" s="502"/>
      <c r="M108" s="516"/>
      <c r="N108" s="516"/>
      <c r="O108" s="516"/>
      <c r="P108" s="516"/>
      <c r="Q108" s="516"/>
      <c r="R108" s="516"/>
      <c r="S108" s="516"/>
      <c r="T108" s="514"/>
      <c r="U108" s="514"/>
      <c r="V108" s="514"/>
      <c r="W108" s="514"/>
      <c r="X108" s="503"/>
      <c r="Y108" s="503"/>
      <c r="Z108" s="503"/>
      <c r="AA108" s="503"/>
      <c r="AB108" s="503"/>
      <c r="AC108" s="503"/>
      <c r="AD108" s="503"/>
      <c r="AE108" s="503"/>
      <c r="AF108" s="503"/>
      <c r="AG108" s="503"/>
      <c r="AH108" s="503"/>
      <c r="AI108" s="503"/>
      <c r="AJ108" s="462"/>
      <c r="AK108" s="505"/>
      <c r="AM108" s="532"/>
      <c r="AO108" s="1308" t="s">
        <v>115</v>
      </c>
      <c r="AP108" s="1309"/>
      <c r="AQ108" s="912" t="s">
        <v>320</v>
      </c>
      <c r="AR108" s="912"/>
      <c r="AS108" s="912"/>
      <c r="AT108" s="913"/>
      <c r="AU108" s="913"/>
      <c r="AV108" s="913"/>
      <c r="AW108" s="913"/>
      <c r="AX108" s="913"/>
      <c r="AY108" s="913"/>
      <c r="AZ108" s="913"/>
      <c r="BA108" s="913"/>
      <c r="BB108" s="913" t="s">
        <v>350</v>
      </c>
      <c r="BC108" s="913"/>
      <c r="BD108" s="1295">
        <f>VLOOKUP(VALUE(AO108),BJ55:CB60,6)</f>
        <v>12530</v>
      </c>
      <c r="BE108" s="1295"/>
      <c r="BF108" s="1295"/>
      <c r="CC108" s="352"/>
      <c r="CF108" s="1100" t="s">
        <v>691</v>
      </c>
      <c r="CJ108" s="443" t="s">
        <v>692</v>
      </c>
      <c r="DS108" s="352"/>
    </row>
    <row r="109" spans="1:123" ht="17.25">
      <c r="A109" s="532"/>
      <c r="B109" s="444"/>
      <c r="C109" s="462"/>
      <c r="D109" s="1323" t="s">
        <v>62</v>
      </c>
      <c r="E109" s="1324"/>
      <c r="F109" s="1325"/>
      <c r="G109" s="1325"/>
      <c r="H109" s="1325"/>
      <c r="I109" s="501" t="s">
        <v>61</v>
      </c>
      <c r="J109" s="462"/>
      <c r="K109" s="515"/>
      <c r="L109" s="502" t="s">
        <v>63</v>
      </c>
      <c r="M109" s="516"/>
      <c r="N109" s="516"/>
      <c r="O109" s="516"/>
      <c r="P109" s="516"/>
      <c r="Q109" s="516"/>
      <c r="R109" s="516"/>
      <c r="S109" s="516"/>
      <c r="T109" s="514"/>
      <c r="U109" s="514"/>
      <c r="V109" s="514"/>
      <c r="W109" s="514"/>
      <c r="X109" s="503"/>
      <c r="Y109" s="503"/>
      <c r="Z109" s="503"/>
      <c r="AA109" s="503"/>
      <c r="AB109" s="503"/>
      <c r="AC109" s="503"/>
      <c r="AD109" s="503"/>
      <c r="AE109" s="503"/>
      <c r="AF109" s="503"/>
      <c r="AG109" s="503"/>
      <c r="AH109" s="503"/>
      <c r="AI109" s="503"/>
      <c r="AJ109" s="462"/>
      <c r="AK109" s="505"/>
      <c r="AM109" s="532"/>
      <c r="AO109" s="917"/>
      <c r="AP109" s="918"/>
      <c r="AQ109" s="919"/>
      <c r="AR109" s="919"/>
      <c r="AS109" s="919"/>
      <c r="AT109" s="918"/>
      <c r="AU109" s="918"/>
      <c r="AV109" s="918"/>
      <c r="AW109" s="918"/>
      <c r="AX109" s="918"/>
      <c r="AY109" s="918"/>
      <c r="AZ109" s="918"/>
      <c r="BA109" s="918"/>
      <c r="BB109" s="913" t="s">
        <v>321</v>
      </c>
      <c r="BC109" s="918"/>
      <c r="BD109" s="1295">
        <f>VLOOKUP(VALUE(AO108),BJ55:CB60,15)</f>
        <v>13783</v>
      </c>
      <c r="BE109" s="1295"/>
      <c r="BF109" s="1295"/>
      <c r="CC109" s="352"/>
      <c r="CF109" s="1100" t="s">
        <v>693</v>
      </c>
      <c r="CJ109" s="443" t="s">
        <v>694</v>
      </c>
      <c r="DS109" s="352"/>
    </row>
    <row r="110" spans="1:123" ht="21">
      <c r="A110" s="532"/>
      <c r="B110" s="444"/>
      <c r="C110" s="462"/>
      <c r="D110" s="1323" t="s">
        <v>65</v>
      </c>
      <c r="E110" s="1324"/>
      <c r="F110" s="1325"/>
      <c r="G110" s="1325"/>
      <c r="H110" s="1325"/>
      <c r="I110" s="501" t="s">
        <v>61</v>
      </c>
      <c r="J110" s="466"/>
      <c r="K110" s="494"/>
      <c r="L110" s="502" t="s">
        <v>66</v>
      </c>
      <c r="M110" s="506"/>
      <c r="N110" s="506"/>
      <c r="O110" s="506"/>
      <c r="P110" s="506"/>
      <c r="Q110" s="506"/>
      <c r="R110" s="506"/>
      <c r="S110" s="506"/>
      <c r="T110" s="507"/>
      <c r="U110" s="507"/>
      <c r="V110" s="413"/>
      <c r="W110" s="413"/>
      <c r="X110" s="413"/>
      <c r="Y110" s="514"/>
      <c r="Z110" s="514"/>
      <c r="AA110" s="514"/>
      <c r="AB110" s="514"/>
      <c r="AC110" s="514"/>
      <c r="AD110" s="514"/>
      <c r="AE110" s="514"/>
      <c r="AF110" s="514"/>
      <c r="AG110" s="514"/>
      <c r="AH110" s="514"/>
      <c r="AI110" s="514"/>
      <c r="AJ110" s="466"/>
      <c r="AK110" s="505"/>
      <c r="AM110" s="532"/>
      <c r="AO110" s="909" t="s">
        <v>327</v>
      </c>
      <c r="AP110" s="910"/>
      <c r="AQ110" s="920"/>
      <c r="AR110" s="920"/>
      <c r="AS110" s="920"/>
      <c r="AT110" s="910"/>
      <c r="AU110" s="910"/>
      <c r="AV110" s="910"/>
      <c r="AW110" s="910"/>
      <c r="AX110" s="910"/>
      <c r="AY110" s="910"/>
      <c r="AZ110" s="910"/>
      <c r="BA110" s="910"/>
      <c r="BB110" s="910"/>
      <c r="BC110" s="910"/>
      <c r="BD110" s="910"/>
      <c r="BE110" s="910"/>
      <c r="BF110" s="911"/>
      <c r="CC110" s="352"/>
      <c r="CF110" s="1100" t="s">
        <v>695</v>
      </c>
      <c r="CJ110" s="443" t="s">
        <v>696</v>
      </c>
      <c r="DS110" s="352"/>
    </row>
    <row r="111" spans="1:123">
      <c r="A111" s="532"/>
      <c r="B111" s="444"/>
      <c r="C111" s="462"/>
      <c r="D111" s="1323" t="s">
        <v>68</v>
      </c>
      <c r="E111" s="1324"/>
      <c r="F111" s="1325"/>
      <c r="G111" s="1325"/>
      <c r="H111" s="1325"/>
      <c r="I111" s="501" t="s">
        <v>61</v>
      </c>
      <c r="J111" s="462"/>
      <c r="K111" s="462"/>
      <c r="L111" s="502" t="s">
        <v>69</v>
      </c>
      <c r="M111" s="503"/>
      <c r="N111" s="503"/>
      <c r="O111" s="503"/>
      <c r="P111" s="503"/>
      <c r="Q111" s="503"/>
      <c r="R111" s="503"/>
      <c r="S111" s="503"/>
      <c r="T111" s="503"/>
      <c r="U111" s="503"/>
      <c r="V111" s="503"/>
      <c r="W111" s="503"/>
      <c r="X111" s="503"/>
      <c r="Y111" s="503"/>
      <c r="Z111" s="503"/>
      <c r="AA111" s="503"/>
      <c r="AB111" s="503"/>
      <c r="AC111" s="503"/>
      <c r="AD111" s="503"/>
      <c r="AE111" s="503"/>
      <c r="AF111" s="503"/>
      <c r="AG111" s="503"/>
      <c r="AH111" s="503"/>
      <c r="AI111" s="503"/>
      <c r="AJ111" s="462"/>
      <c r="AK111" s="505"/>
      <c r="AM111" s="532"/>
      <c r="AO111" s="1251">
        <f>IF(BD111,1,IF(BD112,2,3))</f>
        <v>1</v>
      </c>
      <c r="AP111" s="1251"/>
      <c r="AQ111" s="912" t="s">
        <v>316</v>
      </c>
      <c r="AR111" s="912"/>
      <c r="AS111" s="912"/>
      <c r="AT111" s="913"/>
      <c r="AU111" s="914"/>
      <c r="AV111" s="1299" t="s">
        <v>331</v>
      </c>
      <c r="AW111" s="1300"/>
      <c r="AX111" s="1300"/>
      <c r="AY111" s="1300"/>
      <c r="AZ111" s="1300"/>
      <c r="BA111" s="1300"/>
      <c r="BB111" s="1300"/>
      <c r="BC111" s="1301"/>
      <c r="BD111" s="1295" t="b">
        <v>1</v>
      </c>
      <c r="BE111" s="1295"/>
      <c r="BF111" s="1295"/>
      <c r="CC111" s="352"/>
      <c r="CF111" s="1100" t="s">
        <v>697</v>
      </c>
      <c r="CJ111" s="443" t="s">
        <v>698</v>
      </c>
      <c r="DS111" s="352"/>
    </row>
    <row r="112" spans="1:123" ht="17.25" customHeight="1">
      <c r="A112" s="532"/>
      <c r="B112" s="444"/>
      <c r="C112" s="462"/>
      <c r="D112" s="1323" t="s">
        <v>71</v>
      </c>
      <c r="E112" s="1324"/>
      <c r="F112" s="1325"/>
      <c r="G112" s="1325"/>
      <c r="H112" s="1325"/>
      <c r="I112" s="501" t="s">
        <v>61</v>
      </c>
      <c r="J112" s="462"/>
      <c r="K112" s="494"/>
      <c r="L112" s="462"/>
      <c r="M112" s="494"/>
      <c r="N112" s="494"/>
      <c r="O112" s="494"/>
      <c r="P112" s="494"/>
      <c r="Q112" s="494"/>
      <c r="R112" s="494"/>
      <c r="S112" s="494"/>
      <c r="T112" s="482"/>
      <c r="U112" s="482"/>
      <c r="V112" s="408"/>
      <c r="W112" s="408"/>
      <c r="X112" s="462"/>
      <c r="Y112" s="462"/>
      <c r="Z112" s="462"/>
      <c r="AA112" s="462"/>
      <c r="AB112" s="462"/>
      <c r="AC112" s="462"/>
      <c r="AD112" s="462"/>
      <c r="AE112" s="462"/>
      <c r="AF112" s="462"/>
      <c r="AG112" s="462"/>
      <c r="AH112" s="462"/>
      <c r="AI112" s="462"/>
      <c r="AJ112" s="462"/>
      <c r="AK112" s="505"/>
      <c r="AM112" s="532"/>
      <c r="AO112" s="915"/>
      <c r="AP112" s="913"/>
      <c r="AQ112" s="912" t="s">
        <v>318</v>
      </c>
      <c r="AR112" s="912"/>
      <c r="AS112" s="912"/>
      <c r="AT112" s="913"/>
      <c r="AU112" s="914"/>
      <c r="AV112" s="1299" t="s">
        <v>319</v>
      </c>
      <c r="AW112" s="1300"/>
      <c r="AX112" s="1300"/>
      <c r="AY112" s="1300"/>
      <c r="AZ112" s="1300"/>
      <c r="BA112" s="1300"/>
      <c r="BB112" s="1300"/>
      <c r="BC112" s="1301"/>
      <c r="BD112" s="1295" t="b">
        <v>0</v>
      </c>
      <c r="BE112" s="1295"/>
      <c r="BF112" s="1295"/>
      <c r="CC112" s="352"/>
      <c r="CF112" s="1100" t="s">
        <v>699</v>
      </c>
      <c r="CJ112" s="443" t="s">
        <v>700</v>
      </c>
      <c r="DS112" s="352"/>
    </row>
    <row r="113" spans="1:123" ht="8.25" customHeight="1">
      <c r="A113" s="532"/>
      <c r="B113" s="444"/>
      <c r="C113" s="462"/>
      <c r="D113" s="525"/>
      <c r="E113" s="526"/>
      <c r="F113" s="510"/>
      <c r="G113" s="510"/>
      <c r="H113" s="510"/>
      <c r="I113" s="510"/>
      <c r="J113" s="510"/>
      <c r="K113" s="511"/>
      <c r="L113" s="511"/>
      <c r="M113" s="511"/>
      <c r="N113" s="511"/>
      <c r="O113" s="511"/>
      <c r="P113" s="511"/>
      <c r="Q113" s="511"/>
      <c r="R113" s="511"/>
      <c r="S113" s="511"/>
      <c r="T113" s="492"/>
      <c r="U113" s="492"/>
      <c r="V113" s="492"/>
      <c r="W113" s="492"/>
      <c r="X113" s="510"/>
      <c r="Y113" s="510"/>
      <c r="Z113" s="510"/>
      <c r="AA113" s="510"/>
      <c r="AB113" s="510"/>
      <c r="AC113" s="510"/>
      <c r="AD113" s="510"/>
      <c r="AE113" s="510"/>
      <c r="AF113" s="510"/>
      <c r="AG113" s="510"/>
      <c r="AH113" s="510"/>
      <c r="AI113" s="510"/>
      <c r="AJ113" s="510"/>
      <c r="AK113" s="512"/>
      <c r="AM113" s="532"/>
      <c r="AO113" s="915"/>
      <c r="AP113" s="913"/>
      <c r="AQ113" s="912" t="s">
        <v>328</v>
      </c>
      <c r="AR113" s="912"/>
      <c r="AS113" s="912"/>
      <c r="AT113" s="913"/>
      <c r="AU113" s="913"/>
      <c r="AV113" s="1299" t="s">
        <v>330</v>
      </c>
      <c r="AW113" s="1300"/>
      <c r="AX113" s="1300"/>
      <c r="AY113" s="1300"/>
      <c r="AZ113" s="1300"/>
      <c r="BA113" s="1300"/>
      <c r="BB113" s="1300"/>
      <c r="BC113" s="1301"/>
      <c r="BD113" s="1295" t="b">
        <v>0</v>
      </c>
      <c r="BE113" s="1295"/>
      <c r="BF113" s="1295"/>
      <c r="CC113" s="352"/>
      <c r="CF113" s="1100" t="s">
        <v>701</v>
      </c>
      <c r="CJ113" s="443" t="s">
        <v>702</v>
      </c>
      <c r="DS113" s="352"/>
    </row>
    <row r="114" spans="1:123">
      <c r="A114" s="532"/>
      <c r="B114" s="444"/>
      <c r="C114" s="476"/>
      <c r="D114" s="476"/>
      <c r="E114" s="476"/>
      <c r="F114" s="476"/>
      <c r="G114" s="476"/>
      <c r="H114" s="476"/>
      <c r="I114" s="476"/>
      <c r="J114" s="476"/>
      <c r="K114" s="476"/>
      <c r="L114" s="476"/>
      <c r="M114" s="476"/>
      <c r="N114" s="476"/>
      <c r="O114" s="476"/>
      <c r="P114" s="476"/>
      <c r="Q114" s="476"/>
      <c r="R114" s="476"/>
      <c r="S114" s="476"/>
      <c r="T114" s="476"/>
      <c r="U114" s="476"/>
      <c r="V114" s="476"/>
      <c r="W114" s="476"/>
      <c r="X114" s="476"/>
      <c r="Y114" s="476"/>
      <c r="Z114" s="476"/>
      <c r="AA114" s="476"/>
      <c r="AB114" s="476"/>
      <c r="AC114" s="476"/>
      <c r="AD114" s="476"/>
      <c r="AE114" s="476"/>
      <c r="AF114" s="476"/>
      <c r="AG114" s="476"/>
      <c r="AH114" s="476"/>
      <c r="AI114" s="476"/>
      <c r="AJ114" s="476"/>
      <c r="AK114" s="476"/>
      <c r="AM114" s="532"/>
      <c r="AO114" s="915"/>
      <c r="AP114" s="913"/>
      <c r="AQ114" s="912"/>
      <c r="AR114" s="912" t="s">
        <v>329</v>
      </c>
      <c r="AS114" s="912"/>
      <c r="AT114" s="913"/>
      <c r="AU114" s="913"/>
      <c r="AV114" s="913"/>
      <c r="AW114" s="913"/>
      <c r="AX114" s="913"/>
      <c r="AY114" s="913"/>
      <c r="AZ114" s="913"/>
      <c r="BA114" s="913"/>
      <c r="BB114" s="913"/>
      <c r="BC114" s="913"/>
      <c r="BD114" s="913"/>
      <c r="BE114" s="913"/>
      <c r="BF114" s="916"/>
      <c r="CC114" s="352"/>
      <c r="CF114" s="1100" t="s">
        <v>703</v>
      </c>
      <c r="CJ114" s="443" t="s">
        <v>704</v>
      </c>
      <c r="DS114" s="352"/>
    </row>
    <row r="115" spans="1:123">
      <c r="A115" s="532"/>
      <c r="B115" s="444"/>
      <c r="C115" s="486" t="s">
        <v>112</v>
      </c>
      <c r="D115" s="466"/>
      <c r="E115" s="466"/>
      <c r="F115" s="466"/>
      <c r="G115" s="466"/>
      <c r="H115" s="466"/>
      <c r="I115" s="466"/>
      <c r="J115" s="466"/>
      <c r="K115" s="466"/>
      <c r="L115" s="466"/>
      <c r="M115" s="466"/>
      <c r="N115" s="466"/>
      <c r="O115" s="466"/>
      <c r="P115" s="466"/>
      <c r="Q115" s="466"/>
      <c r="R115" s="466"/>
      <c r="S115" s="466"/>
      <c r="T115" s="466"/>
      <c r="U115" s="466"/>
      <c r="V115" s="466"/>
      <c r="W115" s="466"/>
      <c r="X115" s="466"/>
      <c r="Y115" s="466"/>
      <c r="Z115" s="466"/>
      <c r="AA115" s="466"/>
      <c r="AB115" s="466"/>
      <c r="AC115" s="466"/>
      <c r="AD115" s="466"/>
      <c r="AE115" s="466"/>
      <c r="AF115" s="466"/>
      <c r="AG115" s="466"/>
      <c r="AH115" s="466"/>
      <c r="AI115" s="466"/>
      <c r="AJ115" s="466"/>
      <c r="AK115" s="466"/>
      <c r="AL115" s="466"/>
      <c r="AM115" s="532"/>
      <c r="AO115" s="915"/>
      <c r="AP115" s="913"/>
      <c r="AQ115" s="912"/>
      <c r="AR115" s="912"/>
      <c r="AS115" s="912"/>
      <c r="AT115" s="913"/>
      <c r="AU115" s="913"/>
      <c r="AV115" s="913"/>
      <c r="AW115" s="913"/>
      <c r="AX115" s="913"/>
      <c r="AY115" s="913"/>
      <c r="AZ115" s="913"/>
      <c r="BA115" s="913"/>
      <c r="BB115" s="913"/>
      <c r="BC115" s="913"/>
      <c r="BD115" s="913"/>
      <c r="BE115" s="913"/>
      <c r="BF115" s="916"/>
      <c r="CC115" s="352"/>
      <c r="CF115" s="1100" t="s">
        <v>707</v>
      </c>
      <c r="CJ115" s="443" t="s">
        <v>706</v>
      </c>
      <c r="DS115" s="352"/>
    </row>
    <row r="116" spans="1:123">
      <c r="A116" s="532"/>
      <c r="B116" s="444"/>
      <c r="C116" s="466"/>
      <c r="D116" s="466" t="s">
        <v>74</v>
      </c>
      <c r="E116" s="466"/>
      <c r="F116" s="466"/>
      <c r="G116" s="466"/>
      <c r="H116" s="466"/>
      <c r="I116" s="466"/>
      <c r="J116" s="466"/>
      <c r="K116" s="466"/>
      <c r="L116" s="466"/>
      <c r="M116" s="466"/>
      <c r="N116" s="466"/>
      <c r="O116" s="466"/>
      <c r="P116" s="466"/>
      <c r="Q116" s="466"/>
      <c r="R116" s="466"/>
      <c r="S116" s="466"/>
      <c r="T116" s="466"/>
      <c r="U116" s="466"/>
      <c r="V116" s="466"/>
      <c r="W116" s="466" t="s">
        <v>75</v>
      </c>
      <c r="X116" s="466"/>
      <c r="Y116" s="466"/>
      <c r="Z116" s="466"/>
      <c r="AA116" s="466"/>
      <c r="AB116" s="466"/>
      <c r="AC116" s="466"/>
      <c r="AD116" s="466"/>
      <c r="AE116" s="466"/>
      <c r="AF116" s="466"/>
      <c r="AG116" s="466"/>
      <c r="AH116" s="466"/>
      <c r="AI116" s="466"/>
      <c r="AJ116" s="466"/>
      <c r="AK116" s="466"/>
      <c r="AM116" s="532"/>
      <c r="AO116" s="1308" t="s">
        <v>115</v>
      </c>
      <c r="AP116" s="1309"/>
      <c r="AQ116" s="912" t="s">
        <v>320</v>
      </c>
      <c r="AR116" s="912"/>
      <c r="AS116" s="912"/>
      <c r="AT116" s="913"/>
      <c r="AU116" s="913"/>
      <c r="AV116" s="913"/>
      <c r="AW116" s="913"/>
      <c r="AX116" s="913"/>
      <c r="AY116" s="913"/>
      <c r="AZ116" s="913"/>
      <c r="BA116" s="913"/>
      <c r="BB116" s="913" t="s">
        <v>322</v>
      </c>
      <c r="BC116" s="913"/>
      <c r="BD116" s="1295">
        <f>VLOOKUP(VALUE(AO116),BJ55:CB60,6)</f>
        <v>12530</v>
      </c>
      <c r="BE116" s="1295"/>
      <c r="BF116" s="1295"/>
      <c r="CC116" s="352"/>
      <c r="CF116" s="1100" t="s">
        <v>709</v>
      </c>
      <c r="CJ116" s="443" t="s">
        <v>708</v>
      </c>
      <c r="DS116" s="352"/>
    </row>
    <row r="117" spans="1:123">
      <c r="A117" s="532"/>
      <c r="B117" s="444"/>
      <c r="C117" s="467"/>
      <c r="D117" s="467"/>
      <c r="E117" s="467"/>
      <c r="F117" s="467"/>
      <c r="G117" s="467"/>
      <c r="H117" s="467"/>
      <c r="I117" s="467"/>
      <c r="J117" s="467"/>
      <c r="K117" s="467"/>
      <c r="L117" s="467"/>
      <c r="M117" s="467"/>
      <c r="N117" s="467"/>
      <c r="O117" s="467"/>
      <c r="P117" s="467"/>
      <c r="Q117" s="467"/>
      <c r="R117" s="467"/>
      <c r="S117" s="467"/>
      <c r="T117" s="467"/>
      <c r="U117" s="467"/>
      <c r="V117" s="467"/>
      <c r="W117" s="467"/>
      <c r="X117" s="467"/>
      <c r="Y117" s="467"/>
      <c r="Z117" s="467"/>
      <c r="AA117" s="467"/>
      <c r="AB117" s="467"/>
      <c r="AC117" s="467"/>
      <c r="AD117" s="467"/>
      <c r="AE117" s="467"/>
      <c r="AF117" s="467"/>
      <c r="AG117" s="467"/>
      <c r="AH117" s="467"/>
      <c r="AI117" s="467"/>
      <c r="AJ117" s="467"/>
      <c r="AK117" s="467"/>
      <c r="AM117" s="532"/>
      <c r="AO117" s="915"/>
      <c r="AP117" s="913"/>
      <c r="AQ117" s="912"/>
      <c r="AR117" s="912"/>
      <c r="AS117" s="912"/>
      <c r="AT117" s="913"/>
      <c r="AU117" s="913"/>
      <c r="AV117" s="913"/>
      <c r="AW117" s="913"/>
      <c r="AX117" s="913"/>
      <c r="AY117" s="913"/>
      <c r="AZ117" s="913"/>
      <c r="BA117" s="913"/>
      <c r="BB117" s="913" t="s">
        <v>321</v>
      </c>
      <c r="BC117" s="913"/>
      <c r="BD117" s="1295">
        <f>VLOOKUP(VALUE(AO116),BJ55:CB60,15)</f>
        <v>13783</v>
      </c>
      <c r="BE117" s="1295"/>
      <c r="BF117" s="1295"/>
      <c r="CC117" s="352"/>
      <c r="CF117" s="1100" t="s">
        <v>710</v>
      </c>
      <c r="CJ117" s="443" t="s">
        <v>711</v>
      </c>
      <c r="DS117" s="352"/>
    </row>
    <row r="118" spans="1:123">
      <c r="A118" s="532"/>
      <c r="B118" s="444"/>
      <c r="C118" s="486" t="s">
        <v>631</v>
      </c>
      <c r="AM118" s="532"/>
      <c r="AO118" s="1308" t="s">
        <v>115</v>
      </c>
      <c r="AP118" s="1309"/>
      <c r="AQ118" s="912" t="s">
        <v>332</v>
      </c>
      <c r="AR118" s="912"/>
      <c r="AS118" s="912"/>
      <c r="AT118" s="913"/>
      <c r="AU118" s="913"/>
      <c r="AV118" s="913"/>
      <c r="AW118" s="913"/>
      <c r="AX118" s="913"/>
      <c r="AY118" s="913"/>
      <c r="AZ118" s="913"/>
      <c r="BA118" s="913"/>
      <c r="BB118" s="913" t="s">
        <v>322</v>
      </c>
      <c r="BC118" s="913"/>
      <c r="BD118" s="1295">
        <f>VLOOKUP(VALUE(AO118),AO74:BG79,6)</f>
        <v>14130</v>
      </c>
      <c r="BE118" s="1295"/>
      <c r="BF118" s="1295"/>
      <c r="CC118" s="352"/>
      <c r="CF118" s="1100" t="s">
        <v>713</v>
      </c>
      <c r="CJ118" s="443" t="s">
        <v>714</v>
      </c>
      <c r="DS118" s="352"/>
    </row>
    <row r="119" spans="1:123">
      <c r="A119" s="532"/>
      <c r="B119" s="444"/>
      <c r="D119" s="887"/>
      <c r="E119" s="888"/>
      <c r="F119" s="888"/>
      <c r="G119" s="888"/>
      <c r="H119" s="888"/>
      <c r="I119" s="888"/>
      <c r="J119" s="888"/>
      <c r="K119" s="888"/>
      <c r="L119" s="888"/>
      <c r="M119" s="888"/>
      <c r="N119" s="888"/>
      <c r="O119" s="888"/>
      <c r="P119" s="888"/>
      <c r="Q119" s="888"/>
      <c r="R119" s="888"/>
      <c r="S119" s="888"/>
      <c r="T119" s="888"/>
      <c r="U119" s="888"/>
      <c r="V119" s="888"/>
      <c r="W119" s="888"/>
      <c r="X119" s="888"/>
      <c r="Y119" s="888"/>
      <c r="Z119" s="888"/>
      <c r="AA119" s="888"/>
      <c r="AB119" s="888"/>
      <c r="AC119" s="888"/>
      <c r="AD119" s="888"/>
      <c r="AE119" s="888"/>
      <c r="AF119" s="888"/>
      <c r="AG119" s="888"/>
      <c r="AH119" s="888"/>
      <c r="AI119" s="888"/>
      <c r="AJ119" s="888"/>
      <c r="AK119" s="906"/>
      <c r="AM119" s="532"/>
      <c r="AO119" s="917"/>
      <c r="AP119" s="918"/>
      <c r="AQ119" s="919"/>
      <c r="AR119" s="919"/>
      <c r="AS119" s="919"/>
      <c r="AT119" s="918"/>
      <c r="AU119" s="918"/>
      <c r="AV119" s="918"/>
      <c r="AW119" s="918"/>
      <c r="AX119" s="918"/>
      <c r="AY119" s="918"/>
      <c r="AZ119" s="918"/>
      <c r="BA119" s="918"/>
      <c r="BB119" s="918" t="s">
        <v>351</v>
      </c>
      <c r="BC119" s="918"/>
      <c r="BD119" s="1295">
        <f>VLOOKUP(VALUE(AO118),AO74:BG79,15)</f>
        <v>15543</v>
      </c>
      <c r="BE119" s="1295"/>
      <c r="BF119" s="1295"/>
      <c r="CC119" s="352"/>
      <c r="CF119" s="1100" t="s">
        <v>715</v>
      </c>
      <c r="CJ119" s="443" t="s">
        <v>700</v>
      </c>
      <c r="DS119" s="352"/>
    </row>
    <row r="120" spans="1:123">
      <c r="A120" s="532"/>
      <c r="D120" s="889"/>
      <c r="E120" s="891" t="s">
        <v>632</v>
      </c>
      <c r="F120" s="891"/>
      <c r="G120" s="891"/>
      <c r="H120" s="891"/>
      <c r="I120" s="891"/>
      <c r="J120" s="891"/>
      <c r="K120" s="891"/>
      <c r="L120" s="1326"/>
      <c r="M120" s="1327"/>
      <c r="N120" s="1327"/>
      <c r="O120" s="1327"/>
      <c r="P120" s="1327"/>
      <c r="Q120" s="1327"/>
      <c r="R120" s="1327"/>
      <c r="S120" s="1327"/>
      <c r="T120" s="1327"/>
      <c r="U120" s="1327"/>
      <c r="V120" s="1327"/>
      <c r="W120" s="1327"/>
      <c r="X120" s="1327"/>
      <c r="Y120" s="1327"/>
      <c r="Z120" s="1327"/>
      <c r="AA120" s="1327"/>
      <c r="AB120" s="1327"/>
      <c r="AC120" s="1327"/>
      <c r="AD120" s="1327"/>
      <c r="AE120" s="1327"/>
      <c r="AF120" s="1327"/>
      <c r="AG120" s="1328"/>
      <c r="AH120" s="891"/>
      <c r="AI120" s="891"/>
      <c r="AJ120" s="891"/>
      <c r="AK120" s="907"/>
      <c r="AM120" s="532"/>
      <c r="AO120" s="909" t="s">
        <v>337</v>
      </c>
      <c r="AP120" s="910"/>
      <c r="AQ120" s="920"/>
      <c r="AR120" s="920"/>
      <c r="AS120" s="920"/>
      <c r="AT120" s="910"/>
      <c r="AU120" s="910"/>
      <c r="AV120" s="910"/>
      <c r="AW120" s="910"/>
      <c r="AX120" s="910"/>
      <c r="AY120" s="910"/>
      <c r="AZ120" s="910"/>
      <c r="BA120" s="910"/>
      <c r="BB120" s="910"/>
      <c r="BC120" s="910"/>
      <c r="BD120" s="910"/>
      <c r="BE120" s="910"/>
      <c r="BF120" s="911"/>
      <c r="CC120" s="352"/>
      <c r="CF120" s="1100" t="s">
        <v>717</v>
      </c>
      <c r="CJ120" s="443" t="s">
        <v>718</v>
      </c>
      <c r="DS120" s="352"/>
    </row>
    <row r="121" spans="1:123">
      <c r="A121" s="532"/>
      <c r="D121" s="889"/>
      <c r="E121" s="891" t="s">
        <v>633</v>
      </c>
      <c r="F121" s="891"/>
      <c r="G121" s="891"/>
      <c r="H121" s="891"/>
      <c r="I121" s="891"/>
      <c r="J121" s="891"/>
      <c r="K121" s="891"/>
      <c r="L121" s="1326"/>
      <c r="M121" s="1327"/>
      <c r="N121" s="1327"/>
      <c r="O121" s="1327"/>
      <c r="P121" s="1327"/>
      <c r="Q121" s="1327"/>
      <c r="R121" s="1327"/>
      <c r="S121" s="1327"/>
      <c r="T121" s="1327"/>
      <c r="U121" s="1327"/>
      <c r="V121" s="1327"/>
      <c r="W121" s="1327"/>
      <c r="X121" s="1327"/>
      <c r="Y121" s="1327"/>
      <c r="Z121" s="1327"/>
      <c r="AA121" s="1327"/>
      <c r="AB121" s="1327"/>
      <c r="AC121" s="1327"/>
      <c r="AD121" s="1327"/>
      <c r="AE121" s="1327"/>
      <c r="AF121" s="1327"/>
      <c r="AG121" s="1328"/>
      <c r="AH121" s="891"/>
      <c r="AI121" s="891"/>
      <c r="AJ121" s="891"/>
      <c r="AK121" s="907"/>
      <c r="AM121" s="532"/>
      <c r="AO121" s="1251">
        <f>IF(BD121,1,2)</f>
        <v>1</v>
      </c>
      <c r="AP121" s="1251"/>
      <c r="AQ121" s="912" t="s">
        <v>316</v>
      </c>
      <c r="AR121" s="912"/>
      <c r="AS121" s="912"/>
      <c r="AT121" s="913"/>
      <c r="AU121" s="914"/>
      <c r="AV121" s="1299" t="s">
        <v>331</v>
      </c>
      <c r="AW121" s="1300"/>
      <c r="AX121" s="1300"/>
      <c r="AY121" s="1300"/>
      <c r="AZ121" s="1300"/>
      <c r="BA121" s="1300"/>
      <c r="BB121" s="1300"/>
      <c r="BC121" s="1301"/>
      <c r="BD121" s="1295" t="b">
        <v>1</v>
      </c>
      <c r="BE121" s="1295"/>
      <c r="BF121" s="1295"/>
      <c r="CC121" s="352"/>
      <c r="CF121" s="1100" t="s">
        <v>719</v>
      </c>
      <c r="CJ121" s="443" t="s">
        <v>711</v>
      </c>
      <c r="DS121" s="352"/>
    </row>
    <row r="122" spans="1:123">
      <c r="A122" s="532"/>
      <c r="D122" s="889"/>
      <c r="E122" s="891" t="s">
        <v>634</v>
      </c>
      <c r="F122" s="891"/>
      <c r="G122" s="891"/>
      <c r="H122" s="891"/>
      <c r="I122" s="891"/>
      <c r="J122" s="891"/>
      <c r="K122" s="891"/>
      <c r="L122" s="1326"/>
      <c r="M122" s="1327"/>
      <c r="N122" s="1327"/>
      <c r="O122" s="1327"/>
      <c r="P122" s="1327"/>
      <c r="Q122" s="1327"/>
      <c r="R122" s="1327"/>
      <c r="S122" s="1327"/>
      <c r="T122" s="1327"/>
      <c r="U122" s="1327"/>
      <c r="V122" s="1327"/>
      <c r="W122" s="1327"/>
      <c r="X122" s="1327"/>
      <c r="Y122" s="1327"/>
      <c r="Z122" s="1327"/>
      <c r="AA122" s="1327"/>
      <c r="AB122" s="1327"/>
      <c r="AC122" s="1327"/>
      <c r="AD122" s="1327"/>
      <c r="AE122" s="1327"/>
      <c r="AF122" s="1327"/>
      <c r="AG122" s="1328"/>
      <c r="AH122" s="891"/>
      <c r="AI122" s="891"/>
      <c r="AJ122" s="891"/>
      <c r="AK122" s="907"/>
      <c r="AM122" s="532"/>
      <c r="AO122" s="915"/>
      <c r="AP122" s="913"/>
      <c r="AQ122" s="912" t="s">
        <v>318</v>
      </c>
      <c r="AR122" s="912" t="s">
        <v>338</v>
      </c>
      <c r="AS122" s="912"/>
      <c r="AT122" s="913"/>
      <c r="AU122" s="914"/>
      <c r="AV122" s="1299" t="s">
        <v>330</v>
      </c>
      <c r="AW122" s="1300"/>
      <c r="AX122" s="1300"/>
      <c r="AY122" s="1300"/>
      <c r="AZ122" s="1300"/>
      <c r="BA122" s="1300"/>
      <c r="BB122" s="1300"/>
      <c r="BC122" s="1301"/>
      <c r="BD122" s="1295" t="b">
        <v>0</v>
      </c>
      <c r="BE122" s="1295"/>
      <c r="BF122" s="1295"/>
      <c r="CC122" s="352"/>
      <c r="CF122" s="1100" t="s">
        <v>721</v>
      </c>
      <c r="CJ122" s="443" t="s">
        <v>720</v>
      </c>
      <c r="DS122" s="352"/>
    </row>
    <row r="123" spans="1:123">
      <c r="A123" s="532"/>
      <c r="D123" s="889"/>
      <c r="E123" s="891" t="s">
        <v>635</v>
      </c>
      <c r="F123" s="891"/>
      <c r="G123" s="891"/>
      <c r="H123" s="891"/>
      <c r="I123" s="891"/>
      <c r="J123" s="891"/>
      <c r="K123" s="891"/>
      <c r="L123" s="1326"/>
      <c r="M123" s="1327"/>
      <c r="N123" s="1327"/>
      <c r="O123" s="1327"/>
      <c r="P123" s="1327"/>
      <c r="Q123" s="1327"/>
      <c r="R123" s="1327"/>
      <c r="S123" s="1327"/>
      <c r="T123" s="1327"/>
      <c r="U123" s="1327"/>
      <c r="V123" s="1327"/>
      <c r="W123" s="1327"/>
      <c r="X123" s="1327"/>
      <c r="Y123" s="1327"/>
      <c r="Z123" s="1327"/>
      <c r="AA123" s="1327"/>
      <c r="AB123" s="1327"/>
      <c r="AC123" s="1327"/>
      <c r="AD123" s="1327"/>
      <c r="AE123" s="1327"/>
      <c r="AF123" s="1327"/>
      <c r="AG123" s="1328"/>
      <c r="AH123" s="891"/>
      <c r="AI123" s="891"/>
      <c r="AJ123" s="891"/>
      <c r="AK123" s="907"/>
      <c r="AM123" s="532"/>
      <c r="AO123" s="915"/>
      <c r="AP123" s="913"/>
      <c r="AQ123" s="912"/>
      <c r="AR123" s="912" t="s">
        <v>329</v>
      </c>
      <c r="AS123" s="912"/>
      <c r="AT123" s="913"/>
      <c r="AU123" s="913"/>
      <c r="AV123" s="913"/>
      <c r="AW123" s="913"/>
      <c r="AX123" s="913"/>
      <c r="AY123" s="913"/>
      <c r="AZ123" s="913"/>
      <c r="BA123" s="913"/>
      <c r="BB123" s="913"/>
      <c r="BC123" s="913"/>
      <c r="BD123" s="913"/>
      <c r="BE123" s="913"/>
      <c r="BF123" s="916"/>
      <c r="CC123" s="352"/>
      <c r="CF123" s="1100" t="s">
        <v>723</v>
      </c>
      <c r="CJ123" s="443" t="s">
        <v>724</v>
      </c>
      <c r="DS123" s="352"/>
    </row>
    <row r="124" spans="1:123">
      <c r="A124" s="532"/>
      <c r="D124" s="889"/>
      <c r="E124" s="891" t="s">
        <v>636</v>
      </c>
      <c r="F124" s="891"/>
      <c r="G124" s="891"/>
      <c r="H124" s="891"/>
      <c r="I124" s="891"/>
      <c r="J124" s="891"/>
      <c r="K124" s="891"/>
      <c r="L124" s="1326"/>
      <c r="M124" s="1327"/>
      <c r="N124" s="1327"/>
      <c r="O124" s="1327"/>
      <c r="P124" s="1327"/>
      <c r="Q124" s="1327"/>
      <c r="R124" s="1327"/>
      <c r="S124" s="1327"/>
      <c r="T124" s="1327"/>
      <c r="U124" s="1327"/>
      <c r="V124" s="1327"/>
      <c r="W124" s="1327"/>
      <c r="X124" s="1327"/>
      <c r="Y124" s="1327"/>
      <c r="Z124" s="1327"/>
      <c r="AA124" s="1327"/>
      <c r="AB124" s="1327"/>
      <c r="AC124" s="1327"/>
      <c r="AD124" s="1327"/>
      <c r="AE124" s="1327"/>
      <c r="AF124" s="1327"/>
      <c r="AG124" s="1328"/>
      <c r="AH124" s="891"/>
      <c r="AI124" s="891"/>
      <c r="AJ124" s="891"/>
      <c r="AK124" s="907"/>
      <c r="AM124" s="532"/>
      <c r="AO124" s="1308" t="s">
        <v>115</v>
      </c>
      <c r="AP124" s="1309"/>
      <c r="AQ124" s="912" t="s">
        <v>320</v>
      </c>
      <c r="AR124" s="912"/>
      <c r="AS124" s="912"/>
      <c r="AT124" s="913"/>
      <c r="AU124" s="913"/>
      <c r="AV124" s="913"/>
      <c r="AW124" s="913"/>
      <c r="AX124" s="913"/>
      <c r="AY124" s="913"/>
      <c r="AZ124" s="913"/>
      <c r="BA124" s="913"/>
      <c r="BB124" s="913" t="s">
        <v>322</v>
      </c>
      <c r="BC124" s="913"/>
      <c r="BD124" s="1295">
        <f>VLOOKUP(VALUE(AO124),AO74:BG79,6)</f>
        <v>14130</v>
      </c>
      <c r="BE124" s="1295"/>
      <c r="BF124" s="1295"/>
      <c r="CC124" s="352"/>
      <c r="CF124" s="1100" t="s">
        <v>725</v>
      </c>
      <c r="CJ124" s="443" t="s">
        <v>726</v>
      </c>
      <c r="DS124" s="352"/>
    </row>
    <row r="125" spans="1:123">
      <c r="A125" s="532"/>
      <c r="D125" s="892"/>
      <c r="E125" s="894"/>
      <c r="F125" s="894"/>
      <c r="G125" s="894"/>
      <c r="H125" s="894"/>
      <c r="I125" s="894"/>
      <c r="J125" s="894"/>
      <c r="K125" s="894"/>
      <c r="L125" s="894"/>
      <c r="M125" s="894"/>
      <c r="N125" s="894"/>
      <c r="O125" s="894"/>
      <c r="P125" s="894"/>
      <c r="Q125" s="894"/>
      <c r="R125" s="894"/>
      <c r="S125" s="894"/>
      <c r="T125" s="894"/>
      <c r="U125" s="894"/>
      <c r="V125" s="894"/>
      <c r="W125" s="894"/>
      <c r="X125" s="894"/>
      <c r="Y125" s="894"/>
      <c r="Z125" s="894"/>
      <c r="AA125" s="894"/>
      <c r="AB125" s="894"/>
      <c r="AC125" s="894"/>
      <c r="AD125" s="894"/>
      <c r="AE125" s="894"/>
      <c r="AF125" s="894"/>
      <c r="AG125" s="894"/>
      <c r="AH125" s="894"/>
      <c r="AI125" s="894"/>
      <c r="AJ125" s="894"/>
      <c r="AK125" s="908"/>
      <c r="AM125" s="532"/>
      <c r="AO125" s="915"/>
      <c r="AP125" s="913"/>
      <c r="AQ125" s="913"/>
      <c r="AR125" s="913"/>
      <c r="AS125" s="913"/>
      <c r="AT125" s="913"/>
      <c r="AU125" s="913"/>
      <c r="AV125" s="913"/>
      <c r="AW125" s="913"/>
      <c r="AX125" s="913"/>
      <c r="AY125" s="913"/>
      <c r="AZ125" s="913"/>
      <c r="BA125" s="913"/>
      <c r="BB125" s="913" t="s">
        <v>351</v>
      </c>
      <c r="BC125" s="913"/>
      <c r="BD125" s="1295">
        <f>VLOOKUP(VALUE(AO124),AO74:BG79,15)</f>
        <v>15543</v>
      </c>
      <c r="BE125" s="1295"/>
      <c r="BF125" s="1295"/>
      <c r="CC125" s="352"/>
      <c r="CF125" s="1100" t="s">
        <v>829</v>
      </c>
      <c r="CJ125" s="443" t="s">
        <v>830</v>
      </c>
      <c r="DS125" s="352"/>
    </row>
    <row r="126" spans="1:123">
      <c r="A126" s="532"/>
      <c r="AL126" s="443"/>
      <c r="AM126" s="532"/>
      <c r="AO126" s="917"/>
      <c r="AP126" s="918"/>
      <c r="AQ126" s="918"/>
      <c r="AR126" s="918"/>
      <c r="AS126" s="918"/>
      <c r="AT126" s="918"/>
      <c r="AU126" s="918"/>
      <c r="AV126" s="918"/>
      <c r="AW126" s="918"/>
      <c r="AX126" s="918"/>
      <c r="AY126" s="918"/>
      <c r="AZ126" s="918"/>
      <c r="BA126" s="918"/>
      <c r="BB126" s="918"/>
      <c r="BC126" s="918"/>
      <c r="BD126" s="918"/>
      <c r="BE126" s="918"/>
      <c r="BF126" s="921"/>
      <c r="CC126" s="352"/>
      <c r="CF126" s="1100" t="s">
        <v>847</v>
      </c>
      <c r="CJ126" s="443" t="s">
        <v>848</v>
      </c>
      <c r="DS126" s="352"/>
    </row>
    <row r="127" spans="1:123">
      <c r="A127" s="532"/>
      <c r="B127" s="532"/>
      <c r="C127" s="532"/>
      <c r="D127" s="532"/>
      <c r="E127" s="532"/>
      <c r="F127" s="532"/>
      <c r="G127" s="532"/>
      <c r="H127" s="532"/>
      <c r="I127" s="532"/>
      <c r="J127" s="532"/>
      <c r="K127" s="532"/>
      <c r="L127" s="532"/>
      <c r="M127" s="532"/>
      <c r="N127" s="532"/>
      <c r="O127" s="532"/>
      <c r="P127" s="532"/>
      <c r="Q127" s="532"/>
      <c r="R127" s="532"/>
      <c r="S127" s="532"/>
      <c r="T127" s="532"/>
      <c r="U127" s="532"/>
      <c r="V127" s="532"/>
      <c r="W127" s="532"/>
      <c r="X127" s="532"/>
      <c r="Y127" s="532"/>
      <c r="Z127" s="532"/>
      <c r="AA127" s="532"/>
      <c r="AB127" s="532"/>
      <c r="AC127" s="532"/>
      <c r="AD127" s="532"/>
      <c r="AE127" s="532"/>
      <c r="AF127" s="532"/>
      <c r="AG127" s="532"/>
      <c r="AH127" s="532"/>
      <c r="AI127" s="532"/>
      <c r="AJ127" s="532"/>
      <c r="AK127" s="532"/>
      <c r="AL127" s="532"/>
      <c r="AM127" s="532"/>
      <c r="AO127" s="909" t="s">
        <v>340</v>
      </c>
      <c r="AP127" s="910"/>
      <c r="AQ127" s="910"/>
      <c r="AR127" s="910"/>
      <c r="AS127" s="910"/>
      <c r="AT127" s="910"/>
      <c r="AU127" s="910"/>
      <c r="AV127" s="910"/>
      <c r="AW127" s="910"/>
      <c r="AX127" s="910"/>
      <c r="AY127" s="910"/>
      <c r="AZ127" s="910"/>
      <c r="BA127" s="910"/>
      <c r="BB127" s="910"/>
      <c r="BC127" s="910"/>
      <c r="BD127" s="910"/>
      <c r="BE127" s="910"/>
      <c r="BF127" s="911"/>
      <c r="CC127" s="352"/>
      <c r="CF127" s="1100" t="s">
        <v>849</v>
      </c>
      <c r="CJ127" s="443" t="s">
        <v>851</v>
      </c>
      <c r="DS127" s="352"/>
    </row>
    <row r="128" spans="1:123">
      <c r="AM128" s="445"/>
      <c r="AO128" s="1251">
        <f>IF(BD128,1,2)</f>
        <v>1</v>
      </c>
      <c r="AP128" s="1251"/>
      <c r="AQ128" s="912" t="s">
        <v>316</v>
      </c>
      <c r="AR128" s="912"/>
      <c r="AS128" s="912"/>
      <c r="AT128" s="913"/>
      <c r="AU128" s="914"/>
      <c r="AV128" s="1299" t="s">
        <v>331</v>
      </c>
      <c r="AW128" s="1300"/>
      <c r="AX128" s="1300"/>
      <c r="AY128" s="1300"/>
      <c r="AZ128" s="1300"/>
      <c r="BA128" s="1300"/>
      <c r="BB128" s="1300"/>
      <c r="BC128" s="1301"/>
      <c r="BD128" s="1295" t="b">
        <v>1</v>
      </c>
      <c r="BE128" s="1295"/>
      <c r="BF128" s="1295"/>
      <c r="BZ128" s="441"/>
      <c r="CA128" s="441"/>
      <c r="CC128" s="352"/>
      <c r="CF128" s="1100" t="s">
        <v>863</v>
      </c>
      <c r="CJ128" s="443" t="s">
        <v>864</v>
      </c>
      <c r="DS128" s="352"/>
    </row>
    <row r="129" spans="39:123">
      <c r="AM129" s="445"/>
      <c r="AO129" s="915"/>
      <c r="AP129" s="913"/>
      <c r="AQ129" s="912" t="s">
        <v>341</v>
      </c>
      <c r="AR129" s="912"/>
      <c r="AS129" s="912"/>
      <c r="AT129" s="913"/>
      <c r="AU129" s="914"/>
      <c r="AV129" s="1299" t="s">
        <v>343</v>
      </c>
      <c r="AW129" s="1300"/>
      <c r="AX129" s="1300"/>
      <c r="AY129" s="1300"/>
      <c r="AZ129" s="1300"/>
      <c r="BA129" s="1300"/>
      <c r="BB129" s="1300"/>
      <c r="BC129" s="1301"/>
      <c r="BD129" s="1295" t="b">
        <v>0</v>
      </c>
      <c r="BE129" s="1295"/>
      <c r="BF129" s="1295"/>
      <c r="BZ129" s="441"/>
      <c r="CA129" s="441"/>
      <c r="CC129" s="352"/>
      <c r="CF129" s="1100" t="s">
        <v>865</v>
      </c>
      <c r="CJ129" s="443" t="s">
        <v>866</v>
      </c>
      <c r="DS129" s="352"/>
    </row>
    <row r="130" spans="39:123">
      <c r="AM130" s="445"/>
      <c r="AO130" s="915"/>
      <c r="AP130" s="913"/>
      <c r="AQ130" s="912"/>
      <c r="AR130" s="912"/>
      <c r="AS130" s="912"/>
      <c r="AT130" s="913"/>
      <c r="AU130" s="913"/>
      <c r="AV130" s="913"/>
      <c r="AW130" s="913"/>
      <c r="AX130" s="913"/>
      <c r="AY130" s="913"/>
      <c r="AZ130" s="913"/>
      <c r="BA130" s="913"/>
      <c r="BB130" s="913"/>
      <c r="BC130" s="913"/>
      <c r="BD130" s="913"/>
      <c r="BE130" s="913"/>
      <c r="BF130" s="916"/>
      <c r="BZ130" s="441"/>
      <c r="CA130" s="441"/>
      <c r="CC130" s="352"/>
      <c r="CF130" s="1100" t="s">
        <v>867</v>
      </c>
      <c r="CJ130" s="443" t="s">
        <v>868</v>
      </c>
      <c r="DS130" s="352"/>
    </row>
    <row r="131" spans="39:123">
      <c r="AM131" s="445"/>
      <c r="AO131" s="1308" t="s">
        <v>64</v>
      </c>
      <c r="AP131" s="1309"/>
      <c r="AQ131" s="912" t="s">
        <v>342</v>
      </c>
      <c r="AR131" s="912"/>
      <c r="AS131" s="912"/>
      <c r="AT131" s="913"/>
      <c r="AU131" s="913"/>
      <c r="AV131" s="913"/>
      <c r="AW131" s="913"/>
      <c r="AX131" s="913"/>
      <c r="AY131" s="913"/>
      <c r="AZ131" s="913"/>
      <c r="BA131" s="913"/>
      <c r="BB131" s="913" t="s">
        <v>322</v>
      </c>
      <c r="BC131" s="913"/>
      <c r="BD131" s="1295">
        <f>VLOOKUP(VALUE(AO131),AO84:BG92,6)</f>
        <v>88320</v>
      </c>
      <c r="BE131" s="1295"/>
      <c r="BF131" s="1295"/>
      <c r="BZ131" s="441"/>
      <c r="CA131" s="441"/>
      <c r="CC131" s="352"/>
      <c r="CF131" s="1100" t="s">
        <v>870</v>
      </c>
      <c r="CJ131" s="443" t="s">
        <v>869</v>
      </c>
      <c r="DS131" s="352"/>
    </row>
    <row r="132" spans="39:123">
      <c r="AM132" s="445"/>
      <c r="AO132" s="915"/>
      <c r="AP132" s="913"/>
      <c r="AQ132" s="912"/>
      <c r="AR132" s="912"/>
      <c r="AS132" s="912"/>
      <c r="AT132" s="913"/>
      <c r="AU132" s="913"/>
      <c r="AV132" s="913"/>
      <c r="AW132" s="913"/>
      <c r="AX132" s="913"/>
      <c r="AY132" s="913"/>
      <c r="AZ132" s="913"/>
      <c r="BA132" s="913"/>
      <c r="BB132" s="913" t="s">
        <v>351</v>
      </c>
      <c r="BC132" s="913"/>
      <c r="BD132" s="1295">
        <f>VLOOKUP(VALUE(AO131),AO84:BG92,15)</f>
        <v>97152</v>
      </c>
      <c r="BE132" s="1295"/>
      <c r="BF132" s="1295"/>
      <c r="BZ132" s="441"/>
      <c r="CA132" s="441"/>
      <c r="CC132" s="352"/>
      <c r="CF132" s="1100" t="s">
        <v>871</v>
      </c>
      <c r="CJ132" s="443" t="s">
        <v>872</v>
      </c>
      <c r="DS132" s="352"/>
    </row>
    <row r="133" spans="39:123">
      <c r="AM133" s="445"/>
      <c r="AO133" s="917"/>
      <c r="AP133" s="918"/>
      <c r="AQ133" s="918"/>
      <c r="AR133" s="918"/>
      <c r="AS133" s="918"/>
      <c r="AT133" s="918"/>
      <c r="AU133" s="918"/>
      <c r="AV133" s="918"/>
      <c r="AW133" s="918"/>
      <c r="AX133" s="918"/>
      <c r="AY133" s="918"/>
      <c r="AZ133" s="918"/>
      <c r="BA133" s="918"/>
      <c r="BB133" s="918"/>
      <c r="BC133" s="918"/>
      <c r="BD133" s="918"/>
      <c r="BE133" s="918"/>
      <c r="BF133" s="921"/>
      <c r="BZ133" s="441"/>
      <c r="CA133" s="441"/>
      <c r="CC133" s="352"/>
      <c r="CF133" s="1100" t="s">
        <v>873</v>
      </c>
      <c r="CJ133" s="443" t="s">
        <v>874</v>
      </c>
      <c r="DS133" s="352"/>
    </row>
    <row r="134" spans="39:123">
      <c r="AM134" s="445"/>
      <c r="BZ134" s="441"/>
      <c r="CA134" s="441"/>
      <c r="CC134" s="352"/>
      <c r="CF134" s="1100" t="s">
        <v>880</v>
      </c>
      <c r="CJ134" s="443" t="s">
        <v>882</v>
      </c>
      <c r="DS134" s="352"/>
    </row>
    <row r="135" spans="39:123">
      <c r="AM135" s="445"/>
      <c r="BZ135" s="441"/>
      <c r="CA135" s="441"/>
      <c r="CC135" s="352"/>
      <c r="CF135" s="1100" t="s">
        <v>886</v>
      </c>
      <c r="CJ135" s="443" t="s">
        <v>887</v>
      </c>
      <c r="DS135" s="352"/>
    </row>
    <row r="136" spans="39:123">
      <c r="AM136" s="445"/>
      <c r="AO136" s="451" t="s">
        <v>559</v>
      </c>
      <c r="AP136" s="450"/>
      <c r="AQ136" s="450"/>
      <c r="AR136" s="450"/>
      <c r="AS136" s="450"/>
      <c r="AT136" s="450"/>
      <c r="AU136" s="450"/>
      <c r="AV136" s="450"/>
      <c r="AW136" s="450"/>
      <c r="AX136" s="450"/>
      <c r="AY136" s="450"/>
      <c r="AZ136" s="450"/>
      <c r="BA136" s="450"/>
      <c r="BB136" s="450"/>
      <c r="BC136" s="450"/>
      <c r="BD136" s="450"/>
      <c r="BE136" s="450"/>
      <c r="BF136" s="450"/>
      <c r="BG136" s="450"/>
      <c r="BH136" s="442"/>
      <c r="BI136" s="442"/>
      <c r="BJ136" s="452" t="s">
        <v>47</v>
      </c>
      <c r="BK136" s="450"/>
      <c r="BL136" s="450"/>
      <c r="BM136" s="450"/>
      <c r="BN136" s="450"/>
      <c r="BO136" s="450"/>
      <c r="BP136" s="450"/>
      <c r="BQ136" s="450"/>
      <c r="BR136" s="450"/>
      <c r="BS136" s="450"/>
      <c r="BT136" s="450"/>
      <c r="BU136" s="450"/>
      <c r="BV136" s="450"/>
      <c r="BW136" s="450"/>
      <c r="BX136" s="450"/>
      <c r="BY136" s="450"/>
      <c r="BZ136" s="450"/>
      <c r="CA136" s="451"/>
      <c r="CC136" s="352"/>
      <c r="CF136" s="1100" t="s">
        <v>891</v>
      </c>
      <c r="CJ136" s="443" t="s">
        <v>869</v>
      </c>
      <c r="DS136" s="352"/>
    </row>
    <row r="137" spans="39:123" ht="14.25">
      <c r="AM137" s="445"/>
      <c r="AO137" s="1030">
        <v>4</v>
      </c>
      <c r="AP137" s="1039" t="s">
        <v>89</v>
      </c>
      <c r="AQ137" s="1040" t="s">
        <v>49</v>
      </c>
      <c r="AR137" s="1041"/>
      <c r="AS137" s="1296">
        <v>22290</v>
      </c>
      <c r="AT137" s="1297"/>
      <c r="AU137" s="1298"/>
      <c r="AV137" s="1296">
        <v>22290</v>
      </c>
      <c r="AW137" s="1297"/>
      <c r="AX137" s="1298"/>
      <c r="AY137" s="1313" t="s">
        <v>50</v>
      </c>
      <c r="AZ137" s="1314"/>
      <c r="BA137" s="1302">
        <f t="shared" ref="BA137:BA142" si="3">ROUNDDOWN(AS137*(10+100)/100,0)</f>
        <v>24519</v>
      </c>
      <c r="BB137" s="1303"/>
      <c r="BC137" s="1304"/>
      <c r="BD137" s="1302">
        <f t="shared" ref="BD137:BD142" si="4">ROUNDDOWN(AV137*(10+100)/100,0)</f>
        <v>24519</v>
      </c>
      <c r="BE137" s="1303"/>
      <c r="BF137" s="1303"/>
      <c r="BG137" s="1037"/>
      <c r="BJ137" s="1285" t="s">
        <v>560</v>
      </c>
      <c r="BK137" s="1286"/>
      <c r="BL137" s="1286"/>
      <c r="BM137" s="1286"/>
      <c r="BN137" s="1286"/>
      <c r="BO137" s="1286"/>
      <c r="BP137" s="1286"/>
      <c r="BQ137" s="1286"/>
      <c r="BR137" s="1286"/>
      <c r="BS137" s="1286"/>
      <c r="BT137" s="1286"/>
      <c r="BU137" s="1286"/>
      <c r="BV137" s="1286"/>
      <c r="BW137" s="1286"/>
      <c r="BX137" s="1286"/>
      <c r="BY137" s="1286"/>
      <c r="BZ137" s="1286"/>
      <c r="CA137" s="1287"/>
      <c r="CC137" s="352"/>
      <c r="CF137" s="1100" t="s">
        <v>909</v>
      </c>
      <c r="CJ137" s="443" t="s">
        <v>910</v>
      </c>
      <c r="DS137" s="352"/>
    </row>
    <row r="138" spans="39:123" ht="14.25">
      <c r="AM138" s="445"/>
      <c r="AO138" s="1029">
        <v>5</v>
      </c>
      <c r="AP138" s="455" t="s">
        <v>89</v>
      </c>
      <c r="AQ138" s="1035" t="s">
        <v>49</v>
      </c>
      <c r="AR138" s="1036"/>
      <c r="AS138" s="1310">
        <v>18180</v>
      </c>
      <c r="AT138" s="1311"/>
      <c r="AU138" s="1312"/>
      <c r="AV138" s="1310">
        <v>18180</v>
      </c>
      <c r="AW138" s="1311"/>
      <c r="AX138" s="1312"/>
      <c r="AY138" s="1264" t="s">
        <v>50</v>
      </c>
      <c r="AZ138" s="1265"/>
      <c r="BA138" s="1305">
        <f t="shared" si="3"/>
        <v>19998</v>
      </c>
      <c r="BB138" s="1306"/>
      <c r="BC138" s="1307"/>
      <c r="BD138" s="1305">
        <f t="shared" si="4"/>
        <v>19998</v>
      </c>
      <c r="BE138" s="1306"/>
      <c r="BF138" s="1306"/>
      <c r="BG138" s="1038"/>
      <c r="BJ138" s="1031" t="str">
        <f>BJ78</f>
        <v>5</v>
      </c>
      <c r="BK138" s="1032" t="str">
        <f>IF(BJ78="","","年")</f>
        <v>年</v>
      </c>
      <c r="BL138" s="1293" t="str">
        <f>IF(BJ138="","","月額")</f>
        <v>月額</v>
      </c>
      <c r="BM138" s="1294"/>
      <c r="BN138" s="1291">
        <f>IF(ISERROR(VLOOKUP(INT(BJ138),$AO$137:$BG$143,5)),"",VLOOKUP(INT(BJ138),$AO$137:$BG$143,5))</f>
        <v>18180</v>
      </c>
      <c r="BO138" s="1292"/>
      <c r="BP138" s="1292"/>
      <c r="BQ138" s="1291">
        <f>IF(ISERROR(VLOOKUP(INT(BJ138),$AO$137:$BG$143,8)),"",VLOOKUP(INT(BJ138),$AO$137:$BG$143,8))</f>
        <v>18180</v>
      </c>
      <c r="BR138" s="1292"/>
      <c r="BS138" s="1292"/>
      <c r="BT138" s="1259" t="str">
        <f>IF(BJ138="","","税込")</f>
        <v>税込</v>
      </c>
      <c r="BU138" s="1260"/>
      <c r="BV138" s="1288">
        <f>IF(ISERROR(VLOOKUP(INT(BJ138),$AO$137:$BG$143,13)),"",VLOOKUP(INT(BJ138),$AO$137:$BG$143,13))</f>
        <v>19998</v>
      </c>
      <c r="BW138" s="1289"/>
      <c r="BX138" s="1289"/>
      <c r="BY138" s="1288">
        <f>IF(ISERROR(VLOOKUP(INT(BJ138),$AO$137:$BG$143,16)),"",VLOOKUP(INT(BJ138),$AO$137:$BG$143,16))</f>
        <v>19998</v>
      </c>
      <c r="BZ138" s="1289"/>
      <c r="CA138" s="1290"/>
      <c r="CC138" s="352"/>
      <c r="CF138" s="1100" t="s">
        <v>911</v>
      </c>
      <c r="CJ138" s="443" t="s">
        <v>912</v>
      </c>
      <c r="DS138" s="352"/>
    </row>
    <row r="139" spans="39:123" ht="14.25">
      <c r="AM139" s="445"/>
      <c r="AO139" s="1029">
        <v>6</v>
      </c>
      <c r="AP139" s="455" t="s">
        <v>89</v>
      </c>
      <c r="AQ139" s="1035" t="s">
        <v>49</v>
      </c>
      <c r="AR139" s="1036"/>
      <c r="AS139" s="1310">
        <v>15900</v>
      </c>
      <c r="AT139" s="1311"/>
      <c r="AU139" s="1311"/>
      <c r="AV139" s="1310">
        <v>15900</v>
      </c>
      <c r="AW139" s="1311"/>
      <c r="AX139" s="1311"/>
      <c r="AY139" s="1264" t="s">
        <v>50</v>
      </c>
      <c r="AZ139" s="1265"/>
      <c r="BA139" s="1305">
        <f t="shared" si="3"/>
        <v>17490</v>
      </c>
      <c r="BB139" s="1306"/>
      <c r="BC139" s="1307"/>
      <c r="BD139" s="1305">
        <f t="shared" si="4"/>
        <v>17490</v>
      </c>
      <c r="BE139" s="1306"/>
      <c r="BF139" s="1306"/>
      <c r="BG139" s="1038"/>
      <c r="BJ139" s="1031" t="str">
        <f>BJ79</f>
        <v>6</v>
      </c>
      <c r="BK139" s="1032" t="str">
        <f>IF(BJ79="","","年")</f>
        <v>年</v>
      </c>
      <c r="BL139" s="1293" t="str">
        <f>IF(BJ139="","","月額")</f>
        <v>月額</v>
      </c>
      <c r="BM139" s="1294"/>
      <c r="BN139" s="1291">
        <f>IF(ISERROR(VLOOKUP(INT(BJ139),$AO$137:$BG$143,5)),"",VLOOKUP(INT(BJ139),$AO$137:$BG$143,5))</f>
        <v>15900</v>
      </c>
      <c r="BO139" s="1292"/>
      <c r="BP139" s="1292"/>
      <c r="BQ139" s="1291">
        <f>IF(ISERROR(VLOOKUP(INT(BJ139),$AO$137:$BG$143,8)),"",VLOOKUP(INT(BJ139),$AO$137:$BG$143,8))</f>
        <v>15900</v>
      </c>
      <c r="BR139" s="1292"/>
      <c r="BS139" s="1292"/>
      <c r="BT139" s="1259" t="str">
        <f>IF(BJ139="","","税込")</f>
        <v>税込</v>
      </c>
      <c r="BU139" s="1260"/>
      <c r="BV139" s="1288">
        <f>IF(ISERROR(VLOOKUP(INT(BJ139),$AO$137:$BG$143,13)),"",VLOOKUP(INT(BJ139),$AO$137:$BG$143,13))</f>
        <v>17490</v>
      </c>
      <c r="BW139" s="1289"/>
      <c r="BX139" s="1289"/>
      <c r="BY139" s="1288">
        <f>IF(ISERROR(VLOOKUP(INT(BJ139),$AO$137:$BG$143,16)),"",VLOOKUP(INT(BJ139),$AO$137:$BG$143,16))</f>
        <v>17490</v>
      </c>
      <c r="BZ139" s="1289"/>
      <c r="CA139" s="1290"/>
      <c r="CC139" s="352"/>
      <c r="CF139" s="1100" t="s">
        <v>913</v>
      </c>
      <c r="CJ139" s="443" t="s">
        <v>914</v>
      </c>
      <c r="DS139" s="352"/>
    </row>
    <row r="140" spans="39:123" ht="14.25">
      <c r="AM140" s="445"/>
      <c r="AO140" s="1029">
        <v>7</v>
      </c>
      <c r="AP140" s="455" t="s">
        <v>89</v>
      </c>
      <c r="AQ140" s="1035" t="s">
        <v>49</v>
      </c>
      <c r="AR140" s="1036"/>
      <c r="AS140" s="1310">
        <v>14130</v>
      </c>
      <c r="AT140" s="1311"/>
      <c r="AU140" s="1311"/>
      <c r="AV140" s="1310">
        <v>14130</v>
      </c>
      <c r="AW140" s="1311"/>
      <c r="AX140" s="1311"/>
      <c r="AY140" s="1264" t="s">
        <v>50</v>
      </c>
      <c r="AZ140" s="1265"/>
      <c r="BA140" s="1305">
        <f t="shared" si="3"/>
        <v>15543</v>
      </c>
      <c r="BB140" s="1306"/>
      <c r="BC140" s="1307"/>
      <c r="BD140" s="1305">
        <f t="shared" si="4"/>
        <v>15543</v>
      </c>
      <c r="BE140" s="1306"/>
      <c r="BF140" s="1306"/>
      <c r="BG140" s="1038"/>
      <c r="BH140" s="442"/>
      <c r="BI140" s="442"/>
      <c r="BJ140" s="1033" t="str">
        <f>BJ80</f>
        <v>7</v>
      </c>
      <c r="BK140" s="1034" t="str">
        <f>IF(BJ80="","","年")</f>
        <v>年</v>
      </c>
      <c r="BL140" s="1273" t="str">
        <f>IF(BJ140="","","月額")</f>
        <v>月額</v>
      </c>
      <c r="BM140" s="1274"/>
      <c r="BN140" s="1315">
        <f>IF(ISERROR(VLOOKUP(INT(BJ140),$AO$137:$BG$143,5)),"",VLOOKUP(INT(BJ140),$AO$137:$BG$143,5))</f>
        <v>14130</v>
      </c>
      <c r="BO140" s="1316"/>
      <c r="BP140" s="1316"/>
      <c r="BQ140" s="1315">
        <f>IF(ISERROR(VLOOKUP(INT(BJ140),$AO$137:$BG$143,8)),"",VLOOKUP(INT(BJ140),$AO$137:$BG$143,8))</f>
        <v>14130</v>
      </c>
      <c r="BR140" s="1316"/>
      <c r="BS140" s="1316"/>
      <c r="BT140" s="1279" t="str">
        <f>IF(BJ140="","","税込")</f>
        <v>税込</v>
      </c>
      <c r="BU140" s="1280"/>
      <c r="BV140" s="1459">
        <f>IF(ISERROR(VLOOKUP(INT(BJ140),$AO$137:$BG$143,13)),"",VLOOKUP(INT(BJ140),$AO$137:$BG$143,13))</f>
        <v>15543</v>
      </c>
      <c r="BW140" s="1460"/>
      <c r="BX140" s="1460"/>
      <c r="BY140" s="1459">
        <f>IF(ISERROR(VLOOKUP(INT(BJ140),$AO$137:$BG$143,16)),"",VLOOKUP(INT(BJ140),$AO$137:$BG$143,16))</f>
        <v>15543</v>
      </c>
      <c r="BZ140" s="1460"/>
      <c r="CA140" s="1461"/>
      <c r="CC140" s="352"/>
      <c r="CD140" s="352"/>
      <c r="CE140" s="352"/>
      <c r="CF140" s="352"/>
      <c r="CG140" s="352"/>
      <c r="CH140" s="352"/>
      <c r="CI140" s="352"/>
      <c r="CJ140" s="352"/>
      <c r="CK140" s="352"/>
      <c r="CL140" s="352"/>
      <c r="CM140" s="352"/>
      <c r="CN140" s="352"/>
      <c r="CO140" s="352"/>
      <c r="CP140" s="352"/>
      <c r="CQ140" s="352"/>
      <c r="CR140" s="352"/>
      <c r="CS140" s="352"/>
      <c r="CT140" s="352"/>
      <c r="CU140" s="352"/>
      <c r="CV140" s="352"/>
      <c r="CW140" s="352"/>
      <c r="CX140" s="352"/>
      <c r="CY140" s="352"/>
      <c r="CZ140" s="352"/>
      <c r="DA140" s="352"/>
      <c r="DB140" s="352"/>
      <c r="DC140" s="352"/>
      <c r="DD140" s="352"/>
      <c r="DE140" s="352"/>
      <c r="DF140" s="352"/>
      <c r="DG140" s="352"/>
      <c r="DH140" s="352"/>
      <c r="DI140" s="352"/>
      <c r="DJ140" s="352"/>
      <c r="DK140" s="352"/>
      <c r="DL140" s="352"/>
      <c r="DM140" s="352"/>
      <c r="DN140" s="352"/>
      <c r="DO140" s="352"/>
      <c r="DP140" s="352"/>
      <c r="DQ140" s="352"/>
      <c r="DR140" s="352"/>
      <c r="DS140" s="352"/>
    </row>
    <row r="141" spans="39:123">
      <c r="AM141" s="445"/>
      <c r="AO141" s="1029">
        <v>0</v>
      </c>
      <c r="AP141" s="455" t="s">
        <v>89</v>
      </c>
      <c r="AQ141" s="1035" t="s">
        <v>49</v>
      </c>
      <c r="AR141" s="1036"/>
      <c r="AS141" s="1310">
        <v>0</v>
      </c>
      <c r="AT141" s="1311"/>
      <c r="AU141" s="1311"/>
      <c r="AV141" s="1310">
        <v>0</v>
      </c>
      <c r="AW141" s="1311"/>
      <c r="AX141" s="1311"/>
      <c r="AY141" s="1264" t="s">
        <v>50</v>
      </c>
      <c r="AZ141" s="1265"/>
      <c r="BA141" s="1305">
        <f t="shared" si="3"/>
        <v>0</v>
      </c>
      <c r="BB141" s="1306"/>
      <c r="BC141" s="1307"/>
      <c r="BD141" s="1305">
        <f t="shared" si="4"/>
        <v>0</v>
      </c>
      <c r="BE141" s="1306"/>
      <c r="BF141" s="1306"/>
      <c r="BG141" s="1038"/>
      <c r="BH141" s="442"/>
      <c r="BI141" s="442"/>
    </row>
    <row r="142" spans="39:123">
      <c r="AM142" s="445"/>
      <c r="AO142" s="1029">
        <v>0</v>
      </c>
      <c r="AP142" s="455" t="s">
        <v>89</v>
      </c>
      <c r="AQ142" s="1035" t="s">
        <v>49</v>
      </c>
      <c r="AR142" s="1036"/>
      <c r="AS142" s="1310">
        <v>0</v>
      </c>
      <c r="AT142" s="1311"/>
      <c r="AU142" s="1311"/>
      <c r="AV142" s="1310">
        <v>0</v>
      </c>
      <c r="AW142" s="1311"/>
      <c r="AX142" s="1311"/>
      <c r="AY142" s="1264" t="s">
        <v>50</v>
      </c>
      <c r="AZ142" s="1265"/>
      <c r="BA142" s="1317">
        <f t="shared" si="3"/>
        <v>0</v>
      </c>
      <c r="BB142" s="1317"/>
      <c r="BC142" s="1317"/>
      <c r="BD142" s="1474">
        <f t="shared" si="4"/>
        <v>0</v>
      </c>
      <c r="BE142" s="1317"/>
      <c r="BF142" s="1317"/>
      <c r="BG142" s="1038"/>
      <c r="BH142" s="442"/>
      <c r="BI142" s="442"/>
    </row>
    <row r="143" spans="39:123">
      <c r="AM143" s="445"/>
      <c r="AO143" s="879"/>
      <c r="AP143" s="880"/>
      <c r="AQ143" s="880"/>
      <c r="AR143" s="880"/>
      <c r="AS143" s="880"/>
      <c r="AT143" s="880"/>
      <c r="AU143" s="880"/>
      <c r="AV143" s="880"/>
      <c r="AW143" s="880"/>
      <c r="AX143" s="880"/>
      <c r="AY143" s="880"/>
      <c r="AZ143" s="880"/>
      <c r="BA143" s="880"/>
      <c r="BB143" s="880"/>
      <c r="BC143" s="880"/>
      <c r="BD143" s="880"/>
      <c r="BE143" s="880"/>
      <c r="BF143" s="880"/>
      <c r="BG143" s="881"/>
      <c r="BH143" s="442"/>
      <c r="BI143" s="442"/>
    </row>
    <row r="144" spans="39:123">
      <c r="AM144" s="445"/>
    </row>
    <row r="145" spans="39:78">
      <c r="AM145" s="445"/>
      <c r="AO145" s="451" t="s">
        <v>583</v>
      </c>
      <c r="AP145" s="450"/>
    </row>
    <row r="146" spans="39:78">
      <c r="AM146" s="445"/>
      <c r="AO146" s="1318" t="s">
        <v>49</v>
      </c>
      <c r="AP146" s="1319"/>
      <c r="AQ146" s="1320">
        <v>1600</v>
      </c>
      <c r="AR146" s="1321"/>
      <c r="AS146" s="1321"/>
      <c r="AT146" s="1321"/>
      <c r="AU146" s="1319"/>
      <c r="AV146" s="1320" t="s">
        <v>322</v>
      </c>
      <c r="AW146" s="1321"/>
      <c r="AX146" s="1322"/>
    </row>
    <row r="147" spans="39:78">
      <c r="AM147" s="445"/>
    </row>
    <row r="148" spans="39:78">
      <c r="AM148" s="445"/>
      <c r="AO148" s="451" t="s">
        <v>588</v>
      </c>
      <c r="AP148" s="450"/>
      <c r="AQ148" s="450"/>
      <c r="AR148" s="450"/>
      <c r="AS148" s="450"/>
      <c r="AT148" s="450"/>
      <c r="AU148" s="450"/>
      <c r="AV148" s="450"/>
      <c r="AW148" s="450"/>
      <c r="AX148" s="450"/>
      <c r="AY148" s="450"/>
      <c r="AZ148" s="450"/>
      <c r="BA148" s="450"/>
      <c r="BB148" s="450"/>
      <c r="BC148" s="450"/>
      <c r="BD148" s="450"/>
      <c r="BE148" s="450"/>
      <c r="BF148" s="450"/>
      <c r="BG148" s="450"/>
    </row>
    <row r="149" spans="39:78" ht="14.25">
      <c r="AM149" s="445"/>
      <c r="AO149" s="1447"/>
      <c r="AP149" s="1448"/>
      <c r="AQ149" s="1448"/>
      <c r="AR149" s="1448"/>
      <c r="AS149" s="1448"/>
      <c r="AT149" s="1448"/>
      <c r="AU149" s="1448"/>
      <c r="AV149" s="1448"/>
      <c r="AW149" s="1448"/>
      <c r="AX149" s="1448"/>
      <c r="AY149" s="1448"/>
      <c r="AZ149" s="1448"/>
      <c r="BA149" s="1448"/>
      <c r="BB149" s="1448"/>
      <c r="BC149" s="1448"/>
      <c r="BD149" s="1448"/>
      <c r="BE149" s="1448"/>
      <c r="BF149" s="1448"/>
      <c r="BG149" s="1449"/>
      <c r="BH149" s="1454"/>
      <c r="BI149" s="1454"/>
      <c r="BJ149" s="1454"/>
      <c r="BK149" s="1455" t="str">
        <f>IF(BO149&lt;&gt;0,"契約","")</f>
        <v/>
      </c>
      <c r="BL149" s="1455"/>
      <c r="BM149" s="1456" t="str">
        <f>IF(BO149&lt;&gt;0,"月額","")</f>
        <v/>
      </c>
      <c r="BN149" s="1456"/>
      <c r="BO149" s="1457"/>
      <c r="BP149" s="1457"/>
      <c r="BQ149" s="1457"/>
      <c r="BR149" s="1457"/>
      <c r="BS149" s="1457"/>
      <c r="BT149" s="1456" t="str">
        <f>IF(BV149&lt;&gt;0,"税込","")</f>
        <v/>
      </c>
      <c r="BU149" s="1456"/>
      <c r="BV149" s="1457"/>
      <c r="BW149" s="1457"/>
      <c r="BX149" s="1457"/>
      <c r="BY149" s="1457"/>
      <c r="BZ149" s="1458"/>
    </row>
    <row r="150" spans="39:78" ht="14.25">
      <c r="AM150" s="445"/>
      <c r="AO150" s="1450"/>
      <c r="AP150" s="1451"/>
      <c r="AQ150" s="1451"/>
      <c r="AR150" s="1451"/>
      <c r="AS150" s="1451"/>
      <c r="AT150" s="1451"/>
      <c r="AU150" s="1451"/>
      <c r="AV150" s="1451"/>
      <c r="AW150" s="1451"/>
      <c r="AX150" s="1451"/>
      <c r="AY150" s="1451"/>
      <c r="AZ150" s="1451"/>
      <c r="BA150" s="1451"/>
      <c r="BB150" s="1451"/>
      <c r="BC150" s="1451"/>
      <c r="BD150" s="1451"/>
      <c r="BE150" s="1451"/>
      <c r="BF150" s="1451"/>
      <c r="BG150" s="1452"/>
      <c r="BH150" s="1443"/>
      <c r="BI150" s="1443"/>
      <c r="BJ150" s="1443"/>
      <c r="BK150" s="1444" t="str">
        <f>IF(BO150&lt;&gt;0,"契約","")</f>
        <v/>
      </c>
      <c r="BL150" s="1444"/>
      <c r="BM150" s="1445" t="str">
        <f>IF(BO150&lt;&gt;0,"月額","")</f>
        <v/>
      </c>
      <c r="BN150" s="1445"/>
      <c r="BO150" s="1446"/>
      <c r="BP150" s="1446"/>
      <c r="BQ150" s="1446"/>
      <c r="BR150" s="1446"/>
      <c r="BS150" s="1446"/>
      <c r="BT150" s="1445" t="str">
        <f>IF(BV150&lt;&gt;0,"税込","")</f>
        <v/>
      </c>
      <c r="BU150" s="1445"/>
      <c r="BV150" s="1446"/>
      <c r="BW150" s="1446"/>
      <c r="BX150" s="1446"/>
      <c r="BY150" s="1446"/>
      <c r="BZ150" s="1453"/>
    </row>
    <row r="151" spans="39:78" ht="14.25">
      <c r="AM151" s="445"/>
      <c r="AO151" s="1450"/>
      <c r="AP151" s="1451"/>
      <c r="AQ151" s="1451"/>
      <c r="AR151" s="1451"/>
      <c r="AS151" s="1451"/>
      <c r="AT151" s="1451"/>
      <c r="AU151" s="1451"/>
      <c r="AV151" s="1451"/>
      <c r="AW151" s="1451"/>
      <c r="AX151" s="1451"/>
      <c r="AY151" s="1451"/>
      <c r="AZ151" s="1451"/>
      <c r="BA151" s="1451"/>
      <c r="BB151" s="1451"/>
      <c r="BC151" s="1451"/>
      <c r="BD151" s="1451"/>
      <c r="BE151" s="1451"/>
      <c r="BF151" s="1451"/>
      <c r="BG151" s="1452"/>
      <c r="BH151" s="1443"/>
      <c r="BI151" s="1443"/>
      <c r="BJ151" s="1443"/>
      <c r="BK151" s="1444" t="str">
        <f>IF(BO151&lt;&gt;0,"契約","")</f>
        <v/>
      </c>
      <c r="BL151" s="1444"/>
      <c r="BM151" s="1445" t="str">
        <f>IF(BO151&lt;&gt;0,"月額","")</f>
        <v/>
      </c>
      <c r="BN151" s="1445"/>
      <c r="BO151" s="1446"/>
      <c r="BP151" s="1446"/>
      <c r="BQ151" s="1446"/>
      <c r="BR151" s="1446"/>
      <c r="BS151" s="1446"/>
      <c r="BT151" s="1445" t="str">
        <f>IF(BV151&lt;&gt;0,"税込","")</f>
        <v/>
      </c>
      <c r="BU151" s="1445"/>
      <c r="BV151" s="1446"/>
      <c r="BW151" s="1446"/>
      <c r="BX151" s="1446"/>
      <c r="BY151" s="1446"/>
      <c r="BZ151" s="1453"/>
    </row>
    <row r="152" spans="39:78" ht="14.25">
      <c r="AM152" s="445"/>
      <c r="AO152" s="1450"/>
      <c r="AP152" s="1451"/>
      <c r="AQ152" s="1451"/>
      <c r="AR152" s="1451"/>
      <c r="AS152" s="1451"/>
      <c r="AT152" s="1451"/>
      <c r="AU152" s="1451"/>
      <c r="AV152" s="1451"/>
      <c r="AW152" s="1451"/>
      <c r="AX152" s="1451"/>
      <c r="AY152" s="1451"/>
      <c r="AZ152" s="1451"/>
      <c r="BA152" s="1451"/>
      <c r="BB152" s="1451"/>
      <c r="BC152" s="1451"/>
      <c r="BD152" s="1451"/>
      <c r="BE152" s="1451"/>
      <c r="BF152" s="1451"/>
      <c r="BG152" s="1452"/>
      <c r="BH152" s="1443"/>
      <c r="BI152" s="1443"/>
      <c r="BJ152" s="1443"/>
      <c r="BK152" s="1444" t="str">
        <f>IF(BO152&lt;&gt;0,"契約","")</f>
        <v/>
      </c>
      <c r="BL152" s="1444"/>
      <c r="BM152" s="1445" t="str">
        <f>IF(BO152&lt;&gt;0,"月額","")</f>
        <v/>
      </c>
      <c r="BN152" s="1445"/>
      <c r="BO152" s="1446"/>
      <c r="BP152" s="1446"/>
      <c r="BQ152" s="1446"/>
      <c r="BR152" s="1446"/>
      <c r="BS152" s="1446"/>
      <c r="BT152" s="1445" t="str">
        <f>IF(BV152&lt;&gt;0,"税込","")</f>
        <v/>
      </c>
      <c r="BU152" s="1445"/>
      <c r="BV152" s="1446"/>
      <c r="BW152" s="1446"/>
      <c r="BX152" s="1446"/>
      <c r="BY152" s="1446"/>
      <c r="BZ152" s="1453"/>
    </row>
    <row r="153" spans="39:78" ht="14.25">
      <c r="AM153" s="445"/>
      <c r="AO153" s="1469"/>
      <c r="AP153" s="1470"/>
      <c r="AQ153" s="1470"/>
      <c r="AR153" s="1470"/>
      <c r="AS153" s="1470"/>
      <c r="AT153" s="1470"/>
      <c r="AU153" s="1470"/>
      <c r="AV153" s="1470"/>
      <c r="AW153" s="1470"/>
      <c r="AX153" s="1470"/>
      <c r="AY153" s="1470"/>
      <c r="AZ153" s="1470"/>
      <c r="BA153" s="1470"/>
      <c r="BB153" s="1470"/>
      <c r="BC153" s="1470"/>
      <c r="BD153" s="1470"/>
      <c r="BE153" s="1470"/>
      <c r="BF153" s="1470"/>
      <c r="BG153" s="1471"/>
      <c r="BH153" s="1472"/>
      <c r="BI153" s="1472"/>
      <c r="BJ153" s="1472"/>
      <c r="BK153" s="1473" t="str">
        <f>IF(BO153&lt;&gt;0,"契約","")</f>
        <v/>
      </c>
      <c r="BL153" s="1473"/>
      <c r="BM153" s="1466" t="str">
        <f>IF(BO153&lt;&gt;0,"月額","")</f>
        <v/>
      </c>
      <c r="BN153" s="1466"/>
      <c r="BO153" s="1467"/>
      <c r="BP153" s="1467"/>
      <c r="BQ153" s="1467"/>
      <c r="BR153" s="1467"/>
      <c r="BS153" s="1467"/>
      <c r="BT153" s="1466" t="str">
        <f>IF(BV153&lt;&gt;0,"税込","")</f>
        <v/>
      </c>
      <c r="BU153" s="1466"/>
      <c r="BV153" s="1467"/>
      <c r="BW153" s="1467"/>
      <c r="BX153" s="1467"/>
      <c r="BY153" s="1467"/>
      <c r="BZ153" s="1468"/>
    </row>
    <row r="154" spans="39:78">
      <c r="AM154" s="445"/>
    </row>
    <row r="155" spans="39:78">
      <c r="AM155" s="445"/>
      <c r="AO155" s="1152" t="s">
        <v>28</v>
      </c>
      <c r="AP155" s="450"/>
      <c r="AQ155" s="450"/>
      <c r="AR155" s="450"/>
      <c r="AS155" s="450"/>
      <c r="AT155" s="450"/>
      <c r="AU155" s="451"/>
      <c r="AV155" s="451"/>
      <c r="AW155" s="451"/>
      <c r="AX155" s="451"/>
      <c r="AY155" s="451"/>
      <c r="AZ155" s="451"/>
      <c r="BA155" s="451"/>
      <c r="BB155" s="451"/>
      <c r="BC155" s="450"/>
      <c r="BD155" s="450"/>
      <c r="BF155" s="1153" t="s">
        <v>822</v>
      </c>
      <c r="BQ155" s="1153" t="s">
        <v>823</v>
      </c>
    </row>
    <row r="156" spans="39:78" ht="14.25">
      <c r="AM156" s="445"/>
      <c r="AO156" s="1095" t="s">
        <v>258</v>
      </c>
      <c r="AP156" s="1092"/>
      <c r="AQ156" s="1092"/>
      <c r="AR156" s="1092"/>
      <c r="AS156" s="1092"/>
      <c r="AT156" s="1092"/>
      <c r="AU156" s="1092"/>
      <c r="AV156" s="1092"/>
      <c r="AW156" s="1092"/>
      <c r="AX156" s="1092"/>
      <c r="AY156" s="1092"/>
      <c r="AZ156" s="1092"/>
      <c r="BA156" s="1092"/>
      <c r="BB156" s="1092"/>
      <c r="BC156" s="1092"/>
      <c r="BD156" s="1091"/>
      <c r="BF156" s="1156" t="s">
        <v>759</v>
      </c>
      <c r="BG156" s="1154"/>
      <c r="BH156" s="1154"/>
      <c r="BI156" s="1154"/>
      <c r="BJ156" s="1154"/>
      <c r="BK156" s="1154"/>
      <c r="BL156" s="1154"/>
      <c r="BM156" s="1154"/>
      <c r="BN156" s="1154"/>
      <c r="BO156" s="1155"/>
      <c r="BP156" s="915"/>
      <c r="BQ156" s="1158" t="s">
        <v>759</v>
      </c>
      <c r="BR156" s="1159"/>
      <c r="BS156" s="1159"/>
      <c r="BT156" s="1159"/>
      <c r="BU156" s="1159"/>
      <c r="BV156" s="1159"/>
      <c r="BW156" s="1159"/>
      <c r="BX156" s="1159"/>
      <c r="BY156" s="1159"/>
      <c r="BZ156" s="1160"/>
    </row>
    <row r="157" spans="39:78" ht="14.25">
      <c r="AM157" s="445"/>
      <c r="AO157" s="1096" t="s">
        <v>884</v>
      </c>
      <c r="AP157" s="1092"/>
      <c r="AQ157" s="1092"/>
      <c r="AR157" s="1092"/>
      <c r="AS157" s="1092"/>
      <c r="AT157" s="1092"/>
      <c r="AU157" s="1092"/>
      <c r="AV157" s="1092"/>
      <c r="AW157" s="1092"/>
      <c r="AX157" s="1092"/>
      <c r="AY157" s="1092"/>
      <c r="AZ157" s="1092"/>
      <c r="BA157" s="1092"/>
      <c r="BB157" s="1092"/>
      <c r="BC157" s="1092"/>
      <c r="BD157" s="1091"/>
      <c r="BF157" s="1157" t="s">
        <v>760</v>
      </c>
      <c r="BG157" s="1154"/>
      <c r="BH157" s="1154"/>
      <c r="BI157" s="1154"/>
      <c r="BJ157" s="1154"/>
      <c r="BK157" s="1154"/>
      <c r="BL157" s="1154"/>
      <c r="BM157" s="1154"/>
      <c r="BN157" s="1154"/>
      <c r="BO157" s="1155"/>
      <c r="BP157" s="915"/>
      <c r="BQ157" s="1161" t="s">
        <v>761</v>
      </c>
      <c r="BR157" s="1159"/>
      <c r="BS157" s="1159"/>
      <c r="BT157" s="1159"/>
      <c r="BU157" s="1159"/>
      <c r="BV157" s="1159"/>
      <c r="BW157" s="1159"/>
      <c r="BX157" s="1159"/>
      <c r="BY157" s="1159"/>
      <c r="BZ157" s="1160"/>
    </row>
    <row r="158" spans="39:78" ht="14.25">
      <c r="AM158" s="445"/>
      <c r="AO158" s="1096" t="s">
        <v>885</v>
      </c>
      <c r="AP158" s="1092"/>
      <c r="AQ158" s="1092"/>
      <c r="AR158" s="1092"/>
      <c r="AS158" s="1092"/>
      <c r="AT158" s="1092"/>
      <c r="AU158" s="1092"/>
      <c r="AV158" s="1092"/>
      <c r="AW158" s="1092"/>
      <c r="AX158" s="1092"/>
      <c r="AY158" s="1092"/>
      <c r="AZ158" s="1092"/>
      <c r="BA158" s="1092"/>
      <c r="BB158" s="1092"/>
      <c r="BC158" s="1092"/>
      <c r="BD158" s="1091"/>
      <c r="BF158" s="1157" t="s">
        <v>762</v>
      </c>
      <c r="BG158" s="1154"/>
      <c r="BH158" s="1154"/>
      <c r="BI158" s="1154"/>
      <c r="BJ158" s="1154"/>
      <c r="BK158" s="1154"/>
      <c r="BL158" s="1154"/>
      <c r="BM158" s="1154"/>
      <c r="BN158" s="1154"/>
      <c r="BO158" s="1155"/>
      <c r="BP158" s="915"/>
      <c r="BQ158" s="1161" t="s">
        <v>758</v>
      </c>
      <c r="BR158" s="1159"/>
      <c r="BS158" s="1159"/>
      <c r="BT158" s="1159"/>
      <c r="BU158" s="1159"/>
      <c r="BV158" s="1159"/>
      <c r="BW158" s="1159"/>
      <c r="BX158" s="1159"/>
      <c r="BY158" s="1159"/>
      <c r="BZ158" s="1160"/>
    </row>
    <row r="159" spans="39:78" ht="14.25">
      <c r="AM159" s="445"/>
      <c r="AO159" s="1096" t="s">
        <v>888</v>
      </c>
      <c r="AP159" s="1092"/>
      <c r="AQ159" s="1092"/>
      <c r="AR159" s="1092"/>
      <c r="AS159" s="1092"/>
      <c r="AT159" s="1092"/>
      <c r="AU159" s="1092"/>
      <c r="AV159" s="1092"/>
      <c r="AW159" s="1092"/>
      <c r="AX159" s="1092"/>
      <c r="AY159" s="1092"/>
      <c r="AZ159" s="1092"/>
      <c r="BA159" s="1092"/>
      <c r="BB159" s="1092"/>
      <c r="BC159" s="1092"/>
      <c r="BD159" s="1091"/>
      <c r="BF159" s="1157" t="s">
        <v>763</v>
      </c>
      <c r="BG159" s="1154"/>
      <c r="BH159" s="1154"/>
      <c r="BI159" s="1154"/>
      <c r="BJ159" s="1154"/>
      <c r="BK159" s="1154"/>
      <c r="BL159" s="1154"/>
      <c r="BM159" s="1154"/>
      <c r="BN159" s="1154"/>
      <c r="BO159" s="1155"/>
      <c r="BP159" s="915"/>
      <c r="BQ159" s="1161" t="s">
        <v>764</v>
      </c>
      <c r="BR159" s="1159"/>
      <c r="BS159" s="1159"/>
      <c r="BT159" s="1159"/>
      <c r="BU159" s="1159"/>
      <c r="BV159" s="1159"/>
      <c r="BW159" s="1159"/>
      <c r="BX159" s="1159"/>
      <c r="BY159" s="1159"/>
      <c r="BZ159" s="1160"/>
    </row>
    <row r="160" spans="39:78" ht="14.25">
      <c r="AM160" s="445"/>
      <c r="AO160" s="1096" t="s">
        <v>889</v>
      </c>
      <c r="AP160" s="1092"/>
      <c r="AQ160" s="1092"/>
      <c r="AR160" s="1092"/>
      <c r="AS160" s="1092"/>
      <c r="AT160" s="1092"/>
      <c r="AU160" s="1092"/>
      <c r="AV160" s="1092"/>
      <c r="AW160" s="1092"/>
      <c r="AX160" s="1092"/>
      <c r="AY160" s="1092"/>
      <c r="AZ160" s="1092"/>
      <c r="BA160" s="1092"/>
      <c r="BB160" s="1092"/>
      <c r="BC160" s="1092"/>
      <c r="BD160" s="1091"/>
      <c r="BF160" s="1157" t="s">
        <v>765</v>
      </c>
      <c r="BG160" s="1154"/>
      <c r="BH160" s="1154"/>
      <c r="BI160" s="1154"/>
      <c r="BJ160" s="1154"/>
      <c r="BK160" s="1154"/>
      <c r="BL160" s="1154"/>
      <c r="BM160" s="1154"/>
      <c r="BN160" s="1154"/>
      <c r="BO160" s="1155"/>
      <c r="BP160" s="915"/>
      <c r="BQ160" s="1161" t="s">
        <v>766</v>
      </c>
      <c r="BR160" s="1159"/>
      <c r="BS160" s="1159"/>
      <c r="BT160" s="1159"/>
      <c r="BU160" s="1159"/>
      <c r="BV160" s="1159"/>
      <c r="BW160" s="1159"/>
      <c r="BX160" s="1159"/>
      <c r="BY160" s="1159"/>
      <c r="BZ160" s="1160"/>
    </row>
    <row r="161" spans="39:78" ht="14.25">
      <c r="AM161" s="445"/>
      <c r="AO161" s="1096" t="s">
        <v>890</v>
      </c>
      <c r="AP161" s="1090"/>
      <c r="AQ161" s="1092"/>
      <c r="AR161" s="1092"/>
      <c r="AS161" s="1092"/>
      <c r="AT161" s="1092"/>
      <c r="AU161" s="1092"/>
      <c r="AV161" s="1092"/>
      <c r="AW161" s="1092"/>
      <c r="AX161" s="1092"/>
      <c r="AY161" s="1092"/>
      <c r="AZ161" s="1092"/>
      <c r="BA161" s="1092"/>
      <c r="BB161" s="1092"/>
      <c r="BC161" s="1092"/>
      <c r="BD161" s="1091"/>
      <c r="BF161" s="1157" t="s">
        <v>767</v>
      </c>
      <c r="BG161" s="1154"/>
      <c r="BH161" s="1154"/>
      <c r="BI161" s="1154"/>
      <c r="BJ161" s="1154"/>
      <c r="BK161" s="1154"/>
      <c r="BL161" s="1154"/>
      <c r="BM161" s="1154"/>
      <c r="BN161" s="1154"/>
      <c r="BO161" s="1155"/>
      <c r="BP161" s="915"/>
      <c r="BQ161" s="1161" t="s">
        <v>768</v>
      </c>
      <c r="BR161" s="1159"/>
      <c r="BS161" s="1159"/>
      <c r="BT161" s="1159"/>
      <c r="BU161" s="1159"/>
      <c r="BV161" s="1159"/>
      <c r="BW161" s="1159"/>
      <c r="BX161" s="1159"/>
      <c r="BY161" s="1159"/>
      <c r="BZ161" s="1160"/>
    </row>
    <row r="162" spans="39:78" ht="14.25">
      <c r="AM162" s="445"/>
      <c r="AO162" s="1096" t="s">
        <v>722</v>
      </c>
      <c r="AP162" s="1092"/>
      <c r="AQ162" s="1092"/>
      <c r="AR162" s="1092"/>
      <c r="AS162" s="1092"/>
      <c r="AT162" s="1092"/>
      <c r="AU162" s="1092"/>
      <c r="AV162" s="1092"/>
      <c r="AW162" s="1092"/>
      <c r="AX162" s="1092"/>
      <c r="AY162" s="1092"/>
      <c r="AZ162" s="1092"/>
      <c r="BA162" s="1092"/>
      <c r="BB162" s="1092"/>
      <c r="BC162" s="1092"/>
      <c r="BD162" s="1091"/>
      <c r="BF162" s="1157" t="s">
        <v>769</v>
      </c>
      <c r="BG162" s="1154"/>
      <c r="BH162" s="1154"/>
      <c r="BI162" s="1154"/>
      <c r="BJ162" s="1154"/>
      <c r="BK162" s="1154"/>
      <c r="BL162" s="1154"/>
      <c r="BM162" s="1154"/>
      <c r="BN162" s="1154"/>
      <c r="BO162" s="1155"/>
      <c r="BP162" s="915"/>
      <c r="BQ162" s="1161" t="s">
        <v>770</v>
      </c>
      <c r="BR162" s="1159"/>
      <c r="BS162" s="1159"/>
      <c r="BT162" s="1159"/>
      <c r="BU162" s="1159"/>
      <c r="BV162" s="1159"/>
      <c r="BW162" s="1159"/>
      <c r="BX162" s="1159"/>
      <c r="BY162" s="1159"/>
      <c r="BZ162" s="1160"/>
    </row>
    <row r="163" spans="39:78" ht="14.25">
      <c r="AM163" s="445"/>
      <c r="AO163" s="1096" t="s">
        <v>590</v>
      </c>
      <c r="AP163" s="1092"/>
      <c r="AQ163" s="1092"/>
      <c r="AR163" s="1092"/>
      <c r="AS163" s="1092"/>
      <c r="AT163" s="1092"/>
      <c r="AU163" s="1092"/>
      <c r="AV163" s="1092"/>
      <c r="AW163" s="1092"/>
      <c r="AX163" s="1092"/>
      <c r="AY163" s="1092"/>
      <c r="AZ163" s="1092"/>
      <c r="BA163" s="1092"/>
      <c r="BB163" s="1092"/>
      <c r="BC163" s="1092"/>
      <c r="BD163" s="1091"/>
      <c r="BF163" s="1157" t="s">
        <v>771</v>
      </c>
      <c r="BG163" s="1154"/>
      <c r="BH163" s="1154"/>
      <c r="BI163" s="1154"/>
      <c r="BJ163" s="1154"/>
      <c r="BK163" s="1154"/>
      <c r="BL163" s="1154"/>
      <c r="BM163" s="1154"/>
      <c r="BN163" s="1154"/>
      <c r="BO163" s="1155"/>
      <c r="BP163" s="915"/>
      <c r="BQ163" s="1161" t="s">
        <v>772</v>
      </c>
      <c r="BR163" s="1159"/>
      <c r="BS163" s="1159"/>
      <c r="BT163" s="1159"/>
      <c r="BU163" s="1159"/>
      <c r="BV163" s="1159"/>
      <c r="BW163" s="1159"/>
      <c r="BX163" s="1159"/>
      <c r="BY163" s="1159"/>
      <c r="BZ163" s="1160"/>
    </row>
    <row r="164" spans="39:78" ht="14.25">
      <c r="AM164" s="445"/>
      <c r="AO164" s="1096" t="s">
        <v>651</v>
      </c>
      <c r="AP164" s="1092"/>
      <c r="AQ164" s="1092"/>
      <c r="AR164" s="1092"/>
      <c r="AS164" s="1092"/>
      <c r="AT164" s="1092"/>
      <c r="AU164" s="1092"/>
      <c r="AV164" s="1092"/>
      <c r="AW164" s="1092"/>
      <c r="AX164" s="1092"/>
      <c r="AY164" s="1092"/>
      <c r="AZ164" s="1092"/>
      <c r="BA164" s="1092"/>
      <c r="BB164" s="1092"/>
      <c r="BC164" s="1092"/>
      <c r="BD164" s="1091"/>
      <c r="BF164" s="1157" t="s">
        <v>773</v>
      </c>
      <c r="BG164" s="1154"/>
      <c r="BH164" s="1154"/>
      <c r="BI164" s="1154"/>
      <c r="BJ164" s="1154"/>
      <c r="BK164" s="1154"/>
      <c r="BL164" s="1154"/>
      <c r="BM164" s="1154"/>
      <c r="BN164" s="1154"/>
      <c r="BO164" s="1155"/>
      <c r="BP164" s="915"/>
      <c r="BQ164" s="913"/>
    </row>
    <row r="165" spans="39:78" ht="14.25">
      <c r="AM165" s="445"/>
      <c r="AO165" s="1096" t="s">
        <v>652</v>
      </c>
      <c r="AP165" s="1092"/>
      <c r="AQ165" s="1092"/>
      <c r="AR165" s="1092"/>
      <c r="AS165" s="1092"/>
      <c r="AT165" s="1092"/>
      <c r="AU165" s="1092"/>
      <c r="AV165" s="1092"/>
      <c r="AW165" s="1092"/>
      <c r="AX165" s="1092"/>
      <c r="AY165" s="1092"/>
      <c r="AZ165" s="1092"/>
      <c r="BA165" s="1092"/>
      <c r="BB165" s="1092"/>
      <c r="BC165" s="1092"/>
      <c r="BD165" s="1091"/>
      <c r="BF165" s="1157" t="s">
        <v>774</v>
      </c>
      <c r="BG165" s="1154"/>
      <c r="BH165" s="1154"/>
      <c r="BI165" s="1154"/>
      <c r="BJ165" s="1154"/>
      <c r="BK165" s="1154"/>
      <c r="BL165" s="1154"/>
      <c r="BM165" s="1154"/>
      <c r="BN165" s="1154"/>
      <c r="BO165" s="1155"/>
      <c r="BP165" s="915"/>
      <c r="BQ165" s="913"/>
    </row>
    <row r="166" spans="39:78" ht="14.25">
      <c r="AM166" s="445"/>
      <c r="AO166" s="1096" t="s">
        <v>653</v>
      </c>
      <c r="AP166" s="1092"/>
      <c r="AQ166" s="1092"/>
      <c r="AR166" s="1092"/>
      <c r="AS166" s="1092"/>
      <c r="AT166" s="1092"/>
      <c r="AU166" s="1092"/>
      <c r="AV166" s="1092"/>
      <c r="AW166" s="1092"/>
      <c r="AX166" s="1092"/>
      <c r="AY166" s="1092"/>
      <c r="AZ166" s="1092"/>
      <c r="BA166" s="1092"/>
      <c r="BB166" s="1092"/>
      <c r="BC166" s="1092"/>
      <c r="BD166" s="1091"/>
      <c r="BF166" s="1157" t="s">
        <v>757</v>
      </c>
      <c r="BG166" s="1154"/>
      <c r="BH166" s="1154"/>
      <c r="BI166" s="1154"/>
      <c r="BJ166" s="1154"/>
      <c r="BK166" s="1154"/>
      <c r="BL166" s="1154"/>
      <c r="BM166" s="1154"/>
      <c r="BN166" s="1154"/>
      <c r="BO166" s="1155"/>
      <c r="BP166" s="915"/>
      <c r="BQ166" s="913"/>
    </row>
    <row r="167" spans="39:78" ht="14.25">
      <c r="AM167" s="445"/>
      <c r="AO167" s="1096" t="s">
        <v>675</v>
      </c>
      <c r="AP167" s="1092"/>
      <c r="AQ167" s="1092"/>
      <c r="AR167" s="1092"/>
      <c r="AS167" s="1092"/>
      <c r="AT167" s="1092"/>
      <c r="AU167" s="1092"/>
      <c r="AV167" s="1092"/>
      <c r="AW167" s="1092"/>
      <c r="AX167" s="1092"/>
      <c r="AY167" s="1092"/>
      <c r="AZ167" s="1092"/>
      <c r="BA167" s="1092"/>
      <c r="BB167" s="1092"/>
      <c r="BC167" s="1092"/>
      <c r="BD167" s="1091"/>
      <c r="BF167" s="1157" t="s">
        <v>775</v>
      </c>
      <c r="BG167" s="1154"/>
      <c r="BH167" s="1154"/>
      <c r="BI167" s="1154"/>
      <c r="BJ167" s="1154"/>
      <c r="BK167" s="1154"/>
      <c r="BL167" s="1154"/>
      <c r="BM167" s="1154"/>
      <c r="BN167" s="1154"/>
      <c r="BO167" s="1155"/>
      <c r="BP167" s="915"/>
      <c r="BQ167" s="913"/>
    </row>
    <row r="168" spans="39:78" ht="14.25">
      <c r="AM168" s="445"/>
      <c r="AO168" s="1096" t="s">
        <v>654</v>
      </c>
      <c r="AP168" s="1089"/>
      <c r="AQ168" s="1089"/>
      <c r="AR168" s="1089"/>
      <c r="AS168" s="1089"/>
      <c r="AT168" s="1089"/>
      <c r="AU168" s="1089"/>
      <c r="AV168" s="1089"/>
      <c r="AW168" s="1089"/>
      <c r="AX168" s="1089"/>
      <c r="AY168" s="1089"/>
      <c r="AZ168" s="1089"/>
      <c r="BA168" s="1089"/>
      <c r="BB168" s="1089"/>
      <c r="BC168" s="1089"/>
      <c r="BD168" s="1088"/>
      <c r="BF168" s="1157" t="s">
        <v>776</v>
      </c>
      <c r="BG168" s="1154"/>
      <c r="BH168" s="1154"/>
      <c r="BI168" s="1154"/>
      <c r="BJ168" s="1154"/>
      <c r="BK168" s="1154"/>
      <c r="BL168" s="1154"/>
      <c r="BM168" s="1154"/>
      <c r="BN168" s="1154"/>
      <c r="BO168" s="1155"/>
      <c r="BP168" s="915"/>
      <c r="BQ168" s="913"/>
    </row>
    <row r="169" spans="39:78" ht="14.25">
      <c r="AM169" s="445"/>
      <c r="AO169" s="1096" t="s">
        <v>671</v>
      </c>
      <c r="AP169" s="1089"/>
      <c r="AQ169" s="1089"/>
      <c r="AR169" s="1089"/>
      <c r="AS169" s="1089"/>
      <c r="AT169" s="1089"/>
      <c r="AU169" s="1089"/>
      <c r="AV169" s="1089"/>
      <c r="AW169" s="1089"/>
      <c r="AX169" s="1089"/>
      <c r="AY169" s="1089"/>
      <c r="AZ169" s="1089"/>
      <c r="BA169" s="1089"/>
      <c r="BB169" s="1089"/>
      <c r="BC169" s="1089"/>
      <c r="BD169" s="1088"/>
      <c r="BF169" s="1157" t="s">
        <v>777</v>
      </c>
      <c r="BG169" s="1154"/>
      <c r="BH169" s="1154"/>
      <c r="BI169" s="1154"/>
      <c r="BJ169" s="1154"/>
      <c r="BK169" s="1154"/>
      <c r="BL169" s="1154"/>
      <c r="BM169" s="1154"/>
      <c r="BN169" s="1154"/>
      <c r="BO169" s="1155"/>
      <c r="BP169" s="915"/>
      <c r="BQ169" s="913"/>
    </row>
    <row r="170" spans="39:78" ht="14.25">
      <c r="AM170" s="445"/>
      <c r="AO170" s="1096" t="s">
        <v>672</v>
      </c>
      <c r="AP170" s="1089"/>
      <c r="AQ170" s="1089"/>
      <c r="AR170" s="1089"/>
      <c r="AS170" s="1089"/>
      <c r="AT170" s="1089"/>
      <c r="AU170" s="1089"/>
      <c r="AV170" s="1089"/>
      <c r="AW170" s="1089"/>
      <c r="AX170" s="1089"/>
      <c r="AY170" s="1089"/>
      <c r="AZ170" s="1089"/>
      <c r="BA170" s="1089"/>
      <c r="BB170" s="1089"/>
      <c r="BC170" s="1089"/>
      <c r="BD170" s="1088"/>
      <c r="BF170" s="1157" t="s">
        <v>778</v>
      </c>
      <c r="BG170" s="1154"/>
      <c r="BH170" s="1154"/>
      <c r="BI170" s="1154"/>
      <c r="BJ170" s="1154"/>
      <c r="BK170" s="1154"/>
      <c r="BL170" s="1154"/>
      <c r="BM170" s="1154"/>
      <c r="BN170" s="1154"/>
      <c r="BO170" s="1155"/>
      <c r="BP170" s="915"/>
      <c r="BQ170" s="913"/>
    </row>
    <row r="171" spans="39:78" ht="14.25">
      <c r="AM171" s="445"/>
      <c r="AO171" s="1096" t="s">
        <v>673</v>
      </c>
      <c r="AP171" s="1089"/>
      <c r="AQ171" s="1089"/>
      <c r="AR171" s="1089"/>
      <c r="AS171" s="1089"/>
      <c r="AT171" s="1089"/>
      <c r="AU171" s="1089"/>
      <c r="AV171" s="1089"/>
      <c r="AW171" s="1089"/>
      <c r="AX171" s="1089"/>
      <c r="AY171" s="1089"/>
      <c r="AZ171" s="1089"/>
      <c r="BA171" s="1089"/>
      <c r="BB171" s="1089"/>
      <c r="BC171" s="1089"/>
      <c r="BD171" s="1088"/>
      <c r="BF171" s="1157" t="s">
        <v>779</v>
      </c>
      <c r="BG171" s="1154"/>
      <c r="BH171" s="1154"/>
      <c r="BI171" s="1154"/>
      <c r="BJ171" s="1154"/>
      <c r="BK171" s="1154"/>
      <c r="BL171" s="1154"/>
      <c r="BM171" s="1154"/>
      <c r="BN171" s="1154"/>
      <c r="BO171" s="1155"/>
      <c r="BP171" s="915"/>
      <c r="BQ171" s="913"/>
    </row>
    <row r="172" spans="39:78" ht="14.25">
      <c r="AM172" s="445"/>
      <c r="AO172" s="1096" t="s">
        <v>674</v>
      </c>
      <c r="AP172" s="1089"/>
      <c r="AQ172" s="1089"/>
      <c r="AR172" s="1089"/>
      <c r="AS172" s="1089"/>
      <c r="AT172" s="1089"/>
      <c r="AU172" s="1089"/>
      <c r="AV172" s="1089"/>
      <c r="AW172" s="1089"/>
      <c r="AX172" s="1089"/>
      <c r="AY172" s="1089"/>
      <c r="AZ172" s="1089"/>
      <c r="BA172" s="1089"/>
      <c r="BB172" s="1089"/>
      <c r="BC172" s="1089"/>
      <c r="BD172" s="1088"/>
      <c r="BF172" s="1157" t="s">
        <v>780</v>
      </c>
      <c r="BG172" s="1154"/>
      <c r="BH172" s="1154"/>
      <c r="BI172" s="1154"/>
      <c r="BJ172" s="1154"/>
      <c r="BK172" s="1154"/>
      <c r="BL172" s="1154"/>
      <c r="BM172" s="1154"/>
      <c r="BN172" s="1154"/>
      <c r="BO172" s="1155"/>
      <c r="BP172" s="915"/>
      <c r="BQ172" s="913"/>
    </row>
    <row r="173" spans="39:78">
      <c r="AM173" s="445"/>
      <c r="BF173" s="1157" t="s">
        <v>781</v>
      </c>
      <c r="BG173" s="1154"/>
      <c r="BH173" s="1154"/>
      <c r="BI173" s="1154"/>
      <c r="BJ173" s="1154"/>
      <c r="BK173" s="1154"/>
      <c r="BL173" s="1154"/>
      <c r="BM173" s="1154"/>
      <c r="BN173" s="1154"/>
      <c r="BO173" s="1155"/>
      <c r="BP173" s="915"/>
      <c r="BQ173" s="913"/>
    </row>
    <row r="174" spans="39:78">
      <c r="AM174" s="445"/>
      <c r="BF174" s="1157" t="s">
        <v>782</v>
      </c>
      <c r="BG174" s="1154"/>
      <c r="BH174" s="1154"/>
      <c r="BI174" s="1154"/>
      <c r="BJ174" s="1154"/>
      <c r="BK174" s="1154"/>
      <c r="BL174" s="1154"/>
      <c r="BM174" s="1154"/>
      <c r="BN174" s="1154"/>
      <c r="BO174" s="1155"/>
      <c r="BP174" s="915"/>
      <c r="BQ174" s="913"/>
    </row>
    <row r="175" spans="39:78">
      <c r="AM175" s="445"/>
      <c r="BF175" s="1157" t="s">
        <v>783</v>
      </c>
      <c r="BG175" s="1154"/>
      <c r="BH175" s="1154"/>
      <c r="BI175" s="1154"/>
      <c r="BJ175" s="1154"/>
      <c r="BK175" s="1154"/>
      <c r="BL175" s="1154"/>
      <c r="BM175" s="1154"/>
      <c r="BN175" s="1154"/>
      <c r="BO175" s="1155"/>
      <c r="BP175" s="915"/>
      <c r="BQ175" s="913"/>
    </row>
    <row r="176" spans="39:78">
      <c r="AM176" s="445"/>
      <c r="BF176" s="1157" t="s">
        <v>784</v>
      </c>
      <c r="BG176" s="1154"/>
      <c r="BH176" s="1154"/>
      <c r="BI176" s="1154"/>
      <c r="BJ176" s="1154"/>
      <c r="BK176" s="1154"/>
      <c r="BL176" s="1154"/>
      <c r="BM176" s="1154"/>
      <c r="BN176" s="1154"/>
      <c r="BO176" s="1155"/>
      <c r="BP176" s="915"/>
      <c r="BQ176" s="913"/>
    </row>
    <row r="177" spans="39:72">
      <c r="AM177" s="445"/>
      <c r="BF177" s="1157" t="s">
        <v>785</v>
      </c>
      <c r="BG177" s="1154"/>
      <c r="BH177" s="1154"/>
      <c r="BI177" s="1154"/>
      <c r="BJ177" s="1154"/>
      <c r="BK177" s="1154"/>
      <c r="BL177" s="1154"/>
      <c r="BM177" s="1154"/>
      <c r="BN177" s="1154"/>
      <c r="BO177" s="1155"/>
      <c r="BP177" s="915"/>
      <c r="BQ177" s="913"/>
    </row>
    <row r="178" spans="39:72">
      <c r="AM178" s="445"/>
      <c r="BF178" s="1157" t="s">
        <v>786</v>
      </c>
      <c r="BG178" s="1154"/>
      <c r="BH178" s="1154"/>
      <c r="BI178" s="1154"/>
      <c r="BJ178" s="1154"/>
      <c r="BK178" s="1154"/>
      <c r="BL178" s="1154"/>
      <c r="BM178" s="1154"/>
      <c r="BN178" s="1154"/>
      <c r="BO178" s="1155"/>
      <c r="BP178" s="915"/>
      <c r="BQ178" s="913"/>
    </row>
    <row r="179" spans="39:72">
      <c r="AM179" s="445"/>
      <c r="BF179" s="1157" t="s">
        <v>787</v>
      </c>
      <c r="BG179" s="1154"/>
      <c r="BH179" s="1154"/>
      <c r="BI179" s="1154"/>
      <c r="BJ179" s="1154"/>
      <c r="BK179" s="1154"/>
      <c r="BL179" s="1154"/>
      <c r="BM179" s="1154"/>
      <c r="BN179" s="1154"/>
      <c r="BO179" s="1155"/>
      <c r="BP179" s="915"/>
      <c r="BQ179" s="913"/>
    </row>
    <row r="180" spans="39:72">
      <c r="AM180" s="445"/>
      <c r="BF180" s="1157" t="s">
        <v>788</v>
      </c>
      <c r="BG180" s="1154"/>
      <c r="BH180" s="1154"/>
      <c r="BI180" s="1154"/>
      <c r="BJ180" s="1154"/>
      <c r="BK180" s="1154"/>
      <c r="BL180" s="1154"/>
      <c r="BM180" s="1154"/>
      <c r="BN180" s="1154"/>
      <c r="BO180" s="1155"/>
      <c r="BP180" s="915"/>
      <c r="BQ180" s="1153" t="s">
        <v>824</v>
      </c>
    </row>
    <row r="181" spans="39:72">
      <c r="AM181" s="445"/>
      <c r="BF181" s="1157" t="s">
        <v>789</v>
      </c>
      <c r="BG181" s="1154"/>
      <c r="BH181" s="1154"/>
      <c r="BI181" s="1154"/>
      <c r="BJ181" s="1154"/>
      <c r="BK181" s="1154"/>
      <c r="BL181" s="1154"/>
      <c r="BM181" s="1154"/>
      <c r="BN181" s="1154"/>
      <c r="BO181" s="1155"/>
      <c r="BP181" s="915"/>
      <c r="BQ181" s="1162" t="s">
        <v>825</v>
      </c>
      <c r="BR181" s="1154"/>
      <c r="BS181" s="1154"/>
      <c r="BT181" s="1155"/>
    </row>
    <row r="182" spans="39:72">
      <c r="AM182" s="445"/>
      <c r="BF182" s="1157" t="s">
        <v>790</v>
      </c>
      <c r="BG182" s="1154"/>
      <c r="BH182" s="1154"/>
      <c r="BI182" s="1154"/>
      <c r="BJ182" s="1154"/>
      <c r="BK182" s="1154"/>
      <c r="BL182" s="1154"/>
      <c r="BM182" s="1154"/>
      <c r="BN182" s="1154"/>
      <c r="BO182" s="1155"/>
      <c r="BP182" s="915"/>
      <c r="BQ182" s="1163" t="s">
        <v>826</v>
      </c>
      <c r="BR182" s="1154"/>
      <c r="BS182" s="1154"/>
      <c r="BT182" s="1155"/>
    </row>
    <row r="183" spans="39:72">
      <c r="AM183" s="445"/>
      <c r="BF183" s="1157" t="s">
        <v>791</v>
      </c>
      <c r="BG183" s="1154"/>
      <c r="BH183" s="1154"/>
      <c r="BI183" s="1154"/>
      <c r="BJ183" s="1154"/>
      <c r="BK183" s="1154"/>
      <c r="BL183" s="1154"/>
      <c r="BM183" s="1154"/>
      <c r="BN183" s="1154"/>
      <c r="BO183" s="1155"/>
      <c r="BP183" s="915"/>
      <c r="BQ183" s="1163" t="s">
        <v>827</v>
      </c>
      <c r="BR183" s="1154"/>
      <c r="BS183" s="1154"/>
      <c r="BT183" s="1155"/>
    </row>
    <row r="184" spans="39:72">
      <c r="AM184" s="445"/>
      <c r="BF184" s="1157" t="s">
        <v>792</v>
      </c>
      <c r="BG184" s="1154"/>
      <c r="BH184" s="1154"/>
      <c r="BI184" s="1154"/>
      <c r="BJ184" s="1154"/>
      <c r="BK184" s="1154"/>
      <c r="BL184" s="1154"/>
      <c r="BM184" s="1154"/>
      <c r="BN184" s="1154"/>
      <c r="BO184" s="1155"/>
      <c r="BP184" s="915"/>
      <c r="BQ184" s="1163" t="s">
        <v>828</v>
      </c>
      <c r="BR184" s="1154"/>
      <c r="BS184" s="1154"/>
      <c r="BT184" s="1155"/>
    </row>
    <row r="185" spans="39:72">
      <c r="AM185" s="445"/>
      <c r="BF185" s="1157" t="s">
        <v>793</v>
      </c>
      <c r="BG185" s="1154"/>
      <c r="BH185" s="1154"/>
      <c r="BI185" s="1154"/>
      <c r="BJ185" s="1154"/>
      <c r="BK185" s="1154"/>
      <c r="BL185" s="1154"/>
      <c r="BM185" s="1154"/>
      <c r="BN185" s="1154"/>
      <c r="BO185" s="1155"/>
      <c r="BP185" s="915"/>
      <c r="BQ185" s="913"/>
    </row>
    <row r="186" spans="39:72">
      <c r="AM186" s="445"/>
      <c r="BF186" s="1157" t="s">
        <v>794</v>
      </c>
      <c r="BG186" s="1154"/>
      <c r="BH186" s="1154"/>
      <c r="BI186" s="1154"/>
      <c r="BJ186" s="1154"/>
      <c r="BK186" s="1154"/>
      <c r="BL186" s="1154"/>
      <c r="BM186" s="1154"/>
      <c r="BN186" s="1154"/>
      <c r="BO186" s="1155"/>
      <c r="BP186" s="915"/>
      <c r="BQ186" s="913"/>
    </row>
    <row r="187" spans="39:72">
      <c r="AM187" s="445"/>
      <c r="BF187" s="1157" t="s">
        <v>795</v>
      </c>
      <c r="BG187" s="1154"/>
      <c r="BH187" s="1154"/>
      <c r="BI187" s="1154"/>
      <c r="BJ187" s="1154"/>
      <c r="BK187" s="1154"/>
      <c r="BL187" s="1154"/>
      <c r="BM187" s="1154"/>
      <c r="BN187" s="1154"/>
      <c r="BO187" s="1155"/>
      <c r="BP187" s="915"/>
      <c r="BQ187" s="913"/>
    </row>
    <row r="188" spans="39:72">
      <c r="AM188" s="445"/>
      <c r="BF188" s="1157" t="s">
        <v>796</v>
      </c>
      <c r="BG188" s="1154"/>
      <c r="BH188" s="1154"/>
      <c r="BI188" s="1154"/>
      <c r="BJ188" s="1154"/>
      <c r="BK188" s="1154"/>
      <c r="BL188" s="1154"/>
      <c r="BM188" s="1154"/>
      <c r="BN188" s="1154"/>
      <c r="BO188" s="1155"/>
      <c r="BP188" s="915"/>
      <c r="BQ188" s="913"/>
    </row>
    <row r="189" spans="39:72">
      <c r="AM189" s="445"/>
      <c r="BF189" s="1157" t="s">
        <v>797</v>
      </c>
      <c r="BG189" s="1154"/>
      <c r="BH189" s="1154"/>
      <c r="BI189" s="1154"/>
      <c r="BJ189" s="1154"/>
      <c r="BK189" s="1154"/>
      <c r="BL189" s="1154"/>
      <c r="BM189" s="1154"/>
      <c r="BN189" s="1154"/>
      <c r="BO189" s="1155"/>
      <c r="BP189" s="915"/>
      <c r="BQ189" s="913"/>
    </row>
    <row r="190" spans="39:72">
      <c r="AM190" s="445"/>
      <c r="BF190" s="1157" t="s">
        <v>798</v>
      </c>
      <c r="BG190" s="1154"/>
      <c r="BH190" s="1154"/>
      <c r="BI190" s="1154"/>
      <c r="BJ190" s="1154"/>
      <c r="BK190" s="1154"/>
      <c r="BL190" s="1154"/>
      <c r="BM190" s="1154"/>
      <c r="BN190" s="1154"/>
      <c r="BO190" s="1155"/>
      <c r="BP190" s="915"/>
      <c r="BQ190" s="913"/>
    </row>
    <row r="191" spans="39:72">
      <c r="AM191" s="445"/>
      <c r="BF191" s="1157" t="s">
        <v>799</v>
      </c>
      <c r="BG191" s="1154"/>
      <c r="BH191" s="1154"/>
      <c r="BI191" s="1154"/>
      <c r="BJ191" s="1154"/>
      <c r="BK191" s="1154"/>
      <c r="BL191" s="1154"/>
      <c r="BM191" s="1154"/>
      <c r="BN191" s="1154"/>
      <c r="BO191" s="1155"/>
      <c r="BP191" s="915"/>
      <c r="BQ191" s="913"/>
    </row>
    <row r="192" spans="39:72">
      <c r="AM192" s="445"/>
      <c r="BF192" s="1157" t="s">
        <v>800</v>
      </c>
      <c r="BG192" s="1154"/>
      <c r="BH192" s="1154"/>
      <c r="BI192" s="1154"/>
      <c r="BJ192" s="1154"/>
      <c r="BK192" s="1154"/>
      <c r="BL192" s="1154"/>
      <c r="BM192" s="1154"/>
      <c r="BN192" s="1154"/>
      <c r="BO192" s="1155"/>
      <c r="BP192" s="915"/>
    </row>
    <row r="193" spans="39:68">
      <c r="AM193" s="445"/>
      <c r="BF193" s="1157" t="s">
        <v>801</v>
      </c>
      <c r="BG193" s="1154"/>
      <c r="BH193" s="1154"/>
      <c r="BI193" s="1154"/>
      <c r="BJ193" s="1154"/>
      <c r="BK193" s="1154"/>
      <c r="BL193" s="1154"/>
      <c r="BM193" s="1154"/>
      <c r="BN193" s="1154"/>
      <c r="BO193" s="1155"/>
      <c r="BP193" s="915"/>
    </row>
    <row r="194" spans="39:68">
      <c r="AM194" s="445"/>
      <c r="BF194" s="1157" t="s">
        <v>802</v>
      </c>
      <c r="BG194" s="1154"/>
      <c r="BH194" s="1154"/>
      <c r="BI194" s="1154"/>
      <c r="BJ194" s="1154"/>
      <c r="BK194" s="1154"/>
      <c r="BL194" s="1154"/>
      <c r="BM194" s="1154"/>
      <c r="BN194" s="1154"/>
      <c r="BO194" s="1155"/>
      <c r="BP194" s="915"/>
    </row>
    <row r="195" spans="39:68">
      <c r="AM195" s="445"/>
      <c r="BF195" s="1157" t="s">
        <v>803</v>
      </c>
      <c r="BG195" s="1154"/>
      <c r="BH195" s="1154"/>
      <c r="BI195" s="1154"/>
      <c r="BJ195" s="1154"/>
      <c r="BK195" s="1154"/>
      <c r="BL195" s="1154"/>
      <c r="BM195" s="1154"/>
      <c r="BN195" s="1154"/>
      <c r="BO195" s="1155"/>
      <c r="BP195" s="915"/>
    </row>
    <row r="196" spans="39:68">
      <c r="AM196" s="445"/>
      <c r="BF196" s="1157" t="s">
        <v>804</v>
      </c>
      <c r="BG196" s="1154"/>
      <c r="BH196" s="1154"/>
      <c r="BI196" s="1154"/>
      <c r="BJ196" s="1154"/>
      <c r="BK196" s="1154"/>
      <c r="BL196" s="1154"/>
      <c r="BM196" s="1154"/>
      <c r="BN196" s="1154"/>
      <c r="BO196" s="1155"/>
      <c r="BP196" s="915"/>
    </row>
    <row r="197" spans="39:68">
      <c r="AM197" s="445"/>
      <c r="BF197" s="1157" t="s">
        <v>805</v>
      </c>
      <c r="BG197" s="1154"/>
      <c r="BH197" s="1154"/>
      <c r="BI197" s="1154"/>
      <c r="BJ197" s="1154"/>
      <c r="BK197" s="1154"/>
      <c r="BL197" s="1154"/>
      <c r="BM197" s="1154"/>
      <c r="BN197" s="1154"/>
      <c r="BO197" s="1155"/>
      <c r="BP197" s="915"/>
    </row>
    <row r="198" spans="39:68">
      <c r="AM198" s="445"/>
      <c r="BF198" s="1157" t="s">
        <v>806</v>
      </c>
      <c r="BG198" s="1154"/>
      <c r="BH198" s="1154"/>
      <c r="BI198" s="1154"/>
      <c r="BJ198" s="1154"/>
      <c r="BK198" s="1154"/>
      <c r="BL198" s="1154"/>
      <c r="BM198" s="1154"/>
      <c r="BN198" s="1154"/>
      <c r="BO198" s="1155"/>
      <c r="BP198" s="915"/>
    </row>
    <row r="199" spans="39:68">
      <c r="AM199" s="445"/>
      <c r="BF199" s="1157" t="s">
        <v>807</v>
      </c>
      <c r="BG199" s="1154"/>
      <c r="BH199" s="1154"/>
      <c r="BI199" s="1154"/>
      <c r="BJ199" s="1154"/>
      <c r="BK199" s="1154"/>
      <c r="BL199" s="1154"/>
      <c r="BM199" s="1154"/>
      <c r="BN199" s="1154"/>
      <c r="BO199" s="1155"/>
      <c r="BP199" s="915"/>
    </row>
    <row r="200" spans="39:68">
      <c r="AM200" s="445"/>
      <c r="BF200" s="1157" t="s">
        <v>808</v>
      </c>
      <c r="BG200" s="1154"/>
      <c r="BH200" s="1154"/>
      <c r="BI200" s="1154"/>
      <c r="BJ200" s="1154"/>
      <c r="BK200" s="1154"/>
      <c r="BL200" s="1154"/>
      <c r="BM200" s="1154"/>
      <c r="BN200" s="1154"/>
      <c r="BO200" s="1155"/>
      <c r="BP200" s="915"/>
    </row>
    <row r="201" spans="39:68">
      <c r="AM201" s="445"/>
      <c r="BF201" s="1157" t="s">
        <v>809</v>
      </c>
      <c r="BG201" s="1154"/>
      <c r="BH201" s="1154"/>
      <c r="BI201" s="1154"/>
      <c r="BJ201" s="1154"/>
      <c r="BK201" s="1154"/>
      <c r="BL201" s="1154"/>
      <c r="BM201" s="1154"/>
      <c r="BN201" s="1154"/>
      <c r="BO201" s="1155"/>
      <c r="BP201" s="915"/>
    </row>
    <row r="202" spans="39:68">
      <c r="AM202" s="445"/>
    </row>
    <row r="203" spans="39:68">
      <c r="AM203" s="445"/>
    </row>
    <row r="204" spans="39:68">
      <c r="AM204" s="445"/>
    </row>
    <row r="205" spans="39:68">
      <c r="AM205" s="445"/>
    </row>
    <row r="206" spans="39:68">
      <c r="AM206" s="445"/>
    </row>
    <row r="207" spans="39:68">
      <c r="AM207" s="445"/>
    </row>
    <row r="208" spans="39:68">
      <c r="AM208" s="445"/>
    </row>
    <row r="209" spans="39:80">
      <c r="AM209" s="445"/>
      <c r="AO209" s="1167" t="s">
        <v>845</v>
      </c>
      <c r="AP209" s="918"/>
      <c r="AQ209" s="918"/>
      <c r="AR209" s="918"/>
      <c r="AS209" s="918"/>
      <c r="AT209" s="918"/>
      <c r="AU209" s="918"/>
      <c r="AV209" s="918"/>
      <c r="AW209" s="913"/>
      <c r="AX209" s="1167" t="s">
        <v>846</v>
      </c>
      <c r="AY209" s="918"/>
      <c r="AZ209" s="918"/>
      <c r="BA209" s="918"/>
      <c r="BB209" s="918"/>
      <c r="BC209" s="918"/>
      <c r="BD209" s="918"/>
      <c r="BE209" s="918"/>
      <c r="BT209" s="913"/>
      <c r="BU209" s="1168"/>
      <c r="BV209" s="913"/>
      <c r="BW209" s="913"/>
      <c r="BX209" s="913"/>
      <c r="BY209" s="913"/>
      <c r="BZ209" s="913"/>
      <c r="CA209" s="913"/>
      <c r="CB209" s="913"/>
    </row>
    <row r="210" spans="39:80">
      <c r="AM210" s="445"/>
      <c r="AO210" s="1166" t="s">
        <v>836</v>
      </c>
      <c r="AP210" s="1154"/>
      <c r="AQ210" s="1154"/>
      <c r="AR210" s="1154"/>
      <c r="AS210" s="1154"/>
      <c r="AT210" s="1154"/>
      <c r="AU210" s="1154"/>
      <c r="AV210" s="1155"/>
      <c r="AW210" s="915"/>
      <c r="AX210" s="1166" t="s">
        <v>836</v>
      </c>
      <c r="AY210" s="1154"/>
      <c r="AZ210" s="1154"/>
      <c r="BA210" s="1154"/>
      <c r="BB210" s="1154"/>
      <c r="BC210" s="1154"/>
      <c r="BD210" s="1154"/>
      <c r="BE210" s="1155"/>
      <c r="BT210" s="913"/>
      <c r="BU210" s="912"/>
      <c r="BV210" s="913"/>
      <c r="BW210" s="913"/>
      <c r="BX210" s="913"/>
      <c r="BY210" s="913"/>
      <c r="BZ210" s="913"/>
      <c r="CA210" s="913"/>
      <c r="CB210" s="913"/>
    </row>
    <row r="211" spans="39:80">
      <c r="AM211" s="445"/>
      <c r="AO211" s="1166" t="s">
        <v>837</v>
      </c>
      <c r="AP211" s="1154"/>
      <c r="AQ211" s="1154"/>
      <c r="AR211" s="1154"/>
      <c r="AS211" s="1154"/>
      <c r="AT211" s="1154"/>
      <c r="AU211" s="1154"/>
      <c r="AV211" s="1155"/>
      <c r="AW211" s="915"/>
      <c r="AX211" s="1166" t="s">
        <v>837</v>
      </c>
      <c r="AY211" s="1154"/>
      <c r="AZ211" s="1154"/>
      <c r="BA211" s="1154"/>
      <c r="BB211" s="1154"/>
      <c r="BC211" s="1154"/>
      <c r="BD211" s="1154"/>
      <c r="BE211" s="1155"/>
      <c r="BT211" s="913"/>
      <c r="BU211" s="912"/>
      <c r="BV211" s="913"/>
      <c r="BW211" s="913"/>
      <c r="BX211" s="913"/>
      <c r="BY211" s="913"/>
      <c r="BZ211" s="913"/>
      <c r="CA211" s="913"/>
      <c r="CB211" s="913"/>
    </row>
    <row r="212" spans="39:80">
      <c r="AM212" s="445"/>
      <c r="AO212" s="1166" t="s">
        <v>838</v>
      </c>
      <c r="AP212" s="1154"/>
      <c r="AQ212" s="1154"/>
      <c r="AR212" s="1154"/>
      <c r="AS212" s="1154"/>
      <c r="AT212" s="1154"/>
      <c r="AU212" s="1154"/>
      <c r="AV212" s="1155"/>
      <c r="AW212" s="915"/>
      <c r="AX212" s="1166" t="s">
        <v>838</v>
      </c>
      <c r="AY212" s="1154"/>
      <c r="AZ212" s="1154"/>
      <c r="BA212" s="1154"/>
      <c r="BB212" s="1154"/>
      <c r="BC212" s="1154"/>
      <c r="BD212" s="1154"/>
      <c r="BE212" s="1155"/>
      <c r="BT212" s="913"/>
      <c r="BU212" s="912"/>
      <c r="BV212" s="913"/>
      <c r="BW212" s="913"/>
      <c r="BX212" s="913"/>
      <c r="BY212" s="913"/>
      <c r="BZ212" s="913"/>
      <c r="CA212" s="913"/>
      <c r="CB212" s="913"/>
    </row>
    <row r="213" spans="39:80">
      <c r="AM213" s="445"/>
      <c r="AO213" s="1166" t="s">
        <v>839</v>
      </c>
      <c r="AP213" s="1154"/>
      <c r="AQ213" s="1154"/>
      <c r="AR213" s="1154"/>
      <c r="AS213" s="1154"/>
      <c r="AT213" s="1154"/>
      <c r="AU213" s="1154"/>
      <c r="AV213" s="1155"/>
      <c r="AW213" s="915"/>
      <c r="AX213" s="1166" t="s">
        <v>839</v>
      </c>
      <c r="AY213" s="1154"/>
      <c r="AZ213" s="1154"/>
      <c r="BA213" s="1154"/>
      <c r="BB213" s="1154"/>
      <c r="BC213" s="1154"/>
      <c r="BD213" s="1154"/>
      <c r="BE213" s="1155"/>
      <c r="BT213" s="913"/>
      <c r="BU213" s="912"/>
      <c r="BV213" s="913"/>
      <c r="BW213" s="913"/>
      <c r="BX213" s="913"/>
      <c r="BY213" s="913"/>
      <c r="BZ213" s="913"/>
      <c r="CA213" s="913"/>
      <c r="CB213" s="913"/>
    </row>
    <row r="214" spans="39:80">
      <c r="AM214" s="445"/>
      <c r="AO214" s="1166" t="s">
        <v>840</v>
      </c>
      <c r="AP214" s="1154"/>
      <c r="AQ214" s="1154"/>
      <c r="AR214" s="1154"/>
      <c r="AS214" s="1154"/>
      <c r="AT214" s="1154"/>
      <c r="AU214" s="1154"/>
      <c r="AV214" s="1155"/>
      <c r="AW214" s="915"/>
      <c r="AX214" s="1166" t="s">
        <v>840</v>
      </c>
      <c r="AY214" s="1154"/>
      <c r="AZ214" s="1154"/>
      <c r="BA214" s="1154"/>
      <c r="BB214" s="1154"/>
      <c r="BC214" s="1154"/>
      <c r="BD214" s="1154"/>
      <c r="BE214" s="1155"/>
      <c r="BT214" s="913"/>
      <c r="BU214" s="912"/>
      <c r="BV214" s="913"/>
      <c r="BW214" s="913"/>
      <c r="BX214" s="913"/>
      <c r="BY214" s="913"/>
      <c r="BZ214" s="913"/>
      <c r="CA214" s="913"/>
      <c r="CB214" s="913"/>
    </row>
    <row r="215" spans="39:80">
      <c r="AM215" s="445"/>
      <c r="AO215" s="1166" t="s">
        <v>841</v>
      </c>
      <c r="AP215" s="1154"/>
      <c r="AQ215" s="1154"/>
      <c r="AR215" s="1154"/>
      <c r="AS215" s="1154"/>
      <c r="AT215" s="1154"/>
      <c r="AU215" s="1154"/>
      <c r="AV215" s="1155"/>
      <c r="AW215" s="915"/>
      <c r="AX215" s="1166" t="s">
        <v>841</v>
      </c>
      <c r="AY215" s="1154"/>
      <c r="AZ215" s="1154"/>
      <c r="BA215" s="1154"/>
      <c r="BB215" s="1154"/>
      <c r="BC215" s="1154"/>
      <c r="BD215" s="1154"/>
      <c r="BE215" s="1155"/>
      <c r="BT215" s="913"/>
      <c r="BU215" s="912"/>
      <c r="BV215" s="913"/>
      <c r="BW215" s="913"/>
      <c r="BX215" s="913"/>
      <c r="BY215" s="913"/>
      <c r="BZ215" s="913"/>
      <c r="CA215" s="913"/>
      <c r="CB215" s="913"/>
    </row>
    <row r="216" spans="39:80">
      <c r="AM216" s="445"/>
      <c r="AO216" s="1166" t="s">
        <v>842</v>
      </c>
      <c r="AP216" s="1154"/>
      <c r="AQ216" s="1154"/>
      <c r="AR216" s="1154"/>
      <c r="AS216" s="1154"/>
      <c r="AT216" s="1154"/>
      <c r="AU216" s="1154"/>
      <c r="AV216" s="1155"/>
      <c r="AW216" s="915"/>
      <c r="AX216" s="1166" t="s">
        <v>842</v>
      </c>
      <c r="AY216" s="1154"/>
      <c r="AZ216" s="1154"/>
      <c r="BA216" s="1154"/>
      <c r="BB216" s="1154"/>
      <c r="BC216" s="1154"/>
      <c r="BD216" s="1154"/>
      <c r="BE216" s="1155"/>
      <c r="BT216" s="913"/>
      <c r="BU216" s="912"/>
      <c r="BV216" s="913"/>
      <c r="BW216" s="913"/>
      <c r="BX216" s="913"/>
      <c r="BY216" s="913"/>
      <c r="BZ216" s="913"/>
      <c r="CA216" s="913"/>
      <c r="CB216" s="913"/>
    </row>
    <row r="217" spans="39:80">
      <c r="AM217" s="445"/>
      <c r="AO217" s="1166" t="s">
        <v>843</v>
      </c>
      <c r="AP217" s="1154"/>
      <c r="AQ217" s="1154"/>
      <c r="AR217" s="1154"/>
      <c r="AS217" s="1154"/>
      <c r="AT217" s="1154"/>
      <c r="AU217" s="1154"/>
      <c r="AV217" s="1155"/>
      <c r="AW217" s="915"/>
      <c r="AX217" s="1166" t="s">
        <v>843</v>
      </c>
      <c r="AY217" s="1154"/>
      <c r="AZ217" s="1154"/>
      <c r="BA217" s="1154"/>
      <c r="BB217" s="1154"/>
      <c r="BC217" s="1154"/>
      <c r="BD217" s="1154"/>
      <c r="BE217" s="1155"/>
      <c r="BT217" s="913"/>
      <c r="BU217" s="912"/>
      <c r="BV217" s="913"/>
      <c r="BW217" s="913"/>
      <c r="BX217" s="913"/>
      <c r="BY217" s="913"/>
      <c r="BZ217" s="913"/>
      <c r="CA217" s="913"/>
      <c r="CB217" s="913"/>
    </row>
    <row r="218" spans="39:80">
      <c r="AM218" s="445"/>
      <c r="AO218" s="1166" t="s">
        <v>844</v>
      </c>
      <c r="AP218" s="1154"/>
      <c r="AQ218" s="1154"/>
      <c r="AR218" s="1154"/>
      <c r="AS218" s="1154"/>
      <c r="AT218" s="1154"/>
      <c r="AU218" s="1154"/>
      <c r="AV218" s="1155"/>
      <c r="AW218" s="915"/>
      <c r="AX218" s="1166" t="s">
        <v>844</v>
      </c>
      <c r="AY218" s="1154"/>
      <c r="AZ218" s="1154"/>
      <c r="BA218" s="1154"/>
      <c r="BB218" s="1154"/>
      <c r="BC218" s="1154"/>
      <c r="BD218" s="1154"/>
      <c r="BE218" s="1155"/>
      <c r="BT218" s="913"/>
      <c r="BU218" s="912"/>
      <c r="BV218" s="913"/>
      <c r="BW218" s="913"/>
      <c r="BX218" s="913"/>
      <c r="BY218" s="913"/>
      <c r="BZ218" s="913"/>
      <c r="CA218" s="913"/>
      <c r="CB218" s="913"/>
    </row>
    <row r="219" spans="39:80">
      <c r="AM219" s="445"/>
    </row>
    <row r="220" spans="39:80">
      <c r="AM220" s="445"/>
    </row>
    <row r="221" spans="39:80">
      <c r="AM221" s="445"/>
    </row>
    <row r="222" spans="39:80">
      <c r="AM222" s="445"/>
    </row>
    <row r="223" spans="39:80">
      <c r="AM223" s="445"/>
    </row>
    <row r="224" spans="39:80">
      <c r="AM224" s="445"/>
    </row>
    <row r="225" spans="39:39">
      <c r="AM225" s="445"/>
    </row>
    <row r="226" spans="39:39">
      <c r="AM226" s="445"/>
    </row>
    <row r="227" spans="39:39">
      <c r="AM227" s="445"/>
    </row>
    <row r="228" spans="39:39">
      <c r="AM228" s="445"/>
    </row>
    <row r="229" spans="39:39">
      <c r="AM229" s="445"/>
    </row>
    <row r="230" spans="39:39">
      <c r="AM230" s="445"/>
    </row>
    <row r="231" spans="39:39">
      <c r="AM231" s="445"/>
    </row>
    <row r="232" spans="39:39">
      <c r="AM232" s="445"/>
    </row>
    <row r="233" spans="39:39">
      <c r="AM233" s="445"/>
    </row>
    <row r="234" spans="39:39">
      <c r="AM234" s="445"/>
    </row>
    <row r="235" spans="39:39">
      <c r="AM235" s="445"/>
    </row>
    <row r="236" spans="39:39">
      <c r="AM236" s="445"/>
    </row>
    <row r="237" spans="39:39">
      <c r="AM237" s="445"/>
    </row>
    <row r="238" spans="39:39">
      <c r="AM238" s="445"/>
    </row>
    <row r="239" spans="39:39">
      <c r="AM239" s="445"/>
    </row>
    <row r="240" spans="39:39">
      <c r="AM240" s="445"/>
    </row>
    <row r="241" spans="39:39">
      <c r="AM241" s="445"/>
    </row>
    <row r="242" spans="39:39">
      <c r="AM242" s="445"/>
    </row>
    <row r="243" spans="39:39">
      <c r="AM243" s="445"/>
    </row>
    <row r="244" spans="39:39">
      <c r="AM244" s="445"/>
    </row>
    <row r="245" spans="39:39">
      <c r="AM245" s="445"/>
    </row>
    <row r="246" spans="39:39">
      <c r="AM246" s="445"/>
    </row>
    <row r="247" spans="39:39">
      <c r="AM247" s="445"/>
    </row>
    <row r="248" spans="39:39">
      <c r="AM248" s="445"/>
    </row>
    <row r="249" spans="39:39">
      <c r="AM249" s="445"/>
    </row>
    <row r="250" spans="39:39">
      <c r="AM250" s="445"/>
    </row>
    <row r="251" spans="39:39">
      <c r="AM251" s="445"/>
    </row>
    <row r="252" spans="39:39">
      <c r="AM252" s="445"/>
    </row>
    <row r="253" spans="39:39">
      <c r="AM253" s="445"/>
    </row>
    <row r="254" spans="39:39">
      <c r="AM254" s="445"/>
    </row>
    <row r="255" spans="39:39">
      <c r="AM255" s="445"/>
    </row>
    <row r="256" spans="39:39">
      <c r="AM256" s="445"/>
    </row>
    <row r="257" spans="39:39">
      <c r="AM257" s="445"/>
    </row>
    <row r="258" spans="39:39">
      <c r="AM258" s="445"/>
    </row>
    <row r="259" spans="39:39">
      <c r="AM259" s="445"/>
    </row>
    <row r="260" spans="39:39">
      <c r="AM260" s="445"/>
    </row>
    <row r="261" spans="39:39">
      <c r="AM261" s="445"/>
    </row>
    <row r="262" spans="39:39">
      <c r="AM262" s="445"/>
    </row>
    <row r="263" spans="39:39">
      <c r="AM263" s="445"/>
    </row>
    <row r="264" spans="39:39">
      <c r="AM264" s="445"/>
    </row>
    <row r="265" spans="39:39">
      <c r="AM265" s="445"/>
    </row>
    <row r="266" spans="39:39">
      <c r="AM266" s="445"/>
    </row>
    <row r="267" spans="39:39">
      <c r="AM267" s="445"/>
    </row>
    <row r="268" spans="39:39">
      <c r="AM268" s="445"/>
    </row>
    <row r="269" spans="39:39">
      <c r="AM269" s="445"/>
    </row>
    <row r="270" spans="39:39">
      <c r="AM270" s="445"/>
    </row>
    <row r="271" spans="39:39">
      <c r="AM271" s="445"/>
    </row>
    <row r="272" spans="39:39">
      <c r="AM272" s="445"/>
    </row>
    <row r="273" spans="39:39">
      <c r="AM273" s="445"/>
    </row>
    <row r="274" spans="39:39">
      <c r="AM274" s="445"/>
    </row>
    <row r="275" spans="39:39">
      <c r="AM275" s="445"/>
    </row>
    <row r="276" spans="39:39">
      <c r="AM276" s="445"/>
    </row>
    <row r="277" spans="39:39">
      <c r="AM277" s="445"/>
    </row>
    <row r="278" spans="39:39">
      <c r="AM278" s="445"/>
    </row>
    <row r="279" spans="39:39">
      <c r="AM279" s="445"/>
    </row>
    <row r="280" spans="39:39">
      <c r="AM280" s="445"/>
    </row>
    <row r="281" spans="39:39">
      <c r="AM281" s="445"/>
    </row>
    <row r="282" spans="39:39">
      <c r="AM282" s="445"/>
    </row>
    <row r="283" spans="39:39">
      <c r="AM283" s="445"/>
    </row>
    <row r="284" spans="39:39">
      <c r="AM284" s="445"/>
    </row>
    <row r="285" spans="39:39">
      <c r="AM285" s="445"/>
    </row>
    <row r="286" spans="39:39">
      <c r="AM286" s="445"/>
    </row>
    <row r="287" spans="39:39">
      <c r="AM287" s="445"/>
    </row>
    <row r="288" spans="39:39">
      <c r="AM288" s="445"/>
    </row>
    <row r="289" spans="39:39">
      <c r="AM289" s="445"/>
    </row>
    <row r="290" spans="39:39">
      <c r="AM290" s="445"/>
    </row>
    <row r="291" spans="39:39">
      <c r="AM291" s="445"/>
    </row>
    <row r="292" spans="39:39">
      <c r="AM292" s="445"/>
    </row>
    <row r="293" spans="39:39">
      <c r="AM293" s="445"/>
    </row>
    <row r="294" spans="39:39">
      <c r="AM294" s="445"/>
    </row>
    <row r="295" spans="39:39">
      <c r="AM295" s="445"/>
    </row>
    <row r="296" spans="39:39">
      <c r="AM296" s="445"/>
    </row>
    <row r="297" spans="39:39">
      <c r="AM297" s="445"/>
    </row>
    <row r="298" spans="39:39">
      <c r="AM298" s="445"/>
    </row>
    <row r="299" spans="39:39">
      <c r="AM299" s="445"/>
    </row>
    <row r="300" spans="39:39">
      <c r="AM300" s="445"/>
    </row>
    <row r="301" spans="39:39">
      <c r="AM301" s="445"/>
    </row>
    <row r="302" spans="39:39">
      <c r="AM302" s="445"/>
    </row>
    <row r="303" spans="39:39">
      <c r="AM303" s="445"/>
    </row>
    <row r="304" spans="39:39">
      <c r="AM304" s="445"/>
    </row>
    <row r="305" spans="39:39">
      <c r="AM305" s="445"/>
    </row>
    <row r="306" spans="39:39">
      <c r="AM306" s="445"/>
    </row>
    <row r="307" spans="39:39">
      <c r="AM307" s="445"/>
    </row>
    <row r="308" spans="39:39">
      <c r="AM308" s="445"/>
    </row>
    <row r="309" spans="39:39">
      <c r="AM309" s="445"/>
    </row>
    <row r="310" spans="39:39">
      <c r="AM310" s="445"/>
    </row>
    <row r="311" spans="39:39">
      <c r="AM311" s="445"/>
    </row>
    <row r="312" spans="39:39">
      <c r="AM312" s="445"/>
    </row>
    <row r="313" spans="39:39">
      <c r="AM313" s="445"/>
    </row>
    <row r="314" spans="39:39">
      <c r="AM314" s="445"/>
    </row>
    <row r="315" spans="39:39">
      <c r="AM315" s="445"/>
    </row>
    <row r="316" spans="39:39">
      <c r="AM316" s="445"/>
    </row>
    <row r="317" spans="39:39">
      <c r="AM317" s="445"/>
    </row>
    <row r="318" spans="39:39">
      <c r="AM318" s="445"/>
    </row>
    <row r="319" spans="39:39">
      <c r="AM319" s="445"/>
    </row>
    <row r="320" spans="39:39">
      <c r="AM320" s="445"/>
    </row>
    <row r="321" spans="39:39">
      <c r="AM321" s="445"/>
    </row>
    <row r="322" spans="39:39">
      <c r="AM322" s="445"/>
    </row>
    <row r="323" spans="39:39">
      <c r="AM323" s="445"/>
    </row>
    <row r="324" spans="39:39">
      <c r="AM324" s="445"/>
    </row>
    <row r="325" spans="39:39">
      <c r="AM325" s="445"/>
    </row>
    <row r="326" spans="39:39">
      <c r="AM326" s="445"/>
    </row>
    <row r="327" spans="39:39">
      <c r="AM327" s="445"/>
    </row>
    <row r="328" spans="39:39">
      <c r="AM328" s="445"/>
    </row>
    <row r="329" spans="39:39">
      <c r="AM329" s="445"/>
    </row>
    <row r="330" spans="39:39">
      <c r="AM330" s="445"/>
    </row>
    <row r="331" spans="39:39">
      <c r="AM331" s="445"/>
    </row>
    <row r="332" spans="39:39">
      <c r="AM332" s="445"/>
    </row>
    <row r="333" spans="39:39">
      <c r="AM333" s="445"/>
    </row>
    <row r="334" spans="39:39">
      <c r="AM334" s="445"/>
    </row>
    <row r="335" spans="39:39">
      <c r="AM335" s="445"/>
    </row>
    <row r="336" spans="39:39">
      <c r="AM336" s="445"/>
    </row>
    <row r="337" spans="39:39">
      <c r="AM337" s="445"/>
    </row>
    <row r="338" spans="39:39">
      <c r="AM338" s="445"/>
    </row>
    <row r="339" spans="39:39">
      <c r="AM339" s="445"/>
    </row>
    <row r="340" spans="39:39">
      <c r="AM340" s="445"/>
    </row>
    <row r="341" spans="39:39">
      <c r="AM341" s="445"/>
    </row>
    <row r="342" spans="39:39">
      <c r="AM342" s="445"/>
    </row>
    <row r="343" spans="39:39">
      <c r="AM343" s="445"/>
    </row>
    <row r="344" spans="39:39">
      <c r="AM344" s="445"/>
    </row>
    <row r="345" spans="39:39">
      <c r="AM345" s="445"/>
    </row>
    <row r="346" spans="39:39">
      <c r="AM346" s="445"/>
    </row>
    <row r="347" spans="39:39">
      <c r="AM347" s="445"/>
    </row>
    <row r="348" spans="39:39">
      <c r="AM348" s="445"/>
    </row>
    <row r="349" spans="39:39">
      <c r="AM349" s="445"/>
    </row>
    <row r="350" spans="39:39">
      <c r="AM350" s="445"/>
    </row>
    <row r="351" spans="39:39">
      <c r="AM351" s="445"/>
    </row>
    <row r="352" spans="39:39">
      <c r="AM352" s="445"/>
    </row>
    <row r="353" spans="39:39">
      <c r="AM353" s="445"/>
    </row>
    <row r="354" spans="39:39">
      <c r="AM354" s="445"/>
    </row>
    <row r="355" spans="39:39">
      <c r="AM355" s="445"/>
    </row>
    <row r="356" spans="39:39">
      <c r="AM356" s="445"/>
    </row>
    <row r="357" spans="39:39">
      <c r="AM357" s="445"/>
    </row>
    <row r="358" spans="39:39">
      <c r="AM358" s="445"/>
    </row>
    <row r="359" spans="39:39">
      <c r="AM359" s="445"/>
    </row>
    <row r="360" spans="39:39">
      <c r="AM360" s="445"/>
    </row>
    <row r="361" spans="39:39">
      <c r="AM361" s="445"/>
    </row>
    <row r="362" spans="39:39">
      <c r="AM362" s="445"/>
    </row>
    <row r="363" spans="39:39">
      <c r="AM363" s="445"/>
    </row>
    <row r="364" spans="39:39">
      <c r="AM364" s="445"/>
    </row>
    <row r="365" spans="39:39">
      <c r="AM365" s="445"/>
    </row>
    <row r="366" spans="39:39">
      <c r="AM366" s="445"/>
    </row>
    <row r="367" spans="39:39">
      <c r="AM367" s="445"/>
    </row>
    <row r="368" spans="39:39">
      <c r="AM368" s="445"/>
    </row>
    <row r="369" spans="39:39">
      <c r="AM369" s="445"/>
    </row>
    <row r="370" spans="39:39">
      <c r="AM370" s="445"/>
    </row>
    <row r="371" spans="39:39">
      <c r="AM371" s="445"/>
    </row>
    <row r="372" spans="39:39">
      <c r="AM372" s="445"/>
    </row>
    <row r="373" spans="39:39">
      <c r="AM373" s="445"/>
    </row>
    <row r="374" spans="39:39">
      <c r="AM374" s="445"/>
    </row>
    <row r="375" spans="39:39">
      <c r="AM375" s="445"/>
    </row>
    <row r="376" spans="39:39">
      <c r="AM376" s="445"/>
    </row>
    <row r="377" spans="39:39">
      <c r="AM377" s="445"/>
    </row>
    <row r="378" spans="39:39">
      <c r="AM378" s="445"/>
    </row>
    <row r="379" spans="39:39">
      <c r="AM379" s="445"/>
    </row>
    <row r="380" spans="39:39">
      <c r="AM380" s="445"/>
    </row>
    <row r="381" spans="39:39">
      <c r="AM381" s="445"/>
    </row>
    <row r="382" spans="39:39">
      <c r="AM382" s="445"/>
    </row>
    <row r="383" spans="39:39">
      <c r="AM383" s="445"/>
    </row>
    <row r="384" spans="39:39">
      <c r="AM384" s="445"/>
    </row>
    <row r="385" spans="39:39">
      <c r="AM385" s="445"/>
    </row>
    <row r="386" spans="39:39">
      <c r="AM386" s="445"/>
    </row>
    <row r="387" spans="39:39">
      <c r="AM387" s="445"/>
    </row>
    <row r="388" spans="39:39">
      <c r="AM388" s="445"/>
    </row>
    <row r="389" spans="39:39">
      <c r="AM389" s="445"/>
    </row>
    <row r="390" spans="39:39">
      <c r="AM390" s="445"/>
    </row>
    <row r="391" spans="39:39">
      <c r="AM391" s="445"/>
    </row>
    <row r="392" spans="39:39">
      <c r="AM392" s="445"/>
    </row>
    <row r="393" spans="39:39">
      <c r="AM393" s="445"/>
    </row>
    <row r="394" spans="39:39">
      <c r="AM394" s="445"/>
    </row>
    <row r="395" spans="39:39">
      <c r="AM395" s="445"/>
    </row>
    <row r="396" spans="39:39">
      <c r="AM396" s="445"/>
    </row>
    <row r="397" spans="39:39">
      <c r="AM397" s="445"/>
    </row>
    <row r="398" spans="39:39">
      <c r="AM398" s="445"/>
    </row>
    <row r="399" spans="39:39">
      <c r="AM399" s="445"/>
    </row>
    <row r="400" spans="39:39">
      <c r="AM400" s="445"/>
    </row>
    <row r="401" spans="39:39">
      <c r="AM401" s="445"/>
    </row>
    <row r="402" spans="39:39">
      <c r="AM402" s="445"/>
    </row>
    <row r="403" spans="39:39">
      <c r="AM403" s="445"/>
    </row>
    <row r="404" spans="39:39">
      <c r="AM404" s="445"/>
    </row>
    <row r="405" spans="39:39">
      <c r="AM405" s="445"/>
    </row>
    <row r="406" spans="39:39">
      <c r="AM406" s="445"/>
    </row>
    <row r="407" spans="39:39">
      <c r="AM407" s="445"/>
    </row>
    <row r="408" spans="39:39">
      <c r="AM408" s="445"/>
    </row>
    <row r="409" spans="39:39">
      <c r="AM409" s="445"/>
    </row>
    <row r="410" spans="39:39">
      <c r="AM410" s="445"/>
    </row>
    <row r="411" spans="39:39">
      <c r="AM411" s="445"/>
    </row>
    <row r="412" spans="39:39">
      <c r="AM412" s="445"/>
    </row>
    <row r="413" spans="39:39">
      <c r="AM413" s="445"/>
    </row>
    <row r="414" spans="39:39">
      <c r="AM414" s="445"/>
    </row>
    <row r="415" spans="39:39">
      <c r="AM415" s="445"/>
    </row>
    <row r="416" spans="39:39">
      <c r="AM416" s="445"/>
    </row>
    <row r="417" spans="39:39">
      <c r="AM417" s="445"/>
    </row>
    <row r="418" spans="39:39">
      <c r="AM418" s="445"/>
    </row>
    <row r="419" spans="39:39">
      <c r="AM419" s="445"/>
    </row>
    <row r="420" spans="39:39">
      <c r="AM420" s="445"/>
    </row>
    <row r="421" spans="39:39">
      <c r="AM421" s="445"/>
    </row>
    <row r="422" spans="39:39">
      <c r="AM422" s="445"/>
    </row>
    <row r="423" spans="39:39">
      <c r="AM423" s="445"/>
    </row>
    <row r="424" spans="39:39">
      <c r="AM424" s="445"/>
    </row>
    <row r="425" spans="39:39">
      <c r="AM425" s="445"/>
    </row>
    <row r="426" spans="39:39">
      <c r="AM426" s="445"/>
    </row>
    <row r="427" spans="39:39">
      <c r="AM427" s="445"/>
    </row>
    <row r="428" spans="39:39">
      <c r="AM428" s="445"/>
    </row>
    <row r="429" spans="39:39">
      <c r="AM429" s="445"/>
    </row>
    <row r="430" spans="39:39">
      <c r="AM430" s="445"/>
    </row>
    <row r="431" spans="39:39">
      <c r="AM431" s="445"/>
    </row>
    <row r="432" spans="39:39">
      <c r="AM432" s="445"/>
    </row>
    <row r="433" spans="39:39">
      <c r="AM433" s="445"/>
    </row>
    <row r="434" spans="39:39">
      <c r="AM434" s="445"/>
    </row>
    <row r="435" spans="39:39">
      <c r="AM435" s="445"/>
    </row>
    <row r="436" spans="39:39">
      <c r="AM436" s="445"/>
    </row>
    <row r="437" spans="39:39">
      <c r="AM437" s="445"/>
    </row>
    <row r="438" spans="39:39">
      <c r="AM438" s="445"/>
    </row>
    <row r="439" spans="39:39">
      <c r="AM439" s="445"/>
    </row>
    <row r="440" spans="39:39">
      <c r="AM440" s="445"/>
    </row>
    <row r="441" spans="39:39">
      <c r="AM441" s="445"/>
    </row>
    <row r="442" spans="39:39">
      <c r="AM442" s="445"/>
    </row>
    <row r="443" spans="39:39">
      <c r="AM443" s="445"/>
    </row>
    <row r="444" spans="39:39">
      <c r="AM444" s="445"/>
    </row>
    <row r="445" spans="39:39">
      <c r="AM445" s="445"/>
    </row>
    <row r="446" spans="39:39">
      <c r="AM446" s="445"/>
    </row>
    <row r="447" spans="39:39">
      <c r="AM447" s="445"/>
    </row>
    <row r="448" spans="39:39">
      <c r="AM448" s="445"/>
    </row>
    <row r="449" spans="39:39">
      <c r="AM449" s="445"/>
    </row>
    <row r="450" spans="39:39">
      <c r="AM450" s="445"/>
    </row>
    <row r="451" spans="39:39">
      <c r="AM451" s="445"/>
    </row>
    <row r="452" spans="39:39">
      <c r="AM452" s="445"/>
    </row>
    <row r="453" spans="39:39">
      <c r="AM453" s="445"/>
    </row>
    <row r="454" spans="39:39">
      <c r="AM454" s="445"/>
    </row>
    <row r="455" spans="39:39">
      <c r="AM455" s="445"/>
    </row>
    <row r="456" spans="39:39">
      <c r="AM456" s="445"/>
    </row>
    <row r="457" spans="39:39">
      <c r="AM457" s="445"/>
    </row>
    <row r="458" spans="39:39">
      <c r="AM458" s="445"/>
    </row>
    <row r="459" spans="39:39">
      <c r="AM459" s="445"/>
    </row>
    <row r="460" spans="39:39">
      <c r="AM460" s="445"/>
    </row>
    <row r="461" spans="39:39">
      <c r="AM461" s="445"/>
    </row>
    <row r="462" spans="39:39">
      <c r="AM462" s="445"/>
    </row>
    <row r="463" spans="39:39">
      <c r="AM463" s="445"/>
    </row>
    <row r="464" spans="39:39">
      <c r="AM464" s="445"/>
    </row>
    <row r="465" spans="39:39">
      <c r="AM465" s="445"/>
    </row>
    <row r="466" spans="39:39">
      <c r="AM466" s="445"/>
    </row>
    <row r="467" spans="39:39">
      <c r="AM467" s="445"/>
    </row>
    <row r="468" spans="39:39">
      <c r="AM468" s="445"/>
    </row>
    <row r="469" spans="39:39">
      <c r="AM469" s="445"/>
    </row>
    <row r="470" spans="39:39">
      <c r="AM470" s="445"/>
    </row>
    <row r="471" spans="39:39">
      <c r="AM471" s="445"/>
    </row>
    <row r="472" spans="39:39">
      <c r="AM472" s="445"/>
    </row>
    <row r="473" spans="39:39">
      <c r="AM473" s="445"/>
    </row>
    <row r="474" spans="39:39">
      <c r="AM474" s="445"/>
    </row>
    <row r="475" spans="39:39">
      <c r="AM475" s="445"/>
    </row>
    <row r="476" spans="39:39">
      <c r="AM476" s="445"/>
    </row>
    <row r="477" spans="39:39">
      <c r="AM477" s="445"/>
    </row>
    <row r="478" spans="39:39">
      <c r="AM478" s="445"/>
    </row>
    <row r="479" spans="39:39">
      <c r="AM479" s="445"/>
    </row>
    <row r="480" spans="39:39">
      <c r="AM480" s="445"/>
    </row>
    <row r="481" spans="39:39">
      <c r="AM481" s="445"/>
    </row>
    <row r="482" spans="39:39">
      <c r="AM482" s="445"/>
    </row>
    <row r="483" spans="39:39">
      <c r="AM483" s="445"/>
    </row>
    <row r="484" spans="39:39">
      <c r="AM484" s="445"/>
    </row>
    <row r="485" spans="39:39">
      <c r="AM485" s="445"/>
    </row>
    <row r="486" spans="39:39">
      <c r="AM486" s="445"/>
    </row>
    <row r="487" spans="39:39">
      <c r="AM487" s="445"/>
    </row>
    <row r="488" spans="39:39">
      <c r="AM488" s="445"/>
    </row>
    <row r="489" spans="39:39">
      <c r="AM489" s="445"/>
    </row>
    <row r="490" spans="39:39">
      <c r="AM490" s="445"/>
    </row>
    <row r="491" spans="39:39">
      <c r="AM491" s="445"/>
    </row>
    <row r="492" spans="39:39">
      <c r="AM492" s="445"/>
    </row>
    <row r="493" spans="39:39">
      <c r="AM493" s="445"/>
    </row>
    <row r="494" spans="39:39">
      <c r="AM494" s="445"/>
    </row>
    <row r="495" spans="39:39">
      <c r="AM495" s="445"/>
    </row>
    <row r="496" spans="39:39">
      <c r="AM496" s="445"/>
    </row>
    <row r="497" spans="39:39">
      <c r="AM497" s="445"/>
    </row>
    <row r="498" spans="39:39">
      <c r="AM498" s="445"/>
    </row>
    <row r="499" spans="39:39">
      <c r="AM499" s="445"/>
    </row>
    <row r="500" spans="39:39">
      <c r="AM500" s="445"/>
    </row>
    <row r="501" spans="39:39">
      <c r="AM501" s="445"/>
    </row>
    <row r="502" spans="39:39">
      <c r="AM502" s="445"/>
    </row>
    <row r="503" spans="39:39">
      <c r="AM503" s="445"/>
    </row>
    <row r="504" spans="39:39">
      <c r="AM504" s="445"/>
    </row>
    <row r="505" spans="39:39">
      <c r="AM505" s="445"/>
    </row>
    <row r="506" spans="39:39">
      <c r="AM506" s="445"/>
    </row>
    <row r="507" spans="39:39">
      <c r="AM507" s="445"/>
    </row>
    <row r="508" spans="39:39">
      <c r="AM508" s="445"/>
    </row>
    <row r="509" spans="39:39">
      <c r="AM509" s="445"/>
    </row>
    <row r="510" spans="39:39">
      <c r="AM510" s="445"/>
    </row>
    <row r="511" spans="39:39">
      <c r="AM511" s="445"/>
    </row>
    <row r="512" spans="39:39">
      <c r="AM512" s="445"/>
    </row>
    <row r="513" spans="39:39">
      <c r="AM513" s="445"/>
    </row>
    <row r="514" spans="39:39">
      <c r="AM514" s="445"/>
    </row>
    <row r="515" spans="39:39">
      <c r="AM515" s="445"/>
    </row>
    <row r="516" spans="39:39">
      <c r="AM516" s="445"/>
    </row>
    <row r="517" spans="39:39">
      <c r="AM517" s="445"/>
    </row>
    <row r="518" spans="39:39">
      <c r="AM518" s="445"/>
    </row>
    <row r="519" spans="39:39">
      <c r="AM519" s="445"/>
    </row>
    <row r="520" spans="39:39">
      <c r="AM520" s="445"/>
    </row>
    <row r="521" spans="39:39">
      <c r="AM521" s="445"/>
    </row>
    <row r="522" spans="39:39">
      <c r="AM522" s="445"/>
    </row>
    <row r="523" spans="39:39">
      <c r="AM523" s="445"/>
    </row>
    <row r="524" spans="39:39">
      <c r="AM524" s="445"/>
    </row>
    <row r="525" spans="39:39">
      <c r="AM525" s="445"/>
    </row>
    <row r="526" spans="39:39">
      <c r="AM526" s="445"/>
    </row>
    <row r="527" spans="39:39">
      <c r="AM527" s="445"/>
    </row>
    <row r="528" spans="39:39">
      <c r="AM528" s="445"/>
    </row>
    <row r="529" spans="39:39">
      <c r="AM529" s="445"/>
    </row>
    <row r="530" spans="39:39">
      <c r="AM530" s="445"/>
    </row>
    <row r="531" spans="39:39">
      <c r="AM531" s="445"/>
    </row>
    <row r="532" spans="39:39">
      <c r="AM532" s="445"/>
    </row>
    <row r="533" spans="39:39">
      <c r="AM533" s="445"/>
    </row>
    <row r="534" spans="39:39">
      <c r="AM534" s="445"/>
    </row>
    <row r="535" spans="39:39">
      <c r="AM535" s="445"/>
    </row>
    <row r="536" spans="39:39">
      <c r="AM536" s="445"/>
    </row>
    <row r="537" spans="39:39">
      <c r="AM537" s="445"/>
    </row>
    <row r="538" spans="39:39">
      <c r="AM538" s="445"/>
    </row>
    <row r="539" spans="39:39">
      <c r="AM539" s="445"/>
    </row>
    <row r="540" spans="39:39">
      <c r="AM540" s="445"/>
    </row>
    <row r="541" spans="39:39">
      <c r="AM541" s="445"/>
    </row>
    <row r="542" spans="39:39">
      <c r="AM542" s="445"/>
    </row>
    <row r="543" spans="39:39">
      <c r="AM543" s="445"/>
    </row>
    <row r="544" spans="39:39">
      <c r="AM544" s="445"/>
    </row>
    <row r="545" spans="39:39">
      <c r="AM545" s="445"/>
    </row>
    <row r="546" spans="39:39">
      <c r="AM546" s="445"/>
    </row>
    <row r="547" spans="39:39">
      <c r="AM547" s="445"/>
    </row>
    <row r="548" spans="39:39">
      <c r="AM548" s="445"/>
    </row>
    <row r="549" spans="39:39">
      <c r="AM549" s="445"/>
    </row>
    <row r="550" spans="39:39">
      <c r="AM550" s="445"/>
    </row>
    <row r="551" spans="39:39">
      <c r="AM551" s="445"/>
    </row>
    <row r="552" spans="39:39">
      <c r="AM552" s="445"/>
    </row>
    <row r="553" spans="39:39">
      <c r="AM553" s="445"/>
    </row>
    <row r="554" spans="39:39">
      <c r="AM554" s="445"/>
    </row>
    <row r="555" spans="39:39">
      <c r="AM555" s="445"/>
    </row>
    <row r="556" spans="39:39">
      <c r="AM556" s="445"/>
    </row>
    <row r="557" spans="39:39">
      <c r="AM557" s="445"/>
    </row>
    <row r="558" spans="39:39">
      <c r="AM558" s="445"/>
    </row>
    <row r="559" spans="39:39">
      <c r="AM559" s="445"/>
    </row>
    <row r="560" spans="39:39">
      <c r="AM560" s="445"/>
    </row>
    <row r="561" spans="39:39">
      <c r="AM561" s="445"/>
    </row>
    <row r="562" spans="39:39">
      <c r="AM562" s="445"/>
    </row>
    <row r="563" spans="39:39">
      <c r="AM563" s="445"/>
    </row>
    <row r="564" spans="39:39">
      <c r="AM564" s="445"/>
    </row>
    <row r="565" spans="39:39">
      <c r="AM565" s="445"/>
    </row>
    <row r="566" spans="39:39">
      <c r="AM566" s="445"/>
    </row>
    <row r="567" spans="39:39">
      <c r="AM567" s="445"/>
    </row>
    <row r="568" spans="39:39">
      <c r="AM568" s="445"/>
    </row>
    <row r="569" spans="39:39">
      <c r="AM569" s="445"/>
    </row>
    <row r="570" spans="39:39">
      <c r="AM570" s="445"/>
    </row>
    <row r="571" spans="39:39">
      <c r="AM571" s="445"/>
    </row>
    <row r="572" spans="39:39">
      <c r="AM572" s="445"/>
    </row>
    <row r="573" spans="39:39">
      <c r="AM573" s="445"/>
    </row>
    <row r="574" spans="39:39">
      <c r="AM574" s="445"/>
    </row>
    <row r="575" spans="39:39">
      <c r="AM575" s="445"/>
    </row>
    <row r="576" spans="39:39">
      <c r="AM576" s="445"/>
    </row>
    <row r="577" spans="39:39">
      <c r="AM577" s="445"/>
    </row>
    <row r="578" spans="39:39">
      <c r="AM578" s="445"/>
    </row>
    <row r="579" spans="39:39">
      <c r="AM579" s="445"/>
    </row>
    <row r="580" spans="39:39">
      <c r="AM580" s="445"/>
    </row>
    <row r="581" spans="39:39">
      <c r="AM581" s="445"/>
    </row>
    <row r="582" spans="39:39">
      <c r="AM582" s="445"/>
    </row>
    <row r="583" spans="39:39">
      <c r="AM583" s="445"/>
    </row>
    <row r="584" spans="39:39">
      <c r="AM584" s="445"/>
    </row>
    <row r="585" spans="39:39">
      <c r="AM585" s="445"/>
    </row>
    <row r="586" spans="39:39">
      <c r="AM586" s="445"/>
    </row>
    <row r="587" spans="39:39">
      <c r="AM587" s="445"/>
    </row>
    <row r="588" spans="39:39">
      <c r="AM588" s="445"/>
    </row>
    <row r="589" spans="39:39">
      <c r="AM589" s="445"/>
    </row>
    <row r="590" spans="39:39">
      <c r="AM590" s="445"/>
    </row>
    <row r="591" spans="39:39">
      <c r="AM591" s="445"/>
    </row>
    <row r="592" spans="39:39">
      <c r="AM592" s="445"/>
    </row>
    <row r="593" spans="39:39">
      <c r="AM593" s="445"/>
    </row>
    <row r="594" spans="39:39">
      <c r="AM594" s="445"/>
    </row>
    <row r="595" spans="39:39">
      <c r="AM595" s="445"/>
    </row>
    <row r="596" spans="39:39">
      <c r="AM596" s="445"/>
    </row>
    <row r="597" spans="39:39">
      <c r="AM597" s="445"/>
    </row>
    <row r="598" spans="39:39">
      <c r="AM598" s="445"/>
    </row>
    <row r="599" spans="39:39">
      <c r="AM599" s="445"/>
    </row>
    <row r="600" spans="39:39">
      <c r="AM600" s="445"/>
    </row>
    <row r="601" spans="39:39">
      <c r="AM601" s="445"/>
    </row>
    <row r="602" spans="39:39">
      <c r="AM602" s="445"/>
    </row>
    <row r="603" spans="39:39">
      <c r="AM603" s="445"/>
    </row>
    <row r="604" spans="39:39">
      <c r="AM604" s="445"/>
    </row>
    <row r="605" spans="39:39">
      <c r="AM605" s="445"/>
    </row>
    <row r="606" spans="39:39">
      <c r="AM606" s="445"/>
    </row>
    <row r="607" spans="39:39">
      <c r="AM607" s="445"/>
    </row>
    <row r="608" spans="39:39">
      <c r="AM608" s="445"/>
    </row>
    <row r="609" spans="39:39">
      <c r="AM609" s="445"/>
    </row>
    <row r="610" spans="39:39">
      <c r="AM610" s="445"/>
    </row>
    <row r="611" spans="39:39">
      <c r="AM611" s="445"/>
    </row>
    <row r="612" spans="39:39">
      <c r="AM612" s="445"/>
    </row>
    <row r="613" spans="39:39">
      <c r="AM613" s="445"/>
    </row>
    <row r="614" spans="39:39">
      <c r="AM614" s="445"/>
    </row>
    <row r="615" spans="39:39">
      <c r="AM615" s="445"/>
    </row>
    <row r="616" spans="39:39">
      <c r="AM616" s="445"/>
    </row>
    <row r="617" spans="39:39">
      <c r="AM617" s="445"/>
    </row>
    <row r="618" spans="39:39">
      <c r="AM618" s="445"/>
    </row>
    <row r="619" spans="39:39">
      <c r="AM619" s="445"/>
    </row>
    <row r="620" spans="39:39">
      <c r="AM620" s="445"/>
    </row>
    <row r="621" spans="39:39">
      <c r="AM621" s="445"/>
    </row>
    <row r="622" spans="39:39">
      <c r="AM622" s="445"/>
    </row>
    <row r="623" spans="39:39">
      <c r="AM623" s="445"/>
    </row>
    <row r="624" spans="39:39">
      <c r="AM624" s="445"/>
    </row>
    <row r="625" spans="39:39">
      <c r="AM625" s="445"/>
    </row>
    <row r="626" spans="39:39">
      <c r="AM626" s="445"/>
    </row>
    <row r="627" spans="39:39">
      <c r="AM627" s="445"/>
    </row>
    <row r="628" spans="39:39">
      <c r="AM628" s="445"/>
    </row>
    <row r="629" spans="39:39">
      <c r="AM629" s="445"/>
    </row>
    <row r="630" spans="39:39">
      <c r="AM630" s="445"/>
    </row>
    <row r="631" spans="39:39">
      <c r="AM631" s="445"/>
    </row>
    <row r="632" spans="39:39">
      <c r="AM632" s="445"/>
    </row>
    <row r="633" spans="39:39">
      <c r="AM633" s="445"/>
    </row>
    <row r="634" spans="39:39">
      <c r="AM634" s="445"/>
    </row>
    <row r="635" spans="39:39">
      <c r="AM635" s="445"/>
    </row>
    <row r="636" spans="39:39">
      <c r="AM636" s="445"/>
    </row>
    <row r="637" spans="39:39">
      <c r="AM637" s="445"/>
    </row>
    <row r="638" spans="39:39">
      <c r="AM638" s="445"/>
    </row>
    <row r="639" spans="39:39">
      <c r="AM639" s="445"/>
    </row>
    <row r="640" spans="39:39">
      <c r="AM640" s="445"/>
    </row>
    <row r="641" spans="39:39">
      <c r="AM641" s="445"/>
    </row>
    <row r="642" spans="39:39">
      <c r="AM642" s="445"/>
    </row>
    <row r="643" spans="39:39">
      <c r="AM643" s="445"/>
    </row>
    <row r="644" spans="39:39">
      <c r="AM644" s="445"/>
    </row>
    <row r="645" spans="39:39">
      <c r="AM645" s="445"/>
    </row>
    <row r="646" spans="39:39">
      <c r="AM646" s="445"/>
    </row>
    <row r="647" spans="39:39">
      <c r="AM647" s="445"/>
    </row>
    <row r="648" spans="39:39">
      <c r="AM648" s="445"/>
    </row>
    <row r="649" spans="39:39">
      <c r="AM649" s="445"/>
    </row>
    <row r="650" spans="39:39">
      <c r="AM650" s="445"/>
    </row>
    <row r="651" spans="39:39">
      <c r="AM651" s="445"/>
    </row>
    <row r="652" spans="39:39">
      <c r="AM652" s="445"/>
    </row>
    <row r="653" spans="39:39">
      <c r="AM653" s="445"/>
    </row>
    <row r="654" spans="39:39">
      <c r="AM654" s="445"/>
    </row>
    <row r="655" spans="39:39">
      <c r="AM655" s="445"/>
    </row>
    <row r="656" spans="39:39">
      <c r="AM656" s="445"/>
    </row>
    <row r="657" spans="39:39">
      <c r="AM657" s="445"/>
    </row>
    <row r="658" spans="39:39">
      <c r="AM658" s="445"/>
    </row>
    <row r="659" spans="39:39">
      <c r="AM659" s="445"/>
    </row>
    <row r="660" spans="39:39">
      <c r="AM660" s="445"/>
    </row>
    <row r="661" spans="39:39">
      <c r="AM661" s="445"/>
    </row>
    <row r="662" spans="39:39">
      <c r="AM662" s="445"/>
    </row>
    <row r="663" spans="39:39">
      <c r="AM663" s="445"/>
    </row>
    <row r="664" spans="39:39">
      <c r="AM664" s="445"/>
    </row>
    <row r="665" spans="39:39">
      <c r="AM665" s="445"/>
    </row>
    <row r="666" spans="39:39">
      <c r="AM666" s="445"/>
    </row>
    <row r="667" spans="39:39">
      <c r="AM667" s="445"/>
    </row>
    <row r="668" spans="39:39">
      <c r="AM668" s="445"/>
    </row>
    <row r="669" spans="39:39">
      <c r="AM669" s="445"/>
    </row>
    <row r="670" spans="39:39">
      <c r="AM670" s="445"/>
    </row>
    <row r="671" spans="39:39">
      <c r="AM671" s="445"/>
    </row>
    <row r="672" spans="39:39">
      <c r="AM672" s="445"/>
    </row>
    <row r="673" spans="39:39">
      <c r="AM673" s="445"/>
    </row>
    <row r="674" spans="39:39">
      <c r="AM674" s="445"/>
    </row>
    <row r="675" spans="39:39">
      <c r="AM675" s="445"/>
    </row>
    <row r="676" spans="39:39">
      <c r="AM676" s="445"/>
    </row>
    <row r="677" spans="39:39">
      <c r="AM677" s="445"/>
    </row>
    <row r="678" spans="39:39">
      <c r="AM678" s="445"/>
    </row>
    <row r="679" spans="39:39">
      <c r="AM679" s="445"/>
    </row>
    <row r="680" spans="39:39">
      <c r="AM680" s="445"/>
    </row>
    <row r="681" spans="39:39">
      <c r="AM681" s="445"/>
    </row>
    <row r="682" spans="39:39">
      <c r="AM682" s="445"/>
    </row>
    <row r="683" spans="39:39">
      <c r="AM683" s="445"/>
    </row>
    <row r="684" spans="39:39">
      <c r="AM684" s="445"/>
    </row>
    <row r="685" spans="39:39">
      <c r="AM685" s="445"/>
    </row>
    <row r="686" spans="39:39">
      <c r="AM686" s="445"/>
    </row>
    <row r="687" spans="39:39">
      <c r="AM687" s="445"/>
    </row>
    <row r="688" spans="39:39">
      <c r="AM688" s="445"/>
    </row>
    <row r="689" spans="39:39">
      <c r="AM689" s="445"/>
    </row>
    <row r="690" spans="39:39">
      <c r="AM690" s="445"/>
    </row>
    <row r="691" spans="39:39">
      <c r="AM691" s="445"/>
    </row>
    <row r="692" spans="39:39">
      <c r="AM692" s="445"/>
    </row>
    <row r="693" spans="39:39">
      <c r="AM693" s="445"/>
    </row>
    <row r="694" spans="39:39">
      <c r="AM694" s="445"/>
    </row>
    <row r="695" spans="39:39">
      <c r="AM695" s="445"/>
    </row>
    <row r="696" spans="39:39">
      <c r="AM696" s="445"/>
    </row>
    <row r="697" spans="39:39">
      <c r="AM697" s="445"/>
    </row>
    <row r="698" spans="39:39">
      <c r="AM698" s="445"/>
    </row>
    <row r="699" spans="39:39">
      <c r="AM699" s="445"/>
    </row>
    <row r="700" spans="39:39">
      <c r="AM700" s="445"/>
    </row>
    <row r="701" spans="39:39">
      <c r="AM701" s="445"/>
    </row>
    <row r="702" spans="39:39">
      <c r="AM702" s="445"/>
    </row>
    <row r="703" spans="39:39">
      <c r="AM703" s="445"/>
    </row>
    <row r="704" spans="39:39">
      <c r="AM704" s="445"/>
    </row>
    <row r="705" spans="39:39">
      <c r="AM705" s="445"/>
    </row>
    <row r="706" spans="39:39">
      <c r="AM706" s="445"/>
    </row>
    <row r="707" spans="39:39">
      <c r="AM707" s="445"/>
    </row>
    <row r="708" spans="39:39">
      <c r="AM708" s="445"/>
    </row>
    <row r="709" spans="39:39">
      <c r="AM709" s="445"/>
    </row>
    <row r="710" spans="39:39">
      <c r="AM710" s="445"/>
    </row>
    <row r="711" spans="39:39">
      <c r="AM711" s="445"/>
    </row>
    <row r="712" spans="39:39">
      <c r="AM712" s="445"/>
    </row>
    <row r="713" spans="39:39">
      <c r="AM713" s="445"/>
    </row>
    <row r="714" spans="39:39">
      <c r="AM714" s="445"/>
    </row>
    <row r="715" spans="39:39">
      <c r="AM715" s="445"/>
    </row>
    <row r="716" spans="39:39">
      <c r="AM716" s="445"/>
    </row>
    <row r="717" spans="39:39">
      <c r="AM717" s="445"/>
    </row>
    <row r="718" spans="39:39">
      <c r="AM718" s="445"/>
    </row>
    <row r="719" spans="39:39">
      <c r="AM719" s="445"/>
    </row>
    <row r="720" spans="39:39">
      <c r="AM720" s="445"/>
    </row>
    <row r="721" spans="39:39">
      <c r="AM721" s="445"/>
    </row>
    <row r="722" spans="39:39">
      <c r="AM722" s="445"/>
    </row>
    <row r="723" spans="39:39">
      <c r="AM723" s="445"/>
    </row>
    <row r="724" spans="39:39">
      <c r="AM724" s="445"/>
    </row>
    <row r="725" spans="39:39">
      <c r="AM725" s="445"/>
    </row>
    <row r="726" spans="39:39">
      <c r="AM726" s="445"/>
    </row>
    <row r="727" spans="39:39">
      <c r="AM727" s="445"/>
    </row>
    <row r="728" spans="39:39">
      <c r="AM728" s="445"/>
    </row>
    <row r="729" spans="39:39">
      <c r="AM729" s="445"/>
    </row>
    <row r="730" spans="39:39">
      <c r="AM730" s="445"/>
    </row>
    <row r="731" spans="39:39">
      <c r="AM731" s="445"/>
    </row>
    <row r="732" spans="39:39">
      <c r="AM732" s="445"/>
    </row>
    <row r="733" spans="39:39">
      <c r="AM733" s="445"/>
    </row>
    <row r="734" spans="39:39">
      <c r="AM734" s="445"/>
    </row>
    <row r="735" spans="39:39">
      <c r="AM735" s="445"/>
    </row>
    <row r="736" spans="39:39">
      <c r="AM736" s="445"/>
    </row>
    <row r="737" spans="39:39">
      <c r="AM737" s="445"/>
    </row>
    <row r="738" spans="39:39">
      <c r="AM738" s="445"/>
    </row>
    <row r="739" spans="39:39">
      <c r="AM739" s="445"/>
    </row>
    <row r="740" spans="39:39">
      <c r="AM740" s="445"/>
    </row>
    <row r="741" spans="39:39">
      <c r="AM741" s="445"/>
    </row>
    <row r="742" spans="39:39">
      <c r="AM742" s="445"/>
    </row>
    <row r="743" spans="39:39">
      <c r="AM743" s="445"/>
    </row>
    <row r="744" spans="39:39">
      <c r="AM744" s="445"/>
    </row>
    <row r="745" spans="39:39">
      <c r="AM745" s="445"/>
    </row>
    <row r="746" spans="39:39">
      <c r="AM746" s="445"/>
    </row>
    <row r="747" spans="39:39">
      <c r="AM747" s="445"/>
    </row>
    <row r="748" spans="39:39">
      <c r="AM748" s="445"/>
    </row>
    <row r="749" spans="39:39">
      <c r="AM749" s="445"/>
    </row>
    <row r="750" spans="39:39">
      <c r="AM750" s="445"/>
    </row>
    <row r="751" spans="39:39">
      <c r="AM751" s="445"/>
    </row>
    <row r="752" spans="39:39">
      <c r="AM752" s="445"/>
    </row>
    <row r="753" spans="39:39">
      <c r="AM753" s="445"/>
    </row>
    <row r="754" spans="39:39">
      <c r="AM754" s="445"/>
    </row>
    <row r="755" spans="39:39">
      <c r="AM755" s="445"/>
    </row>
    <row r="756" spans="39:39">
      <c r="AM756" s="445"/>
    </row>
    <row r="757" spans="39:39">
      <c r="AM757" s="445"/>
    </row>
    <row r="758" spans="39:39">
      <c r="AM758" s="445"/>
    </row>
    <row r="759" spans="39:39">
      <c r="AM759" s="445"/>
    </row>
    <row r="760" spans="39:39">
      <c r="AM760" s="445"/>
    </row>
    <row r="761" spans="39:39">
      <c r="AM761" s="445"/>
    </row>
    <row r="762" spans="39:39">
      <c r="AM762" s="445"/>
    </row>
    <row r="763" spans="39:39">
      <c r="AM763" s="445"/>
    </row>
    <row r="764" spans="39:39">
      <c r="AM764" s="445"/>
    </row>
    <row r="765" spans="39:39">
      <c r="AM765" s="445"/>
    </row>
    <row r="766" spans="39:39">
      <c r="AM766" s="445"/>
    </row>
    <row r="767" spans="39:39">
      <c r="AM767" s="445"/>
    </row>
    <row r="768" spans="39:39">
      <c r="AM768" s="445"/>
    </row>
    <row r="769" spans="39:39">
      <c r="AM769" s="445"/>
    </row>
    <row r="770" spans="39:39">
      <c r="AM770" s="445"/>
    </row>
    <row r="771" spans="39:39">
      <c r="AM771" s="445"/>
    </row>
    <row r="772" spans="39:39">
      <c r="AM772" s="445"/>
    </row>
    <row r="773" spans="39:39">
      <c r="AM773" s="445"/>
    </row>
    <row r="774" spans="39:39">
      <c r="AM774" s="445"/>
    </row>
    <row r="775" spans="39:39">
      <c r="AM775" s="445"/>
    </row>
    <row r="776" spans="39:39">
      <c r="AM776" s="445"/>
    </row>
    <row r="777" spans="39:39">
      <c r="AM777" s="445"/>
    </row>
    <row r="778" spans="39:39">
      <c r="AM778" s="445"/>
    </row>
    <row r="779" spans="39:39">
      <c r="AM779" s="445"/>
    </row>
    <row r="780" spans="39:39">
      <c r="AM780" s="445"/>
    </row>
    <row r="781" spans="39:39">
      <c r="AM781" s="445"/>
    </row>
    <row r="782" spans="39:39">
      <c r="AM782" s="445"/>
    </row>
    <row r="783" spans="39:39">
      <c r="AM783" s="445"/>
    </row>
    <row r="784" spans="39:39">
      <c r="AM784" s="445"/>
    </row>
    <row r="785" spans="39:39">
      <c r="AM785" s="445"/>
    </row>
    <row r="786" spans="39:39">
      <c r="AM786" s="445"/>
    </row>
    <row r="787" spans="39:39">
      <c r="AM787" s="445"/>
    </row>
    <row r="788" spans="39:39">
      <c r="AM788" s="445"/>
    </row>
    <row r="789" spans="39:39">
      <c r="AM789" s="445"/>
    </row>
    <row r="790" spans="39:39">
      <c r="AM790" s="445"/>
    </row>
    <row r="791" spans="39:39">
      <c r="AM791" s="445"/>
    </row>
    <row r="792" spans="39:39">
      <c r="AM792" s="445"/>
    </row>
    <row r="793" spans="39:39">
      <c r="AM793" s="445"/>
    </row>
    <row r="794" spans="39:39">
      <c r="AM794" s="445"/>
    </row>
    <row r="795" spans="39:39">
      <c r="AM795" s="445"/>
    </row>
    <row r="796" spans="39:39">
      <c r="AM796" s="445"/>
    </row>
    <row r="797" spans="39:39">
      <c r="AM797" s="445"/>
    </row>
    <row r="798" spans="39:39">
      <c r="AM798" s="445"/>
    </row>
    <row r="799" spans="39:39">
      <c r="AM799" s="445"/>
    </row>
    <row r="800" spans="39:39">
      <c r="AM800" s="445"/>
    </row>
    <row r="801" spans="39:39">
      <c r="AM801" s="445"/>
    </row>
    <row r="802" spans="39:39">
      <c r="AM802" s="445"/>
    </row>
    <row r="803" spans="39:39">
      <c r="AM803" s="445"/>
    </row>
    <row r="804" spans="39:39">
      <c r="AM804" s="445"/>
    </row>
    <row r="805" spans="39:39">
      <c r="AM805" s="445"/>
    </row>
    <row r="806" spans="39:39">
      <c r="AM806" s="445"/>
    </row>
    <row r="807" spans="39:39">
      <c r="AM807" s="445"/>
    </row>
    <row r="808" spans="39:39">
      <c r="AM808" s="445"/>
    </row>
    <row r="809" spans="39:39">
      <c r="AM809" s="445"/>
    </row>
    <row r="810" spans="39:39">
      <c r="AM810" s="445"/>
    </row>
    <row r="811" spans="39:39">
      <c r="AM811" s="445"/>
    </row>
    <row r="812" spans="39:39">
      <c r="AM812" s="445"/>
    </row>
    <row r="813" spans="39:39">
      <c r="AM813" s="445"/>
    </row>
    <row r="814" spans="39:39">
      <c r="AM814" s="445"/>
    </row>
    <row r="815" spans="39:39">
      <c r="AM815" s="445"/>
    </row>
    <row r="816" spans="39:39">
      <c r="AM816" s="445"/>
    </row>
    <row r="817" spans="39:39">
      <c r="AM817" s="445"/>
    </row>
    <row r="818" spans="39:39">
      <c r="AM818" s="445"/>
    </row>
    <row r="819" spans="39:39">
      <c r="AM819" s="445"/>
    </row>
    <row r="820" spans="39:39">
      <c r="AM820" s="445"/>
    </row>
    <row r="821" spans="39:39">
      <c r="AM821" s="445"/>
    </row>
    <row r="822" spans="39:39">
      <c r="AM822" s="445"/>
    </row>
    <row r="823" spans="39:39">
      <c r="AM823" s="445"/>
    </row>
    <row r="824" spans="39:39">
      <c r="AM824" s="445"/>
    </row>
    <row r="825" spans="39:39">
      <c r="AM825" s="445"/>
    </row>
    <row r="826" spans="39:39">
      <c r="AM826" s="445"/>
    </row>
    <row r="827" spans="39:39">
      <c r="AM827" s="445"/>
    </row>
    <row r="828" spans="39:39">
      <c r="AM828" s="445"/>
    </row>
    <row r="829" spans="39:39">
      <c r="AM829" s="445"/>
    </row>
    <row r="830" spans="39:39">
      <c r="AM830" s="445"/>
    </row>
    <row r="831" spans="39:39">
      <c r="AM831" s="445"/>
    </row>
    <row r="832" spans="39:39">
      <c r="AM832" s="445"/>
    </row>
    <row r="833" spans="39:39">
      <c r="AM833" s="445"/>
    </row>
    <row r="834" spans="39:39">
      <c r="AM834" s="445"/>
    </row>
    <row r="835" spans="39:39">
      <c r="AM835" s="445"/>
    </row>
    <row r="836" spans="39:39">
      <c r="AM836" s="445"/>
    </row>
    <row r="837" spans="39:39">
      <c r="AM837" s="445"/>
    </row>
    <row r="838" spans="39:39">
      <c r="AM838" s="445"/>
    </row>
    <row r="839" spans="39:39">
      <c r="AM839" s="445"/>
    </row>
    <row r="840" spans="39:39">
      <c r="AM840" s="445"/>
    </row>
    <row r="841" spans="39:39">
      <c r="AM841" s="445"/>
    </row>
    <row r="842" spans="39:39">
      <c r="AM842" s="445"/>
    </row>
    <row r="843" spans="39:39">
      <c r="AM843" s="445"/>
    </row>
    <row r="844" spans="39:39">
      <c r="AM844" s="445"/>
    </row>
    <row r="845" spans="39:39">
      <c r="AM845" s="445"/>
    </row>
    <row r="846" spans="39:39">
      <c r="AM846" s="445"/>
    </row>
    <row r="847" spans="39:39">
      <c r="AM847" s="445"/>
    </row>
    <row r="848" spans="39:39">
      <c r="AM848" s="445"/>
    </row>
    <row r="849" spans="39:39">
      <c r="AM849" s="445"/>
    </row>
    <row r="850" spans="39:39">
      <c r="AM850" s="445"/>
    </row>
    <row r="851" spans="39:39">
      <c r="AM851" s="445"/>
    </row>
    <row r="852" spans="39:39">
      <c r="AM852" s="445"/>
    </row>
    <row r="853" spans="39:39">
      <c r="AM853" s="445"/>
    </row>
    <row r="854" spans="39:39">
      <c r="AM854" s="445"/>
    </row>
    <row r="855" spans="39:39">
      <c r="AM855" s="445"/>
    </row>
    <row r="856" spans="39:39">
      <c r="AM856" s="445"/>
    </row>
    <row r="857" spans="39:39">
      <c r="AM857" s="445"/>
    </row>
    <row r="858" spans="39:39">
      <c r="AM858" s="445"/>
    </row>
    <row r="859" spans="39:39">
      <c r="AM859" s="445"/>
    </row>
    <row r="860" spans="39:39">
      <c r="AM860" s="445"/>
    </row>
    <row r="861" spans="39:39">
      <c r="AM861" s="445"/>
    </row>
    <row r="862" spans="39:39">
      <c r="AM862" s="445"/>
    </row>
    <row r="863" spans="39:39">
      <c r="AM863" s="445"/>
    </row>
    <row r="864" spans="39:39">
      <c r="AM864" s="445"/>
    </row>
    <row r="865" spans="39:39">
      <c r="AM865" s="445"/>
    </row>
    <row r="866" spans="39:39">
      <c r="AM866" s="445"/>
    </row>
    <row r="867" spans="39:39">
      <c r="AM867" s="445"/>
    </row>
    <row r="868" spans="39:39">
      <c r="AM868" s="445"/>
    </row>
    <row r="869" spans="39:39">
      <c r="AM869" s="445"/>
    </row>
    <row r="870" spans="39:39">
      <c r="AM870" s="445"/>
    </row>
    <row r="871" spans="39:39">
      <c r="AM871" s="445"/>
    </row>
    <row r="872" spans="39:39">
      <c r="AM872" s="445"/>
    </row>
    <row r="873" spans="39:39">
      <c r="AM873" s="445"/>
    </row>
    <row r="874" spans="39:39">
      <c r="AM874" s="445"/>
    </row>
    <row r="875" spans="39:39">
      <c r="AM875" s="445"/>
    </row>
    <row r="876" spans="39:39">
      <c r="AM876" s="445"/>
    </row>
    <row r="877" spans="39:39">
      <c r="AM877" s="445"/>
    </row>
    <row r="878" spans="39:39">
      <c r="AM878" s="445"/>
    </row>
    <row r="879" spans="39:39">
      <c r="AM879" s="445"/>
    </row>
    <row r="880" spans="39:39">
      <c r="AM880" s="445"/>
    </row>
    <row r="881" spans="39:39">
      <c r="AM881" s="445"/>
    </row>
    <row r="882" spans="39:39">
      <c r="AM882" s="445"/>
    </row>
    <row r="883" spans="39:39">
      <c r="AM883" s="445"/>
    </row>
    <row r="884" spans="39:39">
      <c r="AM884" s="445"/>
    </row>
    <row r="885" spans="39:39">
      <c r="AM885" s="445"/>
    </row>
    <row r="886" spans="39:39">
      <c r="AM886" s="445"/>
    </row>
    <row r="887" spans="39:39">
      <c r="AM887" s="445"/>
    </row>
    <row r="888" spans="39:39">
      <c r="AM888" s="445"/>
    </row>
    <row r="889" spans="39:39">
      <c r="AM889" s="445"/>
    </row>
    <row r="890" spans="39:39">
      <c r="AM890" s="445"/>
    </row>
    <row r="891" spans="39:39">
      <c r="AM891" s="445"/>
    </row>
    <row r="892" spans="39:39">
      <c r="AM892" s="445"/>
    </row>
    <row r="893" spans="39:39">
      <c r="AM893" s="445"/>
    </row>
    <row r="894" spans="39:39">
      <c r="AM894" s="445"/>
    </row>
    <row r="895" spans="39:39">
      <c r="AM895" s="445"/>
    </row>
    <row r="896" spans="39:39">
      <c r="AM896" s="445"/>
    </row>
    <row r="897" spans="39:39">
      <c r="AM897" s="445"/>
    </row>
    <row r="898" spans="39:39">
      <c r="AM898" s="445"/>
    </row>
    <row r="899" spans="39:39">
      <c r="AM899" s="445"/>
    </row>
    <row r="900" spans="39:39">
      <c r="AM900" s="445"/>
    </row>
    <row r="901" spans="39:39">
      <c r="AM901" s="445"/>
    </row>
    <row r="902" spans="39:39">
      <c r="AM902" s="445"/>
    </row>
    <row r="903" spans="39:39">
      <c r="AM903" s="445"/>
    </row>
    <row r="904" spans="39:39">
      <c r="AM904" s="445"/>
    </row>
    <row r="905" spans="39:39">
      <c r="AM905" s="445"/>
    </row>
    <row r="906" spans="39:39">
      <c r="AM906" s="445"/>
    </row>
    <row r="907" spans="39:39">
      <c r="AM907" s="445"/>
    </row>
    <row r="908" spans="39:39">
      <c r="AM908" s="445"/>
    </row>
    <row r="909" spans="39:39">
      <c r="AM909" s="445"/>
    </row>
    <row r="910" spans="39:39">
      <c r="AM910" s="445"/>
    </row>
    <row r="911" spans="39:39">
      <c r="AM911" s="445"/>
    </row>
    <row r="912" spans="39:39">
      <c r="AM912" s="445"/>
    </row>
    <row r="913" spans="39:39">
      <c r="AM913" s="445"/>
    </row>
    <row r="914" spans="39:39">
      <c r="AM914" s="445"/>
    </row>
    <row r="915" spans="39:39">
      <c r="AM915" s="445"/>
    </row>
    <row r="916" spans="39:39">
      <c r="AM916" s="445"/>
    </row>
    <row r="917" spans="39:39">
      <c r="AM917" s="445"/>
    </row>
    <row r="918" spans="39:39">
      <c r="AM918" s="445"/>
    </row>
    <row r="919" spans="39:39">
      <c r="AM919" s="445"/>
    </row>
    <row r="920" spans="39:39">
      <c r="AM920" s="445"/>
    </row>
    <row r="921" spans="39:39">
      <c r="AM921" s="445"/>
    </row>
    <row r="922" spans="39:39">
      <c r="AM922" s="445"/>
    </row>
    <row r="923" spans="39:39">
      <c r="AM923" s="445"/>
    </row>
    <row r="924" spans="39:39">
      <c r="AM924" s="445"/>
    </row>
    <row r="925" spans="39:39">
      <c r="AM925" s="445"/>
    </row>
    <row r="926" spans="39:39">
      <c r="AM926" s="445"/>
    </row>
    <row r="927" spans="39:39">
      <c r="AM927" s="445"/>
    </row>
    <row r="928" spans="39:39">
      <c r="AM928" s="445"/>
    </row>
    <row r="929" spans="39:39">
      <c r="AM929" s="445"/>
    </row>
    <row r="930" spans="39:39">
      <c r="AM930" s="445"/>
    </row>
    <row r="931" spans="39:39">
      <c r="AM931" s="445"/>
    </row>
    <row r="932" spans="39:39">
      <c r="AM932" s="445"/>
    </row>
    <row r="933" spans="39:39">
      <c r="AM933" s="445"/>
    </row>
    <row r="934" spans="39:39">
      <c r="AM934" s="445"/>
    </row>
    <row r="935" spans="39:39">
      <c r="AM935" s="445"/>
    </row>
    <row r="936" spans="39:39">
      <c r="AM936" s="445"/>
    </row>
    <row r="937" spans="39:39">
      <c r="AM937" s="445"/>
    </row>
    <row r="938" spans="39:39">
      <c r="AM938" s="445"/>
    </row>
    <row r="939" spans="39:39">
      <c r="AM939" s="445"/>
    </row>
    <row r="940" spans="39:39">
      <c r="AM940" s="445"/>
    </row>
    <row r="941" spans="39:39">
      <c r="AM941" s="445"/>
    </row>
    <row r="942" spans="39:39">
      <c r="AM942" s="445"/>
    </row>
    <row r="943" spans="39:39">
      <c r="AM943" s="445"/>
    </row>
    <row r="944" spans="39:39">
      <c r="AM944" s="445"/>
    </row>
    <row r="945" spans="39:39">
      <c r="AM945" s="445"/>
    </row>
    <row r="946" spans="39:39">
      <c r="AM946" s="445"/>
    </row>
    <row r="947" spans="39:39">
      <c r="AM947" s="445"/>
    </row>
    <row r="948" spans="39:39">
      <c r="AM948" s="445"/>
    </row>
    <row r="949" spans="39:39">
      <c r="AM949" s="445"/>
    </row>
    <row r="950" spans="39:39">
      <c r="AM950" s="445"/>
    </row>
    <row r="951" spans="39:39">
      <c r="AM951" s="445"/>
    </row>
    <row r="952" spans="39:39">
      <c r="AM952" s="445"/>
    </row>
    <row r="953" spans="39:39">
      <c r="AM953" s="445"/>
    </row>
    <row r="954" spans="39:39">
      <c r="AM954" s="445"/>
    </row>
    <row r="955" spans="39:39">
      <c r="AM955" s="445"/>
    </row>
    <row r="956" spans="39:39">
      <c r="AM956" s="445"/>
    </row>
    <row r="957" spans="39:39">
      <c r="AM957" s="445"/>
    </row>
    <row r="958" spans="39:39">
      <c r="AM958" s="445"/>
    </row>
    <row r="959" spans="39:39">
      <c r="AM959" s="445"/>
    </row>
    <row r="960" spans="39:39">
      <c r="AM960" s="445"/>
    </row>
    <row r="961" spans="39:39">
      <c r="AM961" s="445"/>
    </row>
    <row r="962" spans="39:39">
      <c r="AM962" s="445"/>
    </row>
    <row r="963" spans="39:39">
      <c r="AM963" s="445"/>
    </row>
    <row r="964" spans="39:39">
      <c r="AM964" s="445"/>
    </row>
    <row r="965" spans="39:39">
      <c r="AM965" s="445"/>
    </row>
    <row r="966" spans="39:39">
      <c r="AM966" s="445"/>
    </row>
    <row r="967" spans="39:39">
      <c r="AM967" s="445"/>
    </row>
    <row r="968" spans="39:39">
      <c r="AM968" s="445"/>
    </row>
    <row r="969" spans="39:39">
      <c r="AM969" s="445"/>
    </row>
    <row r="970" spans="39:39">
      <c r="AM970" s="445"/>
    </row>
    <row r="971" spans="39:39">
      <c r="AM971" s="445"/>
    </row>
    <row r="972" spans="39:39">
      <c r="AM972" s="445"/>
    </row>
    <row r="973" spans="39:39">
      <c r="AM973" s="445"/>
    </row>
    <row r="974" spans="39:39">
      <c r="AM974" s="445"/>
    </row>
    <row r="975" spans="39:39">
      <c r="AM975" s="445"/>
    </row>
    <row r="976" spans="39:39">
      <c r="AM976" s="445"/>
    </row>
    <row r="977" spans="39:39">
      <c r="AM977" s="445"/>
    </row>
    <row r="978" spans="39:39">
      <c r="AM978" s="445"/>
    </row>
    <row r="979" spans="39:39">
      <c r="AM979" s="445"/>
    </row>
    <row r="980" spans="39:39">
      <c r="AM980" s="445"/>
    </row>
    <row r="981" spans="39:39">
      <c r="AM981" s="445"/>
    </row>
    <row r="982" spans="39:39">
      <c r="AM982" s="445"/>
    </row>
    <row r="983" spans="39:39">
      <c r="AM983" s="445"/>
    </row>
    <row r="984" spans="39:39">
      <c r="AM984" s="445"/>
    </row>
    <row r="985" spans="39:39">
      <c r="AM985" s="445"/>
    </row>
    <row r="986" spans="39:39">
      <c r="AM986" s="445"/>
    </row>
    <row r="987" spans="39:39">
      <c r="AM987" s="445"/>
    </row>
    <row r="988" spans="39:39">
      <c r="AM988" s="445"/>
    </row>
    <row r="989" spans="39:39">
      <c r="AM989" s="445"/>
    </row>
    <row r="990" spans="39:39">
      <c r="AM990" s="445"/>
    </row>
    <row r="991" spans="39:39">
      <c r="AM991" s="445"/>
    </row>
    <row r="992" spans="39:39">
      <c r="AM992" s="445"/>
    </row>
    <row r="993" spans="39:39">
      <c r="AM993" s="445"/>
    </row>
    <row r="994" spans="39:39">
      <c r="AM994" s="445"/>
    </row>
    <row r="995" spans="39:39">
      <c r="AM995" s="445"/>
    </row>
    <row r="996" spans="39:39">
      <c r="AM996" s="445"/>
    </row>
    <row r="997" spans="39:39">
      <c r="AM997" s="445"/>
    </row>
    <row r="998" spans="39:39">
      <c r="AM998" s="445"/>
    </row>
    <row r="999" spans="39:39">
      <c r="AM999" s="445"/>
    </row>
    <row r="1000" spans="39:39">
      <c r="AM1000" s="445"/>
    </row>
    <row r="1001" spans="39:39">
      <c r="AM1001" s="445"/>
    </row>
    <row r="1002" spans="39:39">
      <c r="AM1002" s="445"/>
    </row>
    <row r="1003" spans="39:39">
      <c r="AM1003" s="445"/>
    </row>
    <row r="1004" spans="39:39">
      <c r="AM1004" s="445"/>
    </row>
    <row r="1005" spans="39:39">
      <c r="AM1005" s="445"/>
    </row>
    <row r="1006" spans="39:39">
      <c r="AM1006" s="445"/>
    </row>
    <row r="1007" spans="39:39">
      <c r="AM1007" s="445"/>
    </row>
    <row r="1008" spans="39:39">
      <c r="AM1008" s="445"/>
    </row>
    <row r="1009" spans="39:39">
      <c r="AM1009" s="445"/>
    </row>
    <row r="1010" spans="39:39">
      <c r="AM1010" s="445"/>
    </row>
    <row r="1011" spans="39:39">
      <c r="AM1011" s="445"/>
    </row>
    <row r="1012" spans="39:39">
      <c r="AM1012" s="445"/>
    </row>
    <row r="1013" spans="39:39">
      <c r="AM1013" s="445"/>
    </row>
    <row r="1014" spans="39:39">
      <c r="AM1014" s="445"/>
    </row>
    <row r="1015" spans="39:39">
      <c r="AM1015" s="445"/>
    </row>
    <row r="1016" spans="39:39">
      <c r="AM1016" s="445"/>
    </row>
    <row r="1017" spans="39:39">
      <c r="AM1017" s="445"/>
    </row>
    <row r="1018" spans="39:39">
      <c r="AM1018" s="445"/>
    </row>
    <row r="1019" spans="39:39">
      <c r="AM1019" s="445"/>
    </row>
    <row r="1020" spans="39:39">
      <c r="AM1020" s="445"/>
    </row>
    <row r="1021" spans="39:39">
      <c r="AM1021" s="445"/>
    </row>
    <row r="1022" spans="39:39">
      <c r="AM1022" s="445"/>
    </row>
    <row r="1023" spans="39:39">
      <c r="AM1023" s="445"/>
    </row>
    <row r="1024" spans="39:39">
      <c r="AM1024" s="445"/>
    </row>
    <row r="1025" spans="39:39">
      <c r="AM1025" s="445"/>
    </row>
    <row r="1026" spans="39:39">
      <c r="AM1026" s="445"/>
    </row>
    <row r="1027" spans="39:39">
      <c r="AM1027" s="445"/>
    </row>
    <row r="1028" spans="39:39">
      <c r="AM1028" s="445"/>
    </row>
    <row r="1029" spans="39:39">
      <c r="AM1029" s="445"/>
    </row>
    <row r="1030" spans="39:39">
      <c r="AM1030" s="445"/>
    </row>
    <row r="1031" spans="39:39">
      <c r="AM1031" s="445"/>
    </row>
    <row r="1032" spans="39:39">
      <c r="AM1032" s="445"/>
    </row>
    <row r="1033" spans="39:39">
      <c r="AM1033" s="445"/>
    </row>
    <row r="1034" spans="39:39">
      <c r="AM1034" s="445"/>
    </row>
    <row r="1035" spans="39:39">
      <c r="AM1035" s="445"/>
    </row>
    <row r="1036" spans="39:39">
      <c r="AM1036" s="445"/>
    </row>
    <row r="1037" spans="39:39">
      <c r="AM1037" s="445"/>
    </row>
    <row r="1038" spans="39:39">
      <c r="AM1038" s="445"/>
    </row>
    <row r="1039" spans="39:39">
      <c r="AM1039" s="445"/>
    </row>
    <row r="1040" spans="39:39">
      <c r="AM1040" s="445"/>
    </row>
    <row r="1041" spans="39:39">
      <c r="AM1041" s="445"/>
    </row>
    <row r="1042" spans="39:39">
      <c r="AM1042" s="445"/>
    </row>
    <row r="1043" spans="39:39">
      <c r="AM1043" s="445"/>
    </row>
    <row r="1044" spans="39:39">
      <c r="AM1044" s="445"/>
    </row>
    <row r="1045" spans="39:39">
      <c r="AM1045" s="445"/>
    </row>
    <row r="1046" spans="39:39">
      <c r="AM1046" s="445"/>
    </row>
    <row r="1047" spans="39:39">
      <c r="AM1047" s="445"/>
    </row>
    <row r="1048" spans="39:39">
      <c r="AM1048" s="445"/>
    </row>
    <row r="1049" spans="39:39">
      <c r="AM1049" s="445"/>
    </row>
    <row r="1050" spans="39:39">
      <c r="AM1050" s="445"/>
    </row>
    <row r="1051" spans="39:39">
      <c r="AM1051" s="445"/>
    </row>
    <row r="1052" spans="39:39">
      <c r="AM1052" s="445"/>
    </row>
    <row r="1053" spans="39:39">
      <c r="AM1053" s="445"/>
    </row>
    <row r="1054" spans="39:39">
      <c r="AM1054" s="445"/>
    </row>
    <row r="1055" spans="39:39">
      <c r="AM1055" s="445"/>
    </row>
    <row r="1056" spans="39:39">
      <c r="AM1056" s="445"/>
    </row>
    <row r="1057" spans="39:39">
      <c r="AM1057" s="445"/>
    </row>
    <row r="1058" spans="39:39">
      <c r="AM1058" s="445"/>
    </row>
    <row r="1059" spans="39:39">
      <c r="AM1059" s="445"/>
    </row>
    <row r="1060" spans="39:39">
      <c r="AM1060" s="445"/>
    </row>
    <row r="1061" spans="39:39">
      <c r="AM1061" s="445"/>
    </row>
    <row r="1062" spans="39:39">
      <c r="AM1062" s="445"/>
    </row>
    <row r="1063" spans="39:39">
      <c r="AM1063" s="445"/>
    </row>
    <row r="1064" spans="39:39">
      <c r="AM1064" s="445"/>
    </row>
    <row r="1065" spans="39:39">
      <c r="AM1065" s="445"/>
    </row>
    <row r="1066" spans="39:39">
      <c r="AM1066" s="445"/>
    </row>
    <row r="1067" spans="39:39">
      <c r="AM1067" s="445"/>
    </row>
    <row r="1068" spans="39:39">
      <c r="AM1068" s="445"/>
    </row>
    <row r="1069" spans="39:39">
      <c r="AM1069" s="445"/>
    </row>
    <row r="1070" spans="39:39">
      <c r="AM1070" s="445"/>
    </row>
    <row r="1071" spans="39:39">
      <c r="AM1071" s="445"/>
    </row>
    <row r="1072" spans="39:39">
      <c r="AM1072" s="445"/>
    </row>
    <row r="1073" spans="39:39">
      <c r="AM1073" s="445"/>
    </row>
    <row r="1074" spans="39:39">
      <c r="AM1074" s="445"/>
    </row>
    <row r="1075" spans="39:39">
      <c r="AM1075" s="445"/>
    </row>
    <row r="1076" spans="39:39">
      <c r="AM1076" s="445"/>
    </row>
    <row r="1077" spans="39:39">
      <c r="AM1077" s="445"/>
    </row>
    <row r="1078" spans="39:39">
      <c r="AM1078" s="445"/>
    </row>
    <row r="1079" spans="39:39">
      <c r="AM1079" s="445"/>
    </row>
    <row r="1080" spans="39:39">
      <c r="AM1080" s="445"/>
    </row>
    <row r="1081" spans="39:39">
      <c r="AM1081" s="445"/>
    </row>
    <row r="1082" spans="39:39">
      <c r="AM1082" s="445"/>
    </row>
    <row r="1083" spans="39:39">
      <c r="AM1083" s="445"/>
    </row>
    <row r="1084" spans="39:39">
      <c r="AM1084" s="445"/>
    </row>
    <row r="1085" spans="39:39">
      <c r="AM1085" s="445"/>
    </row>
    <row r="1086" spans="39:39">
      <c r="AM1086" s="445"/>
    </row>
    <row r="1087" spans="39:39">
      <c r="AM1087" s="445"/>
    </row>
    <row r="1088" spans="39:39">
      <c r="AM1088" s="445"/>
    </row>
    <row r="1089" spans="39:39">
      <c r="AM1089" s="445"/>
    </row>
    <row r="1090" spans="39:39">
      <c r="AM1090" s="445"/>
    </row>
    <row r="1091" spans="39:39">
      <c r="AM1091" s="445"/>
    </row>
    <row r="1092" spans="39:39">
      <c r="AM1092" s="445"/>
    </row>
    <row r="1093" spans="39:39">
      <c r="AM1093" s="445"/>
    </row>
    <row r="1094" spans="39:39">
      <c r="AM1094" s="445"/>
    </row>
    <row r="1095" spans="39:39">
      <c r="AM1095" s="445"/>
    </row>
    <row r="1096" spans="39:39">
      <c r="AM1096" s="445"/>
    </row>
    <row r="1097" spans="39:39">
      <c r="AM1097" s="445"/>
    </row>
    <row r="1098" spans="39:39">
      <c r="AM1098" s="445"/>
    </row>
    <row r="1099" spans="39:39">
      <c r="AM1099" s="445"/>
    </row>
    <row r="1100" spans="39:39">
      <c r="AM1100" s="445"/>
    </row>
    <row r="1101" spans="39:39">
      <c r="AM1101" s="445"/>
    </row>
    <row r="1102" spans="39:39">
      <c r="AM1102" s="445"/>
    </row>
    <row r="1103" spans="39:39">
      <c r="AM1103" s="445"/>
    </row>
    <row r="1104" spans="39:39">
      <c r="AM1104" s="445"/>
    </row>
    <row r="1105" spans="39:39">
      <c r="AM1105" s="445"/>
    </row>
    <row r="1106" spans="39:39">
      <c r="AM1106" s="445"/>
    </row>
    <row r="1107" spans="39:39">
      <c r="AM1107" s="445"/>
    </row>
    <row r="1108" spans="39:39">
      <c r="AM1108" s="445"/>
    </row>
    <row r="1109" spans="39:39">
      <c r="AM1109" s="445"/>
    </row>
    <row r="1110" spans="39:39">
      <c r="AM1110" s="445"/>
    </row>
    <row r="1111" spans="39:39">
      <c r="AM1111" s="445"/>
    </row>
    <row r="1112" spans="39:39">
      <c r="AM1112" s="445"/>
    </row>
    <row r="1113" spans="39:39">
      <c r="AM1113" s="445"/>
    </row>
    <row r="1114" spans="39:39">
      <c r="AM1114" s="445"/>
    </row>
    <row r="1115" spans="39:39">
      <c r="AM1115" s="445"/>
    </row>
    <row r="1116" spans="39:39">
      <c r="AM1116" s="445"/>
    </row>
    <row r="1117" spans="39:39">
      <c r="AM1117" s="445"/>
    </row>
    <row r="1118" spans="39:39">
      <c r="AM1118" s="445"/>
    </row>
    <row r="1119" spans="39:39">
      <c r="AM1119" s="445"/>
    </row>
    <row r="1120" spans="39:39">
      <c r="AM1120" s="445"/>
    </row>
    <row r="1121" spans="39:39">
      <c r="AM1121" s="445"/>
    </row>
    <row r="1122" spans="39:39">
      <c r="AM1122" s="445"/>
    </row>
    <row r="1123" spans="39:39">
      <c r="AM1123" s="445"/>
    </row>
    <row r="1124" spans="39:39">
      <c r="AM1124" s="445"/>
    </row>
    <row r="1125" spans="39:39">
      <c r="AM1125" s="445"/>
    </row>
    <row r="1126" spans="39:39">
      <c r="AM1126" s="445"/>
    </row>
    <row r="1127" spans="39:39">
      <c r="AM1127" s="445"/>
    </row>
    <row r="1128" spans="39:39">
      <c r="AM1128" s="445"/>
    </row>
    <row r="1129" spans="39:39">
      <c r="AM1129" s="445"/>
    </row>
    <row r="1130" spans="39:39">
      <c r="AM1130" s="445"/>
    </row>
    <row r="1131" spans="39:39">
      <c r="AM1131" s="445"/>
    </row>
    <row r="1132" spans="39:39">
      <c r="AM1132" s="445"/>
    </row>
    <row r="1133" spans="39:39">
      <c r="AM1133" s="445"/>
    </row>
    <row r="1134" spans="39:39">
      <c r="AM1134" s="445"/>
    </row>
    <row r="1135" spans="39:39">
      <c r="AM1135" s="445"/>
    </row>
    <row r="1136" spans="39:39">
      <c r="AM1136" s="445"/>
    </row>
    <row r="1137" spans="39:39">
      <c r="AM1137" s="445"/>
    </row>
    <row r="1138" spans="39:39">
      <c r="AM1138" s="445"/>
    </row>
    <row r="1139" spans="39:39">
      <c r="AM1139" s="445"/>
    </row>
    <row r="1140" spans="39:39">
      <c r="AM1140" s="445"/>
    </row>
    <row r="1141" spans="39:39">
      <c r="AM1141" s="445"/>
    </row>
    <row r="1142" spans="39:39">
      <c r="AM1142" s="445"/>
    </row>
    <row r="1143" spans="39:39">
      <c r="AM1143" s="445"/>
    </row>
    <row r="1144" spans="39:39">
      <c r="AM1144" s="445"/>
    </row>
    <row r="1145" spans="39:39">
      <c r="AM1145" s="445"/>
    </row>
    <row r="1146" spans="39:39">
      <c r="AM1146" s="445"/>
    </row>
    <row r="1147" spans="39:39">
      <c r="AM1147" s="445"/>
    </row>
    <row r="1148" spans="39:39">
      <c r="AM1148" s="445"/>
    </row>
    <row r="1149" spans="39:39">
      <c r="AM1149" s="445"/>
    </row>
    <row r="1150" spans="39:39">
      <c r="AM1150" s="445"/>
    </row>
    <row r="1151" spans="39:39">
      <c r="AM1151" s="445"/>
    </row>
    <row r="1152" spans="39:39">
      <c r="AM1152" s="445"/>
    </row>
    <row r="1153" spans="39:39">
      <c r="AM1153" s="445"/>
    </row>
    <row r="1154" spans="39:39">
      <c r="AM1154" s="445"/>
    </row>
    <row r="1155" spans="39:39">
      <c r="AM1155" s="445"/>
    </row>
    <row r="1156" spans="39:39">
      <c r="AM1156" s="445"/>
    </row>
    <row r="1157" spans="39:39">
      <c r="AM1157" s="445"/>
    </row>
    <row r="1158" spans="39:39">
      <c r="AM1158" s="445"/>
    </row>
    <row r="1159" spans="39:39">
      <c r="AM1159" s="445"/>
    </row>
    <row r="1160" spans="39:39">
      <c r="AM1160" s="445"/>
    </row>
    <row r="1161" spans="39:39">
      <c r="AM1161" s="445"/>
    </row>
    <row r="1162" spans="39:39">
      <c r="AM1162" s="445"/>
    </row>
    <row r="1163" spans="39:39">
      <c r="AM1163" s="445"/>
    </row>
    <row r="1164" spans="39:39">
      <c r="AM1164" s="445"/>
    </row>
    <row r="1165" spans="39:39">
      <c r="AM1165" s="445"/>
    </row>
    <row r="1166" spans="39:39">
      <c r="AM1166" s="445"/>
    </row>
    <row r="1167" spans="39:39">
      <c r="AM1167" s="445"/>
    </row>
    <row r="1168" spans="39:39">
      <c r="AM1168" s="445"/>
    </row>
    <row r="1169" spans="39:39">
      <c r="AM1169" s="445"/>
    </row>
    <row r="1170" spans="39:39">
      <c r="AM1170" s="445"/>
    </row>
    <row r="1171" spans="39:39">
      <c r="AM1171" s="445"/>
    </row>
    <row r="1172" spans="39:39">
      <c r="AM1172" s="445"/>
    </row>
    <row r="1173" spans="39:39">
      <c r="AM1173" s="445"/>
    </row>
    <row r="1174" spans="39:39">
      <c r="AM1174" s="445"/>
    </row>
    <row r="1175" spans="39:39">
      <c r="AM1175" s="445"/>
    </row>
    <row r="1176" spans="39:39">
      <c r="AM1176" s="445"/>
    </row>
    <row r="1177" spans="39:39">
      <c r="AM1177" s="445"/>
    </row>
    <row r="1178" spans="39:39">
      <c r="AM1178" s="445"/>
    </row>
    <row r="1179" spans="39:39">
      <c r="AM1179" s="445"/>
    </row>
    <row r="1180" spans="39:39">
      <c r="AM1180" s="445"/>
    </row>
    <row r="1181" spans="39:39">
      <c r="AM1181" s="445"/>
    </row>
    <row r="1182" spans="39:39">
      <c r="AM1182" s="445"/>
    </row>
    <row r="1183" spans="39:39">
      <c r="AM1183" s="445"/>
    </row>
    <row r="1184" spans="39:39">
      <c r="AM1184" s="445"/>
    </row>
    <row r="1185" spans="39:39">
      <c r="AM1185" s="445"/>
    </row>
    <row r="1186" spans="39:39">
      <c r="AM1186" s="445"/>
    </row>
    <row r="1187" spans="39:39">
      <c r="AM1187" s="445"/>
    </row>
    <row r="1188" spans="39:39">
      <c r="AM1188" s="445"/>
    </row>
    <row r="1189" spans="39:39">
      <c r="AM1189" s="445"/>
    </row>
    <row r="1190" spans="39:39">
      <c r="AM1190" s="445"/>
    </row>
    <row r="1191" spans="39:39">
      <c r="AM1191" s="445"/>
    </row>
    <row r="1192" spans="39:39">
      <c r="AM1192" s="445"/>
    </row>
    <row r="1193" spans="39:39">
      <c r="AM1193" s="445"/>
    </row>
    <row r="1194" spans="39:39">
      <c r="AM1194" s="445"/>
    </row>
    <row r="1195" spans="39:39">
      <c r="AM1195" s="445"/>
    </row>
    <row r="1196" spans="39:39">
      <c r="AM1196" s="445"/>
    </row>
    <row r="1197" spans="39:39">
      <c r="AM1197" s="445"/>
    </row>
    <row r="1198" spans="39:39">
      <c r="AM1198" s="445"/>
    </row>
    <row r="1199" spans="39:39">
      <c r="AM1199" s="445"/>
    </row>
    <row r="1200" spans="39:39">
      <c r="AM1200" s="445"/>
    </row>
    <row r="1201" spans="39:39">
      <c r="AM1201" s="445"/>
    </row>
    <row r="1202" spans="39:39">
      <c r="AM1202" s="445"/>
    </row>
    <row r="1203" spans="39:39">
      <c r="AM1203" s="445"/>
    </row>
    <row r="1204" spans="39:39">
      <c r="AM1204" s="445"/>
    </row>
    <row r="1205" spans="39:39">
      <c r="AM1205" s="445"/>
    </row>
    <row r="1206" spans="39:39">
      <c r="AM1206" s="445"/>
    </row>
    <row r="1207" spans="39:39">
      <c r="AM1207" s="445"/>
    </row>
    <row r="1208" spans="39:39">
      <c r="AM1208" s="445"/>
    </row>
    <row r="1209" spans="39:39">
      <c r="AM1209" s="445"/>
    </row>
    <row r="1210" spans="39:39">
      <c r="AM1210" s="445"/>
    </row>
    <row r="1211" spans="39:39">
      <c r="AM1211" s="445"/>
    </row>
    <row r="1212" spans="39:39">
      <c r="AM1212" s="445"/>
    </row>
    <row r="1213" spans="39:39">
      <c r="AM1213" s="445"/>
    </row>
    <row r="1214" spans="39:39">
      <c r="AM1214" s="445"/>
    </row>
    <row r="1215" spans="39:39">
      <c r="AM1215" s="445"/>
    </row>
    <row r="1216" spans="39:39">
      <c r="AM1216" s="445"/>
    </row>
    <row r="1217" spans="39:39">
      <c r="AM1217" s="445"/>
    </row>
    <row r="1218" spans="39:39">
      <c r="AM1218" s="445"/>
    </row>
    <row r="1219" spans="39:39">
      <c r="AM1219" s="445"/>
    </row>
    <row r="1220" spans="39:39">
      <c r="AM1220" s="445"/>
    </row>
    <row r="1221" spans="39:39">
      <c r="AM1221" s="445"/>
    </row>
    <row r="1222" spans="39:39">
      <c r="AM1222" s="445"/>
    </row>
    <row r="1223" spans="39:39">
      <c r="AM1223" s="445"/>
    </row>
    <row r="1224" spans="39:39">
      <c r="AM1224" s="445"/>
    </row>
    <row r="1225" spans="39:39">
      <c r="AM1225" s="445"/>
    </row>
    <row r="1226" spans="39:39">
      <c r="AM1226" s="445"/>
    </row>
    <row r="1227" spans="39:39">
      <c r="AM1227" s="445"/>
    </row>
    <row r="1228" spans="39:39">
      <c r="AM1228" s="445"/>
    </row>
    <row r="1229" spans="39:39">
      <c r="AM1229" s="445"/>
    </row>
    <row r="1230" spans="39:39">
      <c r="AM1230" s="445"/>
    </row>
    <row r="1231" spans="39:39">
      <c r="AM1231" s="445"/>
    </row>
    <row r="1232" spans="39:39">
      <c r="AM1232" s="445"/>
    </row>
    <row r="1233" spans="39:39">
      <c r="AM1233" s="445"/>
    </row>
    <row r="1234" spans="39:39">
      <c r="AM1234" s="445"/>
    </row>
    <row r="1235" spans="39:39">
      <c r="AM1235" s="445"/>
    </row>
    <row r="1236" spans="39:39">
      <c r="AM1236" s="445"/>
    </row>
    <row r="1237" spans="39:39">
      <c r="AM1237" s="445"/>
    </row>
    <row r="1238" spans="39:39">
      <c r="AM1238" s="445"/>
    </row>
    <row r="1239" spans="39:39">
      <c r="AM1239" s="445"/>
    </row>
    <row r="1240" spans="39:39">
      <c r="AM1240" s="445"/>
    </row>
    <row r="1241" spans="39:39">
      <c r="AM1241" s="445"/>
    </row>
    <row r="1242" spans="39:39">
      <c r="AM1242" s="445"/>
    </row>
    <row r="1243" spans="39:39">
      <c r="AM1243" s="445"/>
    </row>
    <row r="1244" spans="39:39">
      <c r="AM1244" s="445"/>
    </row>
    <row r="1245" spans="39:39">
      <c r="AM1245" s="445"/>
    </row>
    <row r="1246" spans="39:39">
      <c r="AM1246" s="445"/>
    </row>
    <row r="1247" spans="39:39">
      <c r="AM1247" s="445"/>
    </row>
    <row r="1248" spans="39:39">
      <c r="AM1248" s="445"/>
    </row>
    <row r="1249" spans="39:39">
      <c r="AM1249" s="445"/>
    </row>
    <row r="1250" spans="39:39">
      <c r="AM1250" s="445"/>
    </row>
    <row r="1251" spans="39:39">
      <c r="AM1251" s="445"/>
    </row>
    <row r="1252" spans="39:39">
      <c r="AM1252" s="445"/>
    </row>
    <row r="1253" spans="39:39">
      <c r="AM1253" s="445"/>
    </row>
    <row r="1254" spans="39:39">
      <c r="AM1254" s="445"/>
    </row>
    <row r="1255" spans="39:39">
      <c r="AM1255" s="445"/>
    </row>
    <row r="1256" spans="39:39">
      <c r="AM1256" s="445"/>
    </row>
    <row r="1257" spans="39:39">
      <c r="AM1257" s="445"/>
    </row>
    <row r="1258" spans="39:39">
      <c r="AM1258" s="445"/>
    </row>
    <row r="1259" spans="39:39">
      <c r="AM1259" s="445"/>
    </row>
    <row r="1260" spans="39:39">
      <c r="AM1260" s="445"/>
    </row>
    <row r="1261" spans="39:39">
      <c r="AM1261" s="445"/>
    </row>
    <row r="1262" spans="39:39">
      <c r="AM1262" s="445"/>
    </row>
    <row r="1263" spans="39:39">
      <c r="AM1263" s="445"/>
    </row>
    <row r="1264" spans="39:39">
      <c r="AM1264" s="445"/>
    </row>
    <row r="1265" spans="39:39">
      <c r="AM1265" s="445"/>
    </row>
    <row r="1266" spans="39:39">
      <c r="AM1266" s="445"/>
    </row>
    <row r="1267" spans="39:39">
      <c r="AM1267" s="445"/>
    </row>
    <row r="1268" spans="39:39">
      <c r="AM1268" s="445"/>
    </row>
    <row r="1269" spans="39:39">
      <c r="AM1269" s="445"/>
    </row>
    <row r="1270" spans="39:39">
      <c r="AM1270" s="445"/>
    </row>
    <row r="1271" spans="39:39">
      <c r="AM1271" s="445"/>
    </row>
    <row r="1272" spans="39:39">
      <c r="AM1272" s="445"/>
    </row>
    <row r="1273" spans="39:39">
      <c r="AM1273" s="445"/>
    </row>
    <row r="1274" spans="39:39">
      <c r="AM1274" s="445"/>
    </row>
    <row r="1275" spans="39:39">
      <c r="AM1275" s="445"/>
    </row>
    <row r="1276" spans="39:39">
      <c r="AM1276" s="445"/>
    </row>
    <row r="1277" spans="39:39">
      <c r="AM1277" s="445"/>
    </row>
    <row r="1278" spans="39:39">
      <c r="AM1278" s="445"/>
    </row>
    <row r="1279" spans="39:39">
      <c r="AM1279" s="445"/>
    </row>
    <row r="1280" spans="39:39">
      <c r="AM1280" s="445"/>
    </row>
    <row r="1281" spans="39:39">
      <c r="AM1281" s="445"/>
    </row>
    <row r="1282" spans="39:39">
      <c r="AM1282" s="445"/>
    </row>
    <row r="1283" spans="39:39">
      <c r="AM1283" s="445"/>
    </row>
    <row r="1284" spans="39:39">
      <c r="AM1284" s="445"/>
    </row>
    <row r="1285" spans="39:39">
      <c r="AM1285" s="445"/>
    </row>
    <row r="1286" spans="39:39">
      <c r="AM1286" s="445"/>
    </row>
    <row r="1287" spans="39:39">
      <c r="AM1287" s="445"/>
    </row>
    <row r="1288" spans="39:39">
      <c r="AM1288" s="445"/>
    </row>
    <row r="1289" spans="39:39">
      <c r="AM1289" s="445"/>
    </row>
    <row r="1290" spans="39:39">
      <c r="AM1290" s="445"/>
    </row>
    <row r="1291" spans="39:39">
      <c r="AM1291" s="445"/>
    </row>
    <row r="1292" spans="39:39">
      <c r="AM1292" s="445"/>
    </row>
    <row r="1293" spans="39:39">
      <c r="AM1293" s="445"/>
    </row>
    <row r="1294" spans="39:39">
      <c r="AM1294" s="445"/>
    </row>
    <row r="1295" spans="39:39">
      <c r="AM1295" s="445"/>
    </row>
    <row r="1296" spans="39:39">
      <c r="AM1296" s="445"/>
    </row>
    <row r="1297" spans="39:39">
      <c r="AM1297" s="445"/>
    </row>
    <row r="1298" spans="39:39">
      <c r="AM1298" s="445"/>
    </row>
    <row r="1299" spans="39:39">
      <c r="AM1299" s="445"/>
    </row>
    <row r="1300" spans="39:39">
      <c r="AM1300" s="445"/>
    </row>
    <row r="1301" spans="39:39">
      <c r="AM1301" s="445"/>
    </row>
    <row r="1302" spans="39:39">
      <c r="AM1302" s="445"/>
    </row>
    <row r="1303" spans="39:39">
      <c r="AM1303" s="445"/>
    </row>
    <row r="1304" spans="39:39">
      <c r="AM1304" s="445"/>
    </row>
    <row r="1305" spans="39:39">
      <c r="AM1305" s="445"/>
    </row>
    <row r="1306" spans="39:39">
      <c r="AM1306" s="445"/>
    </row>
    <row r="1307" spans="39:39">
      <c r="AM1307" s="445"/>
    </row>
    <row r="1308" spans="39:39">
      <c r="AM1308" s="445"/>
    </row>
    <row r="1309" spans="39:39">
      <c r="AM1309" s="445"/>
    </row>
    <row r="1310" spans="39:39">
      <c r="AM1310" s="445"/>
    </row>
    <row r="1311" spans="39:39">
      <c r="AM1311" s="445"/>
    </row>
    <row r="1312" spans="39:39">
      <c r="AM1312" s="445"/>
    </row>
    <row r="1313" spans="39:39">
      <c r="AM1313" s="445"/>
    </row>
    <row r="1314" spans="39:39">
      <c r="AM1314" s="445"/>
    </row>
    <row r="1315" spans="39:39">
      <c r="AM1315" s="445"/>
    </row>
    <row r="1316" spans="39:39">
      <c r="AM1316" s="445"/>
    </row>
    <row r="1317" spans="39:39">
      <c r="AM1317" s="445"/>
    </row>
    <row r="1318" spans="39:39">
      <c r="AM1318" s="445"/>
    </row>
    <row r="1319" spans="39:39">
      <c r="AM1319" s="445"/>
    </row>
    <row r="1320" spans="39:39">
      <c r="AM1320" s="445"/>
    </row>
    <row r="1321" spans="39:39">
      <c r="AM1321" s="445"/>
    </row>
    <row r="1322" spans="39:39">
      <c r="AM1322" s="445"/>
    </row>
    <row r="1323" spans="39:39">
      <c r="AM1323" s="445"/>
    </row>
    <row r="1324" spans="39:39">
      <c r="AM1324" s="445"/>
    </row>
    <row r="1325" spans="39:39">
      <c r="AM1325" s="445"/>
    </row>
    <row r="1326" spans="39:39">
      <c r="AM1326" s="445"/>
    </row>
    <row r="1327" spans="39:39">
      <c r="AM1327" s="445"/>
    </row>
    <row r="1328" spans="39:39">
      <c r="AM1328" s="445"/>
    </row>
    <row r="1329" spans="39:39">
      <c r="AM1329" s="445"/>
    </row>
    <row r="1330" spans="39:39">
      <c r="AM1330" s="445"/>
    </row>
    <row r="1331" spans="39:39">
      <c r="AM1331" s="445"/>
    </row>
    <row r="1332" spans="39:39">
      <c r="AM1332" s="445"/>
    </row>
    <row r="1333" spans="39:39">
      <c r="AM1333" s="445"/>
    </row>
    <row r="1334" spans="39:39">
      <c r="AM1334" s="445"/>
    </row>
    <row r="1335" spans="39:39">
      <c r="AM1335" s="445"/>
    </row>
    <row r="1336" spans="39:39">
      <c r="AM1336" s="445"/>
    </row>
    <row r="1337" spans="39:39">
      <c r="AM1337" s="445"/>
    </row>
    <row r="1338" spans="39:39">
      <c r="AM1338" s="445"/>
    </row>
    <row r="1339" spans="39:39">
      <c r="AM1339" s="445"/>
    </row>
    <row r="1340" spans="39:39">
      <c r="AM1340" s="445"/>
    </row>
    <row r="1341" spans="39:39">
      <c r="AM1341" s="445"/>
    </row>
    <row r="1342" spans="39:39">
      <c r="AM1342" s="445"/>
    </row>
    <row r="1343" spans="39:39">
      <c r="AM1343" s="445"/>
    </row>
    <row r="1344" spans="39:39">
      <c r="AM1344" s="445"/>
    </row>
    <row r="1345" spans="39:39">
      <c r="AM1345" s="445"/>
    </row>
    <row r="1346" spans="39:39">
      <c r="AM1346" s="445"/>
    </row>
    <row r="1347" spans="39:39">
      <c r="AM1347" s="445"/>
    </row>
    <row r="1348" spans="39:39">
      <c r="AM1348" s="445"/>
    </row>
    <row r="1349" spans="39:39">
      <c r="AM1349" s="445"/>
    </row>
    <row r="1350" spans="39:39">
      <c r="AM1350" s="445"/>
    </row>
    <row r="1351" spans="39:39">
      <c r="AM1351" s="445"/>
    </row>
    <row r="1352" spans="39:39">
      <c r="AM1352" s="445"/>
    </row>
    <row r="1353" spans="39:39">
      <c r="AM1353" s="445"/>
    </row>
    <row r="1354" spans="39:39">
      <c r="AM1354" s="445"/>
    </row>
    <row r="1355" spans="39:39">
      <c r="AM1355" s="445"/>
    </row>
    <row r="1356" spans="39:39">
      <c r="AM1356" s="445"/>
    </row>
    <row r="1357" spans="39:39">
      <c r="AM1357" s="445"/>
    </row>
    <row r="1358" spans="39:39">
      <c r="AM1358" s="445"/>
    </row>
    <row r="1359" spans="39:39">
      <c r="AM1359" s="445"/>
    </row>
    <row r="1360" spans="39:39">
      <c r="AM1360" s="445"/>
    </row>
    <row r="1361" spans="39:39">
      <c r="AM1361" s="445"/>
    </row>
    <row r="1362" spans="39:39">
      <c r="AM1362" s="445"/>
    </row>
    <row r="1363" spans="39:39">
      <c r="AM1363" s="445"/>
    </row>
    <row r="1364" spans="39:39">
      <c r="AM1364" s="445"/>
    </row>
    <row r="1365" spans="39:39">
      <c r="AM1365" s="445"/>
    </row>
    <row r="1366" spans="39:39">
      <c r="AM1366" s="445"/>
    </row>
    <row r="1367" spans="39:39">
      <c r="AM1367" s="445"/>
    </row>
    <row r="1368" spans="39:39">
      <c r="AM1368" s="445"/>
    </row>
    <row r="1369" spans="39:39">
      <c r="AM1369" s="445"/>
    </row>
    <row r="1370" spans="39:39">
      <c r="AM1370" s="445"/>
    </row>
    <row r="1371" spans="39:39">
      <c r="AM1371" s="445"/>
    </row>
    <row r="1372" spans="39:39">
      <c r="AM1372" s="445"/>
    </row>
    <row r="1373" spans="39:39">
      <c r="AM1373" s="445"/>
    </row>
    <row r="1374" spans="39:39">
      <c r="AM1374" s="445"/>
    </row>
    <row r="1375" spans="39:39">
      <c r="AM1375" s="445"/>
    </row>
    <row r="1376" spans="39:39">
      <c r="AM1376" s="445"/>
    </row>
    <row r="1377" spans="39:39">
      <c r="AM1377" s="445"/>
    </row>
    <row r="1378" spans="39:39">
      <c r="AM1378" s="445"/>
    </row>
    <row r="1379" spans="39:39">
      <c r="AM1379" s="445"/>
    </row>
    <row r="1380" spans="39:39">
      <c r="AM1380" s="445"/>
    </row>
    <row r="1381" spans="39:39">
      <c r="AM1381" s="445"/>
    </row>
    <row r="1382" spans="39:39">
      <c r="AM1382" s="445"/>
    </row>
    <row r="1383" spans="39:39">
      <c r="AM1383" s="445"/>
    </row>
    <row r="1384" spans="39:39">
      <c r="AM1384" s="445"/>
    </row>
    <row r="1385" spans="39:39">
      <c r="AM1385" s="445"/>
    </row>
    <row r="1386" spans="39:39">
      <c r="AM1386" s="445"/>
    </row>
    <row r="1387" spans="39:39">
      <c r="AM1387" s="445"/>
    </row>
    <row r="1388" spans="39:39">
      <c r="AM1388" s="445"/>
    </row>
    <row r="1389" spans="39:39">
      <c r="AM1389" s="445"/>
    </row>
    <row r="1390" spans="39:39">
      <c r="AM1390" s="445"/>
    </row>
    <row r="1391" spans="39:39">
      <c r="AM1391" s="445"/>
    </row>
    <row r="1392" spans="39:39">
      <c r="AM1392" s="445"/>
    </row>
    <row r="1393" spans="39:39">
      <c r="AM1393" s="445"/>
    </row>
    <row r="1394" spans="39:39">
      <c r="AM1394" s="445"/>
    </row>
    <row r="1395" spans="39:39">
      <c r="AM1395" s="445"/>
    </row>
    <row r="1396" spans="39:39">
      <c r="AM1396" s="445"/>
    </row>
    <row r="1397" spans="39:39">
      <c r="AM1397" s="445"/>
    </row>
    <row r="1398" spans="39:39">
      <c r="AM1398" s="445"/>
    </row>
    <row r="1399" spans="39:39">
      <c r="AM1399" s="445"/>
    </row>
    <row r="1400" spans="39:39">
      <c r="AM1400" s="445"/>
    </row>
    <row r="1401" spans="39:39">
      <c r="AM1401" s="445"/>
    </row>
    <row r="1402" spans="39:39">
      <c r="AM1402" s="445"/>
    </row>
    <row r="1403" spans="39:39">
      <c r="AM1403" s="445"/>
    </row>
    <row r="1404" spans="39:39">
      <c r="AM1404" s="445"/>
    </row>
    <row r="1405" spans="39:39">
      <c r="AM1405" s="445"/>
    </row>
    <row r="1406" spans="39:39">
      <c r="AM1406" s="445"/>
    </row>
    <row r="1407" spans="39:39">
      <c r="AM1407" s="445"/>
    </row>
    <row r="1408" spans="39:39">
      <c r="AM1408" s="445"/>
    </row>
    <row r="1409" spans="39:39">
      <c r="AM1409" s="445"/>
    </row>
    <row r="1410" spans="39:39">
      <c r="AM1410" s="445"/>
    </row>
    <row r="1411" spans="39:39">
      <c r="AM1411" s="445"/>
    </row>
    <row r="1412" spans="39:39">
      <c r="AM1412" s="445"/>
    </row>
    <row r="1413" spans="39:39">
      <c r="AM1413" s="445"/>
    </row>
    <row r="1414" spans="39:39">
      <c r="AM1414" s="445"/>
    </row>
    <row r="1415" spans="39:39">
      <c r="AM1415" s="445"/>
    </row>
    <row r="1416" spans="39:39">
      <c r="AM1416" s="445"/>
    </row>
    <row r="1417" spans="39:39">
      <c r="AM1417" s="445"/>
    </row>
    <row r="1418" spans="39:39">
      <c r="AM1418" s="445"/>
    </row>
    <row r="1419" spans="39:39">
      <c r="AM1419" s="445"/>
    </row>
    <row r="1420" spans="39:39">
      <c r="AM1420" s="445"/>
    </row>
    <row r="1421" spans="39:39">
      <c r="AM1421" s="445"/>
    </row>
    <row r="1422" spans="39:39">
      <c r="AM1422" s="445"/>
    </row>
    <row r="1423" spans="39:39">
      <c r="AM1423" s="445"/>
    </row>
    <row r="1424" spans="39:39">
      <c r="AM1424" s="445"/>
    </row>
    <row r="1425" spans="39:39">
      <c r="AM1425" s="445"/>
    </row>
    <row r="1426" spans="39:39">
      <c r="AM1426" s="445"/>
    </row>
    <row r="1427" spans="39:39">
      <c r="AM1427" s="445"/>
    </row>
    <row r="1428" spans="39:39">
      <c r="AM1428" s="445"/>
    </row>
    <row r="1429" spans="39:39">
      <c r="AM1429" s="445"/>
    </row>
    <row r="1430" spans="39:39">
      <c r="AM1430" s="445"/>
    </row>
    <row r="1431" spans="39:39">
      <c r="AM1431" s="445"/>
    </row>
    <row r="1432" spans="39:39">
      <c r="AM1432" s="445"/>
    </row>
    <row r="1433" spans="39:39">
      <c r="AM1433" s="445"/>
    </row>
    <row r="1434" spans="39:39">
      <c r="AM1434" s="445"/>
    </row>
    <row r="1435" spans="39:39">
      <c r="AM1435" s="445"/>
    </row>
    <row r="1436" spans="39:39">
      <c r="AM1436" s="445"/>
    </row>
    <row r="1437" spans="39:39">
      <c r="AM1437" s="445"/>
    </row>
    <row r="1438" spans="39:39">
      <c r="AM1438" s="445"/>
    </row>
    <row r="1439" spans="39:39">
      <c r="AM1439" s="445"/>
    </row>
    <row r="1440" spans="39:39">
      <c r="AM1440" s="445"/>
    </row>
    <row r="1441" spans="39:39">
      <c r="AM1441" s="445"/>
    </row>
    <row r="1442" spans="39:39">
      <c r="AM1442" s="445"/>
    </row>
    <row r="1443" spans="39:39">
      <c r="AM1443" s="445"/>
    </row>
    <row r="1444" spans="39:39">
      <c r="AM1444" s="445"/>
    </row>
    <row r="1445" spans="39:39">
      <c r="AM1445" s="445"/>
    </row>
    <row r="1446" spans="39:39">
      <c r="AM1446" s="445"/>
    </row>
    <row r="1447" spans="39:39">
      <c r="AM1447" s="445"/>
    </row>
    <row r="1448" spans="39:39">
      <c r="AM1448" s="445"/>
    </row>
    <row r="1449" spans="39:39">
      <c r="AM1449" s="445"/>
    </row>
    <row r="1450" spans="39:39">
      <c r="AM1450" s="445"/>
    </row>
    <row r="1451" spans="39:39">
      <c r="AM1451" s="445"/>
    </row>
    <row r="1452" spans="39:39">
      <c r="AM1452" s="445"/>
    </row>
    <row r="1453" spans="39:39">
      <c r="AM1453" s="445"/>
    </row>
    <row r="1454" spans="39:39">
      <c r="AM1454" s="445"/>
    </row>
    <row r="1455" spans="39:39">
      <c r="AM1455" s="445"/>
    </row>
    <row r="1456" spans="39:39">
      <c r="AM1456" s="445"/>
    </row>
    <row r="1457" spans="39:39">
      <c r="AM1457" s="445"/>
    </row>
    <row r="1458" spans="39:39">
      <c r="AM1458" s="445"/>
    </row>
    <row r="1459" spans="39:39">
      <c r="AM1459" s="445"/>
    </row>
    <row r="1460" spans="39:39">
      <c r="AM1460" s="445"/>
    </row>
    <row r="1461" spans="39:39">
      <c r="AM1461" s="445"/>
    </row>
    <row r="1462" spans="39:39">
      <c r="AM1462" s="445"/>
    </row>
    <row r="1463" spans="39:39">
      <c r="AM1463" s="445"/>
    </row>
    <row r="1464" spans="39:39">
      <c r="AM1464" s="445"/>
    </row>
    <row r="1465" spans="39:39">
      <c r="AM1465" s="445"/>
    </row>
    <row r="1466" spans="39:39">
      <c r="AM1466" s="445"/>
    </row>
    <row r="1467" spans="39:39">
      <c r="AM1467" s="445"/>
    </row>
    <row r="1468" spans="39:39">
      <c r="AM1468" s="445"/>
    </row>
    <row r="1469" spans="39:39">
      <c r="AM1469" s="445"/>
    </row>
    <row r="1470" spans="39:39">
      <c r="AM1470" s="445"/>
    </row>
    <row r="1471" spans="39:39">
      <c r="AM1471" s="445"/>
    </row>
    <row r="1472" spans="39:39">
      <c r="AM1472" s="445"/>
    </row>
    <row r="1473" spans="39:39">
      <c r="AM1473" s="445"/>
    </row>
    <row r="1474" spans="39:39">
      <c r="AM1474" s="445"/>
    </row>
    <row r="1475" spans="39:39">
      <c r="AM1475" s="445"/>
    </row>
    <row r="1476" spans="39:39">
      <c r="AM1476" s="445"/>
    </row>
    <row r="1477" spans="39:39">
      <c r="AM1477" s="445"/>
    </row>
    <row r="1478" spans="39:39">
      <c r="AM1478" s="445"/>
    </row>
    <row r="1479" spans="39:39">
      <c r="AM1479" s="445"/>
    </row>
    <row r="1480" spans="39:39">
      <c r="AM1480" s="445"/>
    </row>
    <row r="1481" spans="39:39">
      <c r="AM1481" s="445"/>
    </row>
    <row r="1482" spans="39:39">
      <c r="AM1482" s="445"/>
    </row>
    <row r="1483" spans="39:39">
      <c r="AM1483" s="445"/>
    </row>
    <row r="1484" spans="39:39">
      <c r="AM1484" s="445"/>
    </row>
    <row r="1485" spans="39:39">
      <c r="AM1485" s="445"/>
    </row>
    <row r="1486" spans="39:39">
      <c r="AM1486" s="445"/>
    </row>
    <row r="1487" spans="39:39">
      <c r="AM1487" s="445"/>
    </row>
    <row r="1488" spans="39:39">
      <c r="AM1488" s="445"/>
    </row>
    <row r="1489" spans="39:39">
      <c r="AM1489" s="445"/>
    </row>
    <row r="1490" spans="39:39">
      <c r="AM1490" s="445"/>
    </row>
    <row r="1491" spans="39:39">
      <c r="AM1491" s="445"/>
    </row>
    <row r="1492" spans="39:39">
      <c r="AM1492" s="445"/>
    </row>
    <row r="1493" spans="39:39">
      <c r="AM1493" s="445"/>
    </row>
    <row r="1494" spans="39:39">
      <c r="AM1494" s="445"/>
    </row>
    <row r="1495" spans="39:39">
      <c r="AM1495" s="445"/>
    </row>
    <row r="1496" spans="39:39">
      <c r="AM1496" s="445"/>
    </row>
    <row r="1497" spans="39:39">
      <c r="AM1497" s="445"/>
    </row>
    <row r="1498" spans="39:39">
      <c r="AM1498" s="445"/>
    </row>
    <row r="1499" spans="39:39">
      <c r="AM1499" s="445"/>
    </row>
    <row r="1500" spans="39:39">
      <c r="AM1500" s="445"/>
    </row>
    <row r="1501" spans="39:39">
      <c r="AM1501" s="445"/>
    </row>
    <row r="1502" spans="39:39">
      <c r="AM1502" s="445"/>
    </row>
    <row r="1503" spans="39:39">
      <c r="AM1503" s="445"/>
    </row>
    <row r="1504" spans="39:39">
      <c r="AM1504" s="445"/>
    </row>
    <row r="1505" spans="39:39">
      <c r="AM1505" s="445"/>
    </row>
    <row r="1506" spans="39:39">
      <c r="AM1506" s="445"/>
    </row>
    <row r="1507" spans="39:39">
      <c r="AM1507" s="445"/>
    </row>
    <row r="1508" spans="39:39">
      <c r="AM1508" s="445"/>
    </row>
    <row r="1509" spans="39:39">
      <c r="AM1509" s="445"/>
    </row>
    <row r="1510" spans="39:39">
      <c r="AM1510" s="445"/>
    </row>
    <row r="1511" spans="39:39">
      <c r="AM1511" s="445"/>
    </row>
    <row r="1512" spans="39:39">
      <c r="AM1512" s="445"/>
    </row>
    <row r="1513" spans="39:39">
      <c r="AM1513" s="445"/>
    </row>
    <row r="1514" spans="39:39">
      <c r="AM1514" s="445"/>
    </row>
    <row r="1515" spans="39:39">
      <c r="AM1515" s="445"/>
    </row>
    <row r="1516" spans="39:39">
      <c r="AM1516" s="445"/>
    </row>
    <row r="1517" spans="39:39">
      <c r="AM1517" s="445"/>
    </row>
    <row r="1518" spans="39:39">
      <c r="AM1518" s="445"/>
    </row>
    <row r="1519" spans="39:39">
      <c r="AM1519" s="445"/>
    </row>
    <row r="1520" spans="39:39">
      <c r="AM1520" s="445"/>
    </row>
    <row r="1521" spans="39:39">
      <c r="AM1521" s="445"/>
    </row>
    <row r="1522" spans="39:39">
      <c r="AM1522" s="445"/>
    </row>
    <row r="1523" spans="39:39">
      <c r="AM1523" s="445"/>
    </row>
    <row r="1524" spans="39:39">
      <c r="AM1524" s="445"/>
    </row>
    <row r="1525" spans="39:39">
      <c r="AM1525" s="445"/>
    </row>
    <row r="1526" spans="39:39">
      <c r="AM1526" s="445"/>
    </row>
    <row r="1527" spans="39:39">
      <c r="AM1527" s="445"/>
    </row>
    <row r="1528" spans="39:39">
      <c r="AM1528" s="445"/>
    </row>
    <row r="1529" spans="39:39">
      <c r="AM1529" s="445"/>
    </row>
    <row r="1530" spans="39:39">
      <c r="AM1530" s="445"/>
    </row>
    <row r="1531" spans="39:39">
      <c r="AM1531" s="445"/>
    </row>
    <row r="1532" spans="39:39">
      <c r="AM1532" s="445"/>
    </row>
    <row r="1533" spans="39:39">
      <c r="AM1533" s="445"/>
    </row>
    <row r="1534" spans="39:39">
      <c r="AM1534" s="445"/>
    </row>
    <row r="1535" spans="39:39">
      <c r="AM1535" s="445"/>
    </row>
    <row r="1536" spans="39:39">
      <c r="AM1536" s="445"/>
    </row>
    <row r="1537" spans="39:39">
      <c r="AM1537" s="445"/>
    </row>
    <row r="1538" spans="39:39">
      <c r="AM1538" s="445"/>
    </row>
    <row r="1539" spans="39:39">
      <c r="AM1539" s="445"/>
    </row>
    <row r="1540" spans="39:39">
      <c r="AM1540" s="445"/>
    </row>
    <row r="1541" spans="39:39">
      <c r="AM1541" s="445"/>
    </row>
    <row r="1542" spans="39:39">
      <c r="AM1542" s="445"/>
    </row>
    <row r="1543" spans="39:39">
      <c r="AM1543" s="445"/>
    </row>
    <row r="1544" spans="39:39">
      <c r="AM1544" s="445"/>
    </row>
    <row r="1545" spans="39:39">
      <c r="AM1545" s="445"/>
    </row>
    <row r="1546" spans="39:39">
      <c r="AM1546" s="445"/>
    </row>
    <row r="1547" spans="39:39">
      <c r="AM1547" s="445"/>
    </row>
    <row r="1548" spans="39:39">
      <c r="AM1548" s="445"/>
    </row>
    <row r="1549" spans="39:39">
      <c r="AM1549" s="445"/>
    </row>
    <row r="1550" spans="39:39">
      <c r="AM1550" s="445"/>
    </row>
    <row r="1551" spans="39:39">
      <c r="AM1551" s="445"/>
    </row>
    <row r="1552" spans="39:39">
      <c r="AM1552" s="445"/>
    </row>
    <row r="1553" spans="39:39">
      <c r="AM1553" s="445"/>
    </row>
    <row r="1554" spans="39:39">
      <c r="AM1554" s="445"/>
    </row>
    <row r="1555" spans="39:39">
      <c r="AM1555" s="445"/>
    </row>
    <row r="1556" spans="39:39">
      <c r="AM1556" s="445"/>
    </row>
    <row r="1557" spans="39:39">
      <c r="AM1557" s="445"/>
    </row>
    <row r="1558" spans="39:39">
      <c r="AM1558" s="445"/>
    </row>
    <row r="1559" spans="39:39">
      <c r="AM1559" s="445"/>
    </row>
    <row r="1560" spans="39:39">
      <c r="AM1560" s="445"/>
    </row>
    <row r="1561" spans="39:39">
      <c r="AM1561" s="445"/>
    </row>
    <row r="1562" spans="39:39">
      <c r="AM1562" s="445"/>
    </row>
    <row r="1563" spans="39:39">
      <c r="AM1563" s="445"/>
    </row>
    <row r="1564" spans="39:39">
      <c r="AM1564" s="445"/>
    </row>
    <row r="1565" spans="39:39">
      <c r="AM1565" s="445"/>
    </row>
    <row r="1566" spans="39:39">
      <c r="AM1566" s="445"/>
    </row>
    <row r="1567" spans="39:39">
      <c r="AM1567" s="445"/>
    </row>
    <row r="1568" spans="39:39">
      <c r="AM1568" s="445"/>
    </row>
    <row r="1569" spans="39:39">
      <c r="AM1569" s="445"/>
    </row>
    <row r="1570" spans="39:39">
      <c r="AM1570" s="445"/>
    </row>
    <row r="1571" spans="39:39">
      <c r="AM1571" s="445"/>
    </row>
    <row r="1572" spans="39:39">
      <c r="AM1572" s="445"/>
    </row>
    <row r="1573" spans="39:39">
      <c r="AM1573" s="445"/>
    </row>
    <row r="1574" spans="39:39">
      <c r="AM1574" s="445"/>
    </row>
    <row r="1575" spans="39:39">
      <c r="AM1575" s="445"/>
    </row>
    <row r="1576" spans="39:39">
      <c r="AM1576" s="445"/>
    </row>
    <row r="1577" spans="39:39">
      <c r="AM1577" s="445"/>
    </row>
    <row r="1578" spans="39:39">
      <c r="AM1578" s="445"/>
    </row>
    <row r="1579" spans="39:39">
      <c r="AM1579" s="445"/>
    </row>
    <row r="1580" spans="39:39">
      <c r="AM1580" s="445"/>
    </row>
    <row r="1581" spans="39:39">
      <c r="AM1581" s="445"/>
    </row>
    <row r="1582" spans="39:39">
      <c r="AM1582" s="445"/>
    </row>
    <row r="1583" spans="39:39">
      <c r="AM1583" s="445"/>
    </row>
    <row r="1584" spans="39:39">
      <c r="AM1584" s="445"/>
    </row>
    <row r="1585" spans="39:39">
      <c r="AM1585" s="445"/>
    </row>
    <row r="1586" spans="39:39">
      <c r="AM1586" s="445"/>
    </row>
    <row r="1587" spans="39:39">
      <c r="AM1587" s="445"/>
    </row>
    <row r="1588" spans="39:39">
      <c r="AM1588" s="445"/>
    </row>
    <row r="1589" spans="39:39">
      <c r="AM1589" s="445"/>
    </row>
    <row r="1590" spans="39:39">
      <c r="AM1590" s="445"/>
    </row>
    <row r="1591" spans="39:39">
      <c r="AM1591" s="445"/>
    </row>
    <row r="1592" spans="39:39">
      <c r="AM1592" s="445"/>
    </row>
    <row r="1593" spans="39:39">
      <c r="AM1593" s="445"/>
    </row>
    <row r="1594" spans="39:39">
      <c r="AM1594" s="445"/>
    </row>
    <row r="1595" spans="39:39">
      <c r="AM1595" s="445"/>
    </row>
    <row r="1596" spans="39:39">
      <c r="AM1596" s="445"/>
    </row>
    <row r="1597" spans="39:39">
      <c r="AM1597" s="445"/>
    </row>
    <row r="1598" spans="39:39">
      <c r="AM1598" s="445"/>
    </row>
    <row r="1599" spans="39:39">
      <c r="AM1599" s="445"/>
    </row>
    <row r="1600" spans="39:39">
      <c r="AM1600" s="445"/>
    </row>
    <row r="1601" spans="39:39">
      <c r="AM1601" s="445"/>
    </row>
    <row r="1602" spans="39:39">
      <c r="AM1602" s="445"/>
    </row>
    <row r="1603" spans="39:39">
      <c r="AM1603" s="445"/>
    </row>
    <row r="1604" spans="39:39">
      <c r="AM1604" s="445"/>
    </row>
    <row r="1605" spans="39:39">
      <c r="AM1605" s="445"/>
    </row>
    <row r="1606" spans="39:39">
      <c r="AM1606" s="445"/>
    </row>
    <row r="1607" spans="39:39">
      <c r="AM1607" s="445"/>
    </row>
    <row r="1608" spans="39:39">
      <c r="AM1608" s="445"/>
    </row>
    <row r="1609" spans="39:39">
      <c r="AM1609" s="445"/>
    </row>
    <row r="1610" spans="39:39">
      <c r="AM1610" s="445"/>
    </row>
    <row r="1611" spans="39:39">
      <c r="AM1611" s="445"/>
    </row>
    <row r="1612" spans="39:39">
      <c r="AM1612" s="445"/>
    </row>
    <row r="1613" spans="39:39">
      <c r="AM1613" s="445"/>
    </row>
    <row r="1614" spans="39:39">
      <c r="AM1614" s="445"/>
    </row>
    <row r="1615" spans="39:39">
      <c r="AM1615" s="445"/>
    </row>
    <row r="1616" spans="39:39">
      <c r="AM1616" s="445"/>
    </row>
    <row r="1617" spans="39:39">
      <c r="AM1617" s="445"/>
    </row>
    <row r="1618" spans="39:39">
      <c r="AM1618" s="445"/>
    </row>
    <row r="1619" spans="39:39">
      <c r="AM1619" s="445"/>
    </row>
    <row r="1620" spans="39:39">
      <c r="AM1620" s="445"/>
    </row>
    <row r="1621" spans="39:39">
      <c r="AM1621" s="445"/>
    </row>
    <row r="1622" spans="39:39">
      <c r="AM1622" s="445"/>
    </row>
    <row r="1623" spans="39:39">
      <c r="AM1623" s="445"/>
    </row>
    <row r="1624" spans="39:39">
      <c r="AM1624" s="445"/>
    </row>
    <row r="1625" spans="39:39">
      <c r="AM1625" s="445"/>
    </row>
    <row r="1626" spans="39:39">
      <c r="AM1626" s="445"/>
    </row>
    <row r="1627" spans="39:39">
      <c r="AM1627" s="445"/>
    </row>
    <row r="1628" spans="39:39">
      <c r="AM1628" s="445"/>
    </row>
    <row r="1629" spans="39:39">
      <c r="AM1629" s="445"/>
    </row>
    <row r="1630" spans="39:39">
      <c r="AM1630" s="445"/>
    </row>
    <row r="1631" spans="39:39">
      <c r="AM1631" s="445"/>
    </row>
    <row r="1632" spans="39:39">
      <c r="AM1632" s="445"/>
    </row>
    <row r="1633" spans="39:39">
      <c r="AM1633" s="445"/>
    </row>
    <row r="1634" spans="39:39">
      <c r="AM1634" s="445"/>
    </row>
    <row r="1635" spans="39:39">
      <c r="AM1635" s="445"/>
    </row>
    <row r="1636" spans="39:39">
      <c r="AM1636" s="445"/>
    </row>
    <row r="1637" spans="39:39">
      <c r="AM1637" s="445"/>
    </row>
    <row r="1638" spans="39:39">
      <c r="AM1638" s="445"/>
    </row>
    <row r="1639" spans="39:39">
      <c r="AM1639" s="445"/>
    </row>
    <row r="1640" spans="39:39">
      <c r="AM1640" s="445"/>
    </row>
    <row r="1641" spans="39:39">
      <c r="AM1641" s="445"/>
    </row>
    <row r="1642" spans="39:39">
      <c r="AM1642" s="445"/>
    </row>
    <row r="1643" spans="39:39">
      <c r="AM1643" s="445"/>
    </row>
    <row r="1644" spans="39:39">
      <c r="AM1644" s="445"/>
    </row>
    <row r="1645" spans="39:39">
      <c r="AM1645" s="445"/>
    </row>
    <row r="1646" spans="39:39">
      <c r="AM1646" s="445"/>
    </row>
    <row r="1647" spans="39:39">
      <c r="AM1647" s="445"/>
    </row>
    <row r="1648" spans="39:39">
      <c r="AM1648" s="445"/>
    </row>
    <row r="1649" spans="39:39">
      <c r="AM1649" s="445"/>
    </row>
    <row r="1650" spans="39:39">
      <c r="AM1650" s="445"/>
    </row>
    <row r="1651" spans="39:39">
      <c r="AM1651" s="445"/>
    </row>
    <row r="1652" spans="39:39">
      <c r="AM1652" s="445"/>
    </row>
    <row r="1653" spans="39:39">
      <c r="AM1653" s="445"/>
    </row>
    <row r="1654" spans="39:39">
      <c r="AM1654" s="445"/>
    </row>
    <row r="1655" spans="39:39">
      <c r="AM1655" s="445"/>
    </row>
    <row r="1656" spans="39:39">
      <c r="AM1656" s="445"/>
    </row>
    <row r="1657" spans="39:39">
      <c r="AM1657" s="445"/>
    </row>
    <row r="1658" spans="39:39">
      <c r="AM1658" s="445"/>
    </row>
    <row r="1659" spans="39:39">
      <c r="AM1659" s="445"/>
    </row>
    <row r="1660" spans="39:39">
      <c r="AM1660" s="445"/>
    </row>
    <row r="1661" spans="39:39">
      <c r="AM1661" s="445"/>
    </row>
    <row r="1662" spans="39:39">
      <c r="AM1662" s="445"/>
    </row>
    <row r="1663" spans="39:39">
      <c r="AM1663" s="445"/>
    </row>
    <row r="1664" spans="39:39">
      <c r="AM1664" s="445"/>
    </row>
    <row r="1665" spans="39:39">
      <c r="AM1665" s="445"/>
    </row>
    <row r="1666" spans="39:39">
      <c r="AM1666" s="445"/>
    </row>
    <row r="1667" spans="39:39">
      <c r="AM1667" s="445"/>
    </row>
    <row r="1668" spans="39:39">
      <c r="AM1668" s="445"/>
    </row>
    <row r="1669" spans="39:39">
      <c r="AM1669" s="445"/>
    </row>
    <row r="1670" spans="39:39">
      <c r="AM1670" s="445"/>
    </row>
    <row r="1671" spans="39:39">
      <c r="AM1671" s="445"/>
    </row>
    <row r="1672" spans="39:39">
      <c r="AM1672" s="445"/>
    </row>
    <row r="1673" spans="39:39">
      <c r="AM1673" s="445"/>
    </row>
    <row r="1674" spans="39:39">
      <c r="AM1674" s="445"/>
    </row>
    <row r="1675" spans="39:39">
      <c r="AM1675" s="445"/>
    </row>
    <row r="1676" spans="39:39">
      <c r="AM1676" s="445"/>
    </row>
    <row r="1677" spans="39:39">
      <c r="AM1677" s="445"/>
    </row>
    <row r="1678" spans="39:39">
      <c r="AM1678" s="445"/>
    </row>
    <row r="1679" spans="39:39">
      <c r="AM1679" s="445"/>
    </row>
    <row r="1680" spans="39:39">
      <c r="AM1680" s="445"/>
    </row>
    <row r="1681" spans="39:39">
      <c r="AM1681" s="445"/>
    </row>
    <row r="1682" spans="39:39">
      <c r="AM1682" s="445"/>
    </row>
    <row r="1683" spans="39:39">
      <c r="AM1683" s="445"/>
    </row>
    <row r="1684" spans="39:39">
      <c r="AM1684" s="445"/>
    </row>
    <row r="1685" spans="39:39">
      <c r="AM1685" s="445"/>
    </row>
    <row r="1686" spans="39:39">
      <c r="AM1686" s="445"/>
    </row>
    <row r="1687" spans="39:39">
      <c r="AM1687" s="445"/>
    </row>
    <row r="1688" spans="39:39">
      <c r="AM1688" s="445"/>
    </row>
    <row r="1689" spans="39:39">
      <c r="AM1689" s="445"/>
    </row>
    <row r="1690" spans="39:39">
      <c r="AM1690" s="445"/>
    </row>
    <row r="1691" spans="39:39">
      <c r="AM1691" s="445"/>
    </row>
    <row r="1692" spans="39:39">
      <c r="AM1692" s="445"/>
    </row>
    <row r="1693" spans="39:39">
      <c r="AM1693" s="445"/>
    </row>
    <row r="1694" spans="39:39">
      <c r="AM1694" s="445"/>
    </row>
    <row r="1695" spans="39:39">
      <c r="AM1695" s="445"/>
    </row>
    <row r="1696" spans="39:39">
      <c r="AM1696" s="445"/>
    </row>
    <row r="1697" spans="39:39">
      <c r="AM1697" s="445"/>
    </row>
    <row r="1698" spans="39:39">
      <c r="AM1698" s="445"/>
    </row>
    <row r="1699" spans="39:39">
      <c r="AM1699" s="445"/>
    </row>
    <row r="1700" spans="39:39">
      <c r="AM1700" s="445"/>
    </row>
    <row r="1701" spans="39:39">
      <c r="AM1701" s="445"/>
    </row>
    <row r="1702" spans="39:39">
      <c r="AM1702" s="445"/>
    </row>
    <row r="1703" spans="39:39">
      <c r="AM1703" s="445"/>
    </row>
    <row r="1704" spans="39:39">
      <c r="AM1704" s="445"/>
    </row>
    <row r="1705" spans="39:39">
      <c r="AM1705" s="445"/>
    </row>
    <row r="1706" spans="39:39">
      <c r="AM1706" s="445"/>
    </row>
    <row r="1707" spans="39:39">
      <c r="AM1707" s="445"/>
    </row>
    <row r="1708" spans="39:39">
      <c r="AM1708" s="445"/>
    </row>
    <row r="1709" spans="39:39">
      <c r="AM1709" s="445"/>
    </row>
    <row r="1710" spans="39:39">
      <c r="AM1710" s="445"/>
    </row>
    <row r="1711" spans="39:39">
      <c r="AM1711" s="445"/>
    </row>
    <row r="1712" spans="39:39">
      <c r="AM1712" s="445"/>
    </row>
    <row r="1713" spans="39:39">
      <c r="AM1713" s="445"/>
    </row>
    <row r="1714" spans="39:39">
      <c r="AM1714" s="445"/>
    </row>
    <row r="1715" spans="39:39">
      <c r="AM1715" s="445"/>
    </row>
    <row r="1716" spans="39:39">
      <c r="AM1716" s="445"/>
    </row>
    <row r="1717" spans="39:39">
      <c r="AM1717" s="445"/>
    </row>
    <row r="1718" spans="39:39">
      <c r="AM1718" s="445"/>
    </row>
    <row r="1719" spans="39:39">
      <c r="AM1719" s="445"/>
    </row>
    <row r="1720" spans="39:39">
      <c r="AM1720" s="445"/>
    </row>
    <row r="1721" spans="39:39">
      <c r="AM1721" s="445"/>
    </row>
    <row r="1722" spans="39:39">
      <c r="AM1722" s="445"/>
    </row>
    <row r="1723" spans="39:39">
      <c r="AM1723" s="445"/>
    </row>
    <row r="1724" spans="39:39">
      <c r="AM1724" s="445"/>
    </row>
    <row r="1725" spans="39:39">
      <c r="AM1725" s="445"/>
    </row>
    <row r="1726" spans="39:39">
      <c r="AM1726" s="445"/>
    </row>
    <row r="1727" spans="39:39">
      <c r="AM1727" s="445"/>
    </row>
    <row r="1728" spans="39:39">
      <c r="AM1728" s="445"/>
    </row>
    <row r="1729" spans="39:39">
      <c r="AM1729" s="445"/>
    </row>
    <row r="1730" spans="39:39">
      <c r="AM1730" s="445"/>
    </row>
    <row r="1731" spans="39:39">
      <c r="AM1731" s="445"/>
    </row>
    <row r="1732" spans="39:39">
      <c r="AM1732" s="445"/>
    </row>
    <row r="1733" spans="39:39">
      <c r="AM1733" s="445"/>
    </row>
    <row r="1734" spans="39:39">
      <c r="AM1734" s="445"/>
    </row>
    <row r="1735" spans="39:39">
      <c r="AM1735" s="445"/>
    </row>
    <row r="1736" spans="39:39">
      <c r="AM1736" s="445"/>
    </row>
    <row r="1737" spans="39:39">
      <c r="AM1737" s="445"/>
    </row>
    <row r="1738" spans="39:39">
      <c r="AM1738" s="445"/>
    </row>
    <row r="1739" spans="39:39">
      <c r="AM1739" s="445"/>
    </row>
    <row r="1740" spans="39:39">
      <c r="AM1740" s="445"/>
    </row>
    <row r="1741" spans="39:39">
      <c r="AM1741" s="445"/>
    </row>
    <row r="1742" spans="39:39">
      <c r="AM1742" s="445"/>
    </row>
    <row r="1743" spans="39:39">
      <c r="AM1743" s="445"/>
    </row>
    <row r="1744" spans="39:39">
      <c r="AM1744" s="445"/>
    </row>
    <row r="1745" spans="39:39">
      <c r="AM1745" s="445"/>
    </row>
    <row r="1746" spans="39:39">
      <c r="AM1746" s="445"/>
    </row>
    <row r="1747" spans="39:39">
      <c r="AM1747" s="445"/>
    </row>
    <row r="1748" spans="39:39">
      <c r="AM1748" s="445"/>
    </row>
    <row r="1749" spans="39:39">
      <c r="AM1749" s="445"/>
    </row>
    <row r="1750" spans="39:39">
      <c r="AM1750" s="445"/>
    </row>
    <row r="1751" spans="39:39">
      <c r="AM1751" s="445"/>
    </row>
    <row r="1752" spans="39:39">
      <c r="AM1752" s="445"/>
    </row>
    <row r="1753" spans="39:39">
      <c r="AM1753" s="445"/>
    </row>
    <row r="1754" spans="39:39">
      <c r="AM1754" s="445"/>
    </row>
    <row r="1755" spans="39:39">
      <c r="AM1755" s="445"/>
    </row>
    <row r="1756" spans="39:39">
      <c r="AM1756" s="445"/>
    </row>
    <row r="1757" spans="39:39">
      <c r="AM1757" s="445"/>
    </row>
    <row r="1758" spans="39:39">
      <c r="AM1758" s="445"/>
    </row>
    <row r="1759" spans="39:39">
      <c r="AM1759" s="445"/>
    </row>
    <row r="1760" spans="39:39">
      <c r="AM1760" s="445"/>
    </row>
    <row r="1761" spans="39:39">
      <c r="AM1761" s="445"/>
    </row>
    <row r="1762" spans="39:39">
      <c r="AM1762" s="445"/>
    </row>
    <row r="1763" spans="39:39">
      <c r="AM1763" s="445"/>
    </row>
    <row r="1764" spans="39:39">
      <c r="AM1764" s="445"/>
    </row>
    <row r="1765" spans="39:39">
      <c r="AM1765" s="445"/>
    </row>
    <row r="1766" spans="39:39">
      <c r="AM1766" s="445"/>
    </row>
    <row r="1767" spans="39:39">
      <c r="AM1767" s="445"/>
    </row>
    <row r="1768" spans="39:39">
      <c r="AM1768" s="445"/>
    </row>
    <row r="1769" spans="39:39">
      <c r="AM1769" s="445"/>
    </row>
    <row r="1770" spans="39:39">
      <c r="AM1770" s="445"/>
    </row>
    <row r="1771" spans="39:39">
      <c r="AM1771" s="445"/>
    </row>
    <row r="1772" spans="39:39">
      <c r="AM1772" s="445"/>
    </row>
    <row r="1773" spans="39:39">
      <c r="AM1773" s="445"/>
    </row>
    <row r="1774" spans="39:39">
      <c r="AM1774" s="445"/>
    </row>
    <row r="1775" spans="39:39">
      <c r="AM1775" s="445"/>
    </row>
    <row r="1776" spans="39:39">
      <c r="AM1776" s="445"/>
    </row>
    <row r="1777" spans="39:39">
      <c r="AM1777" s="445"/>
    </row>
    <row r="1778" spans="39:39">
      <c r="AM1778" s="445"/>
    </row>
    <row r="1779" spans="39:39">
      <c r="AM1779" s="445"/>
    </row>
    <row r="1780" spans="39:39">
      <c r="AM1780" s="445"/>
    </row>
    <row r="1781" spans="39:39">
      <c r="AM1781" s="445"/>
    </row>
    <row r="1782" spans="39:39">
      <c r="AM1782" s="445"/>
    </row>
    <row r="1783" spans="39:39">
      <c r="AM1783" s="445"/>
    </row>
    <row r="1784" spans="39:39">
      <c r="AM1784" s="445"/>
    </row>
    <row r="1785" spans="39:39">
      <c r="AM1785" s="445"/>
    </row>
    <row r="1786" spans="39:39">
      <c r="AM1786" s="445"/>
    </row>
    <row r="1787" spans="39:39">
      <c r="AM1787" s="445"/>
    </row>
    <row r="1788" spans="39:39">
      <c r="AM1788" s="445"/>
    </row>
    <row r="1789" spans="39:39">
      <c r="AM1789" s="445"/>
    </row>
    <row r="1790" spans="39:39">
      <c r="AM1790" s="445"/>
    </row>
    <row r="1791" spans="39:39">
      <c r="AM1791" s="445"/>
    </row>
    <row r="1792" spans="39:39">
      <c r="AM1792" s="445"/>
    </row>
    <row r="1793" spans="39:39">
      <c r="AM1793" s="445"/>
    </row>
    <row r="1794" spans="39:39">
      <c r="AM1794" s="445"/>
    </row>
    <row r="1795" spans="39:39">
      <c r="AM1795" s="445"/>
    </row>
    <row r="1796" spans="39:39">
      <c r="AM1796" s="445"/>
    </row>
    <row r="1797" spans="39:39">
      <c r="AM1797" s="445"/>
    </row>
    <row r="1798" spans="39:39">
      <c r="AM1798" s="445"/>
    </row>
    <row r="1799" spans="39:39">
      <c r="AM1799" s="445"/>
    </row>
    <row r="1800" spans="39:39">
      <c r="AM1800" s="445"/>
    </row>
    <row r="1801" spans="39:39">
      <c r="AM1801" s="445"/>
    </row>
    <row r="1802" spans="39:39">
      <c r="AM1802" s="445"/>
    </row>
    <row r="1803" spans="39:39">
      <c r="AM1803" s="445"/>
    </row>
    <row r="1804" spans="39:39">
      <c r="AM1804" s="445"/>
    </row>
    <row r="1805" spans="39:39">
      <c r="AM1805" s="445"/>
    </row>
    <row r="1806" spans="39:39">
      <c r="AM1806" s="445"/>
    </row>
    <row r="1807" spans="39:39">
      <c r="AM1807" s="445"/>
    </row>
    <row r="1808" spans="39:39">
      <c r="AM1808" s="445"/>
    </row>
    <row r="1809" spans="39:39">
      <c r="AM1809" s="445"/>
    </row>
    <row r="1810" spans="39:39">
      <c r="AM1810" s="445"/>
    </row>
    <row r="1811" spans="39:39">
      <c r="AM1811" s="445"/>
    </row>
    <row r="1812" spans="39:39">
      <c r="AM1812" s="445"/>
    </row>
    <row r="1813" spans="39:39">
      <c r="AM1813" s="445"/>
    </row>
    <row r="1814" spans="39:39">
      <c r="AM1814" s="445"/>
    </row>
    <row r="1815" spans="39:39">
      <c r="AM1815" s="445"/>
    </row>
    <row r="1816" spans="39:39">
      <c r="AM1816" s="445"/>
    </row>
    <row r="1817" spans="39:39">
      <c r="AM1817" s="445"/>
    </row>
    <row r="1818" spans="39:39">
      <c r="AM1818" s="445"/>
    </row>
    <row r="1819" spans="39:39">
      <c r="AM1819" s="445"/>
    </row>
    <row r="1820" spans="39:39">
      <c r="AM1820" s="445"/>
    </row>
    <row r="1821" spans="39:39">
      <c r="AM1821" s="445"/>
    </row>
    <row r="1822" spans="39:39">
      <c r="AM1822" s="445"/>
    </row>
    <row r="1823" spans="39:39">
      <c r="AM1823" s="445"/>
    </row>
    <row r="1824" spans="39:39">
      <c r="AM1824" s="445"/>
    </row>
    <row r="1825" spans="39:39">
      <c r="AM1825" s="445"/>
    </row>
    <row r="1826" spans="39:39">
      <c r="AM1826" s="445"/>
    </row>
    <row r="1827" spans="39:39">
      <c r="AM1827" s="445"/>
    </row>
    <row r="1828" spans="39:39">
      <c r="AM1828" s="445"/>
    </row>
    <row r="1829" spans="39:39">
      <c r="AM1829" s="445"/>
    </row>
    <row r="1830" spans="39:39">
      <c r="AM1830" s="445"/>
    </row>
    <row r="1831" spans="39:39">
      <c r="AM1831" s="445"/>
    </row>
    <row r="1832" spans="39:39">
      <c r="AM1832" s="445"/>
    </row>
    <row r="1833" spans="39:39">
      <c r="AM1833" s="445"/>
    </row>
    <row r="1834" spans="39:39">
      <c r="AM1834" s="445"/>
    </row>
    <row r="1835" spans="39:39">
      <c r="AM1835" s="445"/>
    </row>
    <row r="1836" spans="39:39">
      <c r="AM1836" s="445"/>
    </row>
    <row r="1837" spans="39:39">
      <c r="AM1837" s="445"/>
    </row>
    <row r="1838" spans="39:39">
      <c r="AM1838" s="445"/>
    </row>
    <row r="1839" spans="39:39">
      <c r="AM1839" s="445"/>
    </row>
    <row r="1840" spans="39:39">
      <c r="AM1840" s="445"/>
    </row>
    <row r="1841" spans="39:39">
      <c r="AM1841" s="445"/>
    </row>
    <row r="1842" spans="39:39">
      <c r="AM1842" s="445"/>
    </row>
    <row r="1843" spans="39:39">
      <c r="AM1843" s="445"/>
    </row>
    <row r="1844" spans="39:39">
      <c r="AM1844" s="445"/>
    </row>
    <row r="1845" spans="39:39">
      <c r="AM1845" s="445"/>
    </row>
    <row r="1846" spans="39:39">
      <c r="AM1846" s="445"/>
    </row>
    <row r="1847" spans="39:39">
      <c r="AM1847" s="445"/>
    </row>
    <row r="1848" spans="39:39">
      <c r="AM1848" s="445"/>
    </row>
    <row r="1849" spans="39:39">
      <c r="AM1849" s="445"/>
    </row>
    <row r="1850" spans="39:39">
      <c r="AM1850" s="445"/>
    </row>
    <row r="1851" spans="39:39">
      <c r="AM1851" s="445"/>
    </row>
    <row r="1852" spans="39:39">
      <c r="AM1852" s="445"/>
    </row>
    <row r="1853" spans="39:39">
      <c r="AM1853" s="445"/>
    </row>
    <row r="1854" spans="39:39">
      <c r="AM1854" s="445"/>
    </row>
    <row r="1855" spans="39:39">
      <c r="AM1855" s="445"/>
    </row>
    <row r="1856" spans="39:39">
      <c r="AM1856" s="445"/>
    </row>
    <row r="1857" spans="39:39">
      <c r="AM1857" s="445"/>
    </row>
    <row r="1858" spans="39:39">
      <c r="AM1858" s="445"/>
    </row>
    <row r="1859" spans="39:39">
      <c r="AM1859" s="445"/>
    </row>
    <row r="1860" spans="39:39">
      <c r="AM1860" s="445"/>
    </row>
    <row r="1861" spans="39:39">
      <c r="AM1861" s="445"/>
    </row>
    <row r="1862" spans="39:39">
      <c r="AM1862" s="445"/>
    </row>
    <row r="1863" spans="39:39">
      <c r="AM1863" s="445"/>
    </row>
    <row r="1864" spans="39:39">
      <c r="AM1864" s="445"/>
    </row>
    <row r="1865" spans="39:39">
      <c r="AM1865" s="445"/>
    </row>
    <row r="1866" spans="39:39">
      <c r="AM1866" s="445"/>
    </row>
    <row r="1867" spans="39:39">
      <c r="AM1867" s="445"/>
    </row>
    <row r="1868" spans="39:39">
      <c r="AM1868" s="445"/>
    </row>
    <row r="1869" spans="39:39">
      <c r="AM1869" s="445"/>
    </row>
    <row r="1870" spans="39:39">
      <c r="AM1870" s="445"/>
    </row>
    <row r="1871" spans="39:39">
      <c r="AM1871" s="445"/>
    </row>
    <row r="1872" spans="39:39">
      <c r="AM1872" s="445"/>
    </row>
    <row r="1873" spans="39:39">
      <c r="AM1873" s="445"/>
    </row>
    <row r="1874" spans="39:39">
      <c r="AM1874" s="445"/>
    </row>
    <row r="1875" spans="39:39">
      <c r="AM1875" s="445"/>
    </row>
    <row r="1876" spans="39:39">
      <c r="AM1876" s="445"/>
    </row>
    <row r="1877" spans="39:39">
      <c r="AM1877" s="445"/>
    </row>
    <row r="1878" spans="39:39">
      <c r="AM1878" s="445"/>
    </row>
    <row r="1879" spans="39:39">
      <c r="AM1879" s="445"/>
    </row>
    <row r="1880" spans="39:39">
      <c r="AM1880" s="445"/>
    </row>
    <row r="1881" spans="39:39">
      <c r="AM1881" s="445"/>
    </row>
    <row r="1882" spans="39:39">
      <c r="AM1882" s="445"/>
    </row>
    <row r="1883" spans="39:39">
      <c r="AM1883" s="445"/>
    </row>
    <row r="1884" spans="39:39">
      <c r="AM1884" s="445"/>
    </row>
    <row r="1885" spans="39:39">
      <c r="AM1885" s="445"/>
    </row>
    <row r="1886" spans="39:39">
      <c r="AM1886" s="445"/>
    </row>
    <row r="1887" spans="39:39">
      <c r="AM1887" s="445"/>
    </row>
    <row r="1888" spans="39:39">
      <c r="AM1888" s="445"/>
    </row>
    <row r="1889" spans="39:39">
      <c r="AM1889" s="445"/>
    </row>
    <row r="1890" spans="39:39">
      <c r="AM1890" s="445"/>
    </row>
    <row r="1891" spans="39:39">
      <c r="AM1891" s="445"/>
    </row>
    <row r="1892" spans="39:39">
      <c r="AM1892" s="445"/>
    </row>
    <row r="1893" spans="39:39">
      <c r="AM1893" s="445"/>
    </row>
    <row r="1894" spans="39:39">
      <c r="AM1894" s="445"/>
    </row>
    <row r="1895" spans="39:39">
      <c r="AM1895" s="445"/>
    </row>
    <row r="1896" spans="39:39">
      <c r="AM1896" s="445"/>
    </row>
    <row r="1897" spans="39:39">
      <c r="AM1897" s="445"/>
    </row>
    <row r="1898" spans="39:39">
      <c r="AM1898" s="445"/>
    </row>
    <row r="1899" spans="39:39">
      <c r="AM1899" s="445"/>
    </row>
    <row r="1900" spans="39:39">
      <c r="AM1900" s="445"/>
    </row>
    <row r="1901" spans="39:39">
      <c r="AM1901" s="445"/>
    </row>
    <row r="1902" spans="39:39">
      <c r="AM1902" s="445"/>
    </row>
    <row r="1903" spans="39:39">
      <c r="AM1903" s="445"/>
    </row>
    <row r="1904" spans="39:39">
      <c r="AM1904" s="445"/>
    </row>
    <row r="1905" spans="39:39">
      <c r="AM1905" s="445"/>
    </row>
    <row r="1906" spans="39:39">
      <c r="AM1906" s="445"/>
    </row>
    <row r="1907" spans="39:39">
      <c r="AM1907" s="445"/>
    </row>
    <row r="1908" spans="39:39">
      <c r="AM1908" s="445"/>
    </row>
    <row r="1909" spans="39:39">
      <c r="AM1909" s="445"/>
    </row>
    <row r="1910" spans="39:39">
      <c r="AM1910" s="445"/>
    </row>
    <row r="1911" spans="39:39">
      <c r="AM1911" s="445"/>
    </row>
    <row r="1912" spans="39:39">
      <c r="AM1912" s="445"/>
    </row>
    <row r="1913" spans="39:39">
      <c r="AM1913" s="445"/>
    </row>
    <row r="1914" spans="39:39">
      <c r="AM1914" s="445"/>
    </row>
    <row r="1915" spans="39:39">
      <c r="AM1915" s="445"/>
    </row>
    <row r="1916" spans="39:39">
      <c r="AM1916" s="445"/>
    </row>
    <row r="1917" spans="39:39">
      <c r="AM1917" s="445"/>
    </row>
    <row r="1918" spans="39:39">
      <c r="AM1918" s="445"/>
    </row>
    <row r="1919" spans="39:39">
      <c r="AM1919" s="445"/>
    </row>
    <row r="1920" spans="39:39">
      <c r="AM1920" s="445"/>
    </row>
    <row r="1921" spans="39:39">
      <c r="AM1921" s="445"/>
    </row>
    <row r="1922" spans="39:39">
      <c r="AM1922" s="445"/>
    </row>
    <row r="1923" spans="39:39">
      <c r="AM1923" s="445"/>
    </row>
    <row r="1924" spans="39:39">
      <c r="AM1924" s="445"/>
    </row>
    <row r="1925" spans="39:39">
      <c r="AM1925" s="445"/>
    </row>
    <row r="1926" spans="39:39">
      <c r="AM1926" s="445"/>
    </row>
    <row r="1927" spans="39:39">
      <c r="AM1927" s="445"/>
    </row>
    <row r="1928" spans="39:39">
      <c r="AM1928" s="445"/>
    </row>
    <row r="1929" spans="39:39">
      <c r="AM1929" s="445"/>
    </row>
    <row r="1930" spans="39:39">
      <c r="AM1930" s="445"/>
    </row>
    <row r="1931" spans="39:39">
      <c r="AM1931" s="445"/>
    </row>
    <row r="1932" spans="39:39">
      <c r="AM1932" s="445"/>
    </row>
    <row r="1933" spans="39:39">
      <c r="AM1933" s="445"/>
    </row>
    <row r="1934" spans="39:39">
      <c r="AM1934" s="445"/>
    </row>
    <row r="1935" spans="39:39">
      <c r="AM1935" s="445"/>
    </row>
    <row r="1936" spans="39:39">
      <c r="AM1936" s="445"/>
    </row>
    <row r="1937" spans="39:39">
      <c r="AM1937" s="445"/>
    </row>
    <row r="1938" spans="39:39">
      <c r="AM1938" s="445"/>
    </row>
    <row r="1939" spans="39:39">
      <c r="AM1939" s="445"/>
    </row>
    <row r="1940" spans="39:39">
      <c r="AM1940" s="445"/>
    </row>
    <row r="1941" spans="39:39">
      <c r="AM1941" s="445"/>
    </row>
    <row r="1942" spans="39:39">
      <c r="AM1942" s="445"/>
    </row>
    <row r="1943" spans="39:39">
      <c r="AM1943" s="445"/>
    </row>
    <row r="1944" spans="39:39">
      <c r="AM1944" s="445"/>
    </row>
    <row r="1945" spans="39:39">
      <c r="AM1945" s="445"/>
    </row>
    <row r="1946" spans="39:39">
      <c r="AM1946" s="445"/>
    </row>
    <row r="1947" spans="39:39">
      <c r="AM1947" s="445"/>
    </row>
    <row r="1948" spans="39:39">
      <c r="AM1948" s="445"/>
    </row>
    <row r="1949" spans="39:39">
      <c r="AM1949" s="445"/>
    </row>
    <row r="1950" spans="39:39">
      <c r="AM1950" s="445"/>
    </row>
    <row r="1951" spans="39:39">
      <c r="AM1951" s="445"/>
    </row>
    <row r="1952" spans="39:39">
      <c r="AM1952" s="445"/>
    </row>
    <row r="1953" spans="39:39">
      <c r="AM1953" s="445"/>
    </row>
    <row r="1954" spans="39:39">
      <c r="AM1954" s="445"/>
    </row>
    <row r="1955" spans="39:39">
      <c r="AM1955" s="445"/>
    </row>
    <row r="1956" spans="39:39">
      <c r="AM1956" s="445"/>
    </row>
    <row r="1957" spans="39:39">
      <c r="AM1957" s="445"/>
    </row>
    <row r="1958" spans="39:39">
      <c r="AM1958" s="445"/>
    </row>
    <row r="1959" spans="39:39">
      <c r="AM1959" s="445"/>
    </row>
    <row r="1960" spans="39:39">
      <c r="AM1960" s="445"/>
    </row>
    <row r="1961" spans="39:39">
      <c r="AM1961" s="445"/>
    </row>
    <row r="1962" spans="39:39">
      <c r="AM1962" s="445"/>
    </row>
    <row r="1963" spans="39:39">
      <c r="AM1963" s="445"/>
    </row>
    <row r="1964" spans="39:39">
      <c r="AM1964" s="445"/>
    </row>
    <row r="1965" spans="39:39">
      <c r="AM1965" s="445"/>
    </row>
    <row r="1966" spans="39:39">
      <c r="AM1966" s="445"/>
    </row>
    <row r="1967" spans="39:39">
      <c r="AM1967" s="445"/>
    </row>
    <row r="1968" spans="39:39">
      <c r="AM1968" s="445"/>
    </row>
    <row r="1969" spans="39:39">
      <c r="AM1969" s="445"/>
    </row>
    <row r="1970" spans="39:39">
      <c r="AM1970" s="445"/>
    </row>
    <row r="1971" spans="39:39">
      <c r="AM1971" s="445"/>
    </row>
    <row r="1972" spans="39:39">
      <c r="AM1972" s="445"/>
    </row>
    <row r="1973" spans="39:39">
      <c r="AM1973" s="445"/>
    </row>
    <row r="1974" spans="39:39">
      <c r="AM1974" s="445"/>
    </row>
    <row r="1975" spans="39:39">
      <c r="AM1975" s="445"/>
    </row>
    <row r="1976" spans="39:39">
      <c r="AM1976" s="445"/>
    </row>
    <row r="1977" spans="39:39">
      <c r="AM1977" s="445"/>
    </row>
    <row r="1978" spans="39:39">
      <c r="AM1978" s="445"/>
    </row>
    <row r="1979" spans="39:39">
      <c r="AM1979" s="445"/>
    </row>
    <row r="1980" spans="39:39">
      <c r="AM1980" s="445"/>
    </row>
    <row r="1981" spans="39:39">
      <c r="AM1981" s="445"/>
    </row>
    <row r="1982" spans="39:39">
      <c r="AM1982" s="445"/>
    </row>
    <row r="1983" spans="39:39">
      <c r="AM1983" s="445"/>
    </row>
    <row r="1984" spans="39:39">
      <c r="AM1984" s="445"/>
    </row>
    <row r="1985" spans="39:39">
      <c r="AM1985" s="445"/>
    </row>
    <row r="1986" spans="39:39">
      <c r="AM1986" s="445"/>
    </row>
    <row r="1987" spans="39:39">
      <c r="AM1987" s="445"/>
    </row>
    <row r="1988" spans="39:39">
      <c r="AM1988" s="445"/>
    </row>
    <row r="1989" spans="39:39">
      <c r="AM1989" s="445"/>
    </row>
    <row r="1990" spans="39:39">
      <c r="AM1990" s="445"/>
    </row>
    <row r="1991" spans="39:39">
      <c r="AM1991" s="445"/>
    </row>
    <row r="1992" spans="39:39">
      <c r="AM1992" s="445"/>
    </row>
    <row r="1993" spans="39:39">
      <c r="AM1993" s="445"/>
    </row>
    <row r="1994" spans="39:39">
      <c r="AM1994" s="445"/>
    </row>
    <row r="1995" spans="39:39">
      <c r="AM1995" s="445"/>
    </row>
    <row r="1996" spans="39:39">
      <c r="AM1996" s="445"/>
    </row>
    <row r="1997" spans="39:39">
      <c r="AM1997" s="445"/>
    </row>
    <row r="1998" spans="39:39">
      <c r="AM1998" s="445"/>
    </row>
    <row r="1999" spans="39:39">
      <c r="AM1999" s="445"/>
    </row>
    <row r="2000" spans="39:39">
      <c r="AM2000" s="445"/>
    </row>
    <row r="2001" spans="39:39">
      <c r="AM2001" s="445"/>
    </row>
    <row r="2002" spans="39:39">
      <c r="AM2002" s="445"/>
    </row>
    <row r="2003" spans="39:39">
      <c r="AM2003" s="445"/>
    </row>
    <row r="2004" spans="39:39">
      <c r="AM2004" s="445"/>
    </row>
    <row r="2005" spans="39:39">
      <c r="AM2005" s="445"/>
    </row>
    <row r="2006" spans="39:39">
      <c r="AM2006" s="445"/>
    </row>
    <row r="2007" spans="39:39">
      <c r="AM2007" s="445"/>
    </row>
    <row r="2008" spans="39:39">
      <c r="AM2008" s="445"/>
    </row>
    <row r="2009" spans="39:39">
      <c r="AM2009" s="445"/>
    </row>
    <row r="2010" spans="39:39">
      <c r="AM2010" s="445"/>
    </row>
    <row r="2011" spans="39:39">
      <c r="AM2011" s="445"/>
    </row>
    <row r="2012" spans="39:39">
      <c r="AM2012" s="445"/>
    </row>
    <row r="2013" spans="39:39">
      <c r="AM2013" s="445"/>
    </row>
    <row r="2014" spans="39:39">
      <c r="AM2014" s="445"/>
    </row>
    <row r="2015" spans="39:39">
      <c r="AM2015" s="445"/>
    </row>
    <row r="2016" spans="39:39">
      <c r="AM2016" s="445"/>
    </row>
    <row r="2017" spans="39:39">
      <c r="AM2017" s="445"/>
    </row>
    <row r="2018" spans="39:39">
      <c r="AM2018" s="445"/>
    </row>
    <row r="2019" spans="39:39">
      <c r="AM2019" s="445"/>
    </row>
    <row r="2020" spans="39:39">
      <c r="AM2020" s="445"/>
    </row>
    <row r="2021" spans="39:39">
      <c r="AM2021" s="445"/>
    </row>
    <row r="2022" spans="39:39">
      <c r="AM2022" s="445"/>
    </row>
    <row r="2023" spans="39:39">
      <c r="AM2023" s="445"/>
    </row>
    <row r="2024" spans="39:39">
      <c r="AM2024" s="445"/>
    </row>
    <row r="2025" spans="39:39">
      <c r="AM2025" s="445"/>
    </row>
    <row r="2026" spans="39:39">
      <c r="AM2026" s="445"/>
    </row>
    <row r="2027" spans="39:39">
      <c r="AM2027" s="445"/>
    </row>
    <row r="2028" spans="39:39">
      <c r="AM2028" s="445"/>
    </row>
    <row r="2029" spans="39:39">
      <c r="AM2029" s="445"/>
    </row>
    <row r="2030" spans="39:39">
      <c r="AM2030" s="445"/>
    </row>
    <row r="2031" spans="39:39">
      <c r="AM2031" s="445"/>
    </row>
    <row r="2032" spans="39:39">
      <c r="AM2032" s="445"/>
    </row>
    <row r="2033" spans="39:39">
      <c r="AM2033" s="445"/>
    </row>
    <row r="2034" spans="39:39">
      <c r="AM2034" s="445"/>
    </row>
    <row r="2035" spans="39:39">
      <c r="AM2035" s="445"/>
    </row>
    <row r="2036" spans="39:39">
      <c r="AM2036" s="445"/>
    </row>
    <row r="2037" spans="39:39">
      <c r="AM2037" s="445"/>
    </row>
    <row r="2038" spans="39:39">
      <c r="AM2038" s="445"/>
    </row>
    <row r="2039" spans="39:39">
      <c r="AM2039" s="445"/>
    </row>
    <row r="2040" spans="39:39">
      <c r="AM2040" s="445"/>
    </row>
    <row r="2041" spans="39:39">
      <c r="AM2041" s="445"/>
    </row>
    <row r="2042" spans="39:39">
      <c r="AM2042" s="445"/>
    </row>
    <row r="2043" spans="39:39">
      <c r="AM2043" s="445"/>
    </row>
    <row r="2044" spans="39:39">
      <c r="AM2044" s="445"/>
    </row>
    <row r="2045" spans="39:39">
      <c r="AM2045" s="445"/>
    </row>
    <row r="2046" spans="39:39">
      <c r="AM2046" s="445"/>
    </row>
    <row r="2047" spans="39:39">
      <c r="AM2047" s="445"/>
    </row>
    <row r="2048" spans="39:39">
      <c r="AM2048" s="445"/>
    </row>
    <row r="2049" spans="39:39">
      <c r="AM2049" s="445"/>
    </row>
    <row r="2050" spans="39:39">
      <c r="AM2050" s="445"/>
    </row>
    <row r="2051" spans="39:39">
      <c r="AM2051" s="445"/>
    </row>
    <row r="2052" spans="39:39">
      <c r="AM2052" s="445"/>
    </row>
    <row r="2053" spans="39:39">
      <c r="AM2053" s="445"/>
    </row>
    <row r="2054" spans="39:39">
      <c r="AM2054" s="445"/>
    </row>
    <row r="2055" spans="39:39">
      <c r="AM2055" s="445"/>
    </row>
    <row r="2056" spans="39:39">
      <c r="AM2056" s="445"/>
    </row>
    <row r="2057" spans="39:39">
      <c r="AM2057" s="445"/>
    </row>
    <row r="2058" spans="39:39">
      <c r="AM2058" s="445"/>
    </row>
    <row r="2059" spans="39:39">
      <c r="AM2059" s="445"/>
    </row>
    <row r="2060" spans="39:39">
      <c r="AM2060" s="445"/>
    </row>
    <row r="2061" spans="39:39">
      <c r="AM2061" s="445"/>
    </row>
    <row r="2062" spans="39:39">
      <c r="AM2062" s="445"/>
    </row>
    <row r="2063" spans="39:39">
      <c r="AM2063" s="445"/>
    </row>
    <row r="2064" spans="39:39">
      <c r="AM2064" s="445"/>
    </row>
    <row r="2065" spans="39:39">
      <c r="AM2065" s="445"/>
    </row>
    <row r="2066" spans="39:39">
      <c r="AM2066" s="445"/>
    </row>
    <row r="2067" spans="39:39">
      <c r="AM2067" s="445"/>
    </row>
    <row r="2068" spans="39:39">
      <c r="AM2068" s="445"/>
    </row>
    <row r="2069" spans="39:39">
      <c r="AM2069" s="445"/>
    </row>
    <row r="2070" spans="39:39">
      <c r="AM2070" s="445"/>
    </row>
    <row r="2071" spans="39:39">
      <c r="AM2071" s="445"/>
    </row>
    <row r="2072" spans="39:39">
      <c r="AM2072" s="445"/>
    </row>
    <row r="2073" spans="39:39">
      <c r="AM2073" s="445"/>
    </row>
    <row r="2074" spans="39:39">
      <c r="AM2074" s="445"/>
    </row>
    <row r="2075" spans="39:39">
      <c r="AM2075" s="445"/>
    </row>
    <row r="2076" spans="39:39">
      <c r="AM2076" s="445"/>
    </row>
    <row r="2077" spans="39:39">
      <c r="AM2077" s="445"/>
    </row>
    <row r="2078" spans="39:39">
      <c r="AM2078" s="445"/>
    </row>
    <row r="2079" spans="39:39">
      <c r="AM2079" s="445"/>
    </row>
    <row r="2080" spans="39:39">
      <c r="AM2080" s="445"/>
    </row>
    <row r="2081" spans="39:39">
      <c r="AM2081" s="445"/>
    </row>
    <row r="2082" spans="39:39">
      <c r="AM2082" s="445"/>
    </row>
    <row r="2083" spans="39:39">
      <c r="AM2083" s="445"/>
    </row>
    <row r="2084" spans="39:39">
      <c r="AM2084" s="445"/>
    </row>
    <row r="2085" spans="39:39">
      <c r="AM2085" s="445"/>
    </row>
    <row r="2086" spans="39:39">
      <c r="AM2086" s="445"/>
    </row>
    <row r="2087" spans="39:39">
      <c r="AM2087" s="445"/>
    </row>
    <row r="2088" spans="39:39">
      <c r="AM2088" s="445"/>
    </row>
    <row r="2089" spans="39:39">
      <c r="AM2089" s="445"/>
    </row>
    <row r="2090" spans="39:39">
      <c r="AM2090" s="445"/>
    </row>
    <row r="2091" spans="39:39">
      <c r="AM2091" s="445"/>
    </row>
    <row r="2092" spans="39:39">
      <c r="AM2092" s="445"/>
    </row>
    <row r="2093" spans="39:39">
      <c r="AM2093" s="445"/>
    </row>
    <row r="2094" spans="39:39">
      <c r="AM2094" s="445"/>
    </row>
    <row r="2095" spans="39:39">
      <c r="AM2095" s="445"/>
    </row>
    <row r="2096" spans="39:39">
      <c r="AM2096" s="445"/>
    </row>
    <row r="2097" spans="39:39">
      <c r="AM2097" s="445"/>
    </row>
    <row r="2098" spans="39:39">
      <c r="AM2098" s="445"/>
    </row>
    <row r="2099" spans="39:39">
      <c r="AM2099" s="445"/>
    </row>
    <row r="2100" spans="39:39">
      <c r="AM2100" s="445"/>
    </row>
    <row r="2101" spans="39:39">
      <c r="AM2101" s="445"/>
    </row>
    <row r="2102" spans="39:39">
      <c r="AM2102" s="445"/>
    </row>
    <row r="2103" spans="39:39">
      <c r="AM2103" s="445"/>
    </row>
    <row r="2104" spans="39:39">
      <c r="AM2104" s="445"/>
    </row>
    <row r="2105" spans="39:39">
      <c r="AM2105" s="445"/>
    </row>
    <row r="2106" spans="39:39">
      <c r="AM2106" s="445"/>
    </row>
    <row r="2107" spans="39:39">
      <c r="AM2107" s="445"/>
    </row>
    <row r="2108" spans="39:39">
      <c r="AM2108" s="445"/>
    </row>
    <row r="2109" spans="39:39">
      <c r="AM2109" s="445"/>
    </row>
    <row r="2110" spans="39:39">
      <c r="AM2110" s="445"/>
    </row>
    <row r="2111" spans="39:39">
      <c r="AM2111" s="445"/>
    </row>
    <row r="2112" spans="39:39">
      <c r="AM2112" s="445"/>
    </row>
    <row r="2113" spans="39:39">
      <c r="AM2113" s="445"/>
    </row>
    <row r="2114" spans="39:39">
      <c r="AM2114" s="445"/>
    </row>
    <row r="2115" spans="39:39">
      <c r="AM2115" s="445"/>
    </row>
    <row r="2116" spans="39:39">
      <c r="AM2116" s="445"/>
    </row>
    <row r="2117" spans="39:39">
      <c r="AM2117" s="445"/>
    </row>
    <row r="2118" spans="39:39">
      <c r="AM2118" s="445"/>
    </row>
    <row r="2119" spans="39:39">
      <c r="AM2119" s="445"/>
    </row>
    <row r="2120" spans="39:39">
      <c r="AM2120" s="445"/>
    </row>
    <row r="2121" spans="39:39">
      <c r="AM2121" s="445"/>
    </row>
    <row r="2122" spans="39:39">
      <c r="AM2122" s="445"/>
    </row>
    <row r="2123" spans="39:39">
      <c r="AM2123" s="445"/>
    </row>
    <row r="2124" spans="39:39">
      <c r="AM2124" s="445"/>
    </row>
    <row r="2125" spans="39:39">
      <c r="AM2125" s="445"/>
    </row>
    <row r="2126" spans="39:39">
      <c r="AM2126" s="445"/>
    </row>
    <row r="2127" spans="39:39">
      <c r="AM2127" s="445"/>
    </row>
    <row r="2128" spans="39:39">
      <c r="AM2128" s="445"/>
    </row>
    <row r="2129" spans="39:39">
      <c r="AM2129" s="445"/>
    </row>
    <row r="2130" spans="39:39">
      <c r="AM2130" s="445"/>
    </row>
    <row r="2131" spans="39:39">
      <c r="AM2131" s="445"/>
    </row>
    <row r="2132" spans="39:39">
      <c r="AM2132" s="445"/>
    </row>
    <row r="2133" spans="39:39">
      <c r="AM2133" s="445"/>
    </row>
    <row r="2134" spans="39:39">
      <c r="AM2134" s="445"/>
    </row>
    <row r="2135" spans="39:39">
      <c r="AM2135" s="445"/>
    </row>
    <row r="2136" spans="39:39">
      <c r="AM2136" s="445"/>
    </row>
    <row r="2137" spans="39:39">
      <c r="AM2137" s="445"/>
    </row>
    <row r="2138" spans="39:39">
      <c r="AM2138" s="445"/>
    </row>
    <row r="2139" spans="39:39">
      <c r="AM2139" s="445"/>
    </row>
    <row r="2140" spans="39:39">
      <c r="AM2140" s="445"/>
    </row>
    <row r="2141" spans="39:39">
      <c r="AM2141" s="445"/>
    </row>
    <row r="2142" spans="39:39">
      <c r="AM2142" s="445"/>
    </row>
    <row r="2143" spans="39:39">
      <c r="AM2143" s="445"/>
    </row>
    <row r="2144" spans="39:39">
      <c r="AM2144" s="445"/>
    </row>
    <row r="2145" spans="39:39">
      <c r="AM2145" s="445"/>
    </row>
    <row r="2146" spans="39:39">
      <c r="AM2146" s="445"/>
    </row>
    <row r="2147" spans="39:39">
      <c r="AM2147" s="445"/>
    </row>
    <row r="2148" spans="39:39">
      <c r="AM2148" s="445"/>
    </row>
    <row r="2149" spans="39:39">
      <c r="AM2149" s="445"/>
    </row>
    <row r="2150" spans="39:39">
      <c r="AM2150" s="445"/>
    </row>
    <row r="2151" spans="39:39">
      <c r="AM2151" s="445"/>
    </row>
    <row r="2152" spans="39:39">
      <c r="AM2152" s="445"/>
    </row>
    <row r="2153" spans="39:39">
      <c r="AM2153" s="445"/>
    </row>
    <row r="2154" spans="39:39">
      <c r="AM2154" s="445"/>
    </row>
    <row r="2155" spans="39:39">
      <c r="AM2155" s="445"/>
    </row>
    <row r="2156" spans="39:39">
      <c r="AM2156" s="445"/>
    </row>
    <row r="2157" spans="39:39">
      <c r="AM2157" s="445"/>
    </row>
    <row r="2158" spans="39:39">
      <c r="AM2158" s="445"/>
    </row>
    <row r="2159" spans="39:39">
      <c r="AM2159" s="445"/>
    </row>
    <row r="2160" spans="39:39">
      <c r="AM2160" s="445"/>
    </row>
    <row r="2161" spans="39:39">
      <c r="AM2161" s="445"/>
    </row>
    <row r="2162" spans="39:39">
      <c r="AM2162" s="445"/>
    </row>
    <row r="2163" spans="39:39">
      <c r="AM2163" s="445"/>
    </row>
    <row r="2164" spans="39:39">
      <c r="AM2164" s="445"/>
    </row>
    <row r="2165" spans="39:39">
      <c r="AM2165" s="445"/>
    </row>
    <row r="2166" spans="39:39">
      <c r="AM2166" s="445"/>
    </row>
    <row r="2167" spans="39:39">
      <c r="AM2167" s="445"/>
    </row>
    <row r="2168" spans="39:39">
      <c r="AM2168" s="445"/>
    </row>
    <row r="2169" spans="39:39">
      <c r="AM2169" s="445"/>
    </row>
    <row r="2170" spans="39:39">
      <c r="AM2170" s="445"/>
    </row>
    <row r="2171" spans="39:39">
      <c r="AM2171" s="445"/>
    </row>
    <row r="2172" spans="39:39">
      <c r="AM2172" s="445"/>
    </row>
    <row r="2173" spans="39:39">
      <c r="AM2173" s="445"/>
    </row>
    <row r="2174" spans="39:39">
      <c r="AM2174" s="445"/>
    </row>
    <row r="2175" spans="39:39">
      <c r="AM2175" s="445"/>
    </row>
    <row r="2176" spans="39:39">
      <c r="AM2176" s="445"/>
    </row>
    <row r="2177" spans="39:39">
      <c r="AM2177" s="445"/>
    </row>
    <row r="2178" spans="39:39">
      <c r="AM2178" s="445"/>
    </row>
    <row r="2179" spans="39:39">
      <c r="AM2179" s="445"/>
    </row>
    <row r="2180" spans="39:39">
      <c r="AM2180" s="445"/>
    </row>
    <row r="2181" spans="39:39">
      <c r="AM2181" s="445"/>
    </row>
    <row r="2182" spans="39:39">
      <c r="AM2182" s="445"/>
    </row>
    <row r="2183" spans="39:39">
      <c r="AM2183" s="445"/>
    </row>
    <row r="2184" spans="39:39">
      <c r="AM2184" s="445"/>
    </row>
    <row r="2185" spans="39:39">
      <c r="AM2185" s="445"/>
    </row>
    <row r="2186" spans="39:39">
      <c r="AM2186" s="445"/>
    </row>
    <row r="2187" spans="39:39">
      <c r="AM2187" s="445"/>
    </row>
    <row r="2188" spans="39:39">
      <c r="AM2188" s="445"/>
    </row>
    <row r="2189" spans="39:39">
      <c r="AM2189" s="445"/>
    </row>
    <row r="2190" spans="39:39">
      <c r="AM2190" s="445"/>
    </row>
    <row r="2191" spans="39:39">
      <c r="AM2191" s="445"/>
    </row>
    <row r="2192" spans="39:39">
      <c r="AM2192" s="445"/>
    </row>
    <row r="2193" spans="39:39">
      <c r="AM2193" s="445"/>
    </row>
    <row r="2194" spans="39:39">
      <c r="AM2194" s="445"/>
    </row>
    <row r="2195" spans="39:39">
      <c r="AM2195" s="445"/>
    </row>
    <row r="2196" spans="39:39">
      <c r="AM2196" s="445"/>
    </row>
    <row r="2197" spans="39:39">
      <c r="AM2197" s="445"/>
    </row>
    <row r="2198" spans="39:39">
      <c r="AM2198" s="445"/>
    </row>
    <row r="2199" spans="39:39">
      <c r="AM2199" s="445"/>
    </row>
    <row r="2200" spans="39:39">
      <c r="AM2200" s="445"/>
    </row>
    <row r="2201" spans="39:39">
      <c r="AM2201" s="445"/>
    </row>
    <row r="2202" spans="39:39">
      <c r="AM2202" s="445"/>
    </row>
    <row r="2203" spans="39:39">
      <c r="AM2203" s="445"/>
    </row>
    <row r="2204" spans="39:39">
      <c r="AM2204" s="445"/>
    </row>
    <row r="2205" spans="39:39">
      <c r="AM2205" s="445"/>
    </row>
    <row r="2206" spans="39:39">
      <c r="AM2206" s="445"/>
    </row>
    <row r="2207" spans="39:39">
      <c r="AM2207" s="445"/>
    </row>
    <row r="2208" spans="39:39">
      <c r="AM2208" s="445"/>
    </row>
    <row r="2209" spans="39:39">
      <c r="AM2209" s="445"/>
    </row>
    <row r="2210" spans="39:39">
      <c r="AM2210" s="445"/>
    </row>
    <row r="2211" spans="39:39">
      <c r="AM2211" s="445"/>
    </row>
    <row r="2212" spans="39:39">
      <c r="AM2212" s="445"/>
    </row>
    <row r="2213" spans="39:39">
      <c r="AM2213" s="445"/>
    </row>
    <row r="2214" spans="39:39">
      <c r="AM2214" s="445"/>
    </row>
    <row r="2215" spans="39:39">
      <c r="AM2215" s="445"/>
    </row>
    <row r="2216" spans="39:39">
      <c r="AM2216" s="445"/>
    </row>
    <row r="2217" spans="39:39">
      <c r="AM2217" s="445"/>
    </row>
    <row r="2218" spans="39:39">
      <c r="AM2218" s="445"/>
    </row>
    <row r="2219" spans="39:39">
      <c r="AM2219" s="445"/>
    </row>
    <row r="2220" spans="39:39">
      <c r="AM2220" s="445"/>
    </row>
    <row r="2221" spans="39:39">
      <c r="AM2221" s="445"/>
    </row>
    <row r="2222" spans="39:39">
      <c r="AM2222" s="445"/>
    </row>
    <row r="2223" spans="39:39">
      <c r="AM2223" s="445"/>
    </row>
    <row r="2224" spans="39:39">
      <c r="AM2224" s="445"/>
    </row>
    <row r="2225" spans="39:39">
      <c r="AM2225" s="445"/>
    </row>
    <row r="2226" spans="39:39">
      <c r="AM2226" s="445"/>
    </row>
    <row r="2227" spans="39:39">
      <c r="AM2227" s="445"/>
    </row>
    <row r="2228" spans="39:39">
      <c r="AM2228" s="445"/>
    </row>
    <row r="2229" spans="39:39">
      <c r="AM2229" s="445"/>
    </row>
    <row r="2230" spans="39:39">
      <c r="AM2230" s="445"/>
    </row>
    <row r="2231" spans="39:39">
      <c r="AM2231" s="445"/>
    </row>
    <row r="2232" spans="39:39">
      <c r="AM2232" s="445"/>
    </row>
    <row r="2233" spans="39:39">
      <c r="AM2233" s="445"/>
    </row>
    <row r="2234" spans="39:39">
      <c r="AM2234" s="445"/>
    </row>
    <row r="2235" spans="39:39">
      <c r="AM2235" s="445"/>
    </row>
    <row r="2236" spans="39:39">
      <c r="AM2236" s="445"/>
    </row>
    <row r="2237" spans="39:39">
      <c r="AM2237" s="445"/>
    </row>
    <row r="2238" spans="39:39">
      <c r="AM2238" s="445"/>
    </row>
    <row r="2239" spans="39:39">
      <c r="AM2239" s="445"/>
    </row>
    <row r="2240" spans="39:39">
      <c r="AM2240" s="445"/>
    </row>
    <row r="2241" spans="39:39">
      <c r="AM2241" s="445"/>
    </row>
    <row r="2242" spans="39:39">
      <c r="AM2242" s="445"/>
    </row>
    <row r="2243" spans="39:39">
      <c r="AM2243" s="445"/>
    </row>
    <row r="2244" spans="39:39">
      <c r="AM2244" s="445"/>
    </row>
    <row r="2245" spans="39:39">
      <c r="AM2245" s="445"/>
    </row>
    <row r="2246" spans="39:39">
      <c r="AM2246" s="445"/>
    </row>
    <row r="2247" spans="39:39">
      <c r="AM2247" s="445"/>
    </row>
    <row r="2248" spans="39:39">
      <c r="AM2248" s="445"/>
    </row>
    <row r="2249" spans="39:39">
      <c r="AM2249" s="445"/>
    </row>
    <row r="2250" spans="39:39">
      <c r="AM2250" s="445"/>
    </row>
    <row r="2251" spans="39:39">
      <c r="AM2251" s="445"/>
    </row>
    <row r="2252" spans="39:39">
      <c r="AM2252" s="445"/>
    </row>
    <row r="2253" spans="39:39">
      <c r="AM2253" s="445"/>
    </row>
    <row r="2254" spans="39:39">
      <c r="AM2254" s="445"/>
    </row>
    <row r="2255" spans="39:39">
      <c r="AM2255" s="445"/>
    </row>
    <row r="2256" spans="39:39">
      <c r="AM2256" s="445"/>
    </row>
    <row r="2257" spans="39:39">
      <c r="AM2257" s="445"/>
    </row>
    <row r="2258" spans="39:39">
      <c r="AM2258" s="445"/>
    </row>
    <row r="2259" spans="39:39">
      <c r="AM2259" s="445"/>
    </row>
    <row r="2260" spans="39:39">
      <c r="AM2260" s="445"/>
    </row>
    <row r="2261" spans="39:39">
      <c r="AM2261" s="445"/>
    </row>
    <row r="2262" spans="39:39">
      <c r="AM2262" s="445"/>
    </row>
    <row r="2263" spans="39:39">
      <c r="AM2263" s="445"/>
    </row>
    <row r="2264" spans="39:39">
      <c r="AM2264" s="445"/>
    </row>
    <row r="2265" spans="39:39">
      <c r="AM2265" s="445"/>
    </row>
    <row r="2266" spans="39:39">
      <c r="AM2266" s="445"/>
    </row>
    <row r="2267" spans="39:39">
      <c r="AM2267" s="445"/>
    </row>
    <row r="2268" spans="39:39">
      <c r="AM2268" s="445"/>
    </row>
    <row r="2269" spans="39:39">
      <c r="AM2269" s="445"/>
    </row>
    <row r="2270" spans="39:39">
      <c r="AM2270" s="445"/>
    </row>
    <row r="2271" spans="39:39">
      <c r="AM2271" s="445"/>
    </row>
    <row r="2272" spans="39:39">
      <c r="AM2272" s="445"/>
    </row>
    <row r="2273" spans="39:39">
      <c r="AM2273" s="445"/>
    </row>
    <row r="2274" spans="39:39">
      <c r="AM2274" s="445"/>
    </row>
    <row r="2275" spans="39:39">
      <c r="AM2275" s="445"/>
    </row>
    <row r="2276" spans="39:39">
      <c r="AM2276" s="445"/>
    </row>
    <row r="2277" spans="39:39">
      <c r="AM2277" s="445"/>
    </row>
    <row r="2278" spans="39:39">
      <c r="AM2278" s="445"/>
    </row>
    <row r="2279" spans="39:39">
      <c r="AM2279" s="445"/>
    </row>
    <row r="2280" spans="39:39">
      <c r="AM2280" s="445"/>
    </row>
    <row r="2281" spans="39:39">
      <c r="AM2281" s="445"/>
    </row>
    <row r="2282" spans="39:39">
      <c r="AM2282" s="445"/>
    </row>
    <row r="2283" spans="39:39">
      <c r="AM2283" s="445"/>
    </row>
    <row r="2284" spans="39:39">
      <c r="AM2284" s="445"/>
    </row>
    <row r="2285" spans="39:39">
      <c r="AM2285" s="445"/>
    </row>
    <row r="2286" spans="39:39">
      <c r="AM2286" s="445"/>
    </row>
    <row r="2287" spans="39:39">
      <c r="AM2287" s="445"/>
    </row>
    <row r="2288" spans="39:39">
      <c r="AM2288" s="445"/>
    </row>
    <row r="2289" spans="39:39">
      <c r="AM2289" s="445"/>
    </row>
    <row r="2290" spans="39:39">
      <c r="AM2290" s="445"/>
    </row>
    <row r="2291" spans="39:39">
      <c r="AM2291" s="445"/>
    </row>
    <row r="2292" spans="39:39">
      <c r="AM2292" s="445"/>
    </row>
    <row r="2293" spans="39:39">
      <c r="AM2293" s="445"/>
    </row>
    <row r="2294" spans="39:39">
      <c r="AM2294" s="445"/>
    </row>
    <row r="2295" spans="39:39">
      <c r="AM2295" s="445"/>
    </row>
    <row r="2296" spans="39:39">
      <c r="AM2296" s="445"/>
    </row>
    <row r="2297" spans="39:39">
      <c r="AM2297" s="445"/>
    </row>
    <row r="2298" spans="39:39">
      <c r="AM2298" s="445"/>
    </row>
    <row r="2299" spans="39:39">
      <c r="AM2299" s="445"/>
    </row>
    <row r="2300" spans="39:39">
      <c r="AM2300" s="445"/>
    </row>
    <row r="2301" spans="39:39">
      <c r="AM2301" s="445"/>
    </row>
    <row r="2302" spans="39:39">
      <c r="AM2302" s="445"/>
    </row>
    <row r="2303" spans="39:39">
      <c r="AM2303" s="445"/>
    </row>
    <row r="2304" spans="39:39">
      <c r="AM2304" s="445"/>
    </row>
    <row r="2305" spans="39:39">
      <c r="AM2305" s="445"/>
    </row>
    <row r="2306" spans="39:39">
      <c r="AM2306" s="445"/>
    </row>
    <row r="2307" spans="39:39">
      <c r="AM2307" s="445"/>
    </row>
    <row r="2308" spans="39:39">
      <c r="AM2308" s="445"/>
    </row>
    <row r="2309" spans="39:39">
      <c r="AM2309" s="445"/>
    </row>
    <row r="2310" spans="39:39">
      <c r="AM2310" s="445"/>
    </row>
    <row r="2311" spans="39:39">
      <c r="AM2311" s="445"/>
    </row>
    <row r="2312" spans="39:39">
      <c r="AM2312" s="445"/>
    </row>
    <row r="2313" spans="39:39">
      <c r="AM2313" s="445"/>
    </row>
    <row r="2314" spans="39:39">
      <c r="AM2314" s="445"/>
    </row>
    <row r="2315" spans="39:39">
      <c r="AM2315" s="445"/>
    </row>
    <row r="2316" spans="39:39">
      <c r="AM2316" s="445"/>
    </row>
    <row r="2317" spans="39:39">
      <c r="AM2317" s="445"/>
    </row>
    <row r="2318" spans="39:39">
      <c r="AM2318" s="445"/>
    </row>
    <row r="2319" spans="39:39">
      <c r="AM2319" s="445"/>
    </row>
    <row r="2320" spans="39:39">
      <c r="AM2320" s="445"/>
    </row>
    <row r="2321" spans="39:39">
      <c r="AM2321" s="445"/>
    </row>
    <row r="2322" spans="39:39">
      <c r="AM2322" s="445"/>
    </row>
    <row r="2323" spans="39:39">
      <c r="AM2323" s="445"/>
    </row>
    <row r="2324" spans="39:39">
      <c r="AM2324" s="445"/>
    </row>
    <row r="2325" spans="39:39">
      <c r="AM2325" s="445"/>
    </row>
    <row r="2326" spans="39:39">
      <c r="AM2326" s="445"/>
    </row>
    <row r="2327" spans="39:39">
      <c r="AM2327" s="445"/>
    </row>
    <row r="2328" spans="39:39">
      <c r="AM2328" s="445"/>
    </row>
    <row r="2329" spans="39:39">
      <c r="AM2329" s="445"/>
    </row>
    <row r="2330" spans="39:39">
      <c r="AM2330" s="445"/>
    </row>
    <row r="2331" spans="39:39">
      <c r="AM2331" s="445"/>
    </row>
    <row r="2332" spans="39:39">
      <c r="AM2332" s="445"/>
    </row>
    <row r="2333" spans="39:39">
      <c r="AM2333" s="445"/>
    </row>
    <row r="2334" spans="39:39">
      <c r="AM2334" s="445"/>
    </row>
    <row r="2335" spans="39:39">
      <c r="AM2335" s="445"/>
    </row>
    <row r="2336" spans="39:39">
      <c r="AM2336" s="445"/>
    </row>
    <row r="2337" spans="39:39">
      <c r="AM2337" s="445"/>
    </row>
    <row r="2338" spans="39:39">
      <c r="AM2338" s="445"/>
    </row>
    <row r="2339" spans="39:39">
      <c r="AM2339" s="445"/>
    </row>
    <row r="2340" spans="39:39">
      <c r="AM2340" s="445"/>
    </row>
    <row r="2341" spans="39:39">
      <c r="AM2341" s="445"/>
    </row>
    <row r="2342" spans="39:39">
      <c r="AM2342" s="445"/>
    </row>
    <row r="2343" spans="39:39">
      <c r="AM2343" s="445"/>
    </row>
    <row r="2344" spans="39:39">
      <c r="AM2344" s="445"/>
    </row>
    <row r="2345" spans="39:39">
      <c r="AM2345" s="445"/>
    </row>
    <row r="2346" spans="39:39">
      <c r="AM2346" s="445"/>
    </row>
    <row r="2347" spans="39:39">
      <c r="AM2347" s="445"/>
    </row>
    <row r="2348" spans="39:39">
      <c r="AM2348" s="445"/>
    </row>
    <row r="2349" spans="39:39">
      <c r="AM2349" s="445"/>
    </row>
    <row r="2350" spans="39:39">
      <c r="AM2350" s="445"/>
    </row>
    <row r="2351" spans="39:39">
      <c r="AM2351" s="445"/>
    </row>
    <row r="2352" spans="39:39">
      <c r="AM2352" s="445"/>
    </row>
    <row r="2353" spans="39:39">
      <c r="AM2353" s="445"/>
    </row>
    <row r="2354" spans="39:39">
      <c r="AM2354" s="445"/>
    </row>
    <row r="2355" spans="39:39">
      <c r="AM2355" s="445"/>
    </row>
    <row r="2356" spans="39:39">
      <c r="AM2356" s="445"/>
    </row>
    <row r="2357" spans="39:39">
      <c r="AM2357" s="445"/>
    </row>
    <row r="2358" spans="39:39">
      <c r="AM2358" s="445"/>
    </row>
    <row r="2359" spans="39:39">
      <c r="AM2359" s="445"/>
    </row>
    <row r="2360" spans="39:39">
      <c r="AM2360" s="445"/>
    </row>
    <row r="2361" spans="39:39">
      <c r="AM2361" s="445"/>
    </row>
    <row r="2362" spans="39:39">
      <c r="AM2362" s="445"/>
    </row>
    <row r="2363" spans="39:39">
      <c r="AM2363" s="445"/>
    </row>
    <row r="2364" spans="39:39">
      <c r="AM2364" s="445"/>
    </row>
    <row r="2365" spans="39:39">
      <c r="AM2365" s="445"/>
    </row>
    <row r="2366" spans="39:39">
      <c r="AM2366" s="445"/>
    </row>
    <row r="2367" spans="39:39">
      <c r="AM2367" s="445"/>
    </row>
    <row r="2368" spans="39:39">
      <c r="AM2368" s="445"/>
    </row>
    <row r="2369" spans="39:39">
      <c r="AM2369" s="445"/>
    </row>
    <row r="2370" spans="39:39">
      <c r="AM2370" s="445"/>
    </row>
    <row r="2371" spans="39:39">
      <c r="AM2371" s="445"/>
    </row>
    <row r="2372" spans="39:39">
      <c r="AM2372" s="445"/>
    </row>
    <row r="2373" spans="39:39">
      <c r="AM2373" s="445"/>
    </row>
    <row r="2374" spans="39:39">
      <c r="AM2374" s="445"/>
    </row>
    <row r="2375" spans="39:39">
      <c r="AM2375" s="445"/>
    </row>
    <row r="2376" spans="39:39">
      <c r="AM2376" s="445"/>
    </row>
    <row r="2377" spans="39:39">
      <c r="AM2377" s="445"/>
    </row>
    <row r="2378" spans="39:39">
      <c r="AM2378" s="445"/>
    </row>
    <row r="2379" spans="39:39">
      <c r="AM2379" s="445"/>
    </row>
    <row r="2380" spans="39:39">
      <c r="AM2380" s="445"/>
    </row>
    <row r="2381" spans="39:39">
      <c r="AM2381" s="445"/>
    </row>
    <row r="2382" spans="39:39">
      <c r="AM2382" s="445"/>
    </row>
    <row r="2383" spans="39:39">
      <c r="AM2383" s="445"/>
    </row>
    <row r="2384" spans="39:39">
      <c r="AM2384" s="445"/>
    </row>
    <row r="2385" spans="39:39">
      <c r="AM2385" s="445"/>
    </row>
    <row r="2386" spans="39:39">
      <c r="AM2386" s="445"/>
    </row>
    <row r="2387" spans="39:39">
      <c r="AM2387" s="445"/>
    </row>
    <row r="2388" spans="39:39">
      <c r="AM2388" s="445"/>
    </row>
    <row r="2389" spans="39:39">
      <c r="AM2389" s="445"/>
    </row>
    <row r="2390" spans="39:39">
      <c r="AM2390" s="445"/>
    </row>
    <row r="2391" spans="39:39">
      <c r="AM2391" s="445"/>
    </row>
    <row r="2392" spans="39:39">
      <c r="AM2392" s="445"/>
    </row>
    <row r="2393" spans="39:39">
      <c r="AM2393" s="445"/>
    </row>
    <row r="2394" spans="39:39">
      <c r="AM2394" s="445"/>
    </row>
    <row r="2395" spans="39:39">
      <c r="AM2395" s="445"/>
    </row>
    <row r="2396" spans="39:39">
      <c r="AM2396" s="445"/>
    </row>
    <row r="2397" spans="39:39">
      <c r="AM2397" s="445"/>
    </row>
    <row r="2398" spans="39:39">
      <c r="AM2398" s="445"/>
    </row>
    <row r="2399" spans="39:39">
      <c r="AM2399" s="445"/>
    </row>
    <row r="2400" spans="39:39">
      <c r="AM2400" s="445"/>
    </row>
    <row r="2401" spans="39:39">
      <c r="AM2401" s="445"/>
    </row>
    <row r="2402" spans="39:39">
      <c r="AM2402" s="445"/>
    </row>
    <row r="2403" spans="39:39">
      <c r="AM2403" s="445"/>
    </row>
    <row r="2404" spans="39:39">
      <c r="AM2404" s="445"/>
    </row>
    <row r="2405" spans="39:39">
      <c r="AM2405" s="445"/>
    </row>
    <row r="2406" spans="39:39">
      <c r="AM2406" s="445"/>
    </row>
    <row r="2407" spans="39:39">
      <c r="AM2407" s="445"/>
    </row>
    <row r="2408" spans="39:39">
      <c r="AM2408" s="445"/>
    </row>
    <row r="2409" spans="39:39">
      <c r="AM2409" s="445"/>
    </row>
    <row r="2410" spans="39:39">
      <c r="AM2410" s="445"/>
    </row>
    <row r="2411" spans="39:39">
      <c r="AM2411" s="445"/>
    </row>
    <row r="2412" spans="39:39">
      <c r="AM2412" s="445"/>
    </row>
    <row r="2413" spans="39:39">
      <c r="AM2413" s="445"/>
    </row>
    <row r="2414" spans="39:39">
      <c r="AM2414" s="445"/>
    </row>
    <row r="2415" spans="39:39">
      <c r="AM2415" s="445"/>
    </row>
    <row r="2416" spans="39:39">
      <c r="AM2416" s="445"/>
    </row>
    <row r="2417" spans="39:39">
      <c r="AM2417" s="445"/>
    </row>
    <row r="2418" spans="39:39">
      <c r="AM2418" s="445"/>
    </row>
    <row r="2419" spans="39:39">
      <c r="AM2419" s="445"/>
    </row>
    <row r="2420" spans="39:39">
      <c r="AM2420" s="445"/>
    </row>
    <row r="2421" spans="39:39">
      <c r="AM2421" s="445"/>
    </row>
    <row r="2422" spans="39:39">
      <c r="AM2422" s="445"/>
    </row>
    <row r="2423" spans="39:39">
      <c r="AM2423" s="445"/>
    </row>
    <row r="2424" spans="39:39">
      <c r="AM2424" s="445"/>
    </row>
    <row r="2425" spans="39:39">
      <c r="AM2425" s="445"/>
    </row>
    <row r="2426" spans="39:39">
      <c r="AM2426" s="445"/>
    </row>
    <row r="2427" spans="39:39">
      <c r="AM2427" s="445"/>
    </row>
    <row r="2428" spans="39:39">
      <c r="AM2428" s="445"/>
    </row>
    <row r="2429" spans="39:39">
      <c r="AM2429" s="445"/>
    </row>
    <row r="2430" spans="39:39">
      <c r="AM2430" s="445"/>
    </row>
    <row r="2431" spans="39:39">
      <c r="AM2431" s="445"/>
    </row>
    <row r="2432" spans="39:39">
      <c r="AM2432" s="445"/>
    </row>
    <row r="2433" spans="39:39">
      <c r="AM2433" s="445"/>
    </row>
    <row r="2434" spans="39:39">
      <c r="AM2434" s="445"/>
    </row>
    <row r="2435" spans="39:39">
      <c r="AM2435" s="445"/>
    </row>
    <row r="2436" spans="39:39">
      <c r="AM2436" s="445"/>
    </row>
    <row r="2437" spans="39:39">
      <c r="AM2437" s="445"/>
    </row>
    <row r="2438" spans="39:39">
      <c r="AM2438" s="445"/>
    </row>
    <row r="2439" spans="39:39">
      <c r="AM2439" s="445"/>
    </row>
    <row r="2440" spans="39:39">
      <c r="AM2440" s="445"/>
    </row>
    <row r="2441" spans="39:39">
      <c r="AM2441" s="445"/>
    </row>
    <row r="2442" spans="39:39">
      <c r="AM2442" s="445"/>
    </row>
    <row r="2443" spans="39:39">
      <c r="AM2443" s="445"/>
    </row>
    <row r="2444" spans="39:39">
      <c r="AM2444" s="445"/>
    </row>
    <row r="2445" spans="39:39">
      <c r="AM2445" s="445"/>
    </row>
    <row r="2446" spans="39:39">
      <c r="AM2446" s="445"/>
    </row>
    <row r="2447" spans="39:39">
      <c r="AM2447" s="445"/>
    </row>
    <row r="2448" spans="39:39">
      <c r="AM2448" s="445"/>
    </row>
    <row r="2449" spans="39:39">
      <c r="AM2449" s="445"/>
    </row>
    <row r="2450" spans="39:39">
      <c r="AM2450" s="445"/>
    </row>
    <row r="2451" spans="39:39">
      <c r="AM2451" s="445"/>
    </row>
    <row r="2452" spans="39:39">
      <c r="AM2452" s="445"/>
    </row>
    <row r="2453" spans="39:39">
      <c r="AM2453" s="445"/>
    </row>
    <row r="2454" spans="39:39">
      <c r="AM2454" s="445"/>
    </row>
    <row r="2455" spans="39:39">
      <c r="AM2455" s="445"/>
    </row>
    <row r="2456" spans="39:39">
      <c r="AM2456" s="445"/>
    </row>
    <row r="2457" spans="39:39">
      <c r="AM2457" s="445"/>
    </row>
    <row r="2458" spans="39:39">
      <c r="AM2458" s="445"/>
    </row>
    <row r="2459" spans="39:39">
      <c r="AM2459" s="445"/>
    </row>
    <row r="2460" spans="39:39">
      <c r="AM2460" s="445"/>
    </row>
    <row r="2461" spans="39:39">
      <c r="AM2461" s="445"/>
    </row>
    <row r="2462" spans="39:39">
      <c r="AM2462" s="445"/>
    </row>
    <row r="2463" spans="39:39">
      <c r="AM2463" s="445"/>
    </row>
    <row r="2464" spans="39:39">
      <c r="AM2464" s="445"/>
    </row>
    <row r="2465" spans="39:39">
      <c r="AM2465" s="445"/>
    </row>
    <row r="2466" spans="39:39">
      <c r="AM2466" s="445"/>
    </row>
    <row r="2467" spans="39:39">
      <c r="AM2467" s="445"/>
    </row>
    <row r="2468" spans="39:39">
      <c r="AM2468" s="445"/>
    </row>
    <row r="2469" spans="39:39">
      <c r="AM2469" s="445"/>
    </row>
    <row r="2470" spans="39:39">
      <c r="AM2470" s="445"/>
    </row>
    <row r="2471" spans="39:39">
      <c r="AM2471" s="445"/>
    </row>
    <row r="2472" spans="39:39">
      <c r="AM2472" s="445"/>
    </row>
    <row r="2473" spans="39:39">
      <c r="AM2473" s="445"/>
    </row>
    <row r="2474" spans="39:39">
      <c r="AM2474" s="445"/>
    </row>
    <row r="2475" spans="39:39">
      <c r="AM2475" s="445"/>
    </row>
    <row r="2476" spans="39:39">
      <c r="AM2476" s="445"/>
    </row>
    <row r="2477" spans="39:39">
      <c r="AM2477" s="445"/>
    </row>
    <row r="2478" spans="39:39">
      <c r="AM2478" s="445"/>
    </row>
    <row r="2479" spans="39:39">
      <c r="AM2479" s="445"/>
    </row>
    <row r="2480" spans="39:39">
      <c r="AM2480" s="445"/>
    </row>
    <row r="2481" spans="39:39">
      <c r="AM2481" s="445"/>
    </row>
    <row r="2482" spans="39:39">
      <c r="AM2482" s="445"/>
    </row>
    <row r="2483" spans="39:39">
      <c r="AM2483" s="445"/>
    </row>
    <row r="2484" spans="39:39">
      <c r="AM2484" s="445"/>
    </row>
    <row r="2485" spans="39:39">
      <c r="AM2485" s="445"/>
    </row>
    <row r="2486" spans="39:39">
      <c r="AM2486" s="445"/>
    </row>
    <row r="2487" spans="39:39">
      <c r="AM2487" s="445"/>
    </row>
    <row r="2488" spans="39:39">
      <c r="AM2488" s="445"/>
    </row>
    <row r="2489" spans="39:39">
      <c r="AM2489" s="445"/>
    </row>
    <row r="2490" spans="39:39">
      <c r="AM2490" s="445"/>
    </row>
    <row r="2491" spans="39:39">
      <c r="AM2491" s="445"/>
    </row>
    <row r="2492" spans="39:39">
      <c r="AM2492" s="445"/>
    </row>
    <row r="2493" spans="39:39">
      <c r="AM2493" s="445"/>
    </row>
    <row r="2494" spans="39:39">
      <c r="AM2494" s="445"/>
    </row>
    <row r="2495" spans="39:39">
      <c r="AM2495" s="445"/>
    </row>
    <row r="2496" spans="39:39">
      <c r="AM2496" s="445"/>
    </row>
    <row r="2497" spans="39:39">
      <c r="AM2497" s="445"/>
    </row>
    <row r="2498" spans="39:39">
      <c r="AM2498" s="445"/>
    </row>
    <row r="2499" spans="39:39">
      <c r="AM2499" s="445"/>
    </row>
    <row r="2500" spans="39:39">
      <c r="AM2500" s="445"/>
    </row>
    <row r="2501" spans="39:39">
      <c r="AM2501" s="445"/>
    </row>
    <row r="2502" spans="39:39">
      <c r="AM2502" s="445"/>
    </row>
    <row r="2503" spans="39:39">
      <c r="AM2503" s="445"/>
    </row>
    <row r="2504" spans="39:39">
      <c r="AM2504" s="445"/>
    </row>
    <row r="2505" spans="39:39">
      <c r="AM2505" s="445"/>
    </row>
    <row r="2506" spans="39:39">
      <c r="AM2506" s="445"/>
    </row>
    <row r="2507" spans="39:39">
      <c r="AM2507" s="445"/>
    </row>
    <row r="2508" spans="39:39">
      <c r="AM2508" s="445"/>
    </row>
    <row r="2509" spans="39:39">
      <c r="AM2509" s="445"/>
    </row>
    <row r="2510" spans="39:39">
      <c r="AM2510" s="445"/>
    </row>
    <row r="2511" spans="39:39">
      <c r="AM2511" s="445"/>
    </row>
    <row r="2512" spans="39:39">
      <c r="AM2512" s="445"/>
    </row>
    <row r="2513" spans="39:39">
      <c r="AM2513" s="445"/>
    </row>
    <row r="2514" spans="39:39">
      <c r="AM2514" s="445"/>
    </row>
    <row r="2515" spans="39:39">
      <c r="AM2515" s="445"/>
    </row>
    <row r="2516" spans="39:39">
      <c r="AM2516" s="445"/>
    </row>
    <row r="2517" spans="39:39">
      <c r="AM2517" s="445"/>
    </row>
    <row r="2518" spans="39:39">
      <c r="AM2518" s="445"/>
    </row>
    <row r="2519" spans="39:39">
      <c r="AM2519" s="445"/>
    </row>
    <row r="2520" spans="39:39">
      <c r="AM2520" s="445"/>
    </row>
    <row r="2521" spans="39:39">
      <c r="AM2521" s="445"/>
    </row>
    <row r="2522" spans="39:39">
      <c r="AM2522" s="445"/>
    </row>
    <row r="2523" spans="39:39">
      <c r="AM2523" s="445"/>
    </row>
    <row r="2524" spans="39:39">
      <c r="AM2524" s="445"/>
    </row>
    <row r="2525" spans="39:39">
      <c r="AM2525" s="445"/>
    </row>
    <row r="2526" spans="39:39">
      <c r="AM2526" s="445"/>
    </row>
    <row r="2527" spans="39:39">
      <c r="AM2527" s="445"/>
    </row>
    <row r="2528" spans="39:39">
      <c r="AM2528" s="445"/>
    </row>
    <row r="2529" spans="39:39">
      <c r="AM2529" s="445"/>
    </row>
    <row r="2530" spans="39:39">
      <c r="AM2530" s="445"/>
    </row>
    <row r="2531" spans="39:39">
      <c r="AM2531" s="445"/>
    </row>
    <row r="2532" spans="39:39">
      <c r="AM2532" s="445"/>
    </row>
    <row r="2533" spans="39:39">
      <c r="AM2533" s="445"/>
    </row>
    <row r="2534" spans="39:39">
      <c r="AM2534" s="445"/>
    </row>
    <row r="2535" spans="39:39">
      <c r="AM2535" s="445"/>
    </row>
    <row r="2536" spans="39:39">
      <c r="AM2536" s="445"/>
    </row>
    <row r="2537" spans="39:39">
      <c r="AM2537" s="445"/>
    </row>
    <row r="2538" spans="39:39">
      <c r="AM2538" s="445"/>
    </row>
    <row r="2539" spans="39:39">
      <c r="AM2539" s="445"/>
    </row>
    <row r="2540" spans="39:39">
      <c r="AM2540" s="445"/>
    </row>
    <row r="2541" spans="39:39">
      <c r="AM2541" s="445"/>
    </row>
    <row r="2542" spans="39:39">
      <c r="AM2542" s="445"/>
    </row>
    <row r="2543" spans="39:39">
      <c r="AM2543" s="445"/>
    </row>
    <row r="2544" spans="39:39">
      <c r="AM2544" s="445"/>
    </row>
    <row r="2545" spans="39:39">
      <c r="AM2545" s="445"/>
    </row>
    <row r="2546" spans="39:39">
      <c r="AM2546" s="445"/>
    </row>
    <row r="2547" spans="39:39">
      <c r="AM2547" s="445"/>
    </row>
    <row r="2548" spans="39:39">
      <c r="AM2548" s="445"/>
    </row>
    <row r="2549" spans="39:39">
      <c r="AM2549" s="445"/>
    </row>
    <row r="2550" spans="39:39">
      <c r="AM2550" s="445"/>
    </row>
    <row r="2551" spans="39:39">
      <c r="AM2551" s="445"/>
    </row>
    <row r="2552" spans="39:39">
      <c r="AM2552" s="445"/>
    </row>
    <row r="2553" spans="39:39">
      <c r="AM2553" s="445"/>
    </row>
    <row r="2554" spans="39:39">
      <c r="AM2554" s="445"/>
    </row>
    <row r="2555" spans="39:39">
      <c r="AM2555" s="445"/>
    </row>
    <row r="2556" spans="39:39">
      <c r="AM2556" s="445"/>
    </row>
    <row r="2557" spans="39:39">
      <c r="AM2557" s="445"/>
    </row>
    <row r="2558" spans="39:39">
      <c r="AM2558" s="445"/>
    </row>
    <row r="2559" spans="39:39">
      <c r="AM2559" s="445"/>
    </row>
    <row r="2560" spans="39:39">
      <c r="AM2560" s="445"/>
    </row>
    <row r="2561" spans="39:39">
      <c r="AM2561" s="445"/>
    </row>
    <row r="2562" spans="39:39">
      <c r="AM2562" s="445"/>
    </row>
    <row r="2563" spans="39:39">
      <c r="AM2563" s="445"/>
    </row>
    <row r="2564" spans="39:39">
      <c r="AM2564" s="445"/>
    </row>
    <row r="2565" spans="39:39">
      <c r="AM2565" s="445"/>
    </row>
    <row r="2566" spans="39:39">
      <c r="AM2566" s="445"/>
    </row>
    <row r="2567" spans="39:39">
      <c r="AM2567" s="445"/>
    </row>
    <row r="2568" spans="39:39">
      <c r="AM2568" s="445"/>
    </row>
    <row r="2569" spans="39:39">
      <c r="AM2569" s="445"/>
    </row>
    <row r="2570" spans="39:39">
      <c r="AM2570" s="445"/>
    </row>
    <row r="2571" spans="39:39">
      <c r="AM2571" s="445"/>
    </row>
    <row r="2572" spans="39:39">
      <c r="AM2572" s="445"/>
    </row>
    <row r="2573" spans="39:39">
      <c r="AM2573" s="445"/>
    </row>
    <row r="2574" spans="39:39">
      <c r="AM2574" s="445"/>
    </row>
    <row r="2575" spans="39:39">
      <c r="AM2575" s="445"/>
    </row>
    <row r="2576" spans="39:39">
      <c r="AM2576" s="445"/>
    </row>
    <row r="2577" spans="39:39">
      <c r="AM2577" s="445"/>
    </row>
    <row r="2578" spans="39:39">
      <c r="AM2578" s="445"/>
    </row>
    <row r="2579" spans="39:39">
      <c r="AM2579" s="445"/>
    </row>
    <row r="2580" spans="39:39">
      <c r="AM2580" s="445"/>
    </row>
    <row r="2581" spans="39:39">
      <c r="AM2581" s="445"/>
    </row>
    <row r="2582" spans="39:39">
      <c r="AM2582" s="445"/>
    </row>
    <row r="2583" spans="39:39">
      <c r="AM2583" s="445"/>
    </row>
    <row r="2584" spans="39:39">
      <c r="AM2584" s="445"/>
    </row>
    <row r="2585" spans="39:39">
      <c r="AM2585" s="445"/>
    </row>
    <row r="2586" spans="39:39">
      <c r="AM2586" s="445"/>
    </row>
    <row r="2587" spans="39:39">
      <c r="AM2587" s="445"/>
    </row>
    <row r="2588" spans="39:39">
      <c r="AM2588" s="445"/>
    </row>
    <row r="2589" spans="39:39">
      <c r="AM2589" s="445"/>
    </row>
    <row r="2590" spans="39:39">
      <c r="AM2590" s="445"/>
    </row>
    <row r="2591" spans="39:39">
      <c r="AM2591" s="445"/>
    </row>
    <row r="2592" spans="39:39">
      <c r="AM2592" s="445"/>
    </row>
    <row r="2593" spans="39:39">
      <c r="AM2593" s="445"/>
    </row>
    <row r="2594" spans="39:39">
      <c r="AM2594" s="445"/>
    </row>
    <row r="2595" spans="39:39">
      <c r="AM2595" s="445"/>
    </row>
    <row r="2596" spans="39:39">
      <c r="AM2596" s="445"/>
    </row>
    <row r="2597" spans="39:39">
      <c r="AM2597" s="445"/>
    </row>
    <row r="2598" spans="39:39">
      <c r="AM2598" s="445"/>
    </row>
    <row r="2599" spans="39:39">
      <c r="AM2599" s="445"/>
    </row>
    <row r="2600" spans="39:39">
      <c r="AM2600" s="445"/>
    </row>
    <row r="2601" spans="39:39">
      <c r="AM2601" s="445"/>
    </row>
    <row r="2602" spans="39:39">
      <c r="AM2602" s="445"/>
    </row>
    <row r="2603" spans="39:39">
      <c r="AM2603" s="445"/>
    </row>
    <row r="2604" spans="39:39">
      <c r="AM2604" s="445"/>
    </row>
    <row r="2605" spans="39:39">
      <c r="AM2605" s="445"/>
    </row>
    <row r="2606" spans="39:39">
      <c r="AM2606" s="445"/>
    </row>
    <row r="2607" spans="39:39">
      <c r="AM2607" s="445"/>
    </row>
    <row r="2608" spans="39:39">
      <c r="AM2608" s="445"/>
    </row>
    <row r="2609" spans="39:39">
      <c r="AM2609" s="445"/>
    </row>
    <row r="2610" spans="39:39">
      <c r="AM2610" s="445"/>
    </row>
    <row r="2611" spans="39:39">
      <c r="AM2611" s="445"/>
    </row>
    <row r="2612" spans="39:39">
      <c r="AM2612" s="445"/>
    </row>
    <row r="2613" spans="39:39">
      <c r="AM2613" s="445"/>
    </row>
    <row r="2614" spans="39:39">
      <c r="AM2614" s="445"/>
    </row>
    <row r="2615" spans="39:39">
      <c r="AM2615" s="445"/>
    </row>
    <row r="2616" spans="39:39">
      <c r="AM2616" s="445"/>
    </row>
    <row r="2617" spans="39:39">
      <c r="AM2617" s="445"/>
    </row>
    <row r="2618" spans="39:39">
      <c r="AM2618" s="445"/>
    </row>
    <row r="2619" spans="39:39">
      <c r="AM2619" s="445"/>
    </row>
    <row r="2620" spans="39:39">
      <c r="AM2620" s="445"/>
    </row>
    <row r="2621" spans="39:39">
      <c r="AM2621" s="445"/>
    </row>
    <row r="2622" spans="39:39">
      <c r="AM2622" s="445"/>
    </row>
    <row r="2623" spans="39:39">
      <c r="AM2623" s="445"/>
    </row>
    <row r="2624" spans="39:39">
      <c r="AM2624" s="445"/>
    </row>
    <row r="2625" spans="39:39">
      <c r="AM2625" s="445"/>
    </row>
    <row r="2626" spans="39:39">
      <c r="AM2626" s="445"/>
    </row>
    <row r="2627" spans="39:39">
      <c r="AM2627" s="445"/>
    </row>
    <row r="2628" spans="39:39">
      <c r="AM2628" s="445"/>
    </row>
    <row r="2629" spans="39:39">
      <c r="AM2629" s="445"/>
    </row>
    <row r="2630" spans="39:39">
      <c r="AM2630" s="445"/>
    </row>
    <row r="2631" spans="39:39">
      <c r="AM2631" s="445"/>
    </row>
    <row r="2632" spans="39:39">
      <c r="AM2632" s="445"/>
    </row>
    <row r="2633" spans="39:39">
      <c r="AM2633" s="445"/>
    </row>
    <row r="2634" spans="39:39">
      <c r="AM2634" s="445"/>
    </row>
    <row r="2635" spans="39:39">
      <c r="AM2635" s="445"/>
    </row>
    <row r="2636" spans="39:39">
      <c r="AM2636" s="445"/>
    </row>
    <row r="2637" spans="39:39">
      <c r="AM2637" s="445"/>
    </row>
    <row r="2638" spans="39:39">
      <c r="AM2638" s="445"/>
    </row>
    <row r="2639" spans="39:39">
      <c r="AM2639" s="445"/>
    </row>
    <row r="2640" spans="39:39">
      <c r="AM2640" s="445"/>
    </row>
    <row r="2641" spans="39:39">
      <c r="AM2641" s="445"/>
    </row>
    <row r="2642" spans="39:39">
      <c r="AM2642" s="445"/>
    </row>
    <row r="2643" spans="39:39">
      <c r="AM2643" s="445"/>
    </row>
    <row r="2644" spans="39:39">
      <c r="AM2644" s="445"/>
    </row>
    <row r="2645" spans="39:39">
      <c r="AM2645" s="445"/>
    </row>
    <row r="2646" spans="39:39">
      <c r="AM2646" s="445"/>
    </row>
    <row r="2647" spans="39:39">
      <c r="AM2647" s="445"/>
    </row>
    <row r="2648" spans="39:39">
      <c r="AM2648" s="445"/>
    </row>
    <row r="2649" spans="39:39">
      <c r="AM2649" s="445"/>
    </row>
    <row r="2650" spans="39:39">
      <c r="AM2650" s="445"/>
    </row>
    <row r="2651" spans="39:39">
      <c r="AM2651" s="445"/>
    </row>
    <row r="2652" spans="39:39">
      <c r="AM2652" s="445"/>
    </row>
    <row r="2653" spans="39:39">
      <c r="AM2653" s="445"/>
    </row>
    <row r="2654" spans="39:39">
      <c r="AM2654" s="445"/>
    </row>
    <row r="2655" spans="39:39">
      <c r="AM2655" s="445"/>
    </row>
    <row r="2656" spans="39:39">
      <c r="AM2656" s="445"/>
    </row>
    <row r="2657" spans="39:39">
      <c r="AM2657" s="445"/>
    </row>
    <row r="2658" spans="39:39">
      <c r="AM2658" s="445"/>
    </row>
    <row r="2659" spans="39:39">
      <c r="AM2659" s="445"/>
    </row>
    <row r="2660" spans="39:39">
      <c r="AM2660" s="445"/>
    </row>
    <row r="2661" spans="39:39">
      <c r="AM2661" s="445"/>
    </row>
    <row r="2662" spans="39:39">
      <c r="AM2662" s="445"/>
    </row>
    <row r="2663" spans="39:39">
      <c r="AM2663" s="445"/>
    </row>
    <row r="2664" spans="39:39">
      <c r="AM2664" s="445"/>
    </row>
    <row r="2665" spans="39:39">
      <c r="AM2665" s="445"/>
    </row>
    <row r="2666" spans="39:39">
      <c r="AM2666" s="445"/>
    </row>
    <row r="2667" spans="39:39">
      <c r="AM2667" s="445"/>
    </row>
    <row r="2668" spans="39:39">
      <c r="AM2668" s="445"/>
    </row>
    <row r="2669" spans="39:39">
      <c r="AM2669" s="445"/>
    </row>
    <row r="2670" spans="39:39">
      <c r="AM2670" s="445"/>
    </row>
    <row r="2671" spans="39:39">
      <c r="AM2671" s="445"/>
    </row>
    <row r="2672" spans="39:39">
      <c r="AM2672" s="445"/>
    </row>
    <row r="2673" spans="39:39">
      <c r="AM2673" s="445"/>
    </row>
    <row r="2674" spans="39:39">
      <c r="AM2674" s="445"/>
    </row>
    <row r="2675" spans="39:39">
      <c r="AM2675" s="445"/>
    </row>
    <row r="2676" spans="39:39">
      <c r="AM2676" s="445"/>
    </row>
    <row r="2677" spans="39:39">
      <c r="AM2677" s="445"/>
    </row>
    <row r="2678" spans="39:39">
      <c r="AM2678" s="445"/>
    </row>
    <row r="2679" spans="39:39">
      <c r="AM2679" s="445"/>
    </row>
    <row r="2680" spans="39:39">
      <c r="AM2680" s="445"/>
    </row>
    <row r="2681" spans="39:39">
      <c r="AM2681" s="445"/>
    </row>
    <row r="2682" spans="39:39">
      <c r="AM2682" s="445"/>
    </row>
    <row r="2683" spans="39:39">
      <c r="AM2683" s="445"/>
    </row>
    <row r="2684" spans="39:39">
      <c r="AM2684" s="445"/>
    </row>
    <row r="2685" spans="39:39">
      <c r="AM2685" s="445"/>
    </row>
    <row r="2686" spans="39:39">
      <c r="AM2686" s="445"/>
    </row>
    <row r="2687" spans="39:39">
      <c r="AM2687" s="445"/>
    </row>
    <row r="2688" spans="39:39">
      <c r="AM2688" s="445"/>
    </row>
    <row r="2689" spans="39:39">
      <c r="AM2689" s="445"/>
    </row>
    <row r="2690" spans="39:39">
      <c r="AM2690" s="445"/>
    </row>
    <row r="2691" spans="39:39">
      <c r="AM2691" s="445"/>
    </row>
    <row r="2692" spans="39:39">
      <c r="AM2692" s="445"/>
    </row>
    <row r="2693" spans="39:39">
      <c r="AM2693" s="445"/>
    </row>
    <row r="2694" spans="39:39">
      <c r="AM2694" s="445"/>
    </row>
    <row r="2695" spans="39:39">
      <c r="AM2695" s="445"/>
    </row>
    <row r="2696" spans="39:39">
      <c r="AM2696" s="445"/>
    </row>
    <row r="2697" spans="39:39">
      <c r="AM2697" s="445"/>
    </row>
    <row r="2698" spans="39:39">
      <c r="AM2698" s="445"/>
    </row>
    <row r="2699" spans="39:39">
      <c r="AM2699" s="445"/>
    </row>
    <row r="2700" spans="39:39">
      <c r="AM2700" s="445"/>
    </row>
    <row r="2701" spans="39:39">
      <c r="AM2701" s="445"/>
    </row>
    <row r="2702" spans="39:39">
      <c r="AM2702" s="445"/>
    </row>
    <row r="2703" spans="39:39">
      <c r="AM2703" s="445"/>
    </row>
    <row r="2704" spans="39:39">
      <c r="AM2704" s="445"/>
    </row>
    <row r="2705" spans="39:39">
      <c r="AM2705" s="445"/>
    </row>
    <row r="2706" spans="39:39">
      <c r="AM2706" s="445"/>
    </row>
    <row r="2707" spans="39:39">
      <c r="AM2707" s="445"/>
    </row>
    <row r="2708" spans="39:39">
      <c r="AM2708" s="445"/>
    </row>
    <row r="2709" spans="39:39">
      <c r="AM2709" s="445"/>
    </row>
    <row r="2710" spans="39:39">
      <c r="AM2710" s="445"/>
    </row>
    <row r="2711" spans="39:39">
      <c r="AM2711" s="445"/>
    </row>
    <row r="2712" spans="39:39">
      <c r="AM2712" s="445"/>
    </row>
    <row r="2713" spans="39:39">
      <c r="AM2713" s="445"/>
    </row>
    <row r="2714" spans="39:39">
      <c r="AM2714" s="445"/>
    </row>
    <row r="2715" spans="39:39">
      <c r="AM2715" s="445"/>
    </row>
    <row r="2716" spans="39:39">
      <c r="AM2716" s="445"/>
    </row>
    <row r="2717" spans="39:39">
      <c r="AM2717" s="445"/>
    </row>
    <row r="2718" spans="39:39">
      <c r="AM2718" s="445"/>
    </row>
    <row r="2719" spans="39:39">
      <c r="AM2719" s="445"/>
    </row>
    <row r="2720" spans="39:39">
      <c r="AM2720" s="445"/>
    </row>
    <row r="2721" spans="39:39">
      <c r="AM2721" s="445"/>
    </row>
    <row r="2722" spans="39:39">
      <c r="AM2722" s="445"/>
    </row>
    <row r="2723" spans="39:39">
      <c r="AM2723" s="445"/>
    </row>
    <row r="2724" spans="39:39">
      <c r="AM2724" s="445"/>
    </row>
    <row r="2725" spans="39:39">
      <c r="AM2725" s="445"/>
    </row>
    <row r="2726" spans="39:39">
      <c r="AM2726" s="445"/>
    </row>
    <row r="2727" spans="39:39">
      <c r="AM2727" s="445"/>
    </row>
    <row r="2728" spans="39:39">
      <c r="AM2728" s="445"/>
    </row>
    <row r="2729" spans="39:39">
      <c r="AM2729" s="445"/>
    </row>
    <row r="2730" spans="39:39">
      <c r="AM2730" s="445"/>
    </row>
    <row r="2731" spans="39:39">
      <c r="AM2731" s="445"/>
    </row>
    <row r="2732" spans="39:39">
      <c r="AM2732" s="445"/>
    </row>
    <row r="2733" spans="39:39">
      <c r="AM2733" s="445"/>
    </row>
    <row r="2734" spans="39:39">
      <c r="AM2734" s="445"/>
    </row>
    <row r="2735" spans="39:39">
      <c r="AM2735" s="445"/>
    </row>
    <row r="2736" spans="39:39">
      <c r="AM2736" s="445"/>
    </row>
    <row r="2737" spans="39:39">
      <c r="AM2737" s="445"/>
    </row>
    <row r="2738" spans="39:39">
      <c r="AM2738" s="445"/>
    </row>
    <row r="2739" spans="39:39">
      <c r="AM2739" s="445"/>
    </row>
    <row r="2740" spans="39:39">
      <c r="AM2740" s="445"/>
    </row>
    <row r="2741" spans="39:39">
      <c r="AM2741" s="445"/>
    </row>
    <row r="2742" spans="39:39">
      <c r="AM2742" s="445"/>
    </row>
    <row r="2743" spans="39:39">
      <c r="AM2743" s="445"/>
    </row>
    <row r="2744" spans="39:39">
      <c r="AM2744" s="445"/>
    </row>
    <row r="2745" spans="39:39">
      <c r="AM2745" s="445"/>
    </row>
    <row r="2746" spans="39:39">
      <c r="AM2746" s="445"/>
    </row>
    <row r="2747" spans="39:39">
      <c r="AM2747" s="445"/>
    </row>
    <row r="2748" spans="39:39">
      <c r="AM2748" s="445"/>
    </row>
    <row r="2749" spans="39:39">
      <c r="AM2749" s="445"/>
    </row>
    <row r="2750" spans="39:39">
      <c r="AM2750" s="445"/>
    </row>
    <row r="2751" spans="39:39">
      <c r="AM2751" s="445"/>
    </row>
    <row r="2752" spans="39:39">
      <c r="AM2752" s="445"/>
    </row>
    <row r="2753" spans="39:39">
      <c r="AM2753" s="445"/>
    </row>
    <row r="2754" spans="39:39">
      <c r="AM2754" s="445"/>
    </row>
    <row r="2755" spans="39:39">
      <c r="AM2755" s="445"/>
    </row>
    <row r="2756" spans="39:39">
      <c r="AM2756" s="445"/>
    </row>
    <row r="2757" spans="39:39">
      <c r="AM2757" s="445"/>
    </row>
    <row r="2758" spans="39:39">
      <c r="AM2758" s="445"/>
    </row>
    <row r="2759" spans="39:39">
      <c r="AM2759" s="445"/>
    </row>
    <row r="2760" spans="39:39">
      <c r="AM2760" s="445"/>
    </row>
    <row r="2761" spans="39:39">
      <c r="AM2761" s="445"/>
    </row>
    <row r="2762" spans="39:39">
      <c r="AM2762" s="445"/>
    </row>
    <row r="2763" spans="39:39">
      <c r="AM2763" s="445"/>
    </row>
    <row r="2764" spans="39:39">
      <c r="AM2764" s="445"/>
    </row>
    <row r="2765" spans="39:39">
      <c r="AM2765" s="445"/>
    </row>
    <row r="2766" spans="39:39">
      <c r="AM2766" s="445"/>
    </row>
    <row r="2767" spans="39:39">
      <c r="AM2767" s="445"/>
    </row>
    <row r="2768" spans="39:39">
      <c r="AM2768" s="445"/>
    </row>
    <row r="2769" spans="39:39">
      <c r="AM2769" s="445"/>
    </row>
    <row r="2770" spans="39:39">
      <c r="AM2770" s="445"/>
    </row>
    <row r="2771" spans="39:39">
      <c r="AM2771" s="445"/>
    </row>
    <row r="2772" spans="39:39">
      <c r="AM2772" s="445"/>
    </row>
    <row r="2773" spans="39:39">
      <c r="AM2773" s="445"/>
    </row>
    <row r="2774" spans="39:39">
      <c r="AM2774" s="445"/>
    </row>
    <row r="2775" spans="39:39">
      <c r="AM2775" s="445"/>
    </row>
    <row r="2776" spans="39:39">
      <c r="AM2776" s="445"/>
    </row>
    <row r="2777" spans="39:39">
      <c r="AM2777" s="445"/>
    </row>
    <row r="2778" spans="39:39">
      <c r="AM2778" s="445"/>
    </row>
    <row r="2779" spans="39:39">
      <c r="AM2779" s="445"/>
    </row>
    <row r="2780" spans="39:39">
      <c r="AM2780" s="445"/>
    </row>
    <row r="2781" spans="39:39">
      <c r="AM2781" s="445"/>
    </row>
    <row r="2782" spans="39:39">
      <c r="AM2782" s="445"/>
    </row>
    <row r="2783" spans="39:39">
      <c r="AM2783" s="445"/>
    </row>
    <row r="2784" spans="39:39">
      <c r="AM2784" s="445"/>
    </row>
    <row r="2785" spans="39:39">
      <c r="AM2785" s="445"/>
    </row>
    <row r="2786" spans="39:39">
      <c r="AM2786" s="445"/>
    </row>
    <row r="2787" spans="39:39">
      <c r="AM2787" s="445"/>
    </row>
    <row r="2788" spans="39:39">
      <c r="AM2788" s="445"/>
    </row>
    <row r="2789" spans="39:39">
      <c r="AM2789" s="445"/>
    </row>
    <row r="2790" spans="39:39">
      <c r="AM2790" s="445"/>
    </row>
    <row r="2791" spans="39:39">
      <c r="AM2791" s="445"/>
    </row>
    <row r="2792" spans="39:39">
      <c r="AM2792" s="445"/>
    </row>
    <row r="2793" spans="39:39">
      <c r="AM2793" s="445"/>
    </row>
    <row r="2794" spans="39:39">
      <c r="AM2794" s="445"/>
    </row>
    <row r="2795" spans="39:39">
      <c r="AM2795" s="445"/>
    </row>
    <row r="2796" spans="39:39">
      <c r="AM2796" s="445"/>
    </row>
    <row r="2797" spans="39:39">
      <c r="AM2797" s="445"/>
    </row>
    <row r="2798" spans="39:39">
      <c r="AM2798" s="445"/>
    </row>
    <row r="2799" spans="39:39">
      <c r="AM2799" s="445"/>
    </row>
    <row r="2800" spans="39:39">
      <c r="AM2800" s="445"/>
    </row>
    <row r="2801" spans="39:39">
      <c r="AM2801" s="445"/>
    </row>
    <row r="2802" spans="39:39">
      <c r="AM2802" s="445"/>
    </row>
    <row r="2803" spans="39:39">
      <c r="AM2803" s="445"/>
    </row>
    <row r="2804" spans="39:39">
      <c r="AM2804" s="445"/>
    </row>
    <row r="2805" spans="39:39">
      <c r="AM2805" s="445"/>
    </row>
    <row r="2806" spans="39:39">
      <c r="AM2806" s="445"/>
    </row>
    <row r="2807" spans="39:39">
      <c r="AM2807" s="445"/>
    </row>
    <row r="2808" spans="39:39">
      <c r="AM2808" s="445"/>
    </row>
    <row r="2809" spans="39:39">
      <c r="AM2809" s="445"/>
    </row>
    <row r="2810" spans="39:39">
      <c r="AM2810" s="445"/>
    </row>
    <row r="2811" spans="39:39">
      <c r="AM2811" s="445"/>
    </row>
    <row r="2812" spans="39:39">
      <c r="AM2812" s="445"/>
    </row>
    <row r="2813" spans="39:39">
      <c r="AM2813" s="445"/>
    </row>
    <row r="2814" spans="39:39">
      <c r="AM2814" s="445"/>
    </row>
    <row r="2815" spans="39:39">
      <c r="AM2815" s="445"/>
    </row>
    <row r="2816" spans="39:39">
      <c r="AM2816" s="445"/>
    </row>
    <row r="2817" spans="39:39">
      <c r="AM2817" s="445"/>
    </row>
    <row r="2818" spans="39:39">
      <c r="AM2818" s="445"/>
    </row>
    <row r="2819" spans="39:39">
      <c r="AM2819" s="445"/>
    </row>
    <row r="2820" spans="39:39">
      <c r="AM2820" s="445"/>
    </row>
    <row r="2821" spans="39:39">
      <c r="AM2821" s="445"/>
    </row>
    <row r="2822" spans="39:39">
      <c r="AM2822" s="445"/>
    </row>
    <row r="2823" spans="39:39">
      <c r="AM2823" s="445"/>
    </row>
    <row r="2824" spans="39:39">
      <c r="AM2824" s="445"/>
    </row>
    <row r="2825" spans="39:39">
      <c r="AM2825" s="445"/>
    </row>
    <row r="2826" spans="39:39">
      <c r="AM2826" s="445"/>
    </row>
    <row r="2827" spans="39:39">
      <c r="AM2827" s="445"/>
    </row>
    <row r="2828" spans="39:39">
      <c r="AM2828" s="445"/>
    </row>
    <row r="2829" spans="39:39">
      <c r="AM2829" s="445"/>
    </row>
    <row r="2830" spans="39:39">
      <c r="AM2830" s="445"/>
    </row>
    <row r="2831" spans="39:39">
      <c r="AM2831" s="445"/>
    </row>
    <row r="2832" spans="39:39">
      <c r="AM2832" s="445"/>
    </row>
    <row r="2833" spans="39:39">
      <c r="AM2833" s="445"/>
    </row>
    <row r="2834" spans="39:39">
      <c r="AM2834" s="445"/>
    </row>
    <row r="2835" spans="39:39">
      <c r="AM2835" s="445"/>
    </row>
    <row r="2836" spans="39:39">
      <c r="AM2836" s="445"/>
    </row>
    <row r="2837" spans="39:39">
      <c r="AM2837" s="445"/>
    </row>
    <row r="2838" spans="39:39">
      <c r="AM2838" s="445"/>
    </row>
    <row r="2839" spans="39:39">
      <c r="AM2839" s="445"/>
    </row>
    <row r="2840" spans="39:39">
      <c r="AM2840" s="445"/>
    </row>
    <row r="2841" spans="39:39">
      <c r="AM2841" s="445"/>
    </row>
    <row r="2842" spans="39:39">
      <c r="AM2842" s="445"/>
    </row>
    <row r="2843" spans="39:39">
      <c r="AM2843" s="445"/>
    </row>
    <row r="2844" spans="39:39">
      <c r="AM2844" s="445"/>
    </row>
    <row r="2845" spans="39:39">
      <c r="AM2845" s="445"/>
    </row>
    <row r="2846" spans="39:39">
      <c r="AM2846" s="445"/>
    </row>
    <row r="2847" spans="39:39">
      <c r="AM2847" s="445"/>
    </row>
    <row r="2848" spans="39:39">
      <c r="AM2848" s="445"/>
    </row>
    <row r="2849" spans="39:39">
      <c r="AM2849" s="445"/>
    </row>
    <row r="2850" spans="39:39">
      <c r="AM2850" s="445"/>
    </row>
    <row r="2851" spans="39:39">
      <c r="AM2851" s="445"/>
    </row>
    <row r="2852" spans="39:39">
      <c r="AM2852" s="445"/>
    </row>
    <row r="2853" spans="39:39">
      <c r="AM2853" s="445"/>
    </row>
    <row r="2854" spans="39:39">
      <c r="AM2854" s="445"/>
    </row>
    <row r="2855" spans="39:39">
      <c r="AM2855" s="445"/>
    </row>
    <row r="2856" spans="39:39">
      <c r="AM2856" s="445"/>
    </row>
    <row r="2857" spans="39:39">
      <c r="AM2857" s="445"/>
    </row>
    <row r="2858" spans="39:39">
      <c r="AM2858" s="445"/>
    </row>
    <row r="2859" spans="39:39">
      <c r="AM2859" s="445"/>
    </row>
    <row r="2860" spans="39:39">
      <c r="AM2860" s="445"/>
    </row>
    <row r="2861" spans="39:39">
      <c r="AM2861" s="445"/>
    </row>
    <row r="2862" spans="39:39">
      <c r="AM2862" s="445"/>
    </row>
    <row r="2863" spans="39:39">
      <c r="AM2863" s="445"/>
    </row>
    <row r="2864" spans="39:39">
      <c r="AM2864" s="445"/>
    </row>
    <row r="2865" spans="39:39">
      <c r="AM2865" s="445"/>
    </row>
    <row r="2866" spans="39:39">
      <c r="AM2866" s="445"/>
    </row>
    <row r="2867" spans="39:39">
      <c r="AM2867" s="445"/>
    </row>
    <row r="2868" spans="39:39">
      <c r="AM2868" s="445"/>
    </row>
    <row r="2869" spans="39:39">
      <c r="AM2869" s="445"/>
    </row>
    <row r="2870" spans="39:39">
      <c r="AM2870" s="445"/>
    </row>
    <row r="2871" spans="39:39">
      <c r="AM2871" s="445"/>
    </row>
    <row r="2872" spans="39:39">
      <c r="AM2872" s="445"/>
    </row>
    <row r="2873" spans="39:39">
      <c r="AM2873" s="445"/>
    </row>
    <row r="2874" spans="39:39">
      <c r="AM2874" s="445"/>
    </row>
    <row r="2875" spans="39:39">
      <c r="AM2875" s="445"/>
    </row>
    <row r="2876" spans="39:39">
      <c r="AM2876" s="445"/>
    </row>
    <row r="2877" spans="39:39">
      <c r="AM2877" s="445"/>
    </row>
    <row r="2878" spans="39:39">
      <c r="AM2878" s="445"/>
    </row>
    <row r="2879" spans="39:39">
      <c r="AM2879" s="445"/>
    </row>
    <row r="2880" spans="39:39">
      <c r="AM2880" s="445"/>
    </row>
    <row r="2881" spans="39:39">
      <c r="AM2881" s="445"/>
    </row>
    <row r="2882" spans="39:39">
      <c r="AM2882" s="445"/>
    </row>
    <row r="2883" spans="39:39">
      <c r="AM2883" s="445"/>
    </row>
    <row r="2884" spans="39:39">
      <c r="AM2884" s="445"/>
    </row>
    <row r="2885" spans="39:39">
      <c r="AM2885" s="445"/>
    </row>
    <row r="2886" spans="39:39">
      <c r="AM2886" s="445"/>
    </row>
    <row r="2887" spans="39:39">
      <c r="AM2887" s="445"/>
    </row>
    <row r="2888" spans="39:39">
      <c r="AM2888" s="445"/>
    </row>
    <row r="2889" spans="39:39">
      <c r="AM2889" s="445"/>
    </row>
    <row r="2890" spans="39:39">
      <c r="AM2890" s="445"/>
    </row>
    <row r="2891" spans="39:39">
      <c r="AM2891" s="445"/>
    </row>
    <row r="2892" spans="39:39">
      <c r="AM2892" s="445"/>
    </row>
    <row r="2893" spans="39:39">
      <c r="AM2893" s="445"/>
    </row>
    <row r="2894" spans="39:39">
      <c r="AM2894" s="445"/>
    </row>
    <row r="2895" spans="39:39">
      <c r="AM2895" s="445"/>
    </row>
    <row r="2896" spans="39:39">
      <c r="AM2896" s="445"/>
    </row>
    <row r="2897" spans="39:39">
      <c r="AM2897" s="445"/>
    </row>
    <row r="2898" spans="39:39">
      <c r="AM2898" s="445"/>
    </row>
    <row r="2899" spans="39:39">
      <c r="AM2899" s="445"/>
    </row>
    <row r="2900" spans="39:39">
      <c r="AM2900" s="445"/>
    </row>
    <row r="2901" spans="39:39">
      <c r="AM2901" s="445"/>
    </row>
    <row r="2902" spans="39:39">
      <c r="AM2902" s="445"/>
    </row>
    <row r="2903" spans="39:39">
      <c r="AM2903" s="445"/>
    </row>
    <row r="2904" spans="39:39">
      <c r="AM2904" s="445"/>
    </row>
    <row r="2905" spans="39:39">
      <c r="AM2905" s="445"/>
    </row>
    <row r="2906" spans="39:39">
      <c r="AM2906" s="445"/>
    </row>
    <row r="2907" spans="39:39">
      <c r="AM2907" s="445"/>
    </row>
    <row r="2908" spans="39:39">
      <c r="AM2908" s="445"/>
    </row>
    <row r="2909" spans="39:39">
      <c r="AM2909" s="445"/>
    </row>
    <row r="2910" spans="39:39">
      <c r="AM2910" s="445"/>
    </row>
    <row r="2911" spans="39:39">
      <c r="AM2911" s="445"/>
    </row>
    <row r="2912" spans="39:39">
      <c r="AM2912" s="445"/>
    </row>
    <row r="2913" spans="39:39">
      <c r="AM2913" s="445"/>
    </row>
    <row r="2914" spans="39:39">
      <c r="AM2914" s="445"/>
    </row>
    <row r="2915" spans="39:39">
      <c r="AM2915" s="445"/>
    </row>
    <row r="2916" spans="39:39">
      <c r="AM2916" s="445"/>
    </row>
    <row r="2917" spans="39:39">
      <c r="AM2917" s="445"/>
    </row>
    <row r="2918" spans="39:39">
      <c r="AM2918" s="445"/>
    </row>
    <row r="2919" spans="39:39">
      <c r="AM2919" s="445"/>
    </row>
    <row r="2920" spans="39:39">
      <c r="AM2920" s="445"/>
    </row>
    <row r="2921" spans="39:39">
      <c r="AM2921" s="445"/>
    </row>
    <row r="2922" spans="39:39">
      <c r="AM2922" s="445"/>
    </row>
    <row r="2923" spans="39:39">
      <c r="AM2923" s="445"/>
    </row>
    <row r="2924" spans="39:39">
      <c r="AM2924" s="445"/>
    </row>
    <row r="2925" spans="39:39">
      <c r="AM2925" s="445"/>
    </row>
    <row r="2926" spans="39:39">
      <c r="AM2926" s="445"/>
    </row>
    <row r="2927" spans="39:39">
      <c r="AM2927" s="445"/>
    </row>
    <row r="2928" spans="39:39">
      <c r="AM2928" s="445"/>
    </row>
    <row r="2929" spans="39:39">
      <c r="AM2929" s="445"/>
    </row>
    <row r="2930" spans="39:39">
      <c r="AM2930" s="445"/>
    </row>
    <row r="2931" spans="39:39">
      <c r="AM2931" s="445"/>
    </row>
    <row r="2932" spans="39:39">
      <c r="AM2932" s="445"/>
    </row>
    <row r="2933" spans="39:39">
      <c r="AM2933" s="445"/>
    </row>
    <row r="2934" spans="39:39">
      <c r="AM2934" s="445"/>
    </row>
    <row r="2935" spans="39:39">
      <c r="AM2935" s="445"/>
    </row>
    <row r="2936" spans="39:39">
      <c r="AM2936" s="445"/>
    </row>
    <row r="2937" spans="39:39">
      <c r="AM2937" s="445"/>
    </row>
    <row r="2938" spans="39:39">
      <c r="AM2938" s="445"/>
    </row>
    <row r="2939" spans="39:39">
      <c r="AM2939" s="445"/>
    </row>
    <row r="2940" spans="39:39">
      <c r="AM2940" s="445"/>
    </row>
    <row r="2941" spans="39:39">
      <c r="AM2941" s="445"/>
    </row>
    <row r="2942" spans="39:39">
      <c r="AM2942" s="445"/>
    </row>
    <row r="2943" spans="39:39">
      <c r="AM2943" s="445"/>
    </row>
    <row r="2944" spans="39:39">
      <c r="AM2944" s="445"/>
    </row>
    <row r="2945" spans="39:39">
      <c r="AM2945" s="445"/>
    </row>
    <row r="2946" spans="39:39">
      <c r="AM2946" s="445"/>
    </row>
    <row r="2947" spans="39:39">
      <c r="AM2947" s="445"/>
    </row>
    <row r="2948" spans="39:39">
      <c r="AM2948" s="445"/>
    </row>
    <row r="2949" spans="39:39">
      <c r="AM2949" s="445"/>
    </row>
    <row r="2950" spans="39:39">
      <c r="AM2950" s="445"/>
    </row>
    <row r="2951" spans="39:39">
      <c r="AM2951" s="445"/>
    </row>
    <row r="2952" spans="39:39">
      <c r="AM2952" s="445"/>
    </row>
    <row r="2953" spans="39:39">
      <c r="AM2953" s="445"/>
    </row>
    <row r="2954" spans="39:39">
      <c r="AM2954" s="445"/>
    </row>
    <row r="2955" spans="39:39">
      <c r="AM2955" s="445"/>
    </row>
    <row r="2956" spans="39:39">
      <c r="AM2956" s="445"/>
    </row>
    <row r="2957" spans="39:39">
      <c r="AM2957" s="445"/>
    </row>
    <row r="2958" spans="39:39">
      <c r="AM2958" s="445"/>
    </row>
    <row r="2959" spans="39:39">
      <c r="AM2959" s="445"/>
    </row>
    <row r="2960" spans="39:39">
      <c r="AM2960" s="445"/>
    </row>
    <row r="2961" spans="39:39">
      <c r="AM2961" s="445"/>
    </row>
    <row r="2962" spans="39:39">
      <c r="AM2962" s="445"/>
    </row>
    <row r="2963" spans="39:39">
      <c r="AM2963" s="445"/>
    </row>
    <row r="2964" spans="39:39">
      <c r="AM2964" s="445"/>
    </row>
    <row r="2965" spans="39:39">
      <c r="AM2965" s="445"/>
    </row>
    <row r="2966" spans="39:39">
      <c r="AM2966" s="445"/>
    </row>
    <row r="2967" spans="39:39">
      <c r="AM2967" s="445"/>
    </row>
    <row r="2968" spans="39:39">
      <c r="AM2968" s="445"/>
    </row>
    <row r="2969" spans="39:39">
      <c r="AM2969" s="445"/>
    </row>
    <row r="2970" spans="39:39">
      <c r="AM2970" s="445"/>
    </row>
    <row r="2971" spans="39:39">
      <c r="AM2971" s="445"/>
    </row>
    <row r="2972" spans="39:39">
      <c r="AM2972" s="445"/>
    </row>
    <row r="2973" spans="39:39">
      <c r="AM2973" s="445"/>
    </row>
    <row r="2974" spans="39:39">
      <c r="AM2974" s="445"/>
    </row>
    <row r="2975" spans="39:39">
      <c r="AM2975" s="445"/>
    </row>
    <row r="2976" spans="39:39">
      <c r="AM2976" s="445"/>
    </row>
    <row r="2977" spans="39:39">
      <c r="AM2977" s="445"/>
    </row>
    <row r="2978" spans="39:39">
      <c r="AM2978" s="445"/>
    </row>
    <row r="2979" spans="39:39">
      <c r="AM2979" s="445"/>
    </row>
    <row r="2980" spans="39:39">
      <c r="AM2980" s="445"/>
    </row>
    <row r="2981" spans="39:39">
      <c r="AM2981" s="445"/>
    </row>
    <row r="2982" spans="39:39">
      <c r="AM2982" s="445"/>
    </row>
    <row r="2983" spans="39:39">
      <c r="AM2983" s="445"/>
    </row>
    <row r="2984" spans="39:39">
      <c r="AM2984" s="445"/>
    </row>
    <row r="2985" spans="39:39">
      <c r="AM2985" s="445"/>
    </row>
    <row r="2986" spans="39:39">
      <c r="AM2986" s="445"/>
    </row>
    <row r="2987" spans="39:39">
      <c r="AM2987" s="445"/>
    </row>
    <row r="2988" spans="39:39">
      <c r="AM2988" s="445"/>
    </row>
    <row r="2989" spans="39:39">
      <c r="AM2989" s="445"/>
    </row>
    <row r="2990" spans="39:39">
      <c r="AM2990" s="445"/>
    </row>
    <row r="2991" spans="39:39">
      <c r="AM2991" s="445"/>
    </row>
    <row r="2992" spans="39:39">
      <c r="AM2992" s="445"/>
    </row>
    <row r="2993" spans="39:39">
      <c r="AM2993" s="445"/>
    </row>
    <row r="2994" spans="39:39">
      <c r="AM2994" s="445"/>
    </row>
    <row r="2995" spans="39:39">
      <c r="AM2995" s="445"/>
    </row>
    <row r="2996" spans="39:39">
      <c r="AM2996" s="445"/>
    </row>
    <row r="2997" spans="39:39">
      <c r="AM2997" s="445"/>
    </row>
    <row r="2998" spans="39:39">
      <c r="AM2998" s="445"/>
    </row>
    <row r="2999" spans="39:39">
      <c r="AM2999" s="445"/>
    </row>
    <row r="3000" spans="39:39">
      <c r="AM3000" s="445"/>
    </row>
    <row r="3001" spans="39:39">
      <c r="AM3001" s="445"/>
    </row>
    <row r="3002" spans="39:39">
      <c r="AM3002" s="445"/>
    </row>
    <row r="3003" spans="39:39">
      <c r="AM3003" s="445"/>
    </row>
    <row r="3004" spans="39:39">
      <c r="AM3004" s="445"/>
    </row>
    <row r="3005" spans="39:39">
      <c r="AM3005" s="445"/>
    </row>
    <row r="3006" spans="39:39">
      <c r="AM3006" s="445"/>
    </row>
    <row r="3007" spans="39:39">
      <c r="AM3007" s="445"/>
    </row>
    <row r="3008" spans="39:39">
      <c r="AM3008" s="445"/>
    </row>
    <row r="3009" spans="39:39">
      <c r="AM3009" s="445"/>
    </row>
    <row r="3010" spans="39:39">
      <c r="AM3010" s="445"/>
    </row>
    <row r="3011" spans="39:39">
      <c r="AM3011" s="445"/>
    </row>
    <row r="3012" spans="39:39">
      <c r="AM3012" s="445"/>
    </row>
    <row r="3013" spans="39:39">
      <c r="AM3013" s="445"/>
    </row>
    <row r="3014" spans="39:39">
      <c r="AM3014" s="445"/>
    </row>
    <row r="3015" spans="39:39">
      <c r="AM3015" s="445"/>
    </row>
    <row r="3016" spans="39:39">
      <c r="AM3016" s="445"/>
    </row>
    <row r="3017" spans="39:39">
      <c r="AM3017" s="445"/>
    </row>
    <row r="3018" spans="39:39">
      <c r="AM3018" s="445"/>
    </row>
    <row r="3019" spans="39:39">
      <c r="AM3019" s="445"/>
    </row>
    <row r="3020" spans="39:39">
      <c r="AM3020" s="445"/>
    </row>
    <row r="3021" spans="39:39">
      <c r="AM3021" s="445"/>
    </row>
    <row r="3022" spans="39:39">
      <c r="AM3022" s="445"/>
    </row>
    <row r="3023" spans="39:39">
      <c r="AM3023" s="445"/>
    </row>
    <row r="3024" spans="39:39">
      <c r="AM3024" s="445"/>
    </row>
    <row r="3025" spans="39:39">
      <c r="AM3025" s="445"/>
    </row>
    <row r="3026" spans="39:39">
      <c r="AM3026" s="445"/>
    </row>
    <row r="3027" spans="39:39">
      <c r="AM3027" s="445"/>
    </row>
    <row r="3028" spans="39:39">
      <c r="AM3028" s="445"/>
    </row>
    <row r="3029" spans="39:39">
      <c r="AM3029" s="445"/>
    </row>
    <row r="3030" spans="39:39">
      <c r="AM3030" s="445"/>
    </row>
    <row r="3031" spans="39:39">
      <c r="AM3031" s="445"/>
    </row>
    <row r="3032" spans="39:39">
      <c r="AM3032" s="445"/>
    </row>
    <row r="3033" spans="39:39">
      <c r="AM3033" s="445"/>
    </row>
    <row r="3034" spans="39:39">
      <c r="AM3034" s="445"/>
    </row>
    <row r="3035" spans="39:39">
      <c r="AM3035" s="445"/>
    </row>
    <row r="3036" spans="39:39">
      <c r="AM3036" s="445"/>
    </row>
    <row r="3037" spans="39:39">
      <c r="AM3037" s="445"/>
    </row>
    <row r="3038" spans="39:39">
      <c r="AM3038" s="445"/>
    </row>
    <row r="3039" spans="39:39">
      <c r="AM3039" s="445"/>
    </row>
    <row r="3040" spans="39:39">
      <c r="AM3040" s="445"/>
    </row>
    <row r="3041" spans="39:39">
      <c r="AM3041" s="445"/>
    </row>
    <row r="3042" spans="39:39">
      <c r="AM3042" s="445"/>
    </row>
    <row r="3043" spans="39:39">
      <c r="AM3043" s="445"/>
    </row>
    <row r="3044" spans="39:39">
      <c r="AM3044" s="445"/>
    </row>
    <row r="3045" spans="39:39">
      <c r="AM3045" s="445"/>
    </row>
    <row r="3046" spans="39:39">
      <c r="AM3046" s="445"/>
    </row>
    <row r="3047" spans="39:39">
      <c r="AM3047" s="445"/>
    </row>
    <row r="3048" spans="39:39">
      <c r="AM3048" s="445"/>
    </row>
    <row r="3049" spans="39:39">
      <c r="AM3049" s="445"/>
    </row>
    <row r="3050" spans="39:39">
      <c r="AM3050" s="445"/>
    </row>
    <row r="3051" spans="39:39">
      <c r="AM3051" s="445"/>
    </row>
    <row r="3052" spans="39:39">
      <c r="AM3052" s="445"/>
    </row>
    <row r="3053" spans="39:39">
      <c r="AM3053" s="445"/>
    </row>
    <row r="3054" spans="39:39">
      <c r="AM3054" s="445"/>
    </row>
    <row r="3055" spans="39:39">
      <c r="AM3055" s="445"/>
    </row>
    <row r="3056" spans="39:39">
      <c r="AM3056" s="445"/>
    </row>
    <row r="3057" spans="39:39">
      <c r="AM3057" s="445"/>
    </row>
    <row r="3058" spans="39:39">
      <c r="AM3058" s="445"/>
    </row>
    <row r="3059" spans="39:39">
      <c r="AM3059" s="445"/>
    </row>
    <row r="3060" spans="39:39">
      <c r="AM3060" s="445"/>
    </row>
    <row r="3061" spans="39:39">
      <c r="AM3061" s="445"/>
    </row>
    <row r="3062" spans="39:39">
      <c r="AM3062" s="445"/>
    </row>
    <row r="3063" spans="39:39">
      <c r="AM3063" s="445"/>
    </row>
    <row r="3064" spans="39:39">
      <c r="AM3064" s="445"/>
    </row>
    <row r="3065" spans="39:39">
      <c r="AM3065" s="445"/>
    </row>
    <row r="3066" spans="39:39">
      <c r="AM3066" s="445"/>
    </row>
    <row r="3067" spans="39:39">
      <c r="AM3067" s="445"/>
    </row>
    <row r="3068" spans="39:39">
      <c r="AM3068" s="445"/>
    </row>
    <row r="3069" spans="39:39">
      <c r="AM3069" s="445"/>
    </row>
    <row r="3070" spans="39:39">
      <c r="AM3070" s="445"/>
    </row>
    <row r="3071" spans="39:39">
      <c r="AM3071" s="445"/>
    </row>
    <row r="3072" spans="39:39">
      <c r="AM3072" s="445"/>
    </row>
    <row r="3073" spans="39:39">
      <c r="AM3073" s="445"/>
    </row>
    <row r="3074" spans="39:39">
      <c r="AM3074" s="445"/>
    </row>
    <row r="3075" spans="39:39">
      <c r="AM3075" s="445"/>
    </row>
    <row r="3076" spans="39:39">
      <c r="AM3076" s="445"/>
    </row>
    <row r="3077" spans="39:39">
      <c r="AM3077" s="445"/>
    </row>
    <row r="3078" spans="39:39">
      <c r="AM3078" s="445"/>
    </row>
    <row r="3079" spans="39:39">
      <c r="AM3079" s="445"/>
    </row>
    <row r="3080" spans="39:39">
      <c r="AM3080" s="445"/>
    </row>
    <row r="3081" spans="39:39">
      <c r="AM3081" s="445"/>
    </row>
    <row r="3082" spans="39:39">
      <c r="AM3082" s="445"/>
    </row>
    <row r="3083" spans="39:39">
      <c r="AM3083" s="445"/>
    </row>
    <row r="3084" spans="39:39">
      <c r="AM3084" s="445"/>
    </row>
    <row r="3085" spans="39:39">
      <c r="AM3085" s="445"/>
    </row>
    <row r="3086" spans="39:39">
      <c r="AM3086" s="445"/>
    </row>
    <row r="3087" spans="39:39">
      <c r="AM3087" s="445"/>
    </row>
    <row r="3088" spans="39:39">
      <c r="AM3088" s="445"/>
    </row>
    <row r="3089" spans="39:39">
      <c r="AM3089" s="445"/>
    </row>
    <row r="3090" spans="39:39">
      <c r="AM3090" s="445"/>
    </row>
    <row r="3091" spans="39:39">
      <c r="AM3091" s="445"/>
    </row>
    <row r="3092" spans="39:39">
      <c r="AM3092" s="445"/>
    </row>
    <row r="3093" spans="39:39">
      <c r="AM3093" s="445"/>
    </row>
    <row r="3094" spans="39:39">
      <c r="AM3094" s="445"/>
    </row>
    <row r="3095" spans="39:39">
      <c r="AM3095" s="445"/>
    </row>
    <row r="3096" spans="39:39">
      <c r="AM3096" s="445"/>
    </row>
    <row r="3097" spans="39:39">
      <c r="AM3097" s="445"/>
    </row>
    <row r="3098" spans="39:39">
      <c r="AM3098" s="445"/>
    </row>
    <row r="3099" spans="39:39">
      <c r="AM3099" s="445"/>
    </row>
    <row r="3100" spans="39:39">
      <c r="AM3100" s="445"/>
    </row>
    <row r="3101" spans="39:39">
      <c r="AM3101" s="445"/>
    </row>
    <row r="3102" spans="39:39">
      <c r="AM3102" s="445"/>
    </row>
    <row r="3103" spans="39:39">
      <c r="AM3103" s="445"/>
    </row>
    <row r="3104" spans="39:39">
      <c r="AM3104" s="445"/>
    </row>
    <row r="3105" spans="39:39">
      <c r="AM3105" s="445"/>
    </row>
    <row r="3106" spans="39:39">
      <c r="AM3106" s="445"/>
    </row>
    <row r="3107" spans="39:39">
      <c r="AM3107" s="445"/>
    </row>
    <row r="3108" spans="39:39">
      <c r="AM3108" s="445"/>
    </row>
    <row r="3109" spans="39:39">
      <c r="AM3109" s="445"/>
    </row>
    <row r="3110" spans="39:39">
      <c r="AM3110" s="445"/>
    </row>
    <row r="3111" spans="39:39">
      <c r="AM3111" s="445"/>
    </row>
    <row r="3112" spans="39:39">
      <c r="AM3112" s="445"/>
    </row>
    <row r="3113" spans="39:39">
      <c r="AM3113" s="445"/>
    </row>
    <row r="3114" spans="39:39">
      <c r="AM3114" s="445"/>
    </row>
    <row r="3115" spans="39:39">
      <c r="AM3115" s="445"/>
    </row>
    <row r="3116" spans="39:39">
      <c r="AM3116" s="445"/>
    </row>
    <row r="3117" spans="39:39">
      <c r="AM3117" s="445"/>
    </row>
    <row r="3118" spans="39:39">
      <c r="AM3118" s="445"/>
    </row>
    <row r="3119" spans="39:39">
      <c r="AM3119" s="445"/>
    </row>
    <row r="3120" spans="39:39">
      <c r="AM3120" s="445"/>
    </row>
    <row r="3121" spans="39:39">
      <c r="AM3121" s="445"/>
    </row>
    <row r="3122" spans="39:39">
      <c r="AM3122" s="445"/>
    </row>
    <row r="3123" spans="39:39">
      <c r="AM3123" s="445"/>
    </row>
    <row r="3124" spans="39:39">
      <c r="AM3124" s="445"/>
    </row>
    <row r="3125" spans="39:39">
      <c r="AM3125" s="445"/>
    </row>
    <row r="3126" spans="39:39">
      <c r="AM3126" s="445"/>
    </row>
    <row r="3127" spans="39:39">
      <c r="AM3127" s="445"/>
    </row>
    <row r="3128" spans="39:39">
      <c r="AM3128" s="445"/>
    </row>
    <row r="3129" spans="39:39">
      <c r="AM3129" s="445"/>
    </row>
    <row r="3130" spans="39:39">
      <c r="AM3130" s="445"/>
    </row>
    <row r="3131" spans="39:39">
      <c r="AM3131" s="445"/>
    </row>
    <row r="3132" spans="39:39">
      <c r="AM3132" s="445"/>
    </row>
    <row r="3133" spans="39:39">
      <c r="AM3133" s="445"/>
    </row>
    <row r="3134" spans="39:39">
      <c r="AM3134" s="445"/>
    </row>
    <row r="3135" spans="39:39">
      <c r="AM3135" s="445"/>
    </row>
    <row r="3136" spans="39:39">
      <c r="AM3136" s="445"/>
    </row>
    <row r="3137" spans="39:39">
      <c r="AM3137" s="445"/>
    </row>
    <row r="3138" spans="39:39">
      <c r="AM3138" s="445"/>
    </row>
    <row r="3139" spans="39:39">
      <c r="AM3139" s="445"/>
    </row>
    <row r="3140" spans="39:39">
      <c r="AM3140" s="445"/>
    </row>
    <row r="3141" spans="39:39">
      <c r="AM3141" s="445"/>
    </row>
    <row r="3142" spans="39:39">
      <c r="AM3142" s="445"/>
    </row>
    <row r="3143" spans="39:39">
      <c r="AM3143" s="445"/>
    </row>
    <row r="3144" spans="39:39">
      <c r="AM3144" s="445"/>
    </row>
    <row r="3145" spans="39:39">
      <c r="AM3145" s="445"/>
    </row>
    <row r="3146" spans="39:39">
      <c r="AM3146" s="445"/>
    </row>
    <row r="3147" spans="39:39">
      <c r="AM3147" s="445"/>
    </row>
    <row r="3148" spans="39:39">
      <c r="AM3148" s="445"/>
    </row>
    <row r="3149" spans="39:39">
      <c r="AM3149" s="445"/>
    </row>
    <row r="3150" spans="39:39">
      <c r="AM3150" s="445"/>
    </row>
    <row r="3151" spans="39:39">
      <c r="AM3151" s="445"/>
    </row>
    <row r="3152" spans="39:39">
      <c r="AM3152" s="445"/>
    </row>
    <row r="3153" spans="39:39">
      <c r="AM3153" s="445"/>
    </row>
    <row r="3154" spans="39:39">
      <c r="AM3154" s="445"/>
    </row>
    <row r="3155" spans="39:39">
      <c r="AM3155" s="445"/>
    </row>
    <row r="3156" spans="39:39">
      <c r="AM3156" s="445"/>
    </row>
    <row r="3157" spans="39:39">
      <c r="AM3157" s="445"/>
    </row>
    <row r="3158" spans="39:39">
      <c r="AM3158" s="445"/>
    </row>
    <row r="3159" spans="39:39">
      <c r="AM3159" s="445"/>
    </row>
    <row r="3160" spans="39:39">
      <c r="AM3160" s="445"/>
    </row>
    <row r="3161" spans="39:39">
      <c r="AM3161" s="445"/>
    </row>
    <row r="3162" spans="39:39">
      <c r="AM3162" s="445"/>
    </row>
    <row r="3163" spans="39:39">
      <c r="AM3163" s="445"/>
    </row>
    <row r="3164" spans="39:39">
      <c r="AM3164" s="445"/>
    </row>
    <row r="3165" spans="39:39">
      <c r="AM3165" s="445"/>
    </row>
    <row r="3166" spans="39:39">
      <c r="AM3166" s="445"/>
    </row>
    <row r="3167" spans="39:39">
      <c r="AM3167" s="445"/>
    </row>
    <row r="3168" spans="39:39">
      <c r="AM3168" s="445"/>
    </row>
    <row r="3169" spans="39:39">
      <c r="AM3169" s="445"/>
    </row>
    <row r="3170" spans="39:39">
      <c r="AM3170" s="445"/>
    </row>
    <row r="3171" spans="39:39">
      <c r="AM3171" s="445"/>
    </row>
    <row r="3172" spans="39:39">
      <c r="AM3172" s="445"/>
    </row>
    <row r="3173" spans="39:39">
      <c r="AM3173" s="445"/>
    </row>
    <row r="3174" spans="39:39">
      <c r="AM3174" s="445"/>
    </row>
    <row r="3175" spans="39:39">
      <c r="AM3175" s="445"/>
    </row>
    <row r="3176" spans="39:39">
      <c r="AM3176" s="445"/>
    </row>
    <row r="3177" spans="39:39">
      <c r="AM3177" s="445"/>
    </row>
    <row r="3178" spans="39:39">
      <c r="AM3178" s="445"/>
    </row>
    <row r="3179" spans="39:39">
      <c r="AM3179" s="445"/>
    </row>
    <row r="3180" spans="39:39">
      <c r="AM3180" s="445"/>
    </row>
    <row r="3181" spans="39:39">
      <c r="AM3181" s="445"/>
    </row>
    <row r="3182" spans="39:39">
      <c r="AM3182" s="445"/>
    </row>
    <row r="3183" spans="39:39">
      <c r="AM3183" s="445"/>
    </row>
    <row r="3184" spans="39:39">
      <c r="AM3184" s="445"/>
    </row>
    <row r="3185" spans="39:39">
      <c r="AM3185" s="445"/>
    </row>
    <row r="3186" spans="39:39">
      <c r="AM3186" s="445"/>
    </row>
    <row r="3187" spans="39:39">
      <c r="AM3187" s="445"/>
    </row>
    <row r="3188" spans="39:39">
      <c r="AM3188" s="445"/>
    </row>
    <row r="3189" spans="39:39">
      <c r="AM3189" s="445"/>
    </row>
    <row r="3190" spans="39:39">
      <c r="AM3190" s="445"/>
    </row>
    <row r="3191" spans="39:39">
      <c r="AM3191" s="445"/>
    </row>
    <row r="3192" spans="39:39">
      <c r="AM3192" s="445"/>
    </row>
    <row r="3193" spans="39:39">
      <c r="AM3193" s="445"/>
    </row>
    <row r="3194" spans="39:39">
      <c r="AM3194" s="445"/>
    </row>
    <row r="3195" spans="39:39">
      <c r="AM3195" s="445"/>
    </row>
    <row r="3196" spans="39:39">
      <c r="AM3196" s="445"/>
    </row>
    <row r="3197" spans="39:39">
      <c r="AM3197" s="445"/>
    </row>
    <row r="3198" spans="39:39">
      <c r="AM3198" s="445"/>
    </row>
    <row r="3199" spans="39:39">
      <c r="AM3199" s="445"/>
    </row>
    <row r="3200" spans="39:39">
      <c r="AM3200" s="445"/>
    </row>
    <row r="3201" spans="39:39">
      <c r="AM3201" s="445"/>
    </row>
    <row r="3202" spans="39:39">
      <c r="AM3202" s="445"/>
    </row>
    <row r="3203" spans="39:39">
      <c r="AM3203" s="445"/>
    </row>
    <row r="3204" spans="39:39">
      <c r="AM3204" s="445"/>
    </row>
    <row r="3205" spans="39:39">
      <c r="AM3205" s="445"/>
    </row>
    <row r="3206" spans="39:39">
      <c r="AM3206" s="445"/>
    </row>
    <row r="3207" spans="39:39">
      <c r="AM3207" s="445"/>
    </row>
    <row r="3208" spans="39:39">
      <c r="AM3208" s="445"/>
    </row>
    <row r="3209" spans="39:39">
      <c r="AM3209" s="445"/>
    </row>
    <row r="3210" spans="39:39">
      <c r="AM3210" s="445"/>
    </row>
    <row r="3211" spans="39:39">
      <c r="AM3211" s="445"/>
    </row>
    <row r="3212" spans="39:39">
      <c r="AM3212" s="445"/>
    </row>
    <row r="3213" spans="39:39">
      <c r="AM3213" s="445"/>
    </row>
    <row r="3214" spans="39:39">
      <c r="AM3214" s="445"/>
    </row>
    <row r="3215" spans="39:39">
      <c r="AM3215" s="445"/>
    </row>
    <row r="3216" spans="39:39">
      <c r="AM3216" s="445"/>
    </row>
    <row r="3217" spans="39:39">
      <c r="AM3217" s="445"/>
    </row>
    <row r="3218" spans="39:39">
      <c r="AM3218" s="445"/>
    </row>
    <row r="3219" spans="39:39">
      <c r="AM3219" s="445"/>
    </row>
    <row r="3220" spans="39:39">
      <c r="AM3220" s="445"/>
    </row>
    <row r="3221" spans="39:39">
      <c r="AM3221" s="445"/>
    </row>
    <row r="3222" spans="39:39">
      <c r="AM3222" s="445"/>
    </row>
    <row r="3223" spans="39:39">
      <c r="AM3223" s="445"/>
    </row>
    <row r="3224" spans="39:39">
      <c r="AM3224" s="445"/>
    </row>
    <row r="3225" spans="39:39">
      <c r="AM3225" s="445"/>
    </row>
    <row r="3226" spans="39:39">
      <c r="AM3226" s="445"/>
    </row>
    <row r="3227" spans="39:39">
      <c r="AM3227" s="445"/>
    </row>
    <row r="3228" spans="39:39">
      <c r="AM3228" s="445"/>
    </row>
    <row r="3229" spans="39:39">
      <c r="AM3229" s="445"/>
    </row>
    <row r="3230" spans="39:39">
      <c r="AM3230" s="445"/>
    </row>
    <row r="3231" spans="39:39">
      <c r="AM3231" s="445"/>
    </row>
    <row r="3232" spans="39:39">
      <c r="AM3232" s="445"/>
    </row>
    <row r="3233" spans="39:39">
      <c r="AM3233" s="445"/>
    </row>
    <row r="3234" spans="39:39">
      <c r="AM3234" s="445"/>
    </row>
    <row r="3235" spans="39:39">
      <c r="AM3235" s="445"/>
    </row>
    <row r="3236" spans="39:39">
      <c r="AM3236" s="445"/>
    </row>
    <row r="3237" spans="39:39">
      <c r="AM3237" s="445"/>
    </row>
    <row r="3238" spans="39:39">
      <c r="AM3238" s="445"/>
    </row>
    <row r="3239" spans="39:39">
      <c r="AM3239" s="445"/>
    </row>
    <row r="3240" spans="39:39">
      <c r="AM3240" s="445"/>
    </row>
    <row r="3241" spans="39:39">
      <c r="AM3241" s="445"/>
    </row>
    <row r="3242" spans="39:39">
      <c r="AM3242" s="445"/>
    </row>
    <row r="3243" spans="39:39">
      <c r="AM3243" s="445"/>
    </row>
    <row r="3244" spans="39:39">
      <c r="AM3244" s="445"/>
    </row>
    <row r="3245" spans="39:39">
      <c r="AM3245" s="445"/>
    </row>
    <row r="3246" spans="39:39">
      <c r="AM3246" s="445"/>
    </row>
    <row r="3247" spans="39:39">
      <c r="AM3247" s="445"/>
    </row>
    <row r="3248" spans="39:39">
      <c r="AM3248" s="445"/>
    </row>
    <row r="3249" spans="39:39">
      <c r="AM3249" s="445"/>
    </row>
    <row r="3250" spans="39:39">
      <c r="AM3250" s="445"/>
    </row>
    <row r="3251" spans="39:39">
      <c r="AM3251" s="445"/>
    </row>
    <row r="3252" spans="39:39">
      <c r="AM3252" s="445"/>
    </row>
    <row r="3253" spans="39:39">
      <c r="AM3253" s="445"/>
    </row>
    <row r="3254" spans="39:39">
      <c r="AM3254" s="445"/>
    </row>
    <row r="3255" spans="39:39">
      <c r="AM3255" s="445"/>
    </row>
    <row r="3256" spans="39:39">
      <c r="AM3256" s="445"/>
    </row>
    <row r="3257" spans="39:39">
      <c r="AM3257" s="445"/>
    </row>
    <row r="3258" spans="39:39">
      <c r="AM3258" s="445"/>
    </row>
    <row r="3259" spans="39:39">
      <c r="AM3259" s="445"/>
    </row>
    <row r="3260" spans="39:39">
      <c r="AM3260" s="445"/>
    </row>
    <row r="3261" spans="39:39">
      <c r="AM3261" s="445"/>
    </row>
    <row r="3262" spans="39:39">
      <c r="AM3262" s="445"/>
    </row>
    <row r="3263" spans="39:39">
      <c r="AM3263" s="445"/>
    </row>
    <row r="3264" spans="39:39">
      <c r="AM3264" s="445"/>
    </row>
    <row r="3265" spans="39:39">
      <c r="AM3265" s="445"/>
    </row>
    <row r="3266" spans="39:39">
      <c r="AM3266" s="445"/>
    </row>
    <row r="3267" spans="39:39">
      <c r="AM3267" s="445"/>
    </row>
    <row r="3268" spans="39:39">
      <c r="AM3268" s="445"/>
    </row>
    <row r="3269" spans="39:39">
      <c r="AM3269" s="445"/>
    </row>
    <row r="3270" spans="39:39">
      <c r="AM3270" s="445"/>
    </row>
    <row r="3271" spans="39:39">
      <c r="AM3271" s="445"/>
    </row>
    <row r="3272" spans="39:39">
      <c r="AM3272" s="445"/>
    </row>
    <row r="3273" spans="39:39">
      <c r="AM3273" s="445"/>
    </row>
    <row r="3274" spans="39:39">
      <c r="AM3274" s="445"/>
    </row>
    <row r="3275" spans="39:39">
      <c r="AM3275" s="445"/>
    </row>
    <row r="3276" spans="39:39">
      <c r="AM3276" s="445"/>
    </row>
    <row r="3277" spans="39:39">
      <c r="AM3277" s="445"/>
    </row>
    <row r="3278" spans="39:39">
      <c r="AM3278" s="445"/>
    </row>
    <row r="3279" spans="39:39">
      <c r="AM3279" s="445"/>
    </row>
    <row r="3280" spans="39:39">
      <c r="AM3280" s="445"/>
    </row>
    <row r="3281" spans="39:39">
      <c r="AM3281" s="445"/>
    </row>
    <row r="3282" spans="39:39">
      <c r="AM3282" s="445"/>
    </row>
    <row r="3283" spans="39:39">
      <c r="AM3283" s="445"/>
    </row>
    <row r="3284" spans="39:39">
      <c r="AM3284" s="445"/>
    </row>
    <row r="3285" spans="39:39">
      <c r="AM3285" s="445"/>
    </row>
    <row r="3286" spans="39:39">
      <c r="AM3286" s="445"/>
    </row>
    <row r="3287" spans="39:39">
      <c r="AM3287" s="445"/>
    </row>
    <row r="3288" spans="39:39">
      <c r="AM3288" s="445"/>
    </row>
    <row r="3289" spans="39:39">
      <c r="AM3289" s="445"/>
    </row>
    <row r="3290" spans="39:39">
      <c r="AM3290" s="445"/>
    </row>
    <row r="3291" spans="39:39">
      <c r="AM3291" s="445"/>
    </row>
    <row r="3292" spans="39:39">
      <c r="AM3292" s="445"/>
    </row>
    <row r="3293" spans="39:39">
      <c r="AM3293" s="445"/>
    </row>
    <row r="3294" spans="39:39">
      <c r="AM3294" s="445"/>
    </row>
    <row r="3295" spans="39:39">
      <c r="AM3295" s="445"/>
    </row>
    <row r="3296" spans="39:39">
      <c r="AM3296" s="445"/>
    </row>
    <row r="3297" spans="39:39">
      <c r="AM3297" s="445"/>
    </row>
    <row r="3298" spans="39:39">
      <c r="AM3298" s="445"/>
    </row>
    <row r="3299" spans="39:39">
      <c r="AM3299" s="445"/>
    </row>
    <row r="3300" spans="39:39">
      <c r="AM3300" s="445"/>
    </row>
    <row r="3301" spans="39:39">
      <c r="AM3301" s="445"/>
    </row>
    <row r="3302" spans="39:39">
      <c r="AM3302" s="445"/>
    </row>
    <row r="3303" spans="39:39">
      <c r="AM3303" s="445"/>
    </row>
    <row r="3304" spans="39:39">
      <c r="AM3304" s="445"/>
    </row>
    <row r="3305" spans="39:39">
      <c r="AM3305" s="445"/>
    </row>
    <row r="3306" spans="39:39">
      <c r="AM3306" s="445"/>
    </row>
    <row r="3307" spans="39:39">
      <c r="AM3307" s="445"/>
    </row>
    <row r="3308" spans="39:39">
      <c r="AM3308" s="445"/>
    </row>
    <row r="3309" spans="39:39">
      <c r="AM3309" s="445"/>
    </row>
    <row r="3310" spans="39:39">
      <c r="AM3310" s="445"/>
    </row>
    <row r="3311" spans="39:39">
      <c r="AM3311" s="445"/>
    </row>
    <row r="3312" spans="39:39">
      <c r="AM3312" s="445"/>
    </row>
    <row r="3313" spans="39:39">
      <c r="AM3313" s="445"/>
    </row>
    <row r="3314" spans="39:39">
      <c r="AM3314" s="445"/>
    </row>
    <row r="3315" spans="39:39">
      <c r="AM3315" s="445"/>
    </row>
    <row r="3316" spans="39:39">
      <c r="AM3316" s="445"/>
    </row>
    <row r="3317" spans="39:39">
      <c r="AM3317" s="445"/>
    </row>
    <row r="3318" spans="39:39">
      <c r="AM3318" s="445"/>
    </row>
    <row r="3319" spans="39:39">
      <c r="AM3319" s="445"/>
    </row>
    <row r="3320" spans="39:39">
      <c r="AM3320" s="445"/>
    </row>
    <row r="3321" spans="39:39">
      <c r="AM3321" s="445"/>
    </row>
    <row r="3322" spans="39:39">
      <c r="AM3322" s="445"/>
    </row>
    <row r="3323" spans="39:39">
      <c r="AM3323" s="445"/>
    </row>
    <row r="3324" spans="39:39">
      <c r="AM3324" s="445"/>
    </row>
    <row r="3325" spans="39:39">
      <c r="AM3325" s="445"/>
    </row>
    <row r="3326" spans="39:39">
      <c r="AM3326" s="445"/>
    </row>
    <row r="3327" spans="39:39">
      <c r="AM3327" s="445"/>
    </row>
    <row r="3328" spans="39:39">
      <c r="AM3328" s="445"/>
    </row>
    <row r="3329" spans="39:39">
      <c r="AM3329" s="445"/>
    </row>
    <row r="3330" spans="39:39">
      <c r="AM3330" s="445"/>
    </row>
    <row r="3331" spans="39:39">
      <c r="AM3331" s="445"/>
    </row>
    <row r="3332" spans="39:39">
      <c r="AM3332" s="445"/>
    </row>
    <row r="3333" spans="39:39">
      <c r="AM3333" s="445"/>
    </row>
    <row r="3334" spans="39:39">
      <c r="AM3334" s="445"/>
    </row>
    <row r="3335" spans="39:39">
      <c r="AM3335" s="445"/>
    </row>
    <row r="3336" spans="39:39">
      <c r="AM3336" s="445"/>
    </row>
    <row r="3337" spans="39:39">
      <c r="AM3337" s="445"/>
    </row>
    <row r="3338" spans="39:39">
      <c r="AM3338" s="445"/>
    </row>
    <row r="3339" spans="39:39">
      <c r="AM3339" s="445"/>
    </row>
    <row r="3340" spans="39:39">
      <c r="AM3340" s="445"/>
    </row>
    <row r="3341" spans="39:39">
      <c r="AM3341" s="445"/>
    </row>
    <row r="3342" spans="39:39">
      <c r="AM3342" s="445"/>
    </row>
    <row r="3343" spans="39:39">
      <c r="AM3343" s="445"/>
    </row>
    <row r="3344" spans="39:39">
      <c r="AM3344" s="445"/>
    </row>
    <row r="3345" spans="39:39">
      <c r="AM3345" s="445"/>
    </row>
    <row r="3346" spans="39:39">
      <c r="AM3346" s="445"/>
    </row>
    <row r="3347" spans="39:39">
      <c r="AM3347" s="445"/>
    </row>
    <row r="3348" spans="39:39">
      <c r="AM3348" s="445"/>
    </row>
    <row r="3349" spans="39:39">
      <c r="AM3349" s="445"/>
    </row>
    <row r="3350" spans="39:39">
      <c r="AM3350" s="445"/>
    </row>
    <row r="3351" spans="39:39">
      <c r="AM3351" s="445"/>
    </row>
    <row r="3352" spans="39:39">
      <c r="AM3352" s="445"/>
    </row>
    <row r="3353" spans="39:39">
      <c r="AM3353" s="445"/>
    </row>
    <row r="3354" spans="39:39">
      <c r="AM3354" s="445"/>
    </row>
    <row r="3355" spans="39:39">
      <c r="AM3355" s="445"/>
    </row>
    <row r="3356" spans="39:39">
      <c r="AM3356" s="445"/>
    </row>
    <row r="3357" spans="39:39">
      <c r="AM3357" s="445"/>
    </row>
    <row r="3358" spans="39:39">
      <c r="AM3358" s="445"/>
    </row>
    <row r="3359" spans="39:39">
      <c r="AM3359" s="445"/>
    </row>
    <row r="3360" spans="39:39">
      <c r="AM3360" s="445"/>
    </row>
    <row r="3361" spans="39:39">
      <c r="AM3361" s="445"/>
    </row>
    <row r="3362" spans="39:39">
      <c r="AM3362" s="445"/>
    </row>
    <row r="3363" spans="39:39">
      <c r="AM3363" s="445"/>
    </row>
    <row r="3364" spans="39:39">
      <c r="AM3364" s="445"/>
    </row>
    <row r="3365" spans="39:39">
      <c r="AM3365" s="445"/>
    </row>
    <row r="3366" spans="39:39">
      <c r="AM3366" s="445"/>
    </row>
    <row r="3367" spans="39:39">
      <c r="AM3367" s="445"/>
    </row>
    <row r="3368" spans="39:39">
      <c r="AM3368" s="445"/>
    </row>
    <row r="3369" spans="39:39">
      <c r="AM3369" s="445"/>
    </row>
    <row r="3370" spans="39:39">
      <c r="AM3370" s="445"/>
    </row>
    <row r="3371" spans="39:39">
      <c r="AM3371" s="445"/>
    </row>
    <row r="3372" spans="39:39">
      <c r="AM3372" s="445"/>
    </row>
    <row r="3373" spans="39:39">
      <c r="AM3373" s="445"/>
    </row>
    <row r="3374" spans="39:39">
      <c r="AM3374" s="445"/>
    </row>
    <row r="3375" spans="39:39">
      <c r="AM3375" s="445"/>
    </row>
    <row r="3376" spans="39:39">
      <c r="AM3376" s="445"/>
    </row>
    <row r="3377" spans="39:39">
      <c r="AM3377" s="445"/>
    </row>
    <row r="3378" spans="39:39">
      <c r="AM3378" s="445"/>
    </row>
    <row r="3379" spans="39:39">
      <c r="AM3379" s="445"/>
    </row>
    <row r="3380" spans="39:39">
      <c r="AM3380" s="445"/>
    </row>
    <row r="3381" spans="39:39">
      <c r="AM3381" s="445"/>
    </row>
    <row r="3382" spans="39:39">
      <c r="AM3382" s="445"/>
    </row>
    <row r="3383" spans="39:39">
      <c r="AM3383" s="445"/>
    </row>
    <row r="3384" spans="39:39">
      <c r="AM3384" s="445"/>
    </row>
    <row r="3385" spans="39:39">
      <c r="AM3385" s="445"/>
    </row>
    <row r="3386" spans="39:39">
      <c r="AM3386" s="445"/>
    </row>
    <row r="3387" spans="39:39">
      <c r="AM3387" s="445"/>
    </row>
    <row r="3388" spans="39:39">
      <c r="AM3388" s="445"/>
    </row>
    <row r="3389" spans="39:39">
      <c r="AM3389" s="445"/>
    </row>
    <row r="3390" spans="39:39">
      <c r="AM3390" s="445"/>
    </row>
    <row r="3391" spans="39:39">
      <c r="AM3391" s="445"/>
    </row>
    <row r="3392" spans="39:39">
      <c r="AM3392" s="445"/>
    </row>
    <row r="3393" spans="39:39">
      <c r="AM3393" s="445"/>
    </row>
    <row r="3394" spans="39:39">
      <c r="AM3394" s="445"/>
    </row>
    <row r="3395" spans="39:39">
      <c r="AM3395" s="445"/>
    </row>
    <row r="3396" spans="39:39">
      <c r="AM3396" s="445"/>
    </row>
    <row r="3397" spans="39:39">
      <c r="AM3397" s="445"/>
    </row>
    <row r="3398" spans="39:39">
      <c r="AM3398" s="445"/>
    </row>
    <row r="3399" spans="39:39">
      <c r="AM3399" s="445"/>
    </row>
    <row r="3400" spans="39:39">
      <c r="AM3400" s="445"/>
    </row>
    <row r="3401" spans="39:39">
      <c r="AM3401" s="445"/>
    </row>
    <row r="3402" spans="39:39">
      <c r="AM3402" s="445"/>
    </row>
    <row r="3403" spans="39:39">
      <c r="AM3403" s="445"/>
    </row>
    <row r="3404" spans="39:39">
      <c r="AM3404" s="445"/>
    </row>
    <row r="3405" spans="39:39">
      <c r="AM3405" s="445"/>
    </row>
    <row r="3406" spans="39:39">
      <c r="AM3406" s="445"/>
    </row>
    <row r="3407" spans="39:39">
      <c r="AM3407" s="445"/>
    </row>
    <row r="3408" spans="39:39">
      <c r="AM3408" s="445"/>
    </row>
    <row r="3409" spans="39:39">
      <c r="AM3409" s="445"/>
    </row>
    <row r="3410" spans="39:39">
      <c r="AM3410" s="445"/>
    </row>
    <row r="3411" spans="39:39">
      <c r="AM3411" s="445"/>
    </row>
    <row r="3412" spans="39:39">
      <c r="AM3412" s="445"/>
    </row>
    <row r="3413" spans="39:39">
      <c r="AM3413" s="445"/>
    </row>
    <row r="3414" spans="39:39">
      <c r="AM3414" s="445"/>
    </row>
    <row r="3415" spans="39:39">
      <c r="AM3415" s="445"/>
    </row>
    <row r="3416" spans="39:39">
      <c r="AM3416" s="445"/>
    </row>
    <row r="3417" spans="39:39">
      <c r="AM3417" s="445"/>
    </row>
    <row r="3418" spans="39:39">
      <c r="AM3418" s="445"/>
    </row>
    <row r="3419" spans="39:39">
      <c r="AM3419" s="445"/>
    </row>
    <row r="3420" spans="39:39">
      <c r="AM3420" s="445"/>
    </row>
    <row r="3421" spans="39:39">
      <c r="AM3421" s="445"/>
    </row>
    <row r="3422" spans="39:39">
      <c r="AM3422" s="445"/>
    </row>
    <row r="3423" spans="39:39">
      <c r="AM3423" s="445"/>
    </row>
    <row r="3424" spans="39:39">
      <c r="AM3424" s="445"/>
    </row>
    <row r="3425" spans="39:39">
      <c r="AM3425" s="445"/>
    </row>
    <row r="3426" spans="39:39">
      <c r="AM3426" s="445"/>
    </row>
    <row r="3427" spans="39:39">
      <c r="AM3427" s="445"/>
    </row>
    <row r="3428" spans="39:39">
      <c r="AM3428" s="445"/>
    </row>
    <row r="3429" spans="39:39">
      <c r="AM3429" s="445"/>
    </row>
    <row r="3430" spans="39:39">
      <c r="AM3430" s="445"/>
    </row>
    <row r="3431" spans="39:39">
      <c r="AM3431" s="445"/>
    </row>
    <row r="3432" spans="39:39">
      <c r="AM3432" s="445"/>
    </row>
    <row r="3433" spans="39:39">
      <c r="AM3433" s="445"/>
    </row>
    <row r="3434" spans="39:39">
      <c r="AM3434" s="445"/>
    </row>
    <row r="3435" spans="39:39">
      <c r="AM3435" s="445"/>
    </row>
    <row r="3436" spans="39:39">
      <c r="AM3436" s="445"/>
    </row>
    <row r="3437" spans="39:39">
      <c r="AM3437" s="445"/>
    </row>
    <row r="3438" spans="39:39">
      <c r="AM3438" s="445"/>
    </row>
    <row r="3439" spans="39:39">
      <c r="AM3439" s="445"/>
    </row>
    <row r="3440" spans="39:39">
      <c r="AM3440" s="445"/>
    </row>
    <row r="3441" spans="39:39">
      <c r="AM3441" s="445"/>
    </row>
    <row r="3442" spans="39:39">
      <c r="AM3442" s="445"/>
    </row>
    <row r="3443" spans="39:39">
      <c r="AM3443" s="445"/>
    </row>
    <row r="3444" spans="39:39">
      <c r="AM3444" s="445"/>
    </row>
    <row r="3445" spans="39:39">
      <c r="AM3445" s="445"/>
    </row>
    <row r="3446" spans="39:39">
      <c r="AM3446" s="445"/>
    </row>
    <row r="3447" spans="39:39">
      <c r="AM3447" s="445"/>
    </row>
    <row r="3448" spans="39:39">
      <c r="AM3448" s="445"/>
    </row>
    <row r="3449" spans="39:39">
      <c r="AM3449" s="445"/>
    </row>
    <row r="3450" spans="39:39">
      <c r="AM3450" s="445"/>
    </row>
    <row r="3451" spans="39:39">
      <c r="AM3451" s="445"/>
    </row>
    <row r="3452" spans="39:39">
      <c r="AM3452" s="445"/>
    </row>
    <row r="3453" spans="39:39">
      <c r="AM3453" s="445"/>
    </row>
    <row r="3454" spans="39:39">
      <c r="AM3454" s="445"/>
    </row>
    <row r="3455" spans="39:39">
      <c r="AM3455" s="445"/>
    </row>
    <row r="3456" spans="39:39">
      <c r="AM3456" s="445"/>
    </row>
    <row r="3457" spans="39:39">
      <c r="AM3457" s="445"/>
    </row>
    <row r="3458" spans="39:39">
      <c r="AM3458" s="445"/>
    </row>
    <row r="3459" spans="39:39">
      <c r="AM3459" s="445"/>
    </row>
    <row r="3460" spans="39:39">
      <c r="AM3460" s="445"/>
    </row>
    <row r="3461" spans="39:39">
      <c r="AM3461" s="445"/>
    </row>
    <row r="3462" spans="39:39">
      <c r="AM3462" s="445"/>
    </row>
    <row r="3463" spans="39:39">
      <c r="AM3463" s="445"/>
    </row>
    <row r="3464" spans="39:39">
      <c r="AM3464" s="445"/>
    </row>
    <row r="3465" spans="39:39">
      <c r="AM3465" s="445"/>
    </row>
    <row r="3466" spans="39:39">
      <c r="AM3466" s="445"/>
    </row>
    <row r="3467" spans="39:39">
      <c r="AM3467" s="445"/>
    </row>
    <row r="3468" spans="39:39">
      <c r="AM3468" s="445"/>
    </row>
    <row r="3469" spans="39:39">
      <c r="AM3469" s="445"/>
    </row>
    <row r="3470" spans="39:39">
      <c r="AM3470" s="445"/>
    </row>
    <row r="3471" spans="39:39">
      <c r="AM3471" s="445"/>
    </row>
    <row r="3472" spans="39:39">
      <c r="AM3472" s="445"/>
    </row>
    <row r="3473" spans="39:39">
      <c r="AM3473" s="445"/>
    </row>
    <row r="3474" spans="39:39">
      <c r="AM3474" s="445"/>
    </row>
    <row r="3475" spans="39:39">
      <c r="AM3475" s="445"/>
    </row>
    <row r="3476" spans="39:39">
      <c r="AM3476" s="445"/>
    </row>
    <row r="3477" spans="39:39">
      <c r="AM3477" s="445"/>
    </row>
    <row r="3478" spans="39:39">
      <c r="AM3478" s="445"/>
    </row>
    <row r="3479" spans="39:39">
      <c r="AM3479" s="445"/>
    </row>
    <row r="3480" spans="39:39">
      <c r="AM3480" s="445"/>
    </row>
    <row r="3481" spans="39:39">
      <c r="AM3481" s="445"/>
    </row>
    <row r="3482" spans="39:39">
      <c r="AM3482" s="445"/>
    </row>
    <row r="3483" spans="39:39">
      <c r="AM3483" s="445"/>
    </row>
    <row r="3484" spans="39:39">
      <c r="AM3484" s="445"/>
    </row>
    <row r="3485" spans="39:39">
      <c r="AM3485" s="445"/>
    </row>
    <row r="3486" spans="39:39">
      <c r="AM3486" s="445"/>
    </row>
    <row r="3487" spans="39:39">
      <c r="AM3487" s="445"/>
    </row>
    <row r="3488" spans="39:39">
      <c r="AM3488" s="445"/>
    </row>
    <row r="3489" spans="39:39">
      <c r="AM3489" s="445"/>
    </row>
    <row r="3490" spans="39:39">
      <c r="AM3490" s="445"/>
    </row>
    <row r="3491" spans="39:39">
      <c r="AM3491" s="445"/>
    </row>
    <row r="3492" spans="39:39">
      <c r="AM3492" s="445"/>
    </row>
    <row r="3493" spans="39:39">
      <c r="AM3493" s="445"/>
    </row>
    <row r="3494" spans="39:39">
      <c r="AM3494" s="445"/>
    </row>
    <row r="3495" spans="39:39">
      <c r="AM3495" s="445"/>
    </row>
    <row r="3496" spans="39:39">
      <c r="AM3496" s="445"/>
    </row>
    <row r="3497" spans="39:39">
      <c r="AM3497" s="445"/>
    </row>
    <row r="3498" spans="39:39">
      <c r="AM3498" s="445"/>
    </row>
    <row r="3499" spans="39:39">
      <c r="AM3499" s="445"/>
    </row>
    <row r="3500" spans="39:39">
      <c r="AM3500" s="445"/>
    </row>
    <row r="3501" spans="39:39">
      <c r="AM3501" s="445"/>
    </row>
    <row r="3502" spans="39:39">
      <c r="AM3502" s="445"/>
    </row>
    <row r="3503" spans="39:39">
      <c r="AM3503" s="445"/>
    </row>
    <row r="3504" spans="39:39">
      <c r="AM3504" s="445"/>
    </row>
    <row r="3505" spans="39:39">
      <c r="AM3505" s="445"/>
    </row>
    <row r="3506" spans="39:39">
      <c r="AM3506" s="445"/>
    </row>
    <row r="3507" spans="39:39">
      <c r="AM3507" s="445"/>
    </row>
    <row r="3508" spans="39:39">
      <c r="AM3508" s="445"/>
    </row>
    <row r="3509" spans="39:39">
      <c r="AM3509" s="445"/>
    </row>
    <row r="3510" spans="39:39">
      <c r="AM3510" s="445"/>
    </row>
    <row r="3511" spans="39:39">
      <c r="AM3511" s="445"/>
    </row>
    <row r="3512" spans="39:39">
      <c r="AM3512" s="445"/>
    </row>
    <row r="3513" spans="39:39">
      <c r="AM3513" s="445"/>
    </row>
    <row r="3514" spans="39:39">
      <c r="AM3514" s="445"/>
    </row>
    <row r="3515" spans="39:39">
      <c r="AM3515" s="445"/>
    </row>
    <row r="3516" spans="39:39">
      <c r="AM3516" s="445"/>
    </row>
    <row r="3517" spans="39:39">
      <c r="AM3517" s="445"/>
    </row>
    <row r="3518" spans="39:39">
      <c r="AM3518" s="445"/>
    </row>
    <row r="3519" spans="39:39">
      <c r="AM3519" s="445"/>
    </row>
    <row r="3520" spans="39:39">
      <c r="AM3520" s="445"/>
    </row>
    <row r="3521" spans="39:39">
      <c r="AM3521" s="445"/>
    </row>
    <row r="3522" spans="39:39">
      <c r="AM3522" s="445"/>
    </row>
    <row r="3523" spans="39:39">
      <c r="AM3523" s="445"/>
    </row>
    <row r="3524" spans="39:39">
      <c r="AM3524" s="445"/>
    </row>
    <row r="3525" spans="39:39">
      <c r="AM3525" s="445"/>
    </row>
    <row r="3526" spans="39:39">
      <c r="AM3526" s="445"/>
    </row>
    <row r="3527" spans="39:39">
      <c r="AM3527" s="445"/>
    </row>
    <row r="3528" spans="39:39">
      <c r="AM3528" s="445"/>
    </row>
    <row r="3529" spans="39:39">
      <c r="AM3529" s="445"/>
    </row>
    <row r="3530" spans="39:39">
      <c r="AM3530" s="445"/>
    </row>
    <row r="3531" spans="39:39">
      <c r="AM3531" s="445"/>
    </row>
    <row r="3532" spans="39:39">
      <c r="AM3532" s="445"/>
    </row>
    <row r="3533" spans="39:39">
      <c r="AM3533" s="445"/>
    </row>
    <row r="3534" spans="39:39">
      <c r="AM3534" s="445"/>
    </row>
    <row r="3535" spans="39:39">
      <c r="AM3535" s="445"/>
    </row>
    <row r="3536" spans="39:39">
      <c r="AM3536" s="445"/>
    </row>
    <row r="3537" spans="39:39">
      <c r="AM3537" s="445"/>
    </row>
    <row r="3538" spans="39:39">
      <c r="AM3538" s="445"/>
    </row>
    <row r="3539" spans="39:39">
      <c r="AM3539" s="445"/>
    </row>
    <row r="3540" spans="39:39">
      <c r="AM3540" s="445"/>
    </row>
    <row r="3541" spans="39:39">
      <c r="AM3541" s="445"/>
    </row>
    <row r="3542" spans="39:39">
      <c r="AM3542" s="445"/>
    </row>
    <row r="3543" spans="39:39">
      <c r="AM3543" s="445"/>
    </row>
    <row r="3544" spans="39:39">
      <c r="AM3544" s="445"/>
    </row>
    <row r="3545" spans="39:39">
      <c r="AM3545" s="445"/>
    </row>
    <row r="3546" spans="39:39">
      <c r="AM3546" s="445"/>
    </row>
    <row r="3547" spans="39:39">
      <c r="AM3547" s="445"/>
    </row>
    <row r="3548" spans="39:39">
      <c r="AM3548" s="445"/>
    </row>
    <row r="3549" spans="39:39">
      <c r="AM3549" s="445"/>
    </row>
    <row r="3550" spans="39:39">
      <c r="AM3550" s="445"/>
    </row>
    <row r="3551" spans="39:39">
      <c r="AM3551" s="445"/>
    </row>
    <row r="3552" spans="39:39">
      <c r="AM3552" s="445"/>
    </row>
    <row r="3553" spans="39:39">
      <c r="AM3553" s="445"/>
    </row>
    <row r="3554" spans="39:39">
      <c r="AM3554" s="445"/>
    </row>
    <row r="3555" spans="39:39">
      <c r="AM3555" s="445"/>
    </row>
    <row r="3556" spans="39:39">
      <c r="AM3556" s="445"/>
    </row>
    <row r="3557" spans="39:39">
      <c r="AM3557" s="445"/>
    </row>
    <row r="3558" spans="39:39">
      <c r="AM3558" s="445"/>
    </row>
    <row r="3559" spans="39:39">
      <c r="AM3559" s="445"/>
    </row>
    <row r="3560" spans="39:39">
      <c r="AM3560" s="445"/>
    </row>
    <row r="3561" spans="39:39">
      <c r="AM3561" s="445"/>
    </row>
    <row r="3562" spans="39:39">
      <c r="AM3562" s="445"/>
    </row>
    <row r="3563" spans="39:39">
      <c r="AM3563" s="445"/>
    </row>
    <row r="3564" spans="39:39">
      <c r="AM3564" s="445"/>
    </row>
    <row r="3565" spans="39:39">
      <c r="AM3565" s="445"/>
    </row>
    <row r="3566" spans="39:39">
      <c r="AM3566" s="445"/>
    </row>
    <row r="3567" spans="39:39">
      <c r="AM3567" s="445"/>
    </row>
    <row r="3568" spans="39:39">
      <c r="AM3568" s="445"/>
    </row>
    <row r="3569" spans="39:39">
      <c r="AM3569" s="445"/>
    </row>
    <row r="3570" spans="39:39">
      <c r="AM3570" s="445"/>
    </row>
    <row r="3571" spans="39:39">
      <c r="AM3571" s="445"/>
    </row>
    <row r="3572" spans="39:39">
      <c r="AM3572" s="445"/>
    </row>
    <row r="3573" spans="39:39">
      <c r="AM3573" s="445"/>
    </row>
    <row r="3574" spans="39:39">
      <c r="AM3574" s="445"/>
    </row>
    <row r="3575" spans="39:39">
      <c r="AM3575" s="445"/>
    </row>
    <row r="3576" spans="39:39">
      <c r="AM3576" s="445"/>
    </row>
    <row r="3577" spans="39:39">
      <c r="AM3577" s="445"/>
    </row>
    <row r="3578" spans="39:39">
      <c r="AM3578" s="445"/>
    </row>
    <row r="3579" spans="39:39">
      <c r="AM3579" s="445"/>
    </row>
    <row r="3580" spans="39:39">
      <c r="AM3580" s="445"/>
    </row>
    <row r="3581" spans="39:39">
      <c r="AM3581" s="445"/>
    </row>
    <row r="3582" spans="39:39">
      <c r="AM3582" s="445"/>
    </row>
    <row r="3583" spans="39:39">
      <c r="AM3583" s="445"/>
    </row>
    <row r="3584" spans="39:39">
      <c r="AM3584" s="445"/>
    </row>
    <row r="3585" spans="39:39">
      <c r="AM3585" s="445"/>
    </row>
    <row r="3586" spans="39:39">
      <c r="AM3586" s="445"/>
    </row>
    <row r="3587" spans="39:39">
      <c r="AM3587" s="445"/>
    </row>
    <row r="3588" spans="39:39">
      <c r="AM3588" s="445"/>
    </row>
    <row r="3589" spans="39:39">
      <c r="AM3589" s="445"/>
    </row>
    <row r="3590" spans="39:39">
      <c r="AM3590" s="445"/>
    </row>
    <row r="3591" spans="39:39">
      <c r="AM3591" s="445"/>
    </row>
    <row r="3592" spans="39:39">
      <c r="AM3592" s="445"/>
    </row>
    <row r="3593" spans="39:39">
      <c r="AM3593" s="445"/>
    </row>
    <row r="3594" spans="39:39">
      <c r="AM3594" s="445"/>
    </row>
    <row r="3595" spans="39:39">
      <c r="AM3595" s="445"/>
    </row>
    <row r="3596" spans="39:39">
      <c r="AM3596" s="445"/>
    </row>
    <row r="3597" spans="39:39">
      <c r="AM3597" s="445"/>
    </row>
    <row r="3598" spans="39:39">
      <c r="AM3598" s="445"/>
    </row>
    <row r="3599" spans="39:39">
      <c r="AM3599" s="445"/>
    </row>
    <row r="3600" spans="39:39">
      <c r="AM3600" s="445"/>
    </row>
    <row r="3601" spans="39:39">
      <c r="AM3601" s="445"/>
    </row>
    <row r="3602" spans="39:39">
      <c r="AM3602" s="445"/>
    </row>
    <row r="3603" spans="39:39">
      <c r="AM3603" s="445"/>
    </row>
    <row r="3604" spans="39:39">
      <c r="AM3604" s="445"/>
    </row>
    <row r="3605" spans="39:39">
      <c r="AM3605" s="445"/>
    </row>
    <row r="3606" spans="39:39">
      <c r="AM3606" s="445"/>
    </row>
    <row r="3607" spans="39:39">
      <c r="AM3607" s="445"/>
    </row>
    <row r="3608" spans="39:39">
      <c r="AM3608" s="445"/>
    </row>
    <row r="3609" spans="39:39">
      <c r="AM3609" s="445"/>
    </row>
    <row r="3610" spans="39:39">
      <c r="AM3610" s="445"/>
    </row>
    <row r="3611" spans="39:39">
      <c r="AM3611" s="445"/>
    </row>
    <row r="3612" spans="39:39">
      <c r="AM3612" s="445"/>
    </row>
    <row r="3613" spans="39:39">
      <c r="AM3613" s="445"/>
    </row>
    <row r="3614" spans="39:39">
      <c r="AM3614" s="445"/>
    </row>
    <row r="3615" spans="39:39">
      <c r="AM3615" s="445"/>
    </row>
    <row r="3616" spans="39:39">
      <c r="AM3616" s="445"/>
    </row>
    <row r="3617" spans="39:39">
      <c r="AM3617" s="445"/>
    </row>
    <row r="3618" spans="39:39">
      <c r="AM3618" s="445"/>
    </row>
    <row r="3619" spans="39:39">
      <c r="AM3619" s="445"/>
    </row>
    <row r="3620" spans="39:39">
      <c r="AM3620" s="445"/>
    </row>
    <row r="3621" spans="39:39">
      <c r="AM3621" s="445"/>
    </row>
    <row r="3622" spans="39:39">
      <c r="AM3622" s="445"/>
    </row>
    <row r="3623" spans="39:39">
      <c r="AM3623" s="445"/>
    </row>
    <row r="3624" spans="39:39">
      <c r="AM3624" s="445"/>
    </row>
    <row r="3625" spans="39:39">
      <c r="AM3625" s="445"/>
    </row>
    <row r="3626" spans="39:39">
      <c r="AM3626" s="445"/>
    </row>
    <row r="3627" spans="39:39">
      <c r="AM3627" s="445"/>
    </row>
    <row r="3628" spans="39:39">
      <c r="AM3628" s="445"/>
    </row>
    <row r="3629" spans="39:39">
      <c r="AM3629" s="445"/>
    </row>
    <row r="3630" spans="39:39">
      <c r="AM3630" s="445"/>
    </row>
    <row r="3631" spans="39:39">
      <c r="AM3631" s="445"/>
    </row>
    <row r="3632" spans="39:39">
      <c r="AM3632" s="445"/>
    </row>
    <row r="3633" spans="39:39">
      <c r="AM3633" s="445"/>
    </row>
    <row r="3634" spans="39:39">
      <c r="AM3634" s="445"/>
    </row>
    <row r="3635" spans="39:39">
      <c r="AM3635" s="445"/>
    </row>
    <row r="3636" spans="39:39">
      <c r="AM3636" s="445"/>
    </row>
    <row r="3637" spans="39:39">
      <c r="AM3637" s="445"/>
    </row>
    <row r="3638" spans="39:39">
      <c r="AM3638" s="445"/>
    </row>
    <row r="3639" spans="39:39">
      <c r="AM3639" s="445"/>
    </row>
    <row r="3640" spans="39:39">
      <c r="AM3640" s="445"/>
    </row>
    <row r="3641" spans="39:39">
      <c r="AM3641" s="445"/>
    </row>
    <row r="3642" spans="39:39">
      <c r="AM3642" s="445"/>
    </row>
    <row r="3643" spans="39:39">
      <c r="AM3643" s="445"/>
    </row>
    <row r="3644" spans="39:39">
      <c r="AM3644" s="445"/>
    </row>
    <row r="3645" spans="39:39">
      <c r="AM3645" s="445"/>
    </row>
    <row r="3646" spans="39:39">
      <c r="AM3646" s="445"/>
    </row>
    <row r="3647" spans="39:39">
      <c r="AM3647" s="445"/>
    </row>
    <row r="3648" spans="39:39">
      <c r="AM3648" s="445"/>
    </row>
    <row r="3649" spans="39:39">
      <c r="AM3649" s="445"/>
    </row>
    <row r="3650" spans="39:39">
      <c r="AM3650" s="445"/>
    </row>
    <row r="3651" spans="39:39">
      <c r="AM3651" s="445"/>
    </row>
    <row r="3652" spans="39:39">
      <c r="AM3652" s="445"/>
    </row>
    <row r="3653" spans="39:39">
      <c r="AM3653" s="445"/>
    </row>
    <row r="3654" spans="39:39">
      <c r="AM3654" s="445"/>
    </row>
    <row r="3655" spans="39:39">
      <c r="AM3655" s="445"/>
    </row>
    <row r="3656" spans="39:39">
      <c r="AM3656" s="445"/>
    </row>
    <row r="3657" spans="39:39">
      <c r="AM3657" s="445"/>
    </row>
    <row r="3658" spans="39:39">
      <c r="AM3658" s="445"/>
    </row>
    <row r="3659" spans="39:39">
      <c r="AM3659" s="445"/>
    </row>
    <row r="3660" spans="39:39">
      <c r="AM3660" s="445"/>
    </row>
    <row r="3661" spans="39:39">
      <c r="AM3661" s="445"/>
    </row>
    <row r="3662" spans="39:39">
      <c r="AM3662" s="445"/>
    </row>
    <row r="3663" spans="39:39">
      <c r="AM3663" s="445"/>
    </row>
    <row r="3664" spans="39:39">
      <c r="AM3664" s="445"/>
    </row>
    <row r="3665" spans="39:39">
      <c r="AM3665" s="445"/>
    </row>
    <row r="3666" spans="39:39">
      <c r="AM3666" s="445"/>
    </row>
    <row r="3667" spans="39:39">
      <c r="AM3667" s="445"/>
    </row>
    <row r="3668" spans="39:39">
      <c r="AM3668" s="445"/>
    </row>
    <row r="3669" spans="39:39">
      <c r="AM3669" s="445"/>
    </row>
    <row r="3670" spans="39:39">
      <c r="AM3670" s="445"/>
    </row>
    <row r="3671" spans="39:39">
      <c r="AM3671" s="445"/>
    </row>
    <row r="3672" spans="39:39">
      <c r="AM3672" s="445"/>
    </row>
    <row r="3673" spans="39:39">
      <c r="AM3673" s="445"/>
    </row>
    <row r="3674" spans="39:39">
      <c r="AM3674" s="445"/>
    </row>
    <row r="3675" spans="39:39">
      <c r="AM3675" s="445"/>
    </row>
    <row r="3676" spans="39:39">
      <c r="AM3676" s="445"/>
    </row>
    <row r="3677" spans="39:39">
      <c r="AM3677" s="445"/>
    </row>
    <row r="3678" spans="39:39">
      <c r="AM3678" s="445"/>
    </row>
    <row r="3679" spans="39:39">
      <c r="AM3679" s="445"/>
    </row>
    <row r="3680" spans="39:39">
      <c r="AM3680" s="445"/>
    </row>
    <row r="3681" spans="39:39">
      <c r="AM3681" s="445"/>
    </row>
    <row r="3682" spans="39:39">
      <c r="AM3682" s="445"/>
    </row>
    <row r="3683" spans="39:39">
      <c r="AM3683" s="445"/>
    </row>
    <row r="3684" spans="39:39">
      <c r="AM3684" s="445"/>
    </row>
    <row r="3685" spans="39:39">
      <c r="AM3685" s="445"/>
    </row>
    <row r="3686" spans="39:39">
      <c r="AM3686" s="445"/>
    </row>
    <row r="3687" spans="39:39">
      <c r="AM3687" s="445"/>
    </row>
    <row r="3688" spans="39:39">
      <c r="AM3688" s="445"/>
    </row>
    <row r="3689" spans="39:39">
      <c r="AM3689" s="445"/>
    </row>
    <row r="3690" spans="39:39">
      <c r="AM3690" s="445"/>
    </row>
    <row r="3691" spans="39:39">
      <c r="AM3691" s="445"/>
    </row>
    <row r="3692" spans="39:39">
      <c r="AM3692" s="445"/>
    </row>
    <row r="3693" spans="39:39">
      <c r="AM3693" s="445"/>
    </row>
    <row r="3694" spans="39:39">
      <c r="AM3694" s="445"/>
    </row>
    <row r="3695" spans="39:39">
      <c r="AM3695" s="445"/>
    </row>
    <row r="3696" spans="39:39">
      <c r="AM3696" s="445"/>
    </row>
    <row r="3697" spans="39:39">
      <c r="AM3697" s="445"/>
    </row>
    <row r="3698" spans="39:39">
      <c r="AM3698" s="445"/>
    </row>
    <row r="3699" spans="39:39">
      <c r="AM3699" s="445"/>
    </row>
    <row r="3700" spans="39:39">
      <c r="AM3700" s="445"/>
    </row>
    <row r="3701" spans="39:39">
      <c r="AM3701" s="445"/>
    </row>
    <row r="3702" spans="39:39">
      <c r="AM3702" s="445"/>
    </row>
    <row r="3703" spans="39:39">
      <c r="AM3703" s="445"/>
    </row>
    <row r="3704" spans="39:39">
      <c r="AM3704" s="445"/>
    </row>
    <row r="3705" spans="39:39">
      <c r="AM3705" s="445"/>
    </row>
    <row r="3706" spans="39:39">
      <c r="AM3706" s="445"/>
    </row>
    <row r="3707" spans="39:39">
      <c r="AM3707" s="445"/>
    </row>
    <row r="3708" spans="39:39">
      <c r="AM3708" s="445"/>
    </row>
    <row r="3709" spans="39:39">
      <c r="AM3709" s="445"/>
    </row>
    <row r="3710" spans="39:39">
      <c r="AM3710" s="445"/>
    </row>
    <row r="3711" spans="39:39">
      <c r="AM3711" s="445"/>
    </row>
    <row r="3712" spans="39:39">
      <c r="AM3712" s="445"/>
    </row>
    <row r="3713" spans="39:39">
      <c r="AM3713" s="445"/>
    </row>
    <row r="3714" spans="39:39">
      <c r="AM3714" s="445"/>
    </row>
    <row r="3715" spans="39:39">
      <c r="AM3715" s="445"/>
    </row>
    <row r="3716" spans="39:39">
      <c r="AM3716" s="445"/>
    </row>
    <row r="3717" spans="39:39">
      <c r="AM3717" s="445"/>
    </row>
    <row r="3718" spans="39:39">
      <c r="AM3718" s="445"/>
    </row>
    <row r="3719" spans="39:39">
      <c r="AM3719" s="445"/>
    </row>
    <row r="3720" spans="39:39">
      <c r="AM3720" s="445"/>
    </row>
    <row r="3721" spans="39:39">
      <c r="AM3721" s="445"/>
    </row>
    <row r="3722" spans="39:39">
      <c r="AM3722" s="445"/>
    </row>
    <row r="3723" spans="39:39">
      <c r="AM3723" s="445"/>
    </row>
    <row r="3724" spans="39:39">
      <c r="AM3724" s="445"/>
    </row>
    <row r="3725" spans="39:39">
      <c r="AM3725" s="445"/>
    </row>
    <row r="3726" spans="39:39">
      <c r="AM3726" s="445"/>
    </row>
    <row r="3727" spans="39:39">
      <c r="AM3727" s="445"/>
    </row>
    <row r="3728" spans="39:39">
      <c r="AM3728" s="445"/>
    </row>
    <row r="3729" spans="39:39">
      <c r="AM3729" s="445"/>
    </row>
    <row r="3730" spans="39:39">
      <c r="AM3730" s="445"/>
    </row>
    <row r="3731" spans="39:39">
      <c r="AM3731" s="445"/>
    </row>
    <row r="3732" spans="39:39">
      <c r="AM3732" s="445"/>
    </row>
    <row r="3733" spans="39:39">
      <c r="AM3733" s="445"/>
    </row>
    <row r="3734" spans="39:39">
      <c r="AM3734" s="445"/>
    </row>
    <row r="3735" spans="39:39">
      <c r="AM3735" s="445"/>
    </row>
    <row r="3736" spans="39:39">
      <c r="AM3736" s="445"/>
    </row>
    <row r="3737" spans="39:39">
      <c r="AM3737" s="445"/>
    </row>
    <row r="3738" spans="39:39">
      <c r="AM3738" s="445"/>
    </row>
    <row r="3739" spans="39:39">
      <c r="AM3739" s="445"/>
    </row>
    <row r="3740" spans="39:39">
      <c r="AM3740" s="445"/>
    </row>
    <row r="3741" spans="39:39">
      <c r="AM3741" s="445"/>
    </row>
    <row r="3742" spans="39:39">
      <c r="AM3742" s="445"/>
    </row>
    <row r="3743" spans="39:39">
      <c r="AM3743" s="445"/>
    </row>
    <row r="3744" spans="39:39">
      <c r="AM3744" s="445"/>
    </row>
    <row r="3745" spans="39:39">
      <c r="AM3745" s="445"/>
    </row>
    <row r="3746" spans="39:39">
      <c r="AM3746" s="445"/>
    </row>
    <row r="3747" spans="39:39">
      <c r="AM3747" s="445"/>
    </row>
    <row r="3748" spans="39:39">
      <c r="AM3748" s="445"/>
    </row>
    <row r="3749" spans="39:39">
      <c r="AM3749" s="445"/>
    </row>
    <row r="3750" spans="39:39">
      <c r="AM3750" s="445"/>
    </row>
    <row r="3751" spans="39:39">
      <c r="AM3751" s="445"/>
    </row>
    <row r="3752" spans="39:39">
      <c r="AM3752" s="445"/>
    </row>
    <row r="3753" spans="39:39">
      <c r="AM3753" s="445"/>
    </row>
    <row r="3754" spans="39:39">
      <c r="AM3754" s="445"/>
    </row>
    <row r="3755" spans="39:39">
      <c r="AM3755" s="445"/>
    </row>
    <row r="3756" spans="39:39">
      <c r="AM3756" s="445"/>
    </row>
    <row r="3757" spans="39:39">
      <c r="AM3757" s="445"/>
    </row>
    <row r="3758" spans="39:39">
      <c r="AM3758" s="445"/>
    </row>
    <row r="3759" spans="39:39">
      <c r="AM3759" s="445"/>
    </row>
    <row r="3760" spans="39:39">
      <c r="AM3760" s="445"/>
    </row>
    <row r="3761" spans="39:39">
      <c r="AM3761" s="445"/>
    </row>
    <row r="3762" spans="39:39">
      <c r="AM3762" s="445"/>
    </row>
    <row r="3763" spans="39:39">
      <c r="AM3763" s="445"/>
    </row>
    <row r="3764" spans="39:39">
      <c r="AM3764" s="445"/>
    </row>
    <row r="3765" spans="39:39">
      <c r="AM3765" s="445"/>
    </row>
    <row r="3766" spans="39:39">
      <c r="AM3766" s="445"/>
    </row>
    <row r="3767" spans="39:39">
      <c r="AM3767" s="445"/>
    </row>
    <row r="3768" spans="39:39">
      <c r="AM3768" s="445"/>
    </row>
    <row r="3769" spans="39:39">
      <c r="AM3769" s="445"/>
    </row>
    <row r="3770" spans="39:39">
      <c r="AM3770" s="445"/>
    </row>
    <row r="3771" spans="39:39">
      <c r="AM3771" s="445"/>
    </row>
    <row r="3772" spans="39:39">
      <c r="AM3772" s="445"/>
    </row>
    <row r="3773" spans="39:39">
      <c r="AM3773" s="445"/>
    </row>
    <row r="3774" spans="39:39">
      <c r="AM3774" s="445"/>
    </row>
    <row r="3775" spans="39:39">
      <c r="AM3775" s="445"/>
    </row>
    <row r="3776" spans="39:39">
      <c r="AM3776" s="445"/>
    </row>
    <row r="3777" spans="39:39">
      <c r="AM3777" s="445"/>
    </row>
    <row r="3778" spans="39:39">
      <c r="AM3778" s="445"/>
    </row>
    <row r="3779" spans="39:39">
      <c r="AM3779" s="445"/>
    </row>
    <row r="3780" spans="39:39">
      <c r="AM3780" s="445"/>
    </row>
    <row r="3781" spans="39:39">
      <c r="AM3781" s="445"/>
    </row>
    <row r="3782" spans="39:39">
      <c r="AM3782" s="445"/>
    </row>
    <row r="3783" spans="39:39">
      <c r="AM3783" s="445"/>
    </row>
    <row r="3784" spans="39:39">
      <c r="AM3784" s="445"/>
    </row>
    <row r="3785" spans="39:39">
      <c r="AM3785" s="445"/>
    </row>
    <row r="3786" spans="39:39">
      <c r="AM3786" s="445"/>
    </row>
    <row r="3787" spans="39:39">
      <c r="AM3787" s="445"/>
    </row>
    <row r="3788" spans="39:39">
      <c r="AM3788" s="445"/>
    </row>
    <row r="3789" spans="39:39">
      <c r="AM3789" s="445"/>
    </row>
    <row r="3790" spans="39:39">
      <c r="AM3790" s="445"/>
    </row>
    <row r="3791" spans="39:39">
      <c r="AM3791" s="445"/>
    </row>
    <row r="3792" spans="39:39">
      <c r="AM3792" s="445"/>
    </row>
    <row r="3793" spans="39:39">
      <c r="AM3793" s="445"/>
    </row>
    <row r="3794" spans="39:39">
      <c r="AM3794" s="445"/>
    </row>
    <row r="3795" spans="39:39">
      <c r="AM3795" s="445"/>
    </row>
    <row r="3796" spans="39:39">
      <c r="AM3796" s="445"/>
    </row>
    <row r="3797" spans="39:39">
      <c r="AM3797" s="445"/>
    </row>
    <row r="3798" spans="39:39">
      <c r="AM3798" s="445"/>
    </row>
    <row r="3799" spans="39:39">
      <c r="AM3799" s="445"/>
    </row>
    <row r="3800" spans="39:39">
      <c r="AM3800" s="445"/>
    </row>
    <row r="3801" spans="39:39">
      <c r="AM3801" s="445"/>
    </row>
    <row r="3802" spans="39:39">
      <c r="AM3802" s="445"/>
    </row>
    <row r="3803" spans="39:39">
      <c r="AM3803" s="445"/>
    </row>
    <row r="3804" spans="39:39">
      <c r="AM3804" s="445"/>
    </row>
    <row r="3805" spans="39:39">
      <c r="AM3805" s="445"/>
    </row>
    <row r="3806" spans="39:39">
      <c r="AM3806" s="445"/>
    </row>
    <row r="3807" spans="39:39">
      <c r="AM3807" s="445"/>
    </row>
    <row r="3808" spans="39:39">
      <c r="AM3808" s="445"/>
    </row>
    <row r="3809" spans="39:39">
      <c r="AM3809" s="445"/>
    </row>
    <row r="3810" spans="39:39">
      <c r="AM3810" s="445"/>
    </row>
    <row r="3811" spans="39:39">
      <c r="AM3811" s="445"/>
    </row>
    <row r="3812" spans="39:39">
      <c r="AM3812" s="445"/>
    </row>
    <row r="3813" spans="39:39">
      <c r="AM3813" s="445"/>
    </row>
    <row r="3814" spans="39:39">
      <c r="AM3814" s="445"/>
    </row>
    <row r="3815" spans="39:39">
      <c r="AM3815" s="445"/>
    </row>
    <row r="3816" spans="39:39">
      <c r="AM3816" s="445"/>
    </row>
    <row r="3817" spans="39:39">
      <c r="AM3817" s="445"/>
    </row>
    <row r="3818" spans="39:39">
      <c r="AM3818" s="445"/>
    </row>
    <row r="3819" spans="39:39">
      <c r="AM3819" s="445"/>
    </row>
    <row r="3820" spans="39:39">
      <c r="AM3820" s="445"/>
    </row>
    <row r="3821" spans="39:39">
      <c r="AM3821" s="445"/>
    </row>
    <row r="3822" spans="39:39">
      <c r="AM3822" s="445"/>
    </row>
    <row r="3823" spans="39:39">
      <c r="AM3823" s="445"/>
    </row>
    <row r="3824" spans="39:39">
      <c r="AM3824" s="445"/>
    </row>
    <row r="3825" spans="39:39">
      <c r="AM3825" s="445"/>
    </row>
    <row r="3826" spans="39:39">
      <c r="AM3826" s="445"/>
    </row>
    <row r="3827" spans="39:39">
      <c r="AM3827" s="445"/>
    </row>
    <row r="3828" spans="39:39">
      <c r="AM3828" s="445"/>
    </row>
    <row r="3829" spans="39:39">
      <c r="AM3829" s="445"/>
    </row>
    <row r="3830" spans="39:39">
      <c r="AM3830" s="445"/>
    </row>
    <row r="3831" spans="39:39">
      <c r="AM3831" s="445"/>
    </row>
    <row r="3832" spans="39:39">
      <c r="AM3832" s="445"/>
    </row>
    <row r="3833" spans="39:39">
      <c r="AM3833" s="445"/>
    </row>
    <row r="3834" spans="39:39">
      <c r="AM3834" s="445"/>
    </row>
    <row r="3835" spans="39:39">
      <c r="AM3835" s="445"/>
    </row>
    <row r="3836" spans="39:39">
      <c r="AM3836" s="445"/>
    </row>
    <row r="3837" spans="39:39">
      <c r="AM3837" s="445"/>
    </row>
    <row r="3838" spans="39:39">
      <c r="AM3838" s="445"/>
    </row>
    <row r="3839" spans="39:39">
      <c r="AM3839" s="445"/>
    </row>
    <row r="3840" spans="39:39">
      <c r="AM3840" s="445"/>
    </row>
    <row r="3841" spans="39:39">
      <c r="AM3841" s="445"/>
    </row>
    <row r="3842" spans="39:39">
      <c r="AM3842" s="445"/>
    </row>
    <row r="3843" spans="39:39">
      <c r="AM3843" s="445"/>
    </row>
    <row r="3844" spans="39:39">
      <c r="AM3844" s="445"/>
    </row>
    <row r="3845" spans="39:39">
      <c r="AM3845" s="445"/>
    </row>
    <row r="3846" spans="39:39">
      <c r="AM3846" s="445"/>
    </row>
    <row r="3847" spans="39:39">
      <c r="AM3847" s="445"/>
    </row>
    <row r="3848" spans="39:39">
      <c r="AM3848" s="445"/>
    </row>
    <row r="3849" spans="39:39">
      <c r="AM3849" s="445"/>
    </row>
    <row r="3850" spans="39:39">
      <c r="AM3850" s="445"/>
    </row>
    <row r="3851" spans="39:39">
      <c r="AM3851" s="445"/>
    </row>
    <row r="3852" spans="39:39">
      <c r="AM3852" s="445"/>
    </row>
    <row r="3853" spans="39:39">
      <c r="AM3853" s="445"/>
    </row>
    <row r="3854" spans="39:39">
      <c r="AM3854" s="445"/>
    </row>
    <row r="3855" spans="39:39">
      <c r="AM3855" s="445"/>
    </row>
    <row r="3856" spans="39:39">
      <c r="AM3856" s="445"/>
    </row>
    <row r="3857" spans="39:39">
      <c r="AM3857" s="445"/>
    </row>
    <row r="3858" spans="39:39">
      <c r="AM3858" s="445"/>
    </row>
    <row r="3859" spans="39:39">
      <c r="AM3859" s="445"/>
    </row>
    <row r="3860" spans="39:39">
      <c r="AM3860" s="445"/>
    </row>
    <row r="3861" spans="39:39">
      <c r="AM3861" s="445"/>
    </row>
    <row r="3862" spans="39:39">
      <c r="AM3862" s="445"/>
    </row>
    <row r="3863" spans="39:39">
      <c r="AM3863" s="445"/>
    </row>
    <row r="3864" spans="39:39">
      <c r="AM3864" s="445"/>
    </row>
    <row r="3865" spans="39:39">
      <c r="AM3865" s="445"/>
    </row>
    <row r="3866" spans="39:39">
      <c r="AM3866" s="445"/>
    </row>
    <row r="3867" spans="39:39">
      <c r="AM3867" s="445"/>
    </row>
    <row r="3868" spans="39:39">
      <c r="AM3868" s="445"/>
    </row>
    <row r="3869" spans="39:39">
      <c r="AM3869" s="445"/>
    </row>
    <row r="3870" spans="39:39">
      <c r="AM3870" s="445"/>
    </row>
    <row r="3871" spans="39:39">
      <c r="AM3871" s="445"/>
    </row>
    <row r="3872" spans="39:39">
      <c r="AM3872" s="445"/>
    </row>
    <row r="3873" spans="39:39">
      <c r="AM3873" s="445"/>
    </row>
    <row r="3874" spans="39:39">
      <c r="AM3874" s="445"/>
    </row>
    <row r="3875" spans="39:39">
      <c r="AM3875" s="445"/>
    </row>
    <row r="3876" spans="39:39">
      <c r="AM3876" s="445"/>
    </row>
    <row r="3877" spans="39:39">
      <c r="AM3877" s="445"/>
    </row>
    <row r="3878" spans="39:39">
      <c r="AM3878" s="445"/>
    </row>
    <row r="3879" spans="39:39">
      <c r="AM3879" s="445"/>
    </row>
    <row r="3880" spans="39:39">
      <c r="AM3880" s="445"/>
    </row>
    <row r="3881" spans="39:39">
      <c r="AM3881" s="445"/>
    </row>
    <row r="3882" spans="39:39">
      <c r="AM3882" s="445"/>
    </row>
    <row r="3883" spans="39:39">
      <c r="AM3883" s="445"/>
    </row>
    <row r="3884" spans="39:39">
      <c r="AM3884" s="445"/>
    </row>
    <row r="3885" spans="39:39">
      <c r="AM3885" s="445"/>
    </row>
    <row r="3886" spans="39:39">
      <c r="AM3886" s="445"/>
    </row>
    <row r="3887" spans="39:39">
      <c r="AM3887" s="445"/>
    </row>
    <row r="3888" spans="39:39">
      <c r="AM3888" s="445"/>
    </row>
    <row r="3889" spans="39:39">
      <c r="AM3889" s="445"/>
    </row>
    <row r="3890" spans="39:39">
      <c r="AM3890" s="445"/>
    </row>
    <row r="3891" spans="39:39">
      <c r="AM3891" s="445"/>
    </row>
    <row r="3892" spans="39:39">
      <c r="AM3892" s="445"/>
    </row>
    <row r="3893" spans="39:39">
      <c r="AM3893" s="445"/>
    </row>
    <row r="3894" spans="39:39">
      <c r="AM3894" s="445"/>
    </row>
    <row r="3895" spans="39:39">
      <c r="AM3895" s="445"/>
    </row>
    <row r="3896" spans="39:39">
      <c r="AM3896" s="445"/>
    </row>
    <row r="3897" spans="39:39">
      <c r="AM3897" s="445"/>
    </row>
    <row r="3898" spans="39:39">
      <c r="AM3898" s="445"/>
    </row>
    <row r="3899" spans="39:39">
      <c r="AM3899" s="445"/>
    </row>
    <row r="3900" spans="39:39">
      <c r="AM3900" s="445"/>
    </row>
    <row r="3901" spans="39:39">
      <c r="AM3901" s="445"/>
    </row>
    <row r="3902" spans="39:39">
      <c r="AM3902" s="445"/>
    </row>
    <row r="3903" spans="39:39">
      <c r="AM3903" s="445"/>
    </row>
    <row r="3904" spans="39:39">
      <c r="AM3904" s="445"/>
    </row>
    <row r="3905" spans="39:39">
      <c r="AM3905" s="445"/>
    </row>
    <row r="3906" spans="39:39">
      <c r="AM3906" s="445"/>
    </row>
    <row r="3907" spans="39:39">
      <c r="AM3907" s="445"/>
    </row>
    <row r="3908" spans="39:39">
      <c r="AM3908" s="445"/>
    </row>
    <row r="3909" spans="39:39">
      <c r="AM3909" s="445"/>
    </row>
    <row r="3910" spans="39:39">
      <c r="AM3910" s="445"/>
    </row>
    <row r="3911" spans="39:39">
      <c r="AM3911" s="445"/>
    </row>
    <row r="3912" spans="39:39">
      <c r="AM3912" s="445"/>
    </row>
    <row r="3913" spans="39:39">
      <c r="AM3913" s="445"/>
    </row>
    <row r="3914" spans="39:39">
      <c r="AM3914" s="445"/>
    </row>
    <row r="3915" spans="39:39">
      <c r="AM3915" s="445"/>
    </row>
    <row r="3916" spans="39:39">
      <c r="AM3916" s="445"/>
    </row>
    <row r="3917" spans="39:39">
      <c r="AM3917" s="445"/>
    </row>
    <row r="3918" spans="39:39">
      <c r="AM3918" s="445"/>
    </row>
    <row r="3919" spans="39:39">
      <c r="AM3919" s="445"/>
    </row>
    <row r="3920" spans="39:39">
      <c r="AM3920" s="445"/>
    </row>
    <row r="3921" spans="39:39">
      <c r="AM3921" s="445"/>
    </row>
    <row r="3922" spans="39:39">
      <c r="AM3922" s="445"/>
    </row>
    <row r="3923" spans="39:39">
      <c r="AM3923" s="445"/>
    </row>
    <row r="3924" spans="39:39">
      <c r="AM3924" s="445"/>
    </row>
    <row r="3925" spans="39:39">
      <c r="AM3925" s="445"/>
    </row>
    <row r="3926" spans="39:39">
      <c r="AM3926" s="445"/>
    </row>
    <row r="3927" spans="39:39">
      <c r="AM3927" s="445"/>
    </row>
    <row r="3928" spans="39:39">
      <c r="AM3928" s="445"/>
    </row>
    <row r="3929" spans="39:39">
      <c r="AM3929" s="445"/>
    </row>
    <row r="3930" spans="39:39">
      <c r="AM3930" s="445"/>
    </row>
    <row r="3931" spans="39:39">
      <c r="AM3931" s="445"/>
    </row>
    <row r="3932" spans="39:39">
      <c r="AM3932" s="445"/>
    </row>
    <row r="3933" spans="39:39">
      <c r="AM3933" s="445"/>
    </row>
    <row r="3934" spans="39:39">
      <c r="AM3934" s="445"/>
    </row>
    <row r="3935" spans="39:39">
      <c r="AM3935" s="445"/>
    </row>
    <row r="3936" spans="39:39">
      <c r="AM3936" s="445"/>
    </row>
    <row r="3937" spans="39:39">
      <c r="AM3937" s="445"/>
    </row>
    <row r="3938" spans="39:39">
      <c r="AM3938" s="445"/>
    </row>
    <row r="3939" spans="39:39">
      <c r="AM3939" s="445"/>
    </row>
    <row r="3940" spans="39:39">
      <c r="AM3940" s="445"/>
    </row>
    <row r="3941" spans="39:39">
      <c r="AM3941" s="445"/>
    </row>
    <row r="3942" spans="39:39">
      <c r="AM3942" s="445"/>
    </row>
    <row r="3943" spans="39:39">
      <c r="AM3943" s="445"/>
    </row>
    <row r="3944" spans="39:39">
      <c r="AM3944" s="445"/>
    </row>
    <row r="3945" spans="39:39">
      <c r="AM3945" s="445"/>
    </row>
    <row r="3946" spans="39:39">
      <c r="AM3946" s="445"/>
    </row>
    <row r="3947" spans="39:39">
      <c r="AM3947" s="445"/>
    </row>
    <row r="3948" spans="39:39">
      <c r="AM3948" s="445"/>
    </row>
    <row r="3949" spans="39:39">
      <c r="AM3949" s="445"/>
    </row>
    <row r="3950" spans="39:39">
      <c r="AM3950" s="445"/>
    </row>
    <row r="3951" spans="39:39">
      <c r="AM3951" s="445"/>
    </row>
    <row r="3952" spans="39:39">
      <c r="AM3952" s="445"/>
    </row>
    <row r="3953" spans="39:39">
      <c r="AM3953" s="445"/>
    </row>
    <row r="3954" spans="39:39">
      <c r="AM3954" s="445"/>
    </row>
    <row r="3955" spans="39:39">
      <c r="AM3955" s="445"/>
    </row>
    <row r="3956" spans="39:39">
      <c r="AM3956" s="445"/>
    </row>
    <row r="3957" spans="39:39">
      <c r="AM3957" s="445"/>
    </row>
    <row r="3958" spans="39:39">
      <c r="AM3958" s="445"/>
    </row>
    <row r="3959" spans="39:39">
      <c r="AM3959" s="445"/>
    </row>
    <row r="3960" spans="39:39">
      <c r="AM3960" s="445"/>
    </row>
    <row r="3961" spans="39:39">
      <c r="AM3961" s="445"/>
    </row>
    <row r="3962" spans="39:39">
      <c r="AM3962" s="445"/>
    </row>
    <row r="3963" spans="39:39">
      <c r="AM3963" s="445"/>
    </row>
    <row r="3964" spans="39:39">
      <c r="AM3964" s="445"/>
    </row>
    <row r="3965" spans="39:39">
      <c r="AM3965" s="445"/>
    </row>
    <row r="3966" spans="39:39">
      <c r="AM3966" s="445"/>
    </row>
    <row r="3967" spans="39:39">
      <c r="AM3967" s="445"/>
    </row>
    <row r="3968" spans="39:39">
      <c r="AM3968" s="445"/>
    </row>
    <row r="3969" spans="39:39">
      <c r="AM3969" s="445"/>
    </row>
    <row r="3970" spans="39:39">
      <c r="AM3970" s="445"/>
    </row>
    <row r="3971" spans="39:39">
      <c r="AM3971" s="445"/>
    </row>
    <row r="3972" spans="39:39">
      <c r="AM3972" s="445"/>
    </row>
    <row r="3973" spans="39:39">
      <c r="AM3973" s="445"/>
    </row>
    <row r="3974" spans="39:39">
      <c r="AM3974" s="445"/>
    </row>
    <row r="3975" spans="39:39">
      <c r="AM3975" s="445"/>
    </row>
    <row r="3976" spans="39:39">
      <c r="AM3976" s="445"/>
    </row>
    <row r="3977" spans="39:39">
      <c r="AM3977" s="445"/>
    </row>
    <row r="3978" spans="39:39">
      <c r="AM3978" s="445"/>
    </row>
    <row r="3979" spans="39:39">
      <c r="AM3979" s="445"/>
    </row>
    <row r="3980" spans="39:39">
      <c r="AM3980" s="445"/>
    </row>
    <row r="3981" spans="39:39">
      <c r="AM3981" s="445"/>
    </row>
    <row r="3982" spans="39:39">
      <c r="AM3982" s="445"/>
    </row>
    <row r="3983" spans="39:39">
      <c r="AM3983" s="445"/>
    </row>
    <row r="3984" spans="39:39">
      <c r="AM3984" s="445"/>
    </row>
    <row r="3985" spans="39:39">
      <c r="AM3985" s="445"/>
    </row>
    <row r="3986" spans="39:39">
      <c r="AM3986" s="445"/>
    </row>
    <row r="3987" spans="39:39">
      <c r="AM3987" s="445"/>
    </row>
    <row r="3988" spans="39:39">
      <c r="AM3988" s="445"/>
    </row>
    <row r="3989" spans="39:39">
      <c r="AM3989" s="445"/>
    </row>
    <row r="3990" spans="39:39">
      <c r="AM3990" s="445"/>
    </row>
    <row r="3991" spans="39:39">
      <c r="AM3991" s="445"/>
    </row>
    <row r="3992" spans="39:39">
      <c r="AM3992" s="445"/>
    </row>
    <row r="3993" spans="39:39">
      <c r="AM3993" s="445"/>
    </row>
    <row r="3994" spans="39:39">
      <c r="AM3994" s="445"/>
    </row>
    <row r="3995" spans="39:39">
      <c r="AM3995" s="445"/>
    </row>
    <row r="3996" spans="39:39">
      <c r="AM3996" s="445"/>
    </row>
    <row r="3997" spans="39:39">
      <c r="AM3997" s="445"/>
    </row>
    <row r="3998" spans="39:39">
      <c r="AM3998" s="445"/>
    </row>
    <row r="3999" spans="39:39">
      <c r="AM3999" s="445"/>
    </row>
    <row r="4000" spans="39:39">
      <c r="AM4000" s="445"/>
    </row>
    <row r="4001" spans="39:39">
      <c r="AM4001" s="445"/>
    </row>
    <row r="4002" spans="39:39">
      <c r="AM4002" s="445"/>
    </row>
    <row r="4003" spans="39:39">
      <c r="AM4003" s="445"/>
    </row>
    <row r="4004" spans="39:39">
      <c r="AM4004" s="445"/>
    </row>
    <row r="4005" spans="39:39">
      <c r="AM4005" s="445"/>
    </row>
    <row r="4006" spans="39:39">
      <c r="AM4006" s="445"/>
    </row>
    <row r="4007" spans="39:39">
      <c r="AM4007" s="445"/>
    </row>
    <row r="4008" spans="39:39">
      <c r="AM4008" s="445"/>
    </row>
    <row r="4009" spans="39:39">
      <c r="AM4009" s="445"/>
    </row>
    <row r="4010" spans="39:39">
      <c r="AM4010" s="445"/>
    </row>
    <row r="4011" spans="39:39">
      <c r="AM4011" s="445"/>
    </row>
    <row r="4012" spans="39:39">
      <c r="AM4012" s="445"/>
    </row>
    <row r="4013" spans="39:39">
      <c r="AM4013" s="445"/>
    </row>
    <row r="4014" spans="39:39">
      <c r="AM4014" s="445"/>
    </row>
    <row r="4015" spans="39:39">
      <c r="AM4015" s="445"/>
    </row>
    <row r="4016" spans="39:39">
      <c r="AM4016" s="445"/>
    </row>
    <row r="4017" spans="39:39">
      <c r="AM4017" s="445"/>
    </row>
    <row r="4018" spans="39:39">
      <c r="AM4018" s="445"/>
    </row>
    <row r="4019" spans="39:39">
      <c r="AM4019" s="445"/>
    </row>
    <row r="4020" spans="39:39">
      <c r="AM4020" s="445"/>
    </row>
    <row r="4021" spans="39:39">
      <c r="AM4021" s="445"/>
    </row>
    <row r="4022" spans="39:39">
      <c r="AM4022" s="445"/>
    </row>
    <row r="4023" spans="39:39">
      <c r="AM4023" s="445"/>
    </row>
    <row r="4024" spans="39:39">
      <c r="AM4024" s="445"/>
    </row>
    <row r="4025" spans="39:39">
      <c r="AM4025" s="445"/>
    </row>
    <row r="4026" spans="39:39">
      <c r="AM4026" s="445"/>
    </row>
    <row r="4027" spans="39:39">
      <c r="AM4027" s="445"/>
    </row>
    <row r="4028" spans="39:39">
      <c r="AM4028" s="445"/>
    </row>
    <row r="4029" spans="39:39">
      <c r="AM4029" s="445"/>
    </row>
    <row r="4030" spans="39:39">
      <c r="AM4030" s="445"/>
    </row>
    <row r="4031" spans="39:39">
      <c r="AM4031" s="445"/>
    </row>
    <row r="4032" spans="39:39">
      <c r="AM4032" s="445"/>
    </row>
    <row r="4033" spans="39:39">
      <c r="AM4033" s="445"/>
    </row>
    <row r="4034" spans="39:39">
      <c r="AM4034" s="445"/>
    </row>
    <row r="4035" spans="39:39">
      <c r="AM4035" s="445"/>
    </row>
    <row r="4036" spans="39:39">
      <c r="AM4036" s="445"/>
    </row>
    <row r="4037" spans="39:39">
      <c r="AM4037" s="445"/>
    </row>
    <row r="4038" spans="39:39">
      <c r="AM4038" s="445"/>
    </row>
    <row r="4039" spans="39:39">
      <c r="AM4039" s="445"/>
    </row>
    <row r="4040" spans="39:39">
      <c r="AM4040" s="445"/>
    </row>
    <row r="4041" spans="39:39">
      <c r="AM4041" s="445"/>
    </row>
    <row r="4042" spans="39:39">
      <c r="AM4042" s="445"/>
    </row>
    <row r="4043" spans="39:39">
      <c r="AM4043" s="445"/>
    </row>
    <row r="4044" spans="39:39">
      <c r="AM4044" s="445"/>
    </row>
    <row r="4045" spans="39:39">
      <c r="AM4045" s="445"/>
    </row>
    <row r="4046" spans="39:39">
      <c r="AM4046" s="445"/>
    </row>
    <row r="4047" spans="39:39">
      <c r="AM4047" s="445"/>
    </row>
    <row r="4048" spans="39:39">
      <c r="AM4048" s="445"/>
    </row>
    <row r="4049" spans="39:39">
      <c r="AM4049" s="445"/>
    </row>
    <row r="4050" spans="39:39">
      <c r="AM4050" s="445"/>
    </row>
    <row r="4051" spans="39:39">
      <c r="AM4051" s="445"/>
    </row>
    <row r="4052" spans="39:39">
      <c r="AM4052" s="445"/>
    </row>
    <row r="4053" spans="39:39">
      <c r="AM4053" s="445"/>
    </row>
    <row r="4054" spans="39:39">
      <c r="AM4054" s="445"/>
    </row>
    <row r="4055" spans="39:39">
      <c r="AM4055" s="445"/>
    </row>
    <row r="4056" spans="39:39">
      <c r="AM4056" s="445"/>
    </row>
    <row r="4057" spans="39:39">
      <c r="AM4057" s="445"/>
    </row>
    <row r="4058" spans="39:39">
      <c r="AM4058" s="445"/>
    </row>
    <row r="4059" spans="39:39">
      <c r="AM4059" s="445"/>
    </row>
    <row r="4060" spans="39:39">
      <c r="AM4060" s="445"/>
    </row>
    <row r="4061" spans="39:39">
      <c r="AM4061" s="445"/>
    </row>
    <row r="4062" spans="39:39">
      <c r="AM4062" s="445"/>
    </row>
    <row r="4063" spans="39:39">
      <c r="AM4063" s="445"/>
    </row>
    <row r="4064" spans="39:39">
      <c r="AM4064" s="445"/>
    </row>
    <row r="4065" spans="39:39">
      <c r="AM4065" s="445"/>
    </row>
    <row r="4066" spans="39:39">
      <c r="AM4066" s="445"/>
    </row>
    <row r="4067" spans="39:39">
      <c r="AM4067" s="445"/>
    </row>
    <row r="4068" spans="39:39">
      <c r="AM4068" s="445"/>
    </row>
    <row r="4069" spans="39:39">
      <c r="AM4069" s="445"/>
    </row>
    <row r="4070" spans="39:39">
      <c r="AM4070" s="445"/>
    </row>
    <row r="4071" spans="39:39">
      <c r="AM4071" s="445"/>
    </row>
    <row r="4072" spans="39:39">
      <c r="AM4072" s="445"/>
    </row>
    <row r="4073" spans="39:39">
      <c r="AM4073" s="445"/>
    </row>
    <row r="4074" spans="39:39">
      <c r="AM4074" s="445"/>
    </row>
    <row r="4075" spans="39:39">
      <c r="AM4075" s="445"/>
    </row>
    <row r="4076" spans="39:39">
      <c r="AM4076" s="445"/>
    </row>
    <row r="4077" spans="39:39">
      <c r="AM4077" s="445"/>
    </row>
    <row r="4078" spans="39:39">
      <c r="AM4078" s="445"/>
    </row>
    <row r="4079" spans="39:39">
      <c r="AM4079" s="445"/>
    </row>
    <row r="4080" spans="39:39">
      <c r="AM4080" s="445"/>
    </row>
    <row r="4081" spans="39:39">
      <c r="AM4081" s="445"/>
    </row>
    <row r="4082" spans="39:39">
      <c r="AM4082" s="445"/>
    </row>
    <row r="4083" spans="39:39">
      <c r="AM4083" s="445"/>
    </row>
    <row r="4084" spans="39:39">
      <c r="AM4084" s="445"/>
    </row>
    <row r="4085" spans="39:39">
      <c r="AM4085" s="445"/>
    </row>
    <row r="4086" spans="39:39">
      <c r="AM4086" s="445"/>
    </row>
    <row r="4087" spans="39:39">
      <c r="AM4087" s="445"/>
    </row>
    <row r="4088" spans="39:39">
      <c r="AM4088" s="445"/>
    </row>
    <row r="4089" spans="39:39">
      <c r="AM4089" s="445"/>
    </row>
    <row r="4090" spans="39:39">
      <c r="AM4090" s="445"/>
    </row>
    <row r="4091" spans="39:39">
      <c r="AM4091" s="445"/>
    </row>
    <row r="4092" spans="39:39">
      <c r="AM4092" s="445"/>
    </row>
    <row r="4093" spans="39:39">
      <c r="AM4093" s="445"/>
    </row>
    <row r="4094" spans="39:39">
      <c r="AM4094" s="445"/>
    </row>
    <row r="4095" spans="39:39">
      <c r="AM4095" s="445"/>
    </row>
    <row r="4096" spans="39:39">
      <c r="AM4096" s="445"/>
    </row>
    <row r="4097" spans="39:39">
      <c r="AM4097" s="445"/>
    </row>
    <row r="4098" spans="39:39">
      <c r="AM4098" s="445"/>
    </row>
    <row r="4099" spans="39:39">
      <c r="AM4099" s="445"/>
    </row>
    <row r="4100" spans="39:39">
      <c r="AM4100" s="445"/>
    </row>
    <row r="4101" spans="39:39">
      <c r="AM4101" s="445"/>
    </row>
    <row r="4102" spans="39:39">
      <c r="AM4102" s="445"/>
    </row>
    <row r="4103" spans="39:39">
      <c r="AM4103" s="445"/>
    </row>
    <row r="4104" spans="39:39">
      <c r="AM4104" s="445"/>
    </row>
    <row r="4105" spans="39:39">
      <c r="AM4105" s="445"/>
    </row>
    <row r="4106" spans="39:39">
      <c r="AM4106" s="445"/>
    </row>
    <row r="4107" spans="39:39">
      <c r="AM4107" s="445"/>
    </row>
    <row r="4108" spans="39:39">
      <c r="AM4108" s="445"/>
    </row>
    <row r="4109" spans="39:39">
      <c r="AM4109" s="445"/>
    </row>
    <row r="4110" spans="39:39">
      <c r="AM4110" s="445"/>
    </row>
    <row r="4111" spans="39:39">
      <c r="AM4111" s="445"/>
    </row>
    <row r="4112" spans="39:39">
      <c r="AM4112" s="445"/>
    </row>
    <row r="4113" spans="39:39">
      <c r="AM4113" s="445"/>
    </row>
    <row r="4114" spans="39:39">
      <c r="AM4114" s="445"/>
    </row>
    <row r="4115" spans="39:39">
      <c r="AM4115" s="445"/>
    </row>
    <row r="4116" spans="39:39">
      <c r="AM4116" s="445"/>
    </row>
    <row r="4117" spans="39:39">
      <c r="AM4117" s="445"/>
    </row>
    <row r="4118" spans="39:39">
      <c r="AM4118" s="445"/>
    </row>
    <row r="4119" spans="39:39">
      <c r="AM4119" s="445"/>
    </row>
    <row r="4120" spans="39:39">
      <c r="AM4120" s="445"/>
    </row>
    <row r="4121" spans="39:39">
      <c r="AM4121" s="445"/>
    </row>
    <row r="4122" spans="39:39">
      <c r="AM4122" s="445"/>
    </row>
    <row r="4123" spans="39:39">
      <c r="AM4123" s="445"/>
    </row>
    <row r="4124" spans="39:39">
      <c r="AM4124" s="445"/>
    </row>
    <row r="4125" spans="39:39">
      <c r="AM4125" s="445"/>
    </row>
    <row r="4126" spans="39:39">
      <c r="AM4126" s="445"/>
    </row>
    <row r="4127" spans="39:39">
      <c r="AM4127" s="445"/>
    </row>
    <row r="4128" spans="39:39">
      <c r="AM4128" s="445"/>
    </row>
    <row r="4129" spans="39:39">
      <c r="AM4129" s="445"/>
    </row>
    <row r="4130" spans="39:39">
      <c r="AM4130" s="445"/>
    </row>
    <row r="4131" spans="39:39">
      <c r="AM4131" s="445"/>
    </row>
    <row r="4132" spans="39:39">
      <c r="AM4132" s="445"/>
    </row>
    <row r="4133" spans="39:39">
      <c r="AM4133" s="445"/>
    </row>
    <row r="4134" spans="39:39">
      <c r="AM4134" s="445"/>
    </row>
    <row r="4135" spans="39:39">
      <c r="AM4135" s="445"/>
    </row>
    <row r="4136" spans="39:39">
      <c r="AM4136" s="445"/>
    </row>
    <row r="4137" spans="39:39">
      <c r="AM4137" s="445"/>
    </row>
    <row r="4138" spans="39:39">
      <c r="AM4138" s="445"/>
    </row>
    <row r="4139" spans="39:39">
      <c r="AM4139" s="445"/>
    </row>
    <row r="4140" spans="39:39">
      <c r="AM4140" s="445"/>
    </row>
    <row r="4141" spans="39:39">
      <c r="AM4141" s="445"/>
    </row>
    <row r="4142" spans="39:39">
      <c r="AM4142" s="445"/>
    </row>
    <row r="4143" spans="39:39">
      <c r="AM4143" s="445"/>
    </row>
    <row r="4144" spans="39:39">
      <c r="AM4144" s="445"/>
    </row>
    <row r="4145" spans="39:39">
      <c r="AM4145" s="445"/>
    </row>
    <row r="4146" spans="39:39">
      <c r="AM4146" s="445"/>
    </row>
    <row r="4147" spans="39:39">
      <c r="AM4147" s="445"/>
    </row>
    <row r="4148" spans="39:39">
      <c r="AM4148" s="445"/>
    </row>
    <row r="4149" spans="39:39">
      <c r="AM4149" s="445"/>
    </row>
    <row r="4150" spans="39:39">
      <c r="AM4150" s="445"/>
    </row>
    <row r="4151" spans="39:39">
      <c r="AM4151" s="445"/>
    </row>
    <row r="4152" spans="39:39">
      <c r="AM4152" s="445"/>
    </row>
    <row r="4153" spans="39:39">
      <c r="AM4153" s="445"/>
    </row>
    <row r="4154" spans="39:39">
      <c r="AM4154" s="445"/>
    </row>
    <row r="4155" spans="39:39">
      <c r="AM4155" s="445"/>
    </row>
    <row r="4156" spans="39:39">
      <c r="AM4156" s="445"/>
    </row>
    <row r="4157" spans="39:39">
      <c r="AM4157" s="445"/>
    </row>
    <row r="4158" spans="39:39">
      <c r="AM4158" s="445"/>
    </row>
    <row r="4159" spans="39:39">
      <c r="AM4159" s="445"/>
    </row>
    <row r="4160" spans="39:39">
      <c r="AM4160" s="445"/>
    </row>
    <row r="4161" spans="39:39">
      <c r="AM4161" s="445"/>
    </row>
    <row r="4162" spans="39:39">
      <c r="AM4162" s="445"/>
    </row>
    <row r="4163" spans="39:39">
      <c r="AM4163" s="445"/>
    </row>
    <row r="4164" spans="39:39">
      <c r="AM4164" s="445"/>
    </row>
    <row r="4165" spans="39:39">
      <c r="AM4165" s="445"/>
    </row>
    <row r="4166" spans="39:39">
      <c r="AM4166" s="445"/>
    </row>
    <row r="4167" spans="39:39">
      <c r="AM4167" s="445"/>
    </row>
    <row r="4168" spans="39:39">
      <c r="AM4168" s="445"/>
    </row>
    <row r="4169" spans="39:39">
      <c r="AM4169" s="445"/>
    </row>
    <row r="4170" spans="39:39">
      <c r="AM4170" s="445"/>
    </row>
    <row r="4171" spans="39:39">
      <c r="AM4171" s="445"/>
    </row>
    <row r="4172" spans="39:39">
      <c r="AM4172" s="445"/>
    </row>
    <row r="4173" spans="39:39">
      <c r="AM4173" s="445"/>
    </row>
    <row r="4174" spans="39:39">
      <c r="AM4174" s="445"/>
    </row>
    <row r="4175" spans="39:39">
      <c r="AM4175" s="445"/>
    </row>
    <row r="4176" spans="39:39">
      <c r="AM4176" s="445"/>
    </row>
    <row r="4177" spans="39:39">
      <c r="AM4177" s="445"/>
    </row>
    <row r="4178" spans="39:39">
      <c r="AM4178" s="445"/>
    </row>
    <row r="4179" spans="39:39">
      <c r="AM4179" s="445"/>
    </row>
    <row r="4180" spans="39:39">
      <c r="AM4180" s="445"/>
    </row>
    <row r="4181" spans="39:39">
      <c r="AM4181" s="445"/>
    </row>
    <row r="4182" spans="39:39">
      <c r="AM4182" s="445"/>
    </row>
    <row r="4183" spans="39:39">
      <c r="AM4183" s="445"/>
    </row>
    <row r="4184" spans="39:39">
      <c r="AM4184" s="445"/>
    </row>
    <row r="4185" spans="39:39">
      <c r="AM4185" s="445"/>
    </row>
    <row r="4186" spans="39:39">
      <c r="AM4186" s="445"/>
    </row>
    <row r="4187" spans="39:39">
      <c r="AM4187" s="445"/>
    </row>
    <row r="4188" spans="39:39">
      <c r="AM4188" s="445"/>
    </row>
    <row r="4189" spans="39:39">
      <c r="AM4189" s="445"/>
    </row>
    <row r="4190" spans="39:39">
      <c r="AM4190" s="445"/>
    </row>
    <row r="4191" spans="39:39">
      <c r="AM4191" s="445"/>
    </row>
    <row r="4192" spans="39:39">
      <c r="AM4192" s="445"/>
    </row>
    <row r="4193" spans="39:39">
      <c r="AM4193" s="445"/>
    </row>
    <row r="4194" spans="39:39">
      <c r="AM4194" s="445"/>
    </row>
    <row r="4195" spans="39:39">
      <c r="AM4195" s="445"/>
    </row>
    <row r="4196" spans="39:39">
      <c r="AM4196" s="445"/>
    </row>
    <row r="4197" spans="39:39">
      <c r="AM4197" s="445"/>
    </row>
    <row r="4198" spans="39:39">
      <c r="AM4198" s="445"/>
    </row>
    <row r="4199" spans="39:39">
      <c r="AM4199" s="445"/>
    </row>
    <row r="4200" spans="39:39">
      <c r="AM4200" s="445"/>
    </row>
    <row r="4201" spans="39:39">
      <c r="AM4201" s="445"/>
    </row>
    <row r="4202" spans="39:39">
      <c r="AM4202" s="445"/>
    </row>
    <row r="4203" spans="39:39">
      <c r="AM4203" s="445"/>
    </row>
    <row r="4204" spans="39:39">
      <c r="AM4204" s="445"/>
    </row>
    <row r="4205" spans="39:39">
      <c r="AM4205" s="445"/>
    </row>
    <row r="4206" spans="39:39">
      <c r="AM4206" s="445"/>
    </row>
    <row r="4207" spans="39:39">
      <c r="AM4207" s="445"/>
    </row>
    <row r="4208" spans="39:39">
      <c r="AM4208" s="445"/>
    </row>
    <row r="4209" spans="39:39">
      <c r="AM4209" s="445"/>
    </row>
    <row r="4210" spans="39:39">
      <c r="AM4210" s="445"/>
    </row>
    <row r="4211" spans="39:39">
      <c r="AM4211" s="445"/>
    </row>
    <row r="4212" spans="39:39">
      <c r="AM4212" s="445"/>
    </row>
    <row r="4213" spans="39:39">
      <c r="AM4213" s="445"/>
    </row>
    <row r="4214" spans="39:39">
      <c r="AM4214" s="445"/>
    </row>
    <row r="4215" spans="39:39">
      <c r="AM4215" s="445"/>
    </row>
    <row r="4216" spans="39:39">
      <c r="AM4216" s="445"/>
    </row>
    <row r="4217" spans="39:39">
      <c r="AM4217" s="445"/>
    </row>
    <row r="4218" spans="39:39">
      <c r="AM4218" s="445"/>
    </row>
    <row r="4219" spans="39:39">
      <c r="AM4219" s="445"/>
    </row>
    <row r="4220" spans="39:39">
      <c r="AM4220" s="445"/>
    </row>
    <row r="4221" spans="39:39">
      <c r="AM4221" s="445"/>
    </row>
    <row r="4222" spans="39:39">
      <c r="AM4222" s="445"/>
    </row>
    <row r="4223" spans="39:39">
      <c r="AM4223" s="445"/>
    </row>
    <row r="4224" spans="39:39">
      <c r="AM4224" s="445"/>
    </row>
    <row r="4225" spans="39:39">
      <c r="AM4225" s="445"/>
    </row>
    <row r="4226" spans="39:39">
      <c r="AM4226" s="445"/>
    </row>
    <row r="4227" spans="39:39">
      <c r="AM4227" s="445"/>
    </row>
    <row r="4228" spans="39:39">
      <c r="AM4228" s="445"/>
    </row>
    <row r="4229" spans="39:39">
      <c r="AM4229" s="445"/>
    </row>
    <row r="4230" spans="39:39">
      <c r="AM4230" s="445"/>
    </row>
    <row r="4231" spans="39:39">
      <c r="AM4231" s="445"/>
    </row>
    <row r="4232" spans="39:39">
      <c r="AM4232" s="445"/>
    </row>
    <row r="4233" spans="39:39">
      <c r="AM4233" s="445"/>
    </row>
    <row r="4234" spans="39:39">
      <c r="AM4234" s="445"/>
    </row>
    <row r="4235" spans="39:39">
      <c r="AM4235" s="445"/>
    </row>
    <row r="4236" spans="39:39">
      <c r="AM4236" s="445"/>
    </row>
    <row r="4237" spans="39:39">
      <c r="AM4237" s="445"/>
    </row>
    <row r="4238" spans="39:39">
      <c r="AM4238" s="445"/>
    </row>
    <row r="4239" spans="39:39">
      <c r="AM4239" s="445"/>
    </row>
    <row r="4240" spans="39:39">
      <c r="AM4240" s="445"/>
    </row>
    <row r="4241" spans="39:39">
      <c r="AM4241" s="445"/>
    </row>
    <row r="4242" spans="39:39">
      <c r="AM4242" s="445"/>
    </row>
    <row r="4243" spans="39:39">
      <c r="AM4243" s="445"/>
    </row>
    <row r="4244" spans="39:39">
      <c r="AM4244" s="445"/>
    </row>
    <row r="4245" spans="39:39">
      <c r="AM4245" s="445"/>
    </row>
    <row r="4246" spans="39:39">
      <c r="AM4246" s="445"/>
    </row>
    <row r="4247" spans="39:39">
      <c r="AM4247" s="445"/>
    </row>
    <row r="4248" spans="39:39">
      <c r="AM4248" s="445"/>
    </row>
    <row r="4249" spans="39:39">
      <c r="AM4249" s="445"/>
    </row>
    <row r="4250" spans="39:39">
      <c r="AM4250" s="445"/>
    </row>
    <row r="4251" spans="39:39">
      <c r="AM4251" s="445"/>
    </row>
    <row r="4252" spans="39:39">
      <c r="AM4252" s="445"/>
    </row>
    <row r="4253" spans="39:39">
      <c r="AM4253" s="445"/>
    </row>
    <row r="4254" spans="39:39">
      <c r="AM4254" s="445"/>
    </row>
    <row r="4255" spans="39:39">
      <c r="AM4255" s="445"/>
    </row>
    <row r="4256" spans="39:39">
      <c r="AM4256" s="445"/>
    </row>
    <row r="4257" spans="39:39">
      <c r="AM4257" s="445"/>
    </row>
    <row r="4258" spans="39:39">
      <c r="AM4258" s="445"/>
    </row>
    <row r="4259" spans="39:39">
      <c r="AM4259" s="445"/>
    </row>
    <row r="4260" spans="39:39">
      <c r="AM4260" s="445"/>
    </row>
    <row r="4261" spans="39:39">
      <c r="AM4261" s="445"/>
    </row>
    <row r="4262" spans="39:39">
      <c r="AM4262" s="445"/>
    </row>
    <row r="4263" spans="39:39">
      <c r="AM4263" s="445"/>
    </row>
    <row r="4264" spans="39:39">
      <c r="AM4264" s="445"/>
    </row>
    <row r="4265" spans="39:39">
      <c r="AM4265" s="445"/>
    </row>
    <row r="4266" spans="39:39">
      <c r="AM4266" s="445"/>
    </row>
    <row r="4267" spans="39:39">
      <c r="AM4267" s="445"/>
    </row>
    <row r="4268" spans="39:39">
      <c r="AM4268" s="445"/>
    </row>
    <row r="4269" spans="39:39">
      <c r="AM4269" s="445"/>
    </row>
    <row r="4270" spans="39:39">
      <c r="AM4270" s="445"/>
    </row>
    <row r="4271" spans="39:39">
      <c r="AM4271" s="445"/>
    </row>
    <row r="4272" spans="39:39">
      <c r="AM4272" s="445"/>
    </row>
    <row r="4273" spans="39:39">
      <c r="AM4273" s="445"/>
    </row>
    <row r="4274" spans="39:39">
      <c r="AM4274" s="445"/>
    </row>
    <row r="4275" spans="39:39">
      <c r="AM4275" s="445"/>
    </row>
    <row r="4276" spans="39:39">
      <c r="AM4276" s="445"/>
    </row>
    <row r="4277" spans="39:39">
      <c r="AM4277" s="445"/>
    </row>
    <row r="4278" spans="39:39">
      <c r="AM4278" s="445"/>
    </row>
    <row r="4279" spans="39:39">
      <c r="AM4279" s="445"/>
    </row>
    <row r="4280" spans="39:39">
      <c r="AM4280" s="445"/>
    </row>
    <row r="4281" spans="39:39">
      <c r="AM4281" s="445"/>
    </row>
    <row r="4282" spans="39:39">
      <c r="AM4282" s="445"/>
    </row>
    <row r="4283" spans="39:39">
      <c r="AM4283" s="445"/>
    </row>
    <row r="4284" spans="39:39">
      <c r="AM4284" s="445"/>
    </row>
    <row r="4285" spans="39:39">
      <c r="AM4285" s="445"/>
    </row>
    <row r="4286" spans="39:39">
      <c r="AM4286" s="445"/>
    </row>
    <row r="4287" spans="39:39">
      <c r="AM4287" s="445"/>
    </row>
    <row r="4288" spans="39:39">
      <c r="AM4288" s="445"/>
    </row>
    <row r="4289" spans="39:39">
      <c r="AM4289" s="445"/>
    </row>
    <row r="4290" spans="39:39">
      <c r="AM4290" s="445"/>
    </row>
    <row r="4291" spans="39:39">
      <c r="AM4291" s="445"/>
    </row>
    <row r="4292" spans="39:39">
      <c r="AM4292" s="445"/>
    </row>
    <row r="4293" spans="39:39">
      <c r="AM4293" s="445"/>
    </row>
    <row r="4294" spans="39:39">
      <c r="AM4294" s="445"/>
    </row>
    <row r="4295" spans="39:39">
      <c r="AM4295" s="445"/>
    </row>
    <row r="4296" spans="39:39">
      <c r="AM4296" s="445"/>
    </row>
    <row r="4297" spans="39:39">
      <c r="AM4297" s="445"/>
    </row>
    <row r="4298" spans="39:39">
      <c r="AM4298" s="445"/>
    </row>
    <row r="4299" spans="39:39">
      <c r="AM4299" s="445"/>
    </row>
    <row r="4300" spans="39:39">
      <c r="AM4300" s="445"/>
    </row>
    <row r="4301" spans="39:39">
      <c r="AM4301" s="445"/>
    </row>
    <row r="4302" spans="39:39">
      <c r="AM4302" s="445"/>
    </row>
    <row r="4303" spans="39:39">
      <c r="AM4303" s="445"/>
    </row>
    <row r="4304" spans="39:39">
      <c r="AM4304" s="445"/>
    </row>
    <row r="4305" spans="39:39">
      <c r="AM4305" s="445"/>
    </row>
    <row r="4306" spans="39:39">
      <c r="AM4306" s="445"/>
    </row>
    <row r="4307" spans="39:39">
      <c r="AM4307" s="445"/>
    </row>
    <row r="4308" spans="39:39">
      <c r="AM4308" s="445"/>
    </row>
    <row r="4309" spans="39:39">
      <c r="AM4309" s="445"/>
    </row>
    <row r="4310" spans="39:39">
      <c r="AM4310" s="445"/>
    </row>
    <row r="4311" spans="39:39">
      <c r="AM4311" s="445"/>
    </row>
    <row r="4312" spans="39:39">
      <c r="AM4312" s="445"/>
    </row>
    <row r="4313" spans="39:39">
      <c r="AM4313" s="445"/>
    </row>
    <row r="4314" spans="39:39">
      <c r="AM4314" s="445"/>
    </row>
    <row r="4315" spans="39:39">
      <c r="AM4315" s="445"/>
    </row>
    <row r="4316" spans="39:39">
      <c r="AM4316" s="445"/>
    </row>
    <row r="4317" spans="39:39">
      <c r="AM4317" s="445"/>
    </row>
    <row r="4318" spans="39:39">
      <c r="AM4318" s="445"/>
    </row>
    <row r="4319" spans="39:39">
      <c r="AM4319" s="445"/>
    </row>
    <row r="4320" spans="39:39">
      <c r="AM4320" s="445"/>
    </row>
    <row r="4321" spans="39:39">
      <c r="AM4321" s="445"/>
    </row>
    <row r="4322" spans="39:39">
      <c r="AM4322" s="445"/>
    </row>
    <row r="4323" spans="39:39">
      <c r="AM4323" s="445"/>
    </row>
    <row r="4324" spans="39:39">
      <c r="AM4324" s="445"/>
    </row>
    <row r="4325" spans="39:39">
      <c r="AM4325" s="445"/>
    </row>
    <row r="4326" spans="39:39">
      <c r="AM4326" s="445"/>
    </row>
    <row r="4327" spans="39:39">
      <c r="AM4327" s="445"/>
    </row>
    <row r="4328" spans="39:39">
      <c r="AM4328" s="445"/>
    </row>
    <row r="4329" spans="39:39">
      <c r="AM4329" s="445"/>
    </row>
    <row r="4330" spans="39:39">
      <c r="AM4330" s="445"/>
    </row>
    <row r="4331" spans="39:39">
      <c r="AM4331" s="445"/>
    </row>
    <row r="4332" spans="39:39">
      <c r="AM4332" s="445"/>
    </row>
    <row r="4333" spans="39:39">
      <c r="AM4333" s="445"/>
    </row>
    <row r="4334" spans="39:39">
      <c r="AM4334" s="445"/>
    </row>
    <row r="4335" spans="39:39">
      <c r="AM4335" s="445"/>
    </row>
    <row r="4336" spans="39:39">
      <c r="AM4336" s="445"/>
    </row>
    <row r="4337" spans="39:39">
      <c r="AM4337" s="445"/>
    </row>
    <row r="4338" spans="39:39">
      <c r="AM4338" s="445"/>
    </row>
    <row r="4339" spans="39:39">
      <c r="AM4339" s="445"/>
    </row>
    <row r="4340" spans="39:39">
      <c r="AM4340" s="445"/>
    </row>
    <row r="4341" spans="39:39">
      <c r="AM4341" s="445"/>
    </row>
    <row r="4342" spans="39:39">
      <c r="AM4342" s="445"/>
    </row>
    <row r="4343" spans="39:39">
      <c r="AM4343" s="445"/>
    </row>
    <row r="4344" spans="39:39">
      <c r="AM4344" s="445"/>
    </row>
    <row r="4345" spans="39:39">
      <c r="AM4345" s="445"/>
    </row>
    <row r="4346" spans="39:39">
      <c r="AM4346" s="445"/>
    </row>
    <row r="4347" spans="39:39">
      <c r="AM4347" s="445"/>
    </row>
    <row r="4348" spans="39:39">
      <c r="AM4348" s="445"/>
    </row>
    <row r="4349" spans="39:39">
      <c r="AM4349" s="445"/>
    </row>
    <row r="4350" spans="39:39">
      <c r="AM4350" s="445"/>
    </row>
    <row r="4351" spans="39:39">
      <c r="AM4351" s="445"/>
    </row>
    <row r="4352" spans="39:39">
      <c r="AM4352" s="445"/>
    </row>
    <row r="4353" spans="39:39">
      <c r="AM4353" s="445"/>
    </row>
    <row r="4354" spans="39:39">
      <c r="AM4354" s="445"/>
    </row>
    <row r="4355" spans="39:39">
      <c r="AM4355" s="445"/>
    </row>
    <row r="4356" spans="39:39">
      <c r="AM4356" s="445"/>
    </row>
    <row r="4357" spans="39:39">
      <c r="AM4357" s="445"/>
    </row>
    <row r="4358" spans="39:39">
      <c r="AM4358" s="445"/>
    </row>
    <row r="4359" spans="39:39">
      <c r="AM4359" s="445"/>
    </row>
    <row r="4360" spans="39:39">
      <c r="AM4360" s="445"/>
    </row>
    <row r="4361" spans="39:39">
      <c r="AM4361" s="445"/>
    </row>
    <row r="4362" spans="39:39">
      <c r="AM4362" s="445"/>
    </row>
    <row r="4363" spans="39:39">
      <c r="AM4363" s="445"/>
    </row>
    <row r="4364" spans="39:39">
      <c r="AM4364" s="445"/>
    </row>
    <row r="4365" spans="39:39">
      <c r="AM4365" s="445"/>
    </row>
    <row r="4366" spans="39:39">
      <c r="AM4366" s="445"/>
    </row>
    <row r="4367" spans="39:39">
      <c r="AM4367" s="445"/>
    </row>
    <row r="4368" spans="39:39">
      <c r="AM4368" s="445"/>
    </row>
    <row r="4369" spans="39:39">
      <c r="AM4369" s="445"/>
    </row>
    <row r="4370" spans="39:39">
      <c r="AM4370" s="445"/>
    </row>
    <row r="4371" spans="39:39">
      <c r="AM4371" s="445"/>
    </row>
    <row r="4372" spans="39:39">
      <c r="AM4372" s="445"/>
    </row>
    <row r="4373" spans="39:39">
      <c r="AM4373" s="445"/>
    </row>
    <row r="4374" spans="39:39">
      <c r="AM4374" s="445"/>
    </row>
    <row r="4375" spans="39:39">
      <c r="AM4375" s="445"/>
    </row>
    <row r="4376" spans="39:39">
      <c r="AM4376" s="445"/>
    </row>
    <row r="4377" spans="39:39">
      <c r="AM4377" s="445"/>
    </row>
    <row r="4378" spans="39:39">
      <c r="AM4378" s="445"/>
    </row>
    <row r="4379" spans="39:39">
      <c r="AM4379" s="445"/>
    </row>
    <row r="4380" spans="39:39">
      <c r="AM4380" s="445"/>
    </row>
    <row r="4381" spans="39:39">
      <c r="AM4381" s="445"/>
    </row>
    <row r="4382" spans="39:39">
      <c r="AM4382" s="445"/>
    </row>
    <row r="4383" spans="39:39">
      <c r="AM4383" s="445"/>
    </row>
    <row r="4384" spans="39:39">
      <c r="AM4384" s="445"/>
    </row>
    <row r="4385" spans="39:39">
      <c r="AM4385" s="445"/>
    </row>
    <row r="4386" spans="39:39">
      <c r="AM4386" s="445"/>
    </row>
    <row r="4387" spans="39:39">
      <c r="AM4387" s="445"/>
    </row>
    <row r="4388" spans="39:39">
      <c r="AM4388" s="445"/>
    </row>
    <row r="4389" spans="39:39">
      <c r="AM4389" s="445"/>
    </row>
    <row r="4390" spans="39:39">
      <c r="AM4390" s="445"/>
    </row>
    <row r="4391" spans="39:39">
      <c r="AM4391" s="445"/>
    </row>
    <row r="4392" spans="39:39">
      <c r="AM4392" s="445"/>
    </row>
    <row r="4393" spans="39:39">
      <c r="AM4393" s="445"/>
    </row>
    <row r="4394" spans="39:39">
      <c r="AM4394" s="445"/>
    </row>
    <row r="4395" spans="39:39">
      <c r="AM4395" s="445"/>
    </row>
    <row r="4396" spans="39:39">
      <c r="AM4396" s="445"/>
    </row>
    <row r="4397" spans="39:39">
      <c r="AM4397" s="445"/>
    </row>
    <row r="4398" spans="39:39">
      <c r="AM4398" s="445"/>
    </row>
    <row r="4399" spans="39:39">
      <c r="AM4399" s="445"/>
    </row>
    <row r="4400" spans="39:39">
      <c r="AM4400" s="445"/>
    </row>
    <row r="4401" spans="39:39">
      <c r="AM4401" s="445"/>
    </row>
    <row r="4402" spans="39:39">
      <c r="AM4402" s="445"/>
    </row>
    <row r="4403" spans="39:39">
      <c r="AM4403" s="445"/>
    </row>
    <row r="4404" spans="39:39">
      <c r="AM4404" s="445"/>
    </row>
    <row r="4405" spans="39:39">
      <c r="AM4405" s="445"/>
    </row>
    <row r="4406" spans="39:39">
      <c r="AM4406" s="445"/>
    </row>
    <row r="4407" spans="39:39">
      <c r="AM4407" s="445"/>
    </row>
    <row r="4408" spans="39:39">
      <c r="AM4408" s="445"/>
    </row>
    <row r="4409" spans="39:39">
      <c r="AM4409" s="445"/>
    </row>
    <row r="4410" spans="39:39">
      <c r="AM4410" s="445"/>
    </row>
    <row r="4411" spans="39:39">
      <c r="AM4411" s="445"/>
    </row>
    <row r="4412" spans="39:39">
      <c r="AM4412" s="445"/>
    </row>
    <row r="4413" spans="39:39">
      <c r="AM4413" s="445"/>
    </row>
    <row r="4414" spans="39:39">
      <c r="AM4414" s="445"/>
    </row>
    <row r="4415" spans="39:39">
      <c r="AM4415" s="445"/>
    </row>
    <row r="4416" spans="39:39">
      <c r="AM4416" s="445"/>
    </row>
    <row r="4417" spans="39:39">
      <c r="AM4417" s="445"/>
    </row>
    <row r="4418" spans="39:39">
      <c r="AM4418" s="445"/>
    </row>
    <row r="4419" spans="39:39">
      <c r="AM4419" s="445"/>
    </row>
    <row r="4420" spans="39:39">
      <c r="AM4420" s="445"/>
    </row>
    <row r="4421" spans="39:39">
      <c r="AM4421" s="445"/>
    </row>
    <row r="4422" spans="39:39">
      <c r="AM4422" s="445"/>
    </row>
    <row r="4423" spans="39:39">
      <c r="AM4423" s="445"/>
    </row>
    <row r="4424" spans="39:39">
      <c r="AM4424" s="445"/>
    </row>
    <row r="4425" spans="39:39">
      <c r="AM4425" s="445"/>
    </row>
    <row r="4426" spans="39:39">
      <c r="AM4426" s="445"/>
    </row>
    <row r="4427" spans="39:39">
      <c r="AM4427" s="445"/>
    </row>
    <row r="4428" spans="39:39">
      <c r="AM4428" s="445"/>
    </row>
    <row r="4429" spans="39:39">
      <c r="AM4429" s="445"/>
    </row>
    <row r="4430" spans="39:39">
      <c r="AM4430" s="445"/>
    </row>
    <row r="4431" spans="39:39">
      <c r="AM4431" s="445"/>
    </row>
    <row r="4432" spans="39:39">
      <c r="AM4432" s="445"/>
    </row>
    <row r="4433" spans="39:39">
      <c r="AM4433" s="445"/>
    </row>
    <row r="4434" spans="39:39">
      <c r="AM4434" s="445"/>
    </row>
    <row r="4435" spans="39:39">
      <c r="AM4435" s="445"/>
    </row>
    <row r="4436" spans="39:39">
      <c r="AM4436" s="445"/>
    </row>
    <row r="4437" spans="39:39">
      <c r="AM4437" s="445"/>
    </row>
    <row r="4438" spans="39:39">
      <c r="AM4438" s="445"/>
    </row>
    <row r="4439" spans="39:39">
      <c r="AM4439" s="445"/>
    </row>
    <row r="4440" spans="39:39">
      <c r="AM4440" s="445"/>
    </row>
    <row r="4441" spans="39:39">
      <c r="AM4441" s="445"/>
    </row>
    <row r="4442" spans="39:39">
      <c r="AM4442" s="445"/>
    </row>
    <row r="4443" spans="39:39">
      <c r="AM4443" s="445"/>
    </row>
    <row r="4444" spans="39:39">
      <c r="AM4444" s="445"/>
    </row>
    <row r="4445" spans="39:39">
      <c r="AM4445" s="445"/>
    </row>
    <row r="4446" spans="39:39">
      <c r="AM4446" s="445"/>
    </row>
    <row r="4447" spans="39:39">
      <c r="AM4447" s="445"/>
    </row>
    <row r="4448" spans="39:39">
      <c r="AM4448" s="445"/>
    </row>
    <row r="4449" spans="39:39">
      <c r="AM4449" s="445"/>
    </row>
    <row r="4450" spans="39:39">
      <c r="AM4450" s="445"/>
    </row>
    <row r="4451" spans="39:39">
      <c r="AM4451" s="445"/>
    </row>
    <row r="4452" spans="39:39">
      <c r="AM4452" s="445"/>
    </row>
    <row r="4453" spans="39:39">
      <c r="AM4453" s="445"/>
    </row>
    <row r="4454" spans="39:39">
      <c r="AM4454" s="445"/>
    </row>
    <row r="4455" spans="39:39">
      <c r="AM4455" s="445"/>
    </row>
    <row r="4456" spans="39:39">
      <c r="AM4456" s="445"/>
    </row>
    <row r="4457" spans="39:39">
      <c r="AM4457" s="445"/>
    </row>
    <row r="4458" spans="39:39">
      <c r="AM4458" s="445"/>
    </row>
    <row r="4459" spans="39:39">
      <c r="AM4459" s="445"/>
    </row>
    <row r="4460" spans="39:39">
      <c r="AM4460" s="445"/>
    </row>
    <row r="4461" spans="39:39">
      <c r="AM4461" s="445"/>
    </row>
    <row r="4462" spans="39:39">
      <c r="AM4462" s="445"/>
    </row>
    <row r="4463" spans="39:39">
      <c r="AM4463" s="445"/>
    </row>
    <row r="4464" spans="39:39">
      <c r="AM4464" s="445"/>
    </row>
    <row r="4465" spans="39:39">
      <c r="AM4465" s="445"/>
    </row>
    <row r="4466" spans="39:39">
      <c r="AM4466" s="445"/>
    </row>
    <row r="4467" spans="39:39">
      <c r="AM4467" s="445"/>
    </row>
    <row r="4468" spans="39:39">
      <c r="AM4468" s="445"/>
    </row>
    <row r="4469" spans="39:39">
      <c r="AM4469" s="445"/>
    </row>
    <row r="4470" spans="39:39">
      <c r="AM4470" s="445"/>
    </row>
    <row r="4471" spans="39:39">
      <c r="AM4471" s="445"/>
    </row>
    <row r="4472" spans="39:39">
      <c r="AM4472" s="445"/>
    </row>
    <row r="4473" spans="39:39">
      <c r="AM4473" s="445"/>
    </row>
    <row r="4474" spans="39:39">
      <c r="AM4474" s="445"/>
    </row>
    <row r="4475" spans="39:39">
      <c r="AM4475" s="445"/>
    </row>
    <row r="4476" spans="39:39">
      <c r="AM4476" s="445"/>
    </row>
    <row r="4477" spans="39:39">
      <c r="AM4477" s="445"/>
    </row>
    <row r="4478" spans="39:39">
      <c r="AM4478" s="445"/>
    </row>
    <row r="4479" spans="39:39">
      <c r="AM4479" s="445"/>
    </row>
    <row r="4480" spans="39:39">
      <c r="AM4480" s="445"/>
    </row>
    <row r="4481" spans="39:39">
      <c r="AM4481" s="445"/>
    </row>
    <row r="4482" spans="39:39">
      <c r="AM4482" s="445"/>
    </row>
    <row r="4483" spans="39:39">
      <c r="AM4483" s="445"/>
    </row>
    <row r="4484" spans="39:39">
      <c r="AM4484" s="445"/>
    </row>
    <row r="4485" spans="39:39">
      <c r="AM4485" s="445"/>
    </row>
    <row r="4486" spans="39:39">
      <c r="AM4486" s="445"/>
    </row>
    <row r="4487" spans="39:39">
      <c r="AM4487" s="445"/>
    </row>
    <row r="4488" spans="39:39">
      <c r="AM4488" s="445"/>
    </row>
    <row r="4489" spans="39:39">
      <c r="AM4489" s="445"/>
    </row>
    <row r="4490" spans="39:39">
      <c r="AM4490" s="445"/>
    </row>
    <row r="4491" spans="39:39">
      <c r="AM4491" s="445"/>
    </row>
    <row r="4492" spans="39:39">
      <c r="AM4492" s="445"/>
    </row>
    <row r="4493" spans="39:39">
      <c r="AM4493" s="445"/>
    </row>
    <row r="4494" spans="39:39">
      <c r="AM4494" s="445"/>
    </row>
    <row r="4495" spans="39:39">
      <c r="AM4495" s="445"/>
    </row>
    <row r="4496" spans="39:39">
      <c r="AM4496" s="445"/>
    </row>
    <row r="4497" spans="39:39">
      <c r="AM4497" s="445"/>
    </row>
    <row r="4498" spans="39:39">
      <c r="AM4498" s="445"/>
    </row>
    <row r="4499" spans="39:39">
      <c r="AM4499" s="445"/>
    </row>
    <row r="4500" spans="39:39">
      <c r="AM4500" s="445"/>
    </row>
    <row r="4501" spans="39:39">
      <c r="AM4501" s="445"/>
    </row>
    <row r="4502" spans="39:39">
      <c r="AM4502" s="445"/>
    </row>
    <row r="4503" spans="39:39">
      <c r="AM4503" s="445"/>
    </row>
    <row r="4504" spans="39:39">
      <c r="AM4504" s="445"/>
    </row>
    <row r="4505" spans="39:39">
      <c r="AM4505" s="445"/>
    </row>
    <row r="4506" spans="39:39">
      <c r="AM4506" s="445"/>
    </row>
    <row r="4507" spans="39:39">
      <c r="AM4507" s="445"/>
    </row>
    <row r="4508" spans="39:39">
      <c r="AM4508" s="445"/>
    </row>
    <row r="4509" spans="39:39">
      <c r="AM4509" s="445"/>
    </row>
    <row r="4510" spans="39:39">
      <c r="AM4510" s="445"/>
    </row>
    <row r="4511" spans="39:39">
      <c r="AM4511" s="445"/>
    </row>
    <row r="4512" spans="39:39">
      <c r="AM4512" s="445"/>
    </row>
    <row r="4513" spans="39:39">
      <c r="AM4513" s="445"/>
    </row>
    <row r="4514" spans="39:39">
      <c r="AM4514" s="445"/>
    </row>
    <row r="4515" spans="39:39">
      <c r="AM4515" s="445"/>
    </row>
    <row r="4516" spans="39:39">
      <c r="AM4516" s="445"/>
    </row>
    <row r="4517" spans="39:39">
      <c r="AM4517" s="445"/>
    </row>
    <row r="4518" spans="39:39">
      <c r="AM4518" s="445"/>
    </row>
    <row r="4519" spans="39:39">
      <c r="AM4519" s="445"/>
    </row>
    <row r="4520" spans="39:39">
      <c r="AM4520" s="445"/>
    </row>
    <row r="4521" spans="39:39">
      <c r="AM4521" s="445"/>
    </row>
    <row r="4522" spans="39:39">
      <c r="AM4522" s="445"/>
    </row>
    <row r="4523" spans="39:39">
      <c r="AM4523" s="445"/>
    </row>
    <row r="4524" spans="39:39">
      <c r="AM4524" s="445"/>
    </row>
    <row r="4525" spans="39:39">
      <c r="AM4525" s="445"/>
    </row>
    <row r="4526" spans="39:39">
      <c r="AM4526" s="445"/>
    </row>
    <row r="4527" spans="39:39">
      <c r="AM4527" s="445"/>
    </row>
    <row r="4528" spans="39:39">
      <c r="AM4528" s="445"/>
    </row>
    <row r="4529" spans="39:39">
      <c r="AM4529" s="445"/>
    </row>
    <row r="4530" spans="39:39">
      <c r="AM4530" s="445"/>
    </row>
    <row r="4531" spans="39:39">
      <c r="AM4531" s="445"/>
    </row>
    <row r="4532" spans="39:39">
      <c r="AM4532" s="445"/>
    </row>
    <row r="4533" spans="39:39">
      <c r="AM4533" s="445"/>
    </row>
    <row r="4534" spans="39:39">
      <c r="AM4534" s="445"/>
    </row>
    <row r="4535" spans="39:39">
      <c r="AM4535" s="445"/>
    </row>
    <row r="4536" spans="39:39">
      <c r="AM4536" s="445"/>
    </row>
    <row r="4537" spans="39:39">
      <c r="AM4537" s="445"/>
    </row>
    <row r="4538" spans="39:39">
      <c r="AM4538" s="445"/>
    </row>
    <row r="4539" spans="39:39">
      <c r="AM4539" s="445"/>
    </row>
    <row r="4540" spans="39:39">
      <c r="AM4540" s="445"/>
    </row>
    <row r="4541" spans="39:39">
      <c r="AM4541" s="445"/>
    </row>
    <row r="4542" spans="39:39">
      <c r="AM4542" s="445"/>
    </row>
    <row r="4543" spans="39:39">
      <c r="AM4543" s="445"/>
    </row>
    <row r="4544" spans="39:39">
      <c r="AM4544" s="445"/>
    </row>
    <row r="4545" spans="39:39">
      <c r="AM4545" s="445"/>
    </row>
    <row r="4546" spans="39:39">
      <c r="AM4546" s="445"/>
    </row>
    <row r="4547" spans="39:39">
      <c r="AM4547" s="445"/>
    </row>
    <row r="4548" spans="39:39">
      <c r="AM4548" s="445"/>
    </row>
    <row r="4549" spans="39:39">
      <c r="AM4549" s="445"/>
    </row>
    <row r="4550" spans="39:39">
      <c r="AM4550" s="445"/>
    </row>
    <row r="4551" spans="39:39">
      <c r="AM4551" s="445"/>
    </row>
    <row r="4552" spans="39:39">
      <c r="AM4552" s="445"/>
    </row>
    <row r="4553" spans="39:39">
      <c r="AM4553" s="445"/>
    </row>
    <row r="4554" spans="39:39">
      <c r="AM4554" s="445"/>
    </row>
    <row r="4555" spans="39:39">
      <c r="AM4555" s="445"/>
    </row>
    <row r="4556" spans="39:39">
      <c r="AM4556" s="445"/>
    </row>
    <row r="4557" spans="39:39">
      <c r="AM4557" s="445"/>
    </row>
    <row r="4558" spans="39:39">
      <c r="AM4558" s="445"/>
    </row>
    <row r="4559" spans="39:39">
      <c r="AM4559" s="445"/>
    </row>
    <row r="4560" spans="39:39">
      <c r="AM4560" s="445"/>
    </row>
    <row r="4561" spans="39:39">
      <c r="AM4561" s="445"/>
    </row>
    <row r="4562" spans="39:39">
      <c r="AM4562" s="445"/>
    </row>
    <row r="4563" spans="39:39">
      <c r="AM4563" s="445"/>
    </row>
    <row r="4564" spans="39:39">
      <c r="AM4564" s="445"/>
    </row>
    <row r="4565" spans="39:39">
      <c r="AM4565" s="445"/>
    </row>
    <row r="4566" spans="39:39">
      <c r="AM4566" s="445"/>
    </row>
    <row r="4567" spans="39:39">
      <c r="AM4567" s="445"/>
    </row>
    <row r="4568" spans="39:39">
      <c r="AM4568" s="445"/>
    </row>
    <row r="4569" spans="39:39">
      <c r="AM4569" s="445"/>
    </row>
    <row r="4570" spans="39:39">
      <c r="AM4570" s="445"/>
    </row>
    <row r="4571" spans="39:39">
      <c r="AM4571" s="445"/>
    </row>
    <row r="4572" spans="39:39">
      <c r="AM4572" s="445"/>
    </row>
    <row r="4573" spans="39:39">
      <c r="AM4573" s="445"/>
    </row>
    <row r="4574" spans="39:39">
      <c r="AM4574" s="445"/>
    </row>
    <row r="4575" spans="39:39">
      <c r="AM4575" s="445"/>
    </row>
    <row r="4576" spans="39:39">
      <c r="AM4576" s="445"/>
    </row>
    <row r="4577" spans="39:39">
      <c r="AM4577" s="445"/>
    </row>
    <row r="4578" spans="39:39">
      <c r="AM4578" s="445"/>
    </row>
    <row r="4579" spans="39:39">
      <c r="AM4579" s="445"/>
    </row>
    <row r="4580" spans="39:39">
      <c r="AM4580" s="445"/>
    </row>
    <row r="4581" spans="39:39">
      <c r="AM4581" s="445"/>
    </row>
    <row r="4582" spans="39:39">
      <c r="AM4582" s="445"/>
    </row>
    <row r="4583" spans="39:39">
      <c r="AM4583" s="445"/>
    </row>
    <row r="4584" spans="39:39">
      <c r="AM4584" s="445"/>
    </row>
    <row r="4585" spans="39:39">
      <c r="AM4585" s="445"/>
    </row>
    <row r="4586" spans="39:39">
      <c r="AM4586" s="445"/>
    </row>
    <row r="4587" spans="39:39">
      <c r="AM4587" s="445"/>
    </row>
    <row r="4588" spans="39:39">
      <c r="AM4588" s="445"/>
    </row>
    <row r="4589" spans="39:39">
      <c r="AM4589" s="445"/>
    </row>
    <row r="4590" spans="39:39">
      <c r="AM4590" s="445"/>
    </row>
    <row r="4591" spans="39:39">
      <c r="AM4591" s="445"/>
    </row>
    <row r="4592" spans="39:39">
      <c r="AM4592" s="445"/>
    </row>
    <row r="4593" spans="39:39">
      <c r="AM4593" s="445"/>
    </row>
    <row r="4594" spans="39:39">
      <c r="AM4594" s="445"/>
    </row>
    <row r="4595" spans="39:39">
      <c r="AM4595" s="445"/>
    </row>
    <row r="4596" spans="39:39">
      <c r="AM4596" s="445"/>
    </row>
    <row r="4597" spans="39:39">
      <c r="AM4597" s="445"/>
    </row>
    <row r="4598" spans="39:39">
      <c r="AM4598" s="445"/>
    </row>
    <row r="4599" spans="39:39">
      <c r="AM4599" s="445"/>
    </row>
    <row r="4600" spans="39:39">
      <c r="AM4600" s="445"/>
    </row>
    <row r="4601" spans="39:39">
      <c r="AM4601" s="445"/>
    </row>
    <row r="4602" spans="39:39">
      <c r="AM4602" s="445"/>
    </row>
    <row r="4603" spans="39:39">
      <c r="AM4603" s="445"/>
    </row>
    <row r="4604" spans="39:39">
      <c r="AM4604" s="445"/>
    </row>
    <row r="4605" spans="39:39">
      <c r="AM4605" s="445"/>
    </row>
    <row r="4606" spans="39:39">
      <c r="AM4606" s="445"/>
    </row>
    <row r="4607" spans="39:39">
      <c r="AM4607" s="445"/>
    </row>
    <row r="4608" spans="39:39">
      <c r="AM4608" s="445"/>
    </row>
    <row r="4609" spans="39:39">
      <c r="AM4609" s="445"/>
    </row>
    <row r="4610" spans="39:39">
      <c r="AM4610" s="445"/>
    </row>
    <row r="4611" spans="39:39">
      <c r="AM4611" s="445"/>
    </row>
    <row r="4612" spans="39:39">
      <c r="AM4612" s="445"/>
    </row>
    <row r="4613" spans="39:39">
      <c r="AM4613" s="445"/>
    </row>
    <row r="4614" spans="39:39">
      <c r="AM4614" s="445"/>
    </row>
    <row r="4615" spans="39:39">
      <c r="AM4615" s="445"/>
    </row>
    <row r="4616" spans="39:39">
      <c r="AM4616" s="445"/>
    </row>
    <row r="4617" spans="39:39">
      <c r="AM4617" s="445"/>
    </row>
    <row r="4618" spans="39:39">
      <c r="AM4618" s="445"/>
    </row>
    <row r="4619" spans="39:39">
      <c r="AM4619" s="445"/>
    </row>
    <row r="4620" spans="39:39">
      <c r="AM4620" s="445"/>
    </row>
    <row r="4621" spans="39:39">
      <c r="AM4621" s="445"/>
    </row>
    <row r="4622" spans="39:39">
      <c r="AM4622" s="445"/>
    </row>
    <row r="4623" spans="39:39">
      <c r="AM4623" s="445"/>
    </row>
    <row r="4624" spans="39:39">
      <c r="AM4624" s="445"/>
    </row>
    <row r="4625" spans="39:39">
      <c r="AM4625" s="445"/>
    </row>
    <row r="4626" spans="39:39">
      <c r="AM4626" s="445"/>
    </row>
    <row r="4627" spans="39:39">
      <c r="AM4627" s="445"/>
    </row>
    <row r="4628" spans="39:39">
      <c r="AM4628" s="445"/>
    </row>
    <row r="4629" spans="39:39">
      <c r="AM4629" s="445"/>
    </row>
    <row r="4630" spans="39:39">
      <c r="AM4630" s="445"/>
    </row>
    <row r="4631" spans="39:39">
      <c r="AM4631" s="445"/>
    </row>
    <row r="4632" spans="39:39">
      <c r="AM4632" s="445"/>
    </row>
    <row r="4633" spans="39:39">
      <c r="AM4633" s="445"/>
    </row>
    <row r="4634" spans="39:39">
      <c r="AM4634" s="445"/>
    </row>
    <row r="4635" spans="39:39">
      <c r="AM4635" s="445"/>
    </row>
    <row r="4636" spans="39:39">
      <c r="AM4636" s="445"/>
    </row>
    <row r="4637" spans="39:39">
      <c r="AM4637" s="445"/>
    </row>
    <row r="4638" spans="39:39">
      <c r="AM4638" s="445"/>
    </row>
    <row r="4639" spans="39:39">
      <c r="AM4639" s="445"/>
    </row>
    <row r="4640" spans="39:39">
      <c r="AM4640" s="445"/>
    </row>
    <row r="4641" spans="39:39">
      <c r="AM4641" s="445"/>
    </row>
    <row r="4642" spans="39:39">
      <c r="AM4642" s="445"/>
    </row>
    <row r="4643" spans="39:39">
      <c r="AM4643" s="445"/>
    </row>
    <row r="4644" spans="39:39">
      <c r="AM4644" s="445"/>
    </row>
    <row r="4645" spans="39:39">
      <c r="AM4645" s="445"/>
    </row>
    <row r="4646" spans="39:39">
      <c r="AM4646" s="445"/>
    </row>
    <row r="4647" spans="39:39">
      <c r="AM4647" s="445"/>
    </row>
    <row r="4648" spans="39:39">
      <c r="AM4648" s="445"/>
    </row>
    <row r="4649" spans="39:39">
      <c r="AM4649" s="445"/>
    </row>
    <row r="4650" spans="39:39">
      <c r="AM4650" s="445"/>
    </row>
    <row r="4651" spans="39:39">
      <c r="AM4651" s="445"/>
    </row>
    <row r="4652" spans="39:39">
      <c r="AM4652" s="445"/>
    </row>
    <row r="4653" spans="39:39">
      <c r="AM4653" s="445"/>
    </row>
    <row r="4654" spans="39:39">
      <c r="AM4654" s="445"/>
    </row>
    <row r="4655" spans="39:39">
      <c r="AM4655" s="445"/>
    </row>
    <row r="4656" spans="39:39">
      <c r="AM4656" s="445"/>
    </row>
    <row r="4657" spans="39:39">
      <c r="AM4657" s="445"/>
    </row>
    <row r="4658" spans="39:39">
      <c r="AM4658" s="445"/>
    </row>
    <row r="4659" spans="39:39">
      <c r="AM4659" s="445"/>
    </row>
    <row r="4660" spans="39:39">
      <c r="AM4660" s="445"/>
    </row>
    <row r="4661" spans="39:39">
      <c r="AM4661" s="445"/>
    </row>
    <row r="4662" spans="39:39">
      <c r="AM4662" s="445"/>
    </row>
    <row r="4663" spans="39:39">
      <c r="AM4663" s="445"/>
    </row>
    <row r="4664" spans="39:39">
      <c r="AM4664" s="445"/>
    </row>
    <row r="4665" spans="39:39">
      <c r="AM4665" s="445"/>
    </row>
    <row r="4666" spans="39:39">
      <c r="AM4666" s="445"/>
    </row>
    <row r="4667" spans="39:39">
      <c r="AM4667" s="445"/>
    </row>
    <row r="4668" spans="39:39">
      <c r="AM4668" s="445"/>
    </row>
    <row r="4669" spans="39:39">
      <c r="AM4669" s="445"/>
    </row>
    <row r="4670" spans="39:39">
      <c r="AM4670" s="445"/>
    </row>
    <row r="4671" spans="39:39">
      <c r="AM4671" s="445"/>
    </row>
    <row r="4672" spans="39:39">
      <c r="AM4672" s="445"/>
    </row>
    <row r="4673" spans="39:39">
      <c r="AM4673" s="445"/>
    </row>
    <row r="4674" spans="39:39">
      <c r="AM4674" s="445"/>
    </row>
    <row r="4675" spans="39:39">
      <c r="AM4675" s="445"/>
    </row>
    <row r="4676" spans="39:39">
      <c r="AM4676" s="445"/>
    </row>
    <row r="4677" spans="39:39">
      <c r="AM4677" s="445"/>
    </row>
    <row r="4678" spans="39:39">
      <c r="AM4678" s="445"/>
    </row>
    <row r="4679" spans="39:39">
      <c r="AM4679" s="445"/>
    </row>
    <row r="4680" spans="39:39">
      <c r="AM4680" s="445"/>
    </row>
    <row r="4681" spans="39:39">
      <c r="AM4681" s="445"/>
    </row>
    <row r="4682" spans="39:39">
      <c r="AM4682" s="445"/>
    </row>
    <row r="4683" spans="39:39">
      <c r="AM4683" s="445"/>
    </row>
    <row r="4684" spans="39:39">
      <c r="AM4684" s="445"/>
    </row>
    <row r="4685" spans="39:39">
      <c r="AM4685" s="445"/>
    </row>
    <row r="4686" spans="39:39">
      <c r="AM4686" s="445"/>
    </row>
    <row r="4687" spans="39:39">
      <c r="AM4687" s="445"/>
    </row>
    <row r="4688" spans="39:39">
      <c r="AM4688" s="445"/>
    </row>
    <row r="4689" spans="39:39">
      <c r="AM4689" s="445"/>
    </row>
    <row r="4690" spans="39:39">
      <c r="AM4690" s="445"/>
    </row>
    <row r="4691" spans="39:39">
      <c r="AM4691" s="445"/>
    </row>
    <row r="4692" spans="39:39">
      <c r="AM4692" s="445"/>
    </row>
    <row r="4693" spans="39:39">
      <c r="AM4693" s="445"/>
    </row>
    <row r="4694" spans="39:39">
      <c r="AM4694" s="445"/>
    </row>
    <row r="4695" spans="39:39">
      <c r="AM4695" s="445"/>
    </row>
    <row r="4696" spans="39:39">
      <c r="AM4696" s="445"/>
    </row>
    <row r="4697" spans="39:39">
      <c r="AM4697" s="445"/>
    </row>
    <row r="4698" spans="39:39">
      <c r="AM4698" s="445"/>
    </row>
    <row r="4699" spans="39:39">
      <c r="AM4699" s="445"/>
    </row>
    <row r="4700" spans="39:39">
      <c r="AM4700" s="445"/>
    </row>
    <row r="4701" spans="39:39">
      <c r="AM4701" s="445"/>
    </row>
    <row r="4702" spans="39:39">
      <c r="AM4702" s="445"/>
    </row>
    <row r="4703" spans="39:39">
      <c r="AM4703" s="445"/>
    </row>
    <row r="4704" spans="39:39">
      <c r="AM4704" s="445"/>
    </row>
    <row r="4705" spans="39:39">
      <c r="AM4705" s="445"/>
    </row>
    <row r="4706" spans="39:39">
      <c r="AM4706" s="445"/>
    </row>
    <row r="4707" spans="39:39">
      <c r="AM4707" s="445"/>
    </row>
    <row r="4708" spans="39:39">
      <c r="AM4708" s="445"/>
    </row>
    <row r="4709" spans="39:39">
      <c r="AM4709" s="445"/>
    </row>
    <row r="4710" spans="39:39">
      <c r="AM4710" s="445"/>
    </row>
    <row r="4711" spans="39:39">
      <c r="AM4711" s="445"/>
    </row>
    <row r="4712" spans="39:39">
      <c r="AM4712" s="445"/>
    </row>
    <row r="4713" spans="39:39">
      <c r="AM4713" s="445"/>
    </row>
    <row r="4714" spans="39:39">
      <c r="AM4714" s="445"/>
    </row>
    <row r="4715" spans="39:39">
      <c r="AM4715" s="445"/>
    </row>
    <row r="4716" spans="39:39">
      <c r="AM4716" s="445"/>
    </row>
    <row r="4717" spans="39:39">
      <c r="AM4717" s="445"/>
    </row>
    <row r="4718" spans="39:39">
      <c r="AM4718" s="445"/>
    </row>
    <row r="4719" spans="39:39">
      <c r="AM4719" s="445"/>
    </row>
    <row r="4720" spans="39:39">
      <c r="AM4720" s="445"/>
    </row>
    <row r="4721" spans="39:39">
      <c r="AM4721" s="445"/>
    </row>
    <row r="4722" spans="39:39">
      <c r="AM4722" s="445"/>
    </row>
    <row r="4723" spans="39:39">
      <c r="AM4723" s="445"/>
    </row>
    <row r="4724" spans="39:39">
      <c r="AM4724" s="445"/>
    </row>
    <row r="4725" spans="39:39">
      <c r="AM4725" s="445"/>
    </row>
    <row r="4726" spans="39:39">
      <c r="AM4726" s="445"/>
    </row>
    <row r="4727" spans="39:39">
      <c r="AM4727" s="445"/>
    </row>
    <row r="4728" spans="39:39">
      <c r="AM4728" s="445"/>
    </row>
    <row r="4729" spans="39:39">
      <c r="AM4729" s="445"/>
    </row>
    <row r="4730" spans="39:39">
      <c r="AM4730" s="445"/>
    </row>
    <row r="4731" spans="39:39">
      <c r="AM4731" s="445"/>
    </row>
    <row r="4732" spans="39:39">
      <c r="AM4732" s="445"/>
    </row>
    <row r="4733" spans="39:39">
      <c r="AM4733" s="445"/>
    </row>
    <row r="4734" spans="39:39">
      <c r="AM4734" s="445"/>
    </row>
    <row r="4735" spans="39:39">
      <c r="AM4735" s="445"/>
    </row>
    <row r="4736" spans="39:39">
      <c r="AM4736" s="445"/>
    </row>
    <row r="4737" spans="39:39">
      <c r="AM4737" s="445"/>
    </row>
    <row r="4738" spans="39:39">
      <c r="AM4738" s="445"/>
    </row>
    <row r="4739" spans="39:39">
      <c r="AM4739" s="445"/>
    </row>
    <row r="4740" spans="39:39">
      <c r="AM4740" s="445"/>
    </row>
    <row r="4741" spans="39:39">
      <c r="AM4741" s="445"/>
    </row>
    <row r="4742" spans="39:39">
      <c r="AM4742" s="445"/>
    </row>
    <row r="4743" spans="39:39">
      <c r="AM4743" s="445"/>
    </row>
    <row r="4744" spans="39:39">
      <c r="AM4744" s="445"/>
    </row>
    <row r="4745" spans="39:39">
      <c r="AM4745" s="445"/>
    </row>
    <row r="4746" spans="39:39">
      <c r="AM4746" s="445"/>
    </row>
    <row r="4747" spans="39:39">
      <c r="AM4747" s="445"/>
    </row>
    <row r="4748" spans="39:39">
      <c r="AM4748" s="445"/>
    </row>
    <row r="4749" spans="39:39">
      <c r="AM4749" s="445"/>
    </row>
    <row r="4750" spans="39:39">
      <c r="AM4750" s="445"/>
    </row>
    <row r="4751" spans="39:39">
      <c r="AM4751" s="445"/>
    </row>
    <row r="4752" spans="39:39">
      <c r="AM4752" s="445"/>
    </row>
    <row r="4753" spans="39:39">
      <c r="AM4753" s="445"/>
    </row>
    <row r="4754" spans="39:39">
      <c r="AM4754" s="445"/>
    </row>
    <row r="4755" spans="39:39">
      <c r="AM4755" s="445"/>
    </row>
    <row r="4756" spans="39:39">
      <c r="AM4756" s="445"/>
    </row>
    <row r="4757" spans="39:39">
      <c r="AM4757" s="445"/>
    </row>
    <row r="4758" spans="39:39">
      <c r="AM4758" s="445"/>
    </row>
    <row r="4759" spans="39:39">
      <c r="AM4759" s="445"/>
    </row>
    <row r="4760" spans="39:39">
      <c r="AM4760" s="445"/>
    </row>
    <row r="4761" spans="39:39">
      <c r="AM4761" s="445"/>
    </row>
    <row r="4762" spans="39:39">
      <c r="AM4762" s="445"/>
    </row>
    <row r="4763" spans="39:39">
      <c r="AM4763" s="445"/>
    </row>
    <row r="4764" spans="39:39">
      <c r="AM4764" s="445"/>
    </row>
    <row r="4765" spans="39:39">
      <c r="AM4765" s="445"/>
    </row>
    <row r="4766" spans="39:39">
      <c r="AM4766" s="445"/>
    </row>
    <row r="4767" spans="39:39">
      <c r="AM4767" s="445"/>
    </row>
    <row r="4768" spans="39:39">
      <c r="AM4768" s="445"/>
    </row>
    <row r="4769" spans="39:39">
      <c r="AM4769" s="445"/>
    </row>
    <row r="4770" spans="39:39">
      <c r="AM4770" s="445"/>
    </row>
    <row r="4771" spans="39:39">
      <c r="AM4771" s="445"/>
    </row>
    <row r="4772" spans="39:39">
      <c r="AM4772" s="445"/>
    </row>
    <row r="4773" spans="39:39">
      <c r="AM4773" s="445"/>
    </row>
    <row r="4774" spans="39:39">
      <c r="AM4774" s="445"/>
    </row>
    <row r="4775" spans="39:39">
      <c r="AM4775" s="445"/>
    </row>
    <row r="4776" spans="39:39">
      <c r="AM4776" s="445"/>
    </row>
    <row r="4777" spans="39:39">
      <c r="AM4777" s="445"/>
    </row>
    <row r="4778" spans="39:39">
      <c r="AM4778" s="445"/>
    </row>
    <row r="4779" spans="39:39">
      <c r="AM4779" s="445"/>
    </row>
    <row r="4780" spans="39:39">
      <c r="AM4780" s="445"/>
    </row>
    <row r="4781" spans="39:39">
      <c r="AM4781" s="445"/>
    </row>
    <row r="4782" spans="39:39">
      <c r="AM4782" s="445"/>
    </row>
    <row r="4783" spans="39:39">
      <c r="AM4783" s="445"/>
    </row>
    <row r="4784" spans="39:39">
      <c r="AM4784" s="445"/>
    </row>
    <row r="4785" spans="39:39">
      <c r="AM4785" s="445"/>
    </row>
    <row r="4786" spans="39:39">
      <c r="AM4786" s="445"/>
    </row>
    <row r="4787" spans="39:39">
      <c r="AM4787" s="445"/>
    </row>
    <row r="4788" spans="39:39">
      <c r="AM4788" s="445"/>
    </row>
    <row r="4789" spans="39:39">
      <c r="AM4789" s="445"/>
    </row>
    <row r="4790" spans="39:39">
      <c r="AM4790" s="445"/>
    </row>
    <row r="4791" spans="39:39">
      <c r="AM4791" s="445"/>
    </row>
    <row r="4792" spans="39:39">
      <c r="AM4792" s="445"/>
    </row>
    <row r="4793" spans="39:39">
      <c r="AM4793" s="445"/>
    </row>
    <row r="4794" spans="39:39">
      <c r="AM4794" s="445"/>
    </row>
    <row r="4795" spans="39:39">
      <c r="AM4795" s="445"/>
    </row>
    <row r="4796" spans="39:39">
      <c r="AM4796" s="445"/>
    </row>
    <row r="4797" spans="39:39">
      <c r="AM4797" s="445"/>
    </row>
    <row r="4798" spans="39:39">
      <c r="AM4798" s="445"/>
    </row>
    <row r="4799" spans="39:39">
      <c r="AM4799" s="445"/>
    </row>
    <row r="4800" spans="39:39">
      <c r="AM4800" s="445"/>
    </row>
    <row r="4801" spans="39:39">
      <c r="AM4801" s="445"/>
    </row>
    <row r="4802" spans="39:39">
      <c r="AM4802" s="445"/>
    </row>
    <row r="4803" spans="39:39">
      <c r="AM4803" s="445"/>
    </row>
    <row r="4804" spans="39:39">
      <c r="AM4804" s="445"/>
    </row>
    <row r="4805" spans="39:39">
      <c r="AM4805" s="445"/>
    </row>
    <row r="4806" spans="39:39">
      <c r="AM4806" s="445"/>
    </row>
    <row r="4807" spans="39:39">
      <c r="AM4807" s="445"/>
    </row>
    <row r="4808" spans="39:39">
      <c r="AM4808" s="445"/>
    </row>
    <row r="4809" spans="39:39">
      <c r="AM4809" s="445"/>
    </row>
    <row r="4810" spans="39:39">
      <c r="AM4810" s="445"/>
    </row>
    <row r="4811" spans="39:39">
      <c r="AM4811" s="445"/>
    </row>
    <row r="4812" spans="39:39">
      <c r="AM4812" s="445"/>
    </row>
    <row r="4813" spans="39:39">
      <c r="AM4813" s="445"/>
    </row>
    <row r="4814" spans="39:39">
      <c r="AM4814" s="445"/>
    </row>
    <row r="4815" spans="39:39">
      <c r="AM4815" s="445"/>
    </row>
    <row r="4816" spans="39:39">
      <c r="AM4816" s="445"/>
    </row>
    <row r="4817" spans="39:39">
      <c r="AM4817" s="445"/>
    </row>
    <row r="4818" spans="39:39">
      <c r="AM4818" s="445"/>
    </row>
    <row r="4819" spans="39:39">
      <c r="AM4819" s="445"/>
    </row>
    <row r="4820" spans="39:39">
      <c r="AM4820" s="445"/>
    </row>
    <row r="4821" spans="39:39">
      <c r="AM4821" s="445"/>
    </row>
    <row r="4822" spans="39:39">
      <c r="AM4822" s="445"/>
    </row>
    <row r="4823" spans="39:39">
      <c r="AM4823" s="445"/>
    </row>
    <row r="4824" spans="39:39">
      <c r="AM4824" s="445"/>
    </row>
    <row r="4825" spans="39:39">
      <c r="AM4825" s="445"/>
    </row>
    <row r="4826" spans="39:39">
      <c r="AM4826" s="445"/>
    </row>
    <row r="4827" spans="39:39">
      <c r="AM4827" s="445"/>
    </row>
    <row r="4828" spans="39:39">
      <c r="AM4828" s="445"/>
    </row>
    <row r="4829" spans="39:39">
      <c r="AM4829" s="445"/>
    </row>
    <row r="4830" spans="39:39">
      <c r="AM4830" s="445"/>
    </row>
    <row r="4831" spans="39:39">
      <c r="AM4831" s="445"/>
    </row>
    <row r="4832" spans="39:39">
      <c r="AM4832" s="445"/>
    </row>
    <row r="4833" spans="39:39">
      <c r="AM4833" s="445"/>
    </row>
    <row r="4834" spans="39:39">
      <c r="AM4834" s="445"/>
    </row>
    <row r="4835" spans="39:39">
      <c r="AM4835" s="445"/>
    </row>
    <row r="4836" spans="39:39">
      <c r="AM4836" s="445"/>
    </row>
    <row r="4837" spans="39:39">
      <c r="AM4837" s="445"/>
    </row>
    <row r="4838" spans="39:39">
      <c r="AM4838" s="445"/>
    </row>
    <row r="4839" spans="39:39">
      <c r="AM4839" s="445"/>
    </row>
    <row r="4840" spans="39:39">
      <c r="AM4840" s="445"/>
    </row>
    <row r="4841" spans="39:39">
      <c r="AM4841" s="445"/>
    </row>
    <row r="4842" spans="39:39">
      <c r="AM4842" s="445"/>
    </row>
    <row r="4843" spans="39:39">
      <c r="AM4843" s="445"/>
    </row>
    <row r="4844" spans="39:39">
      <c r="AM4844" s="445"/>
    </row>
    <row r="4845" spans="39:39">
      <c r="AM4845" s="445"/>
    </row>
    <row r="4846" spans="39:39">
      <c r="AM4846" s="445"/>
    </row>
    <row r="4847" spans="39:39">
      <c r="AM4847" s="445"/>
    </row>
    <row r="4848" spans="39:39">
      <c r="AM4848" s="445"/>
    </row>
    <row r="4849" spans="39:39">
      <c r="AM4849" s="445"/>
    </row>
    <row r="4850" spans="39:39">
      <c r="AM4850" s="445"/>
    </row>
    <row r="4851" spans="39:39">
      <c r="AM4851" s="445"/>
    </row>
    <row r="4852" spans="39:39">
      <c r="AM4852" s="445"/>
    </row>
    <row r="4853" spans="39:39">
      <c r="AM4853" s="445"/>
    </row>
    <row r="4854" spans="39:39">
      <c r="AM4854" s="445"/>
    </row>
    <row r="4855" spans="39:39">
      <c r="AM4855" s="445"/>
    </row>
    <row r="4856" spans="39:39">
      <c r="AM4856" s="445"/>
    </row>
    <row r="4857" spans="39:39">
      <c r="AM4857" s="445"/>
    </row>
    <row r="4858" spans="39:39">
      <c r="AM4858" s="445"/>
    </row>
    <row r="4859" spans="39:39">
      <c r="AM4859" s="445"/>
    </row>
    <row r="4860" spans="39:39">
      <c r="AM4860" s="445"/>
    </row>
    <row r="4861" spans="39:39">
      <c r="AM4861" s="445"/>
    </row>
    <row r="4862" spans="39:39">
      <c r="AM4862" s="445"/>
    </row>
    <row r="4863" spans="39:39">
      <c r="AM4863" s="445"/>
    </row>
    <row r="4864" spans="39:39">
      <c r="AM4864" s="445"/>
    </row>
    <row r="4865" spans="39:39">
      <c r="AM4865" s="445"/>
    </row>
    <row r="4866" spans="39:39">
      <c r="AM4866" s="445"/>
    </row>
    <row r="4867" spans="39:39">
      <c r="AM4867" s="445"/>
    </row>
    <row r="4868" spans="39:39">
      <c r="AM4868" s="445"/>
    </row>
    <row r="4869" spans="39:39">
      <c r="AM4869" s="445"/>
    </row>
    <row r="4870" spans="39:39">
      <c r="AM4870" s="445"/>
    </row>
    <row r="4871" spans="39:39">
      <c r="AM4871" s="445"/>
    </row>
    <row r="4872" spans="39:39">
      <c r="AM4872" s="445"/>
    </row>
    <row r="4873" spans="39:39">
      <c r="AM4873" s="445"/>
    </row>
    <row r="4874" spans="39:39">
      <c r="AM4874" s="445"/>
    </row>
    <row r="4875" spans="39:39">
      <c r="AM4875" s="445"/>
    </row>
    <row r="4876" spans="39:39">
      <c r="AM4876" s="445"/>
    </row>
    <row r="4877" spans="39:39">
      <c r="AM4877" s="445"/>
    </row>
    <row r="4878" spans="39:39">
      <c r="AM4878" s="445"/>
    </row>
    <row r="4879" spans="39:39">
      <c r="AM4879" s="445"/>
    </row>
    <row r="4880" spans="39:39">
      <c r="AM4880" s="445"/>
    </row>
    <row r="4881" spans="39:39">
      <c r="AM4881" s="445"/>
    </row>
    <row r="4882" spans="39:39">
      <c r="AM4882" s="445"/>
    </row>
    <row r="4883" spans="39:39">
      <c r="AM4883" s="445"/>
    </row>
    <row r="4884" spans="39:39">
      <c r="AM4884" s="445"/>
    </row>
    <row r="4885" spans="39:39">
      <c r="AM4885" s="445"/>
    </row>
    <row r="4886" spans="39:39">
      <c r="AM4886" s="445"/>
    </row>
    <row r="4887" spans="39:39">
      <c r="AM4887" s="445"/>
    </row>
    <row r="4888" spans="39:39">
      <c r="AM4888" s="445"/>
    </row>
    <row r="4889" spans="39:39">
      <c r="AM4889" s="445"/>
    </row>
    <row r="4890" spans="39:39">
      <c r="AM4890" s="445"/>
    </row>
    <row r="4891" spans="39:39">
      <c r="AM4891" s="445"/>
    </row>
    <row r="4892" spans="39:39">
      <c r="AM4892" s="445"/>
    </row>
    <row r="4893" spans="39:39">
      <c r="AM4893" s="445"/>
    </row>
    <row r="4894" spans="39:39">
      <c r="AM4894" s="445"/>
    </row>
    <row r="4895" spans="39:39">
      <c r="AM4895" s="445"/>
    </row>
    <row r="4896" spans="39:39">
      <c r="AM4896" s="445"/>
    </row>
    <row r="4897" spans="39:39">
      <c r="AM4897" s="445"/>
    </row>
    <row r="4898" spans="39:39">
      <c r="AM4898" s="445"/>
    </row>
    <row r="4899" spans="39:39">
      <c r="AM4899" s="445"/>
    </row>
    <row r="4900" spans="39:39">
      <c r="AM4900" s="445"/>
    </row>
    <row r="4901" spans="39:39">
      <c r="AM4901" s="445"/>
    </row>
    <row r="4902" spans="39:39">
      <c r="AM4902" s="445"/>
    </row>
    <row r="4903" spans="39:39">
      <c r="AM4903" s="445"/>
    </row>
    <row r="4904" spans="39:39">
      <c r="AM4904" s="445"/>
    </row>
    <row r="4905" spans="39:39">
      <c r="AM4905" s="445"/>
    </row>
    <row r="4906" spans="39:39">
      <c r="AM4906" s="445"/>
    </row>
    <row r="4907" spans="39:39">
      <c r="AM4907" s="445"/>
    </row>
    <row r="4908" spans="39:39">
      <c r="AM4908" s="445"/>
    </row>
    <row r="4909" spans="39:39">
      <c r="AM4909" s="445"/>
    </row>
    <row r="4910" spans="39:39">
      <c r="AM4910" s="445"/>
    </row>
    <row r="4911" spans="39:39">
      <c r="AM4911" s="445"/>
    </row>
    <row r="4912" spans="39:39">
      <c r="AM4912" s="445"/>
    </row>
    <row r="4913" spans="39:39">
      <c r="AM4913" s="445"/>
    </row>
    <row r="4914" spans="39:39">
      <c r="AM4914" s="445"/>
    </row>
    <row r="4915" spans="39:39">
      <c r="AM4915" s="445"/>
    </row>
    <row r="4916" spans="39:39">
      <c r="AM4916" s="445"/>
    </row>
    <row r="4917" spans="39:39">
      <c r="AM4917" s="445"/>
    </row>
    <row r="4918" spans="39:39">
      <c r="AM4918" s="445"/>
    </row>
    <row r="4919" spans="39:39">
      <c r="AM4919" s="445"/>
    </row>
    <row r="4920" spans="39:39">
      <c r="AM4920" s="445"/>
    </row>
    <row r="4921" spans="39:39">
      <c r="AM4921" s="445"/>
    </row>
    <row r="4922" spans="39:39">
      <c r="AM4922" s="445"/>
    </row>
    <row r="4923" spans="39:39">
      <c r="AM4923" s="445"/>
    </row>
    <row r="4924" spans="39:39">
      <c r="AM4924" s="445"/>
    </row>
    <row r="4925" spans="39:39">
      <c r="AM4925" s="445"/>
    </row>
    <row r="4926" spans="39:39">
      <c r="AM4926" s="445"/>
    </row>
    <row r="4927" spans="39:39">
      <c r="AM4927" s="445"/>
    </row>
    <row r="4928" spans="39:39">
      <c r="AM4928" s="445"/>
    </row>
    <row r="4929" spans="39:39">
      <c r="AM4929" s="445"/>
    </row>
    <row r="4930" spans="39:39">
      <c r="AM4930" s="445"/>
    </row>
    <row r="4931" spans="39:39">
      <c r="AM4931" s="445"/>
    </row>
    <row r="4932" spans="39:39">
      <c r="AM4932" s="445"/>
    </row>
    <row r="4933" spans="39:39">
      <c r="AM4933" s="445"/>
    </row>
    <row r="4934" spans="39:39">
      <c r="AM4934" s="445"/>
    </row>
    <row r="4935" spans="39:39">
      <c r="AM4935" s="445"/>
    </row>
    <row r="4936" spans="39:39">
      <c r="AM4936" s="445"/>
    </row>
    <row r="4937" spans="39:39">
      <c r="AM4937" s="445"/>
    </row>
    <row r="4938" spans="39:39">
      <c r="AM4938" s="445"/>
    </row>
    <row r="4939" spans="39:39">
      <c r="AM4939" s="445"/>
    </row>
    <row r="4940" spans="39:39">
      <c r="AM4940" s="445"/>
    </row>
    <row r="4941" spans="39:39">
      <c r="AM4941" s="445"/>
    </row>
    <row r="4942" spans="39:39">
      <c r="AM4942" s="445"/>
    </row>
    <row r="4943" spans="39:39">
      <c r="AM4943" s="445"/>
    </row>
    <row r="4944" spans="39:39">
      <c r="AM4944" s="445"/>
    </row>
    <row r="4945" spans="39:39">
      <c r="AM4945" s="445"/>
    </row>
    <row r="4946" spans="39:39">
      <c r="AM4946" s="445"/>
    </row>
    <row r="4947" spans="39:39">
      <c r="AM4947" s="445"/>
    </row>
    <row r="4948" spans="39:39">
      <c r="AM4948" s="445"/>
    </row>
    <row r="4949" spans="39:39">
      <c r="AM4949" s="445"/>
    </row>
    <row r="4950" spans="39:39">
      <c r="AM4950" s="445"/>
    </row>
    <row r="4951" spans="39:39">
      <c r="AM4951" s="445"/>
    </row>
    <row r="4952" spans="39:39">
      <c r="AM4952" s="445"/>
    </row>
    <row r="4953" spans="39:39">
      <c r="AM4953" s="445"/>
    </row>
    <row r="4954" spans="39:39">
      <c r="AM4954" s="445"/>
    </row>
    <row r="4955" spans="39:39">
      <c r="AM4955" s="445"/>
    </row>
    <row r="4956" spans="39:39">
      <c r="AM4956" s="445"/>
    </row>
    <row r="4957" spans="39:39">
      <c r="AM4957" s="445"/>
    </row>
    <row r="4958" spans="39:39">
      <c r="AM4958" s="445"/>
    </row>
    <row r="4959" spans="39:39">
      <c r="AM4959" s="445"/>
    </row>
    <row r="4960" spans="39:39">
      <c r="AM4960" s="445"/>
    </row>
    <row r="4961" spans="39:39">
      <c r="AM4961" s="445"/>
    </row>
    <row r="4962" spans="39:39">
      <c r="AM4962" s="445"/>
    </row>
    <row r="4963" spans="39:39">
      <c r="AM4963" s="445"/>
    </row>
    <row r="4964" spans="39:39">
      <c r="AM4964" s="445"/>
    </row>
    <row r="4965" spans="39:39">
      <c r="AM4965" s="445"/>
    </row>
    <row r="4966" spans="39:39">
      <c r="AM4966" s="445"/>
    </row>
    <row r="4967" spans="39:39">
      <c r="AM4967" s="445"/>
    </row>
    <row r="4968" spans="39:39">
      <c r="AM4968" s="445"/>
    </row>
    <row r="4969" spans="39:39">
      <c r="AM4969" s="445"/>
    </row>
    <row r="4970" spans="39:39">
      <c r="AM4970" s="445"/>
    </row>
    <row r="4971" spans="39:39">
      <c r="AM4971" s="445"/>
    </row>
    <row r="4972" spans="39:39">
      <c r="AM4972" s="445"/>
    </row>
    <row r="4973" spans="39:39">
      <c r="AM4973" s="445"/>
    </row>
    <row r="4974" spans="39:39">
      <c r="AM4974" s="445"/>
    </row>
    <row r="4975" spans="39:39">
      <c r="AM4975" s="445"/>
    </row>
    <row r="4976" spans="39:39">
      <c r="AM4976" s="445"/>
    </row>
    <row r="4977" spans="39:39">
      <c r="AM4977" s="445"/>
    </row>
    <row r="4978" spans="39:39">
      <c r="AM4978" s="445"/>
    </row>
    <row r="4979" spans="39:39">
      <c r="AM4979" s="445"/>
    </row>
    <row r="4980" spans="39:39">
      <c r="AM4980" s="445"/>
    </row>
    <row r="4981" spans="39:39">
      <c r="AM4981" s="445"/>
    </row>
    <row r="4982" spans="39:39">
      <c r="AM4982" s="445"/>
    </row>
    <row r="4983" spans="39:39">
      <c r="AM4983" s="445"/>
    </row>
    <row r="4984" spans="39:39">
      <c r="AM4984" s="445"/>
    </row>
    <row r="4985" spans="39:39">
      <c r="AM4985" s="445"/>
    </row>
    <row r="4986" spans="39:39">
      <c r="AM4986" s="445"/>
    </row>
    <row r="4987" spans="39:39">
      <c r="AM4987" s="445"/>
    </row>
    <row r="4988" spans="39:39">
      <c r="AM4988" s="445"/>
    </row>
    <row r="4989" spans="39:39">
      <c r="AM4989" s="445"/>
    </row>
    <row r="4990" spans="39:39">
      <c r="AM4990" s="445"/>
    </row>
    <row r="4991" spans="39:39">
      <c r="AM4991" s="445"/>
    </row>
    <row r="4992" spans="39:39">
      <c r="AM4992" s="445"/>
    </row>
    <row r="4993" spans="39:39">
      <c r="AM4993" s="445"/>
    </row>
    <row r="4994" spans="39:39">
      <c r="AM4994" s="445"/>
    </row>
    <row r="4995" spans="39:39">
      <c r="AM4995" s="445"/>
    </row>
    <row r="4996" spans="39:39">
      <c r="AM4996" s="445"/>
    </row>
    <row r="4997" spans="39:39">
      <c r="AM4997" s="445"/>
    </row>
    <row r="4998" spans="39:39">
      <c r="AM4998" s="445"/>
    </row>
    <row r="4999" spans="39:39">
      <c r="AM4999" s="445"/>
    </row>
    <row r="5000" spans="39:39">
      <c r="AM5000" s="445"/>
    </row>
    <row r="5001" spans="39:39">
      <c r="AM5001" s="445"/>
    </row>
    <row r="5002" spans="39:39">
      <c r="AM5002" s="445"/>
    </row>
    <row r="5003" spans="39:39">
      <c r="AM5003" s="445"/>
    </row>
    <row r="5004" spans="39:39">
      <c r="AM5004" s="445"/>
    </row>
    <row r="5005" spans="39:39">
      <c r="AM5005" s="445"/>
    </row>
    <row r="5006" spans="39:39">
      <c r="AM5006" s="445"/>
    </row>
    <row r="5007" spans="39:39">
      <c r="AM5007" s="445"/>
    </row>
    <row r="5008" spans="39:39">
      <c r="AM5008" s="445"/>
    </row>
    <row r="5009" spans="39:39">
      <c r="AM5009" s="445"/>
    </row>
    <row r="5010" spans="39:39">
      <c r="AM5010" s="445"/>
    </row>
    <row r="5011" spans="39:39">
      <c r="AM5011" s="445"/>
    </row>
    <row r="5012" spans="39:39">
      <c r="AM5012" s="445"/>
    </row>
    <row r="5013" spans="39:39">
      <c r="AM5013" s="445"/>
    </row>
    <row r="5014" spans="39:39">
      <c r="AM5014" s="445"/>
    </row>
    <row r="5015" spans="39:39">
      <c r="AM5015" s="445"/>
    </row>
    <row r="5016" spans="39:39">
      <c r="AM5016" s="445"/>
    </row>
    <row r="5017" spans="39:39">
      <c r="AM5017" s="445"/>
    </row>
    <row r="5018" spans="39:39">
      <c r="AM5018" s="445"/>
    </row>
    <row r="5019" spans="39:39">
      <c r="AM5019" s="445"/>
    </row>
    <row r="5020" spans="39:39">
      <c r="AM5020" s="445"/>
    </row>
    <row r="5021" spans="39:39">
      <c r="AM5021" s="445"/>
    </row>
    <row r="5022" spans="39:39">
      <c r="AM5022" s="445"/>
    </row>
    <row r="5023" spans="39:39">
      <c r="AM5023" s="445"/>
    </row>
    <row r="5024" spans="39:39">
      <c r="AM5024" s="445"/>
    </row>
    <row r="5025" spans="39:39">
      <c r="AM5025" s="445"/>
    </row>
    <row r="5026" spans="39:39">
      <c r="AM5026" s="445"/>
    </row>
    <row r="5027" spans="39:39">
      <c r="AM5027" s="445"/>
    </row>
    <row r="5028" spans="39:39">
      <c r="AM5028" s="445"/>
    </row>
    <row r="5029" spans="39:39">
      <c r="AM5029" s="445"/>
    </row>
    <row r="5030" spans="39:39">
      <c r="AM5030" s="445"/>
    </row>
    <row r="5031" spans="39:39">
      <c r="AM5031" s="445"/>
    </row>
    <row r="5032" spans="39:39">
      <c r="AM5032" s="445"/>
    </row>
    <row r="5033" spans="39:39">
      <c r="AM5033" s="445"/>
    </row>
    <row r="5034" spans="39:39">
      <c r="AM5034" s="445"/>
    </row>
    <row r="5035" spans="39:39">
      <c r="AM5035" s="445"/>
    </row>
    <row r="5036" spans="39:39">
      <c r="AM5036" s="445"/>
    </row>
    <row r="5037" spans="39:39">
      <c r="AM5037" s="445"/>
    </row>
    <row r="5038" spans="39:39">
      <c r="AM5038" s="445"/>
    </row>
    <row r="5039" spans="39:39">
      <c r="AM5039" s="445"/>
    </row>
    <row r="5040" spans="39:39">
      <c r="AM5040" s="445"/>
    </row>
    <row r="5041" spans="39:39">
      <c r="AM5041" s="445"/>
    </row>
    <row r="5042" spans="39:39">
      <c r="AM5042" s="445"/>
    </row>
    <row r="5043" spans="39:39">
      <c r="AM5043" s="445"/>
    </row>
    <row r="5044" spans="39:39">
      <c r="AM5044" s="445"/>
    </row>
    <row r="5045" spans="39:39">
      <c r="AM5045" s="445"/>
    </row>
    <row r="5046" spans="39:39">
      <c r="AM5046" s="445"/>
    </row>
    <row r="5047" spans="39:39">
      <c r="AM5047" s="445"/>
    </row>
    <row r="5048" spans="39:39">
      <c r="AM5048" s="445"/>
    </row>
    <row r="5049" spans="39:39">
      <c r="AM5049" s="445"/>
    </row>
    <row r="5050" spans="39:39">
      <c r="AM5050" s="445"/>
    </row>
    <row r="5051" spans="39:39">
      <c r="AM5051" s="445"/>
    </row>
    <row r="5052" spans="39:39">
      <c r="AM5052" s="445"/>
    </row>
    <row r="5053" spans="39:39">
      <c r="AM5053" s="445"/>
    </row>
    <row r="5054" spans="39:39">
      <c r="AM5054" s="445"/>
    </row>
    <row r="5055" spans="39:39">
      <c r="AM5055" s="445"/>
    </row>
    <row r="5056" spans="39:39">
      <c r="AM5056" s="445"/>
    </row>
    <row r="5057" spans="39:39">
      <c r="AM5057" s="445"/>
    </row>
    <row r="5058" spans="39:39">
      <c r="AM5058" s="445"/>
    </row>
    <row r="5059" spans="39:39">
      <c r="AM5059" s="445"/>
    </row>
    <row r="5060" spans="39:39">
      <c r="AM5060" s="445"/>
    </row>
    <row r="5061" spans="39:39">
      <c r="AM5061" s="445"/>
    </row>
    <row r="5062" spans="39:39">
      <c r="AM5062" s="445"/>
    </row>
    <row r="5063" spans="39:39">
      <c r="AM5063" s="445"/>
    </row>
    <row r="5064" spans="39:39">
      <c r="AM5064" s="445"/>
    </row>
    <row r="5065" spans="39:39">
      <c r="AM5065" s="445"/>
    </row>
    <row r="5066" spans="39:39">
      <c r="AM5066" s="445"/>
    </row>
    <row r="5067" spans="39:39">
      <c r="AM5067" s="445"/>
    </row>
    <row r="5068" spans="39:39">
      <c r="AM5068" s="445"/>
    </row>
    <row r="5069" spans="39:39">
      <c r="AM5069" s="445"/>
    </row>
    <row r="5070" spans="39:39">
      <c r="AM5070" s="445"/>
    </row>
    <row r="5071" spans="39:39">
      <c r="AM5071" s="445"/>
    </row>
    <row r="5072" spans="39:39">
      <c r="AM5072" s="445"/>
    </row>
    <row r="5073" spans="39:39">
      <c r="AM5073" s="445"/>
    </row>
    <row r="5074" spans="39:39">
      <c r="AM5074" s="445"/>
    </row>
    <row r="5075" spans="39:39">
      <c r="AM5075" s="445"/>
    </row>
    <row r="5076" spans="39:39">
      <c r="AM5076" s="445"/>
    </row>
    <row r="5077" spans="39:39">
      <c r="AM5077" s="445"/>
    </row>
    <row r="5078" spans="39:39">
      <c r="AM5078" s="445"/>
    </row>
    <row r="5079" spans="39:39">
      <c r="AM5079" s="445"/>
    </row>
    <row r="5080" spans="39:39">
      <c r="AM5080" s="445"/>
    </row>
    <row r="5081" spans="39:39">
      <c r="AM5081" s="445"/>
    </row>
    <row r="5082" spans="39:39">
      <c r="AM5082" s="445"/>
    </row>
    <row r="5083" spans="39:39">
      <c r="AM5083" s="445"/>
    </row>
    <row r="5084" spans="39:39">
      <c r="AM5084" s="445"/>
    </row>
    <row r="5085" spans="39:39">
      <c r="AM5085" s="445"/>
    </row>
    <row r="5086" spans="39:39">
      <c r="AM5086" s="445"/>
    </row>
    <row r="5087" spans="39:39">
      <c r="AM5087" s="445"/>
    </row>
    <row r="5088" spans="39:39">
      <c r="AM5088" s="445"/>
    </row>
    <row r="5089" spans="39:39">
      <c r="AM5089" s="445"/>
    </row>
    <row r="5090" spans="39:39">
      <c r="AM5090" s="445"/>
    </row>
    <row r="5091" spans="39:39">
      <c r="AM5091" s="445"/>
    </row>
    <row r="5092" spans="39:39">
      <c r="AM5092" s="445"/>
    </row>
    <row r="5093" spans="39:39">
      <c r="AM5093" s="445"/>
    </row>
    <row r="5094" spans="39:39">
      <c r="AM5094" s="445"/>
    </row>
    <row r="5095" spans="39:39">
      <c r="AM5095" s="445"/>
    </row>
    <row r="5096" spans="39:39">
      <c r="AM5096" s="445"/>
    </row>
    <row r="5097" spans="39:39">
      <c r="AM5097" s="445"/>
    </row>
    <row r="5098" spans="39:39">
      <c r="AM5098" s="445"/>
    </row>
    <row r="5099" spans="39:39">
      <c r="AM5099" s="445"/>
    </row>
    <row r="5100" spans="39:39">
      <c r="AM5100" s="445"/>
    </row>
    <row r="5101" spans="39:39">
      <c r="AM5101" s="445"/>
    </row>
    <row r="5102" spans="39:39">
      <c r="AM5102" s="445"/>
    </row>
    <row r="5103" spans="39:39">
      <c r="AM5103" s="445"/>
    </row>
    <row r="5104" spans="39:39">
      <c r="AM5104" s="445"/>
    </row>
    <row r="5105" spans="39:39">
      <c r="AM5105" s="445"/>
    </row>
    <row r="5106" spans="39:39">
      <c r="AM5106" s="445"/>
    </row>
    <row r="5107" spans="39:39">
      <c r="AM5107" s="445"/>
    </row>
    <row r="5108" spans="39:39">
      <c r="AM5108" s="445"/>
    </row>
    <row r="5109" spans="39:39">
      <c r="AM5109" s="445"/>
    </row>
    <row r="5110" spans="39:39">
      <c r="AM5110" s="445"/>
    </row>
    <row r="5111" spans="39:39">
      <c r="AM5111" s="445"/>
    </row>
    <row r="5112" spans="39:39">
      <c r="AM5112" s="445"/>
    </row>
    <row r="5113" spans="39:39">
      <c r="AM5113" s="445"/>
    </row>
    <row r="5114" spans="39:39">
      <c r="AM5114" s="445"/>
    </row>
    <row r="5115" spans="39:39">
      <c r="AM5115" s="445"/>
    </row>
    <row r="5116" spans="39:39">
      <c r="AM5116" s="445"/>
    </row>
    <row r="5117" spans="39:39">
      <c r="AM5117" s="445"/>
    </row>
    <row r="5118" spans="39:39">
      <c r="AM5118" s="445"/>
    </row>
    <row r="5119" spans="39:39">
      <c r="AM5119" s="445"/>
    </row>
    <row r="5120" spans="39:39">
      <c r="AM5120" s="445"/>
    </row>
    <row r="5121" spans="39:39">
      <c r="AM5121" s="445"/>
    </row>
    <row r="5122" spans="39:39">
      <c r="AM5122" s="445"/>
    </row>
    <row r="5123" spans="39:39">
      <c r="AM5123" s="445"/>
    </row>
    <row r="5124" spans="39:39">
      <c r="AM5124" s="445"/>
    </row>
    <row r="5125" spans="39:39">
      <c r="AM5125" s="445"/>
    </row>
    <row r="5126" spans="39:39">
      <c r="AM5126" s="445"/>
    </row>
    <row r="5127" spans="39:39">
      <c r="AM5127" s="445"/>
    </row>
    <row r="5128" spans="39:39">
      <c r="AM5128" s="445"/>
    </row>
    <row r="5129" spans="39:39">
      <c r="AM5129" s="445"/>
    </row>
    <row r="5130" spans="39:39">
      <c r="AM5130" s="445"/>
    </row>
    <row r="5131" spans="39:39">
      <c r="AM5131" s="445"/>
    </row>
    <row r="5132" spans="39:39">
      <c r="AM5132" s="445"/>
    </row>
    <row r="5133" spans="39:39">
      <c r="AM5133" s="445"/>
    </row>
    <row r="5134" spans="39:39">
      <c r="AM5134" s="445"/>
    </row>
    <row r="5135" spans="39:39">
      <c r="AM5135" s="445"/>
    </row>
    <row r="5136" spans="39:39">
      <c r="AM5136" s="445"/>
    </row>
    <row r="5137" spans="39:39">
      <c r="AM5137" s="445"/>
    </row>
    <row r="5138" spans="39:39">
      <c r="AM5138" s="445"/>
    </row>
    <row r="5139" spans="39:39">
      <c r="AM5139" s="445"/>
    </row>
    <row r="5140" spans="39:39">
      <c r="AM5140" s="445"/>
    </row>
    <row r="5141" spans="39:39">
      <c r="AM5141" s="445"/>
    </row>
    <row r="5142" spans="39:39">
      <c r="AM5142" s="445"/>
    </row>
    <row r="5143" spans="39:39">
      <c r="AM5143" s="445"/>
    </row>
    <row r="5144" spans="39:39">
      <c r="AM5144" s="445"/>
    </row>
    <row r="5145" spans="39:39">
      <c r="AM5145" s="445"/>
    </row>
    <row r="5146" spans="39:39">
      <c r="AM5146" s="445"/>
    </row>
    <row r="5147" spans="39:39">
      <c r="AM5147" s="445"/>
    </row>
    <row r="5148" spans="39:39">
      <c r="AM5148" s="445"/>
    </row>
    <row r="5149" spans="39:39">
      <c r="AM5149" s="445"/>
    </row>
    <row r="5150" spans="39:39">
      <c r="AM5150" s="445"/>
    </row>
    <row r="5151" spans="39:39">
      <c r="AM5151" s="445"/>
    </row>
    <row r="5152" spans="39:39">
      <c r="AM5152" s="445"/>
    </row>
    <row r="5153" spans="39:39">
      <c r="AM5153" s="445"/>
    </row>
    <row r="5154" spans="39:39">
      <c r="AM5154" s="445"/>
    </row>
    <row r="5155" spans="39:39">
      <c r="AM5155" s="445"/>
    </row>
    <row r="5156" spans="39:39">
      <c r="AM5156" s="445"/>
    </row>
    <row r="5157" spans="39:39">
      <c r="AM5157" s="445"/>
    </row>
    <row r="5158" spans="39:39">
      <c r="AM5158" s="445"/>
    </row>
    <row r="5159" spans="39:39">
      <c r="AM5159" s="445"/>
    </row>
    <row r="5160" spans="39:39">
      <c r="AM5160" s="445"/>
    </row>
    <row r="5161" spans="39:39">
      <c r="AM5161" s="445"/>
    </row>
    <row r="5162" spans="39:39">
      <c r="AM5162" s="445"/>
    </row>
    <row r="5163" spans="39:39">
      <c r="AM5163" s="445"/>
    </row>
    <row r="5164" spans="39:39">
      <c r="AM5164" s="445"/>
    </row>
    <row r="5165" spans="39:39">
      <c r="AM5165" s="445"/>
    </row>
    <row r="5166" spans="39:39">
      <c r="AM5166" s="445"/>
    </row>
    <row r="5167" spans="39:39">
      <c r="AM5167" s="445"/>
    </row>
    <row r="5168" spans="39:39">
      <c r="AM5168" s="445"/>
    </row>
    <row r="5169" spans="39:39">
      <c r="AM5169" s="445"/>
    </row>
    <row r="5170" spans="39:39">
      <c r="AM5170" s="445"/>
    </row>
    <row r="5171" spans="39:39">
      <c r="AM5171" s="445"/>
    </row>
    <row r="5172" spans="39:39">
      <c r="AM5172" s="445"/>
    </row>
    <row r="5173" spans="39:39">
      <c r="AM5173" s="445"/>
    </row>
    <row r="5174" spans="39:39">
      <c r="AM5174" s="445"/>
    </row>
    <row r="5175" spans="39:39">
      <c r="AM5175" s="445"/>
    </row>
    <row r="5176" spans="39:39">
      <c r="AM5176" s="445"/>
    </row>
    <row r="5177" spans="39:39">
      <c r="AM5177" s="445"/>
    </row>
    <row r="5178" spans="39:39">
      <c r="AM5178" s="445"/>
    </row>
    <row r="5179" spans="39:39">
      <c r="AM5179" s="445"/>
    </row>
    <row r="5180" spans="39:39">
      <c r="AM5180" s="445"/>
    </row>
    <row r="5181" spans="39:39">
      <c r="AM5181" s="445"/>
    </row>
    <row r="5182" spans="39:39">
      <c r="AM5182" s="445"/>
    </row>
    <row r="5183" spans="39:39">
      <c r="AM5183" s="445"/>
    </row>
    <row r="5184" spans="39:39">
      <c r="AM5184" s="445"/>
    </row>
    <row r="5185" spans="39:39">
      <c r="AM5185" s="445"/>
    </row>
    <row r="5186" spans="39:39">
      <c r="AM5186" s="445"/>
    </row>
    <row r="5187" spans="39:39">
      <c r="AM5187" s="445"/>
    </row>
    <row r="5188" spans="39:39">
      <c r="AM5188" s="445"/>
    </row>
    <row r="5189" spans="39:39">
      <c r="AM5189" s="445"/>
    </row>
    <row r="5190" spans="39:39">
      <c r="AM5190" s="445"/>
    </row>
    <row r="5191" spans="39:39">
      <c r="AM5191" s="445"/>
    </row>
    <row r="5192" spans="39:39">
      <c r="AM5192" s="445"/>
    </row>
    <row r="5193" spans="39:39">
      <c r="AM5193" s="445"/>
    </row>
    <row r="5194" spans="39:39">
      <c r="AM5194" s="445"/>
    </row>
    <row r="5195" spans="39:39">
      <c r="AM5195" s="445"/>
    </row>
    <row r="5196" spans="39:39">
      <c r="AM5196" s="445"/>
    </row>
    <row r="5197" spans="39:39">
      <c r="AM5197" s="445"/>
    </row>
    <row r="5198" spans="39:39">
      <c r="AM5198" s="445"/>
    </row>
    <row r="5199" spans="39:39">
      <c r="AM5199" s="445"/>
    </row>
    <row r="5200" spans="39:39">
      <c r="AM5200" s="445"/>
    </row>
    <row r="5201" spans="39:39">
      <c r="AM5201" s="445"/>
    </row>
    <row r="5202" spans="39:39">
      <c r="AM5202" s="445"/>
    </row>
    <row r="5203" spans="39:39">
      <c r="AM5203" s="445"/>
    </row>
    <row r="5204" spans="39:39">
      <c r="AM5204" s="445"/>
    </row>
    <row r="5205" spans="39:39">
      <c r="AM5205" s="445"/>
    </row>
    <row r="5206" spans="39:39">
      <c r="AM5206" s="445"/>
    </row>
    <row r="5207" spans="39:39">
      <c r="AM5207" s="445"/>
    </row>
    <row r="5208" spans="39:39">
      <c r="AM5208" s="445"/>
    </row>
    <row r="5209" spans="39:39">
      <c r="AM5209" s="445"/>
    </row>
    <row r="5210" spans="39:39">
      <c r="AM5210" s="445"/>
    </row>
    <row r="5211" spans="39:39">
      <c r="AM5211" s="445"/>
    </row>
    <row r="5212" spans="39:39">
      <c r="AM5212" s="445"/>
    </row>
    <row r="5213" spans="39:39">
      <c r="AM5213" s="445"/>
    </row>
    <row r="5214" spans="39:39">
      <c r="AM5214" s="445"/>
    </row>
    <row r="5215" spans="39:39">
      <c r="AM5215" s="445"/>
    </row>
    <row r="5216" spans="39:39">
      <c r="AM5216" s="445"/>
    </row>
    <row r="5217" spans="39:39">
      <c r="AM5217" s="445"/>
    </row>
    <row r="5218" spans="39:39">
      <c r="AM5218" s="445"/>
    </row>
    <row r="5219" spans="39:39">
      <c r="AM5219" s="445"/>
    </row>
    <row r="5220" spans="39:39">
      <c r="AM5220" s="445"/>
    </row>
    <row r="5221" spans="39:39">
      <c r="AM5221" s="445"/>
    </row>
    <row r="5222" spans="39:39">
      <c r="AM5222" s="445"/>
    </row>
    <row r="5223" spans="39:39">
      <c r="AM5223" s="445"/>
    </row>
    <row r="5224" spans="39:39">
      <c r="AM5224" s="445"/>
    </row>
    <row r="5225" spans="39:39">
      <c r="AM5225" s="445"/>
    </row>
    <row r="5226" spans="39:39">
      <c r="AM5226" s="445"/>
    </row>
    <row r="5227" spans="39:39">
      <c r="AM5227" s="445"/>
    </row>
    <row r="5228" spans="39:39">
      <c r="AM5228" s="445"/>
    </row>
    <row r="5229" spans="39:39">
      <c r="AM5229" s="445"/>
    </row>
    <row r="5230" spans="39:39">
      <c r="AM5230" s="445"/>
    </row>
    <row r="5231" spans="39:39">
      <c r="AM5231" s="445"/>
    </row>
    <row r="5232" spans="39:39">
      <c r="AM5232" s="445"/>
    </row>
    <row r="5233" spans="39:39">
      <c r="AM5233" s="445"/>
    </row>
    <row r="5234" spans="39:39">
      <c r="AM5234" s="445"/>
    </row>
    <row r="5235" spans="39:39">
      <c r="AM5235" s="445"/>
    </row>
    <row r="5236" spans="39:39">
      <c r="AM5236" s="445"/>
    </row>
    <row r="5237" spans="39:39">
      <c r="AM5237" s="445"/>
    </row>
    <row r="5238" spans="39:39">
      <c r="AM5238" s="445"/>
    </row>
    <row r="5239" spans="39:39">
      <c r="AM5239" s="445"/>
    </row>
    <row r="5240" spans="39:39">
      <c r="AM5240" s="445"/>
    </row>
    <row r="5241" spans="39:39">
      <c r="AM5241" s="445"/>
    </row>
    <row r="5242" spans="39:39">
      <c r="AM5242" s="445"/>
    </row>
    <row r="5243" spans="39:39">
      <c r="AM5243" s="445"/>
    </row>
    <row r="5244" spans="39:39">
      <c r="AM5244" s="445"/>
    </row>
    <row r="5245" spans="39:39">
      <c r="AM5245" s="445"/>
    </row>
    <row r="5246" spans="39:39">
      <c r="AM5246" s="445"/>
    </row>
    <row r="5247" spans="39:39">
      <c r="AM5247" s="445"/>
    </row>
    <row r="5248" spans="39:39">
      <c r="AM5248" s="445"/>
    </row>
    <row r="5249" spans="39:39">
      <c r="AM5249" s="445"/>
    </row>
    <row r="5250" spans="39:39">
      <c r="AM5250" s="445"/>
    </row>
    <row r="5251" spans="39:39">
      <c r="AM5251" s="445"/>
    </row>
    <row r="5252" spans="39:39">
      <c r="AM5252" s="445"/>
    </row>
    <row r="5253" spans="39:39">
      <c r="AM5253" s="445"/>
    </row>
    <row r="5254" spans="39:39">
      <c r="AM5254" s="445"/>
    </row>
    <row r="5255" spans="39:39">
      <c r="AM5255" s="445"/>
    </row>
    <row r="5256" spans="39:39">
      <c r="AM5256" s="445"/>
    </row>
    <row r="5257" spans="39:39">
      <c r="AM5257" s="445"/>
    </row>
    <row r="5258" spans="39:39">
      <c r="AM5258" s="445"/>
    </row>
    <row r="5259" spans="39:39">
      <c r="AM5259" s="445"/>
    </row>
    <row r="5260" spans="39:39">
      <c r="AM5260" s="445"/>
    </row>
    <row r="5261" spans="39:39">
      <c r="AM5261" s="445"/>
    </row>
    <row r="5262" spans="39:39">
      <c r="AM5262" s="445"/>
    </row>
    <row r="5263" spans="39:39">
      <c r="AM5263" s="445"/>
    </row>
    <row r="5264" spans="39:39">
      <c r="AM5264" s="445"/>
    </row>
    <row r="5265" spans="39:39">
      <c r="AM5265" s="445"/>
    </row>
    <row r="5266" spans="39:39">
      <c r="AM5266" s="445"/>
    </row>
    <row r="5267" spans="39:39">
      <c r="AM5267" s="445"/>
    </row>
    <row r="5268" spans="39:39">
      <c r="AM5268" s="445"/>
    </row>
    <row r="5269" spans="39:39">
      <c r="AM5269" s="445"/>
    </row>
    <row r="5270" spans="39:39">
      <c r="AM5270" s="445"/>
    </row>
    <row r="5271" spans="39:39">
      <c r="AM5271" s="445"/>
    </row>
    <row r="5272" spans="39:39">
      <c r="AM5272" s="445"/>
    </row>
    <row r="5273" spans="39:39">
      <c r="AM5273" s="445"/>
    </row>
    <row r="5274" spans="39:39">
      <c r="AM5274" s="445"/>
    </row>
    <row r="5275" spans="39:39">
      <c r="AM5275" s="445"/>
    </row>
    <row r="5276" spans="39:39">
      <c r="AM5276" s="445"/>
    </row>
    <row r="5277" spans="39:39">
      <c r="AM5277" s="445"/>
    </row>
    <row r="5278" spans="39:39">
      <c r="AM5278" s="445"/>
    </row>
    <row r="5279" spans="39:39">
      <c r="AM5279" s="445"/>
    </row>
    <row r="5280" spans="39:39">
      <c r="AM5280" s="445"/>
    </row>
    <row r="5281" spans="39:39">
      <c r="AM5281" s="445"/>
    </row>
    <row r="5282" spans="39:39">
      <c r="AM5282" s="445"/>
    </row>
    <row r="5283" spans="39:39">
      <c r="AM5283" s="445"/>
    </row>
    <row r="5284" spans="39:39">
      <c r="AM5284" s="445"/>
    </row>
    <row r="5285" spans="39:39">
      <c r="AM5285" s="445"/>
    </row>
    <row r="5286" spans="39:39">
      <c r="AM5286" s="445"/>
    </row>
    <row r="5287" spans="39:39">
      <c r="AM5287" s="445"/>
    </row>
    <row r="5288" spans="39:39">
      <c r="AM5288" s="445"/>
    </row>
    <row r="5289" spans="39:39">
      <c r="AM5289" s="445"/>
    </row>
    <row r="5290" spans="39:39">
      <c r="AM5290" s="445"/>
    </row>
    <row r="5291" spans="39:39">
      <c r="AM5291" s="445"/>
    </row>
    <row r="5292" spans="39:39">
      <c r="AM5292" s="445"/>
    </row>
    <row r="5293" spans="39:39">
      <c r="AM5293" s="445"/>
    </row>
    <row r="5294" spans="39:39">
      <c r="AM5294" s="445"/>
    </row>
    <row r="5295" spans="39:39">
      <c r="AM5295" s="445"/>
    </row>
    <row r="5296" spans="39:39">
      <c r="AM5296" s="445"/>
    </row>
    <row r="5297" spans="39:39">
      <c r="AM5297" s="445"/>
    </row>
    <row r="5298" spans="39:39">
      <c r="AM5298" s="445"/>
    </row>
    <row r="5299" spans="39:39">
      <c r="AM5299" s="445"/>
    </row>
    <row r="5300" spans="39:39">
      <c r="AM5300" s="445"/>
    </row>
    <row r="5301" spans="39:39">
      <c r="AM5301" s="445"/>
    </row>
    <row r="5302" spans="39:39">
      <c r="AM5302" s="445"/>
    </row>
    <row r="5303" spans="39:39">
      <c r="AM5303" s="445"/>
    </row>
    <row r="5304" spans="39:39">
      <c r="AM5304" s="445"/>
    </row>
    <row r="5305" spans="39:39">
      <c r="AM5305" s="445"/>
    </row>
    <row r="5306" spans="39:39">
      <c r="AM5306" s="445"/>
    </row>
    <row r="5307" spans="39:39">
      <c r="AM5307" s="445"/>
    </row>
    <row r="5308" spans="39:39">
      <c r="AM5308" s="445"/>
    </row>
    <row r="5309" spans="39:39">
      <c r="AM5309" s="445"/>
    </row>
    <row r="5310" spans="39:39">
      <c r="AM5310" s="445"/>
    </row>
    <row r="5311" spans="39:39">
      <c r="AM5311" s="445"/>
    </row>
    <row r="5312" spans="39:39">
      <c r="AM5312" s="445"/>
    </row>
    <row r="5313" spans="39:39">
      <c r="AM5313" s="445"/>
    </row>
    <row r="5314" spans="39:39">
      <c r="AM5314" s="445"/>
    </row>
    <row r="5315" spans="39:39">
      <c r="AM5315" s="445"/>
    </row>
    <row r="5316" spans="39:39">
      <c r="AM5316" s="445"/>
    </row>
    <row r="5317" spans="39:39">
      <c r="AM5317" s="445"/>
    </row>
    <row r="5318" spans="39:39">
      <c r="AM5318" s="445"/>
    </row>
    <row r="5319" spans="39:39">
      <c r="AM5319" s="445"/>
    </row>
    <row r="5320" spans="39:39">
      <c r="AM5320" s="445"/>
    </row>
    <row r="5321" spans="39:39">
      <c r="AM5321" s="445"/>
    </row>
    <row r="5322" spans="39:39">
      <c r="AM5322" s="445"/>
    </row>
    <row r="5323" spans="39:39">
      <c r="AM5323" s="445"/>
    </row>
    <row r="5324" spans="39:39">
      <c r="AM5324" s="445"/>
    </row>
    <row r="5325" spans="39:39">
      <c r="AM5325" s="445"/>
    </row>
    <row r="5326" spans="39:39">
      <c r="AM5326" s="445"/>
    </row>
    <row r="5327" spans="39:39">
      <c r="AM5327" s="445"/>
    </row>
    <row r="5328" spans="39:39">
      <c r="AM5328" s="445"/>
    </row>
    <row r="5329" spans="39:39">
      <c r="AM5329" s="445"/>
    </row>
    <row r="5330" spans="39:39">
      <c r="AM5330" s="445"/>
    </row>
    <row r="5331" spans="39:39">
      <c r="AM5331" s="445"/>
    </row>
    <row r="5332" spans="39:39">
      <c r="AM5332" s="445"/>
    </row>
    <row r="5333" spans="39:39">
      <c r="AM5333" s="445"/>
    </row>
    <row r="5334" spans="39:39">
      <c r="AM5334" s="445"/>
    </row>
    <row r="5335" spans="39:39">
      <c r="AM5335" s="445"/>
    </row>
    <row r="5336" spans="39:39">
      <c r="AM5336" s="445"/>
    </row>
    <row r="5337" spans="39:39">
      <c r="AM5337" s="445"/>
    </row>
    <row r="5338" spans="39:39">
      <c r="AM5338" s="445"/>
    </row>
    <row r="5339" spans="39:39">
      <c r="AM5339" s="445"/>
    </row>
    <row r="5340" spans="39:39">
      <c r="AM5340" s="445"/>
    </row>
    <row r="5341" spans="39:39">
      <c r="AM5341" s="445"/>
    </row>
    <row r="5342" spans="39:39">
      <c r="AM5342" s="445"/>
    </row>
    <row r="5343" spans="39:39">
      <c r="AM5343" s="445"/>
    </row>
    <row r="5344" spans="39:39">
      <c r="AM5344" s="445"/>
    </row>
    <row r="5345" spans="39:39">
      <c r="AM5345" s="445"/>
    </row>
    <row r="5346" spans="39:39">
      <c r="AM5346" s="445"/>
    </row>
    <row r="5347" spans="39:39">
      <c r="AM5347" s="445"/>
    </row>
    <row r="5348" spans="39:39">
      <c r="AM5348" s="445"/>
    </row>
    <row r="5349" spans="39:39">
      <c r="AM5349" s="445"/>
    </row>
    <row r="5350" spans="39:39">
      <c r="AM5350" s="445"/>
    </row>
    <row r="5351" spans="39:39">
      <c r="AM5351" s="445"/>
    </row>
    <row r="5352" spans="39:39">
      <c r="AM5352" s="445"/>
    </row>
    <row r="5353" spans="39:39">
      <c r="AM5353" s="445"/>
    </row>
    <row r="5354" spans="39:39">
      <c r="AM5354" s="445"/>
    </row>
    <row r="5355" spans="39:39">
      <c r="AM5355" s="445"/>
    </row>
    <row r="5356" spans="39:39">
      <c r="AM5356" s="445"/>
    </row>
    <row r="5357" spans="39:39">
      <c r="AM5357" s="445"/>
    </row>
    <row r="5358" spans="39:39">
      <c r="AM5358" s="445"/>
    </row>
    <row r="5359" spans="39:39">
      <c r="AM5359" s="445"/>
    </row>
    <row r="5360" spans="39:39">
      <c r="AM5360" s="445"/>
    </row>
    <row r="5361" spans="39:39">
      <c r="AM5361" s="445"/>
    </row>
    <row r="5362" spans="39:39">
      <c r="AM5362" s="445"/>
    </row>
    <row r="5363" spans="39:39">
      <c r="AM5363" s="445"/>
    </row>
    <row r="5364" spans="39:39">
      <c r="AM5364" s="445"/>
    </row>
    <row r="5365" spans="39:39">
      <c r="AM5365" s="445"/>
    </row>
    <row r="5366" spans="39:39">
      <c r="AM5366" s="445"/>
    </row>
    <row r="5367" spans="39:39">
      <c r="AM5367" s="445"/>
    </row>
    <row r="5368" spans="39:39">
      <c r="AM5368" s="445"/>
    </row>
    <row r="5369" spans="39:39">
      <c r="AM5369" s="445"/>
    </row>
    <row r="5370" spans="39:39">
      <c r="AM5370" s="445"/>
    </row>
    <row r="5371" spans="39:39">
      <c r="AM5371" s="445"/>
    </row>
    <row r="5372" spans="39:39">
      <c r="AM5372" s="445"/>
    </row>
    <row r="5373" spans="39:39">
      <c r="AM5373" s="445"/>
    </row>
    <row r="5374" spans="39:39">
      <c r="AM5374" s="445"/>
    </row>
    <row r="5375" spans="39:39">
      <c r="AM5375" s="445"/>
    </row>
    <row r="5376" spans="39:39">
      <c r="AM5376" s="445"/>
    </row>
    <row r="5377" spans="39:39">
      <c r="AM5377" s="445"/>
    </row>
    <row r="5378" spans="39:39">
      <c r="AM5378" s="445"/>
    </row>
    <row r="5379" spans="39:39">
      <c r="AM5379" s="445"/>
    </row>
    <row r="5380" spans="39:39">
      <c r="AM5380" s="445"/>
    </row>
    <row r="5381" spans="39:39">
      <c r="AM5381" s="445"/>
    </row>
    <row r="5382" spans="39:39">
      <c r="AM5382" s="445"/>
    </row>
    <row r="5383" spans="39:39">
      <c r="AM5383" s="445"/>
    </row>
    <row r="5384" spans="39:39">
      <c r="AM5384" s="445"/>
    </row>
    <row r="5385" spans="39:39">
      <c r="AM5385" s="445"/>
    </row>
    <row r="5386" spans="39:39">
      <c r="AM5386" s="445"/>
    </row>
    <row r="5387" spans="39:39">
      <c r="AM5387" s="445"/>
    </row>
    <row r="5388" spans="39:39">
      <c r="AM5388" s="445"/>
    </row>
    <row r="5389" spans="39:39">
      <c r="AM5389" s="445"/>
    </row>
    <row r="5390" spans="39:39">
      <c r="AM5390" s="445"/>
    </row>
    <row r="5391" spans="39:39">
      <c r="AM5391" s="445"/>
    </row>
    <row r="5392" spans="39:39">
      <c r="AM5392" s="445"/>
    </row>
    <row r="5393" spans="39:39">
      <c r="AM5393" s="445"/>
    </row>
    <row r="5394" spans="39:39">
      <c r="AM5394" s="445"/>
    </row>
    <row r="5395" spans="39:39">
      <c r="AM5395" s="445"/>
    </row>
    <row r="5396" spans="39:39">
      <c r="AM5396" s="445"/>
    </row>
    <row r="5397" spans="39:39">
      <c r="AM5397" s="445"/>
    </row>
    <row r="5398" spans="39:39">
      <c r="AM5398" s="445"/>
    </row>
    <row r="5399" spans="39:39">
      <c r="AM5399" s="445"/>
    </row>
    <row r="5400" spans="39:39">
      <c r="AM5400" s="445"/>
    </row>
    <row r="5401" spans="39:39">
      <c r="AM5401" s="445"/>
    </row>
    <row r="5402" spans="39:39">
      <c r="AM5402" s="445"/>
    </row>
    <row r="5403" spans="39:39">
      <c r="AM5403" s="445"/>
    </row>
    <row r="5404" spans="39:39">
      <c r="AM5404" s="445"/>
    </row>
    <row r="5405" spans="39:39">
      <c r="AM5405" s="445"/>
    </row>
    <row r="5406" spans="39:39">
      <c r="AM5406" s="445"/>
    </row>
    <row r="5407" spans="39:39">
      <c r="AM5407" s="445"/>
    </row>
    <row r="5408" spans="39:39">
      <c r="AM5408" s="445"/>
    </row>
    <row r="5409" spans="39:39">
      <c r="AM5409" s="445"/>
    </row>
    <row r="5410" spans="39:39">
      <c r="AM5410" s="445"/>
    </row>
    <row r="5411" spans="39:39">
      <c r="AM5411" s="445"/>
    </row>
    <row r="5412" spans="39:39">
      <c r="AM5412" s="445"/>
    </row>
    <row r="5413" spans="39:39">
      <c r="AM5413" s="445"/>
    </row>
    <row r="5414" spans="39:39">
      <c r="AM5414" s="445"/>
    </row>
    <row r="5415" spans="39:39">
      <c r="AM5415" s="445"/>
    </row>
    <row r="5416" spans="39:39">
      <c r="AM5416" s="445"/>
    </row>
    <row r="5417" spans="39:39">
      <c r="AM5417" s="445"/>
    </row>
    <row r="5418" spans="39:39">
      <c r="AM5418" s="445"/>
    </row>
    <row r="5419" spans="39:39">
      <c r="AM5419" s="445"/>
    </row>
    <row r="5420" spans="39:39">
      <c r="AM5420" s="445"/>
    </row>
    <row r="5421" spans="39:39">
      <c r="AM5421" s="445"/>
    </row>
    <row r="5422" spans="39:39">
      <c r="AM5422" s="445"/>
    </row>
    <row r="5423" spans="39:39">
      <c r="AM5423" s="445"/>
    </row>
    <row r="5424" spans="39:39">
      <c r="AM5424" s="445"/>
    </row>
    <row r="5425" spans="39:39">
      <c r="AM5425" s="445"/>
    </row>
    <row r="5426" spans="39:39">
      <c r="AM5426" s="445"/>
    </row>
    <row r="5427" spans="39:39">
      <c r="AM5427" s="445"/>
    </row>
    <row r="5428" spans="39:39">
      <c r="AM5428" s="445"/>
    </row>
    <row r="5429" spans="39:39">
      <c r="AM5429" s="445"/>
    </row>
    <row r="5430" spans="39:39">
      <c r="AM5430" s="445"/>
    </row>
    <row r="5431" spans="39:39">
      <c r="AM5431" s="445"/>
    </row>
    <row r="5432" spans="39:39">
      <c r="AM5432" s="445"/>
    </row>
    <row r="5433" spans="39:39">
      <c r="AM5433" s="445"/>
    </row>
    <row r="5434" spans="39:39">
      <c r="AM5434" s="445"/>
    </row>
    <row r="5435" spans="39:39">
      <c r="AM5435" s="445"/>
    </row>
    <row r="5436" spans="39:39">
      <c r="AM5436" s="445"/>
    </row>
    <row r="5437" spans="39:39">
      <c r="AM5437" s="445"/>
    </row>
    <row r="5438" spans="39:39">
      <c r="AM5438" s="445"/>
    </row>
    <row r="5439" spans="39:39">
      <c r="AM5439" s="445"/>
    </row>
    <row r="5440" spans="39:39">
      <c r="AM5440" s="445"/>
    </row>
    <row r="5441" spans="39:39">
      <c r="AM5441" s="445"/>
    </row>
    <row r="5442" spans="39:39">
      <c r="AM5442" s="445"/>
    </row>
    <row r="5443" spans="39:39">
      <c r="AM5443" s="445"/>
    </row>
    <row r="5444" spans="39:39">
      <c r="AM5444" s="445"/>
    </row>
    <row r="5445" spans="39:39">
      <c r="AM5445" s="445"/>
    </row>
    <row r="5446" spans="39:39">
      <c r="AM5446" s="445"/>
    </row>
    <row r="5447" spans="39:39">
      <c r="AM5447" s="445"/>
    </row>
    <row r="5448" spans="39:39">
      <c r="AM5448" s="445"/>
    </row>
    <row r="5449" spans="39:39">
      <c r="AM5449" s="445"/>
    </row>
    <row r="5450" spans="39:39">
      <c r="AM5450" s="445"/>
    </row>
    <row r="5451" spans="39:39">
      <c r="AM5451" s="445"/>
    </row>
    <row r="5452" spans="39:39">
      <c r="AM5452" s="445"/>
    </row>
    <row r="5453" spans="39:39">
      <c r="AM5453" s="445"/>
    </row>
    <row r="5454" spans="39:39">
      <c r="AM5454" s="445"/>
    </row>
    <row r="5455" spans="39:39">
      <c r="AM5455" s="445"/>
    </row>
    <row r="5456" spans="39:39">
      <c r="AM5456" s="445"/>
    </row>
    <row r="5457" spans="39:39">
      <c r="AM5457" s="445"/>
    </row>
    <row r="5458" spans="39:39">
      <c r="AM5458" s="445"/>
    </row>
    <row r="5459" spans="39:39">
      <c r="AM5459" s="445"/>
    </row>
    <row r="5460" spans="39:39">
      <c r="AM5460" s="445"/>
    </row>
    <row r="5461" spans="39:39">
      <c r="AM5461" s="445"/>
    </row>
    <row r="5462" spans="39:39">
      <c r="AM5462" s="445"/>
    </row>
    <row r="5463" spans="39:39">
      <c r="AM5463" s="445"/>
    </row>
    <row r="5464" spans="39:39">
      <c r="AM5464" s="445"/>
    </row>
    <row r="5465" spans="39:39">
      <c r="AM5465" s="445"/>
    </row>
    <row r="5466" spans="39:39">
      <c r="AM5466" s="445"/>
    </row>
    <row r="5467" spans="39:39">
      <c r="AM5467" s="445"/>
    </row>
    <row r="5468" spans="39:39">
      <c r="AM5468" s="445"/>
    </row>
    <row r="5469" spans="39:39">
      <c r="AM5469" s="445"/>
    </row>
    <row r="5470" spans="39:39">
      <c r="AM5470" s="445"/>
    </row>
    <row r="5471" spans="39:39">
      <c r="AM5471" s="445"/>
    </row>
    <row r="5472" spans="39:39">
      <c r="AM5472" s="445"/>
    </row>
    <row r="5473" spans="39:39">
      <c r="AM5473" s="445"/>
    </row>
    <row r="5474" spans="39:39">
      <c r="AM5474" s="445"/>
    </row>
    <row r="5475" spans="39:39">
      <c r="AM5475" s="445"/>
    </row>
    <row r="5476" spans="39:39">
      <c r="AM5476" s="445"/>
    </row>
    <row r="5477" spans="39:39">
      <c r="AM5477" s="445"/>
    </row>
    <row r="5478" spans="39:39">
      <c r="AM5478" s="445"/>
    </row>
    <row r="5479" spans="39:39">
      <c r="AM5479" s="445"/>
    </row>
    <row r="5480" spans="39:39">
      <c r="AM5480" s="445"/>
    </row>
    <row r="5481" spans="39:39">
      <c r="AM5481" s="445"/>
    </row>
    <row r="5482" spans="39:39">
      <c r="AM5482" s="445"/>
    </row>
    <row r="5483" spans="39:39">
      <c r="AM5483" s="445"/>
    </row>
    <row r="5484" spans="39:39">
      <c r="AM5484" s="445"/>
    </row>
    <row r="5485" spans="39:39">
      <c r="AM5485" s="445"/>
    </row>
    <row r="5486" spans="39:39">
      <c r="AM5486" s="445"/>
    </row>
    <row r="5487" spans="39:39">
      <c r="AM5487" s="445"/>
    </row>
    <row r="5488" spans="39:39">
      <c r="AM5488" s="445"/>
    </row>
    <row r="5489" spans="39:39">
      <c r="AM5489" s="445"/>
    </row>
    <row r="5490" spans="39:39">
      <c r="AM5490" s="445"/>
    </row>
    <row r="5491" spans="39:39">
      <c r="AM5491" s="445"/>
    </row>
    <row r="5492" spans="39:39">
      <c r="AM5492" s="445"/>
    </row>
    <row r="5493" spans="39:39">
      <c r="AM5493" s="445"/>
    </row>
    <row r="5494" spans="39:39">
      <c r="AM5494" s="445"/>
    </row>
    <row r="5495" spans="39:39">
      <c r="AM5495" s="445"/>
    </row>
    <row r="5496" spans="39:39">
      <c r="AM5496" s="445"/>
    </row>
    <row r="5497" spans="39:39">
      <c r="AM5497" s="445"/>
    </row>
    <row r="5498" spans="39:39">
      <c r="AM5498" s="445"/>
    </row>
    <row r="5499" spans="39:39">
      <c r="AM5499" s="445"/>
    </row>
    <row r="5500" spans="39:39">
      <c r="AM5500" s="445"/>
    </row>
    <row r="5501" spans="39:39">
      <c r="AM5501" s="445"/>
    </row>
    <row r="5502" spans="39:39">
      <c r="AM5502" s="445"/>
    </row>
    <row r="5503" spans="39:39">
      <c r="AM5503" s="445"/>
    </row>
    <row r="5504" spans="39:39">
      <c r="AM5504" s="445"/>
    </row>
    <row r="5505" spans="39:39">
      <c r="AM5505" s="445"/>
    </row>
    <row r="5506" spans="39:39">
      <c r="AM5506" s="445"/>
    </row>
    <row r="5507" spans="39:39">
      <c r="AM5507" s="445"/>
    </row>
    <row r="5508" spans="39:39">
      <c r="AM5508" s="445"/>
    </row>
    <row r="5509" spans="39:39">
      <c r="AM5509" s="445"/>
    </row>
    <row r="5510" spans="39:39">
      <c r="AM5510" s="445"/>
    </row>
    <row r="5511" spans="39:39">
      <c r="AM5511" s="445"/>
    </row>
    <row r="5512" spans="39:39">
      <c r="AM5512" s="445"/>
    </row>
    <row r="5513" spans="39:39">
      <c r="AM5513" s="445"/>
    </row>
    <row r="5514" spans="39:39">
      <c r="AM5514" s="445"/>
    </row>
    <row r="5515" spans="39:39">
      <c r="AM5515" s="445"/>
    </row>
    <row r="5516" spans="39:39">
      <c r="AM5516" s="445"/>
    </row>
    <row r="5517" spans="39:39">
      <c r="AM5517" s="445"/>
    </row>
    <row r="5518" spans="39:39">
      <c r="AM5518" s="445"/>
    </row>
    <row r="5519" spans="39:39">
      <c r="AM5519" s="445"/>
    </row>
    <row r="5520" spans="39:39">
      <c r="AM5520" s="445"/>
    </row>
    <row r="5521" spans="39:39">
      <c r="AM5521" s="445"/>
    </row>
    <row r="5522" spans="39:39">
      <c r="AM5522" s="445"/>
    </row>
    <row r="5523" spans="39:39">
      <c r="AM5523" s="445"/>
    </row>
    <row r="5524" spans="39:39">
      <c r="AM5524" s="445"/>
    </row>
    <row r="5525" spans="39:39">
      <c r="AM5525" s="445"/>
    </row>
    <row r="5526" spans="39:39">
      <c r="AM5526" s="445"/>
    </row>
    <row r="5527" spans="39:39">
      <c r="AM5527" s="445"/>
    </row>
    <row r="5528" spans="39:39">
      <c r="AM5528" s="445"/>
    </row>
    <row r="5529" spans="39:39">
      <c r="AM5529" s="445"/>
    </row>
    <row r="5530" spans="39:39">
      <c r="AM5530" s="445"/>
    </row>
    <row r="5531" spans="39:39">
      <c r="AM5531" s="445"/>
    </row>
    <row r="5532" spans="39:39">
      <c r="AM5532" s="445"/>
    </row>
    <row r="5533" spans="39:39">
      <c r="AM5533" s="445"/>
    </row>
    <row r="5534" spans="39:39">
      <c r="AM5534" s="445"/>
    </row>
    <row r="5535" spans="39:39">
      <c r="AM5535" s="445"/>
    </row>
    <row r="5536" spans="39:39">
      <c r="AM5536" s="445"/>
    </row>
    <row r="5537" spans="39:39">
      <c r="AM5537" s="445"/>
    </row>
    <row r="5538" spans="39:39">
      <c r="AM5538" s="445"/>
    </row>
    <row r="5539" spans="39:39">
      <c r="AM5539" s="445"/>
    </row>
    <row r="5540" spans="39:39">
      <c r="AM5540" s="445"/>
    </row>
    <row r="5541" spans="39:39">
      <c r="AM5541" s="445"/>
    </row>
    <row r="5542" spans="39:39">
      <c r="AM5542" s="445"/>
    </row>
    <row r="5543" spans="39:39">
      <c r="AM5543" s="445"/>
    </row>
    <row r="5544" spans="39:39">
      <c r="AM5544" s="445"/>
    </row>
    <row r="5545" spans="39:39">
      <c r="AM5545" s="445"/>
    </row>
    <row r="5546" spans="39:39">
      <c r="AM5546" s="445"/>
    </row>
    <row r="5547" spans="39:39">
      <c r="AM5547" s="445"/>
    </row>
    <row r="5548" spans="39:39">
      <c r="AM5548" s="445"/>
    </row>
    <row r="5549" spans="39:39">
      <c r="AM5549" s="445"/>
    </row>
    <row r="5550" spans="39:39">
      <c r="AM5550" s="445"/>
    </row>
    <row r="5551" spans="39:39">
      <c r="AM5551" s="445"/>
    </row>
    <row r="5552" spans="39:39">
      <c r="AM5552" s="445"/>
    </row>
    <row r="5553" spans="39:39">
      <c r="AM5553" s="445"/>
    </row>
    <row r="5554" spans="39:39">
      <c r="AM5554" s="445"/>
    </row>
    <row r="5555" spans="39:39">
      <c r="AM5555" s="445"/>
    </row>
    <row r="5556" spans="39:39">
      <c r="AM5556" s="445"/>
    </row>
    <row r="5557" spans="39:39">
      <c r="AM5557" s="445"/>
    </row>
    <row r="5558" spans="39:39">
      <c r="AM5558" s="445"/>
    </row>
    <row r="5559" spans="39:39">
      <c r="AM5559" s="445"/>
    </row>
    <row r="5560" spans="39:39">
      <c r="AM5560" s="445"/>
    </row>
    <row r="5561" spans="39:39">
      <c r="AM5561" s="445"/>
    </row>
    <row r="5562" spans="39:39">
      <c r="AM5562" s="445"/>
    </row>
    <row r="5563" spans="39:39">
      <c r="AM5563" s="445"/>
    </row>
    <row r="5564" spans="39:39">
      <c r="AM5564" s="445"/>
    </row>
    <row r="5565" spans="39:39">
      <c r="AM5565" s="445"/>
    </row>
    <row r="5566" spans="39:39">
      <c r="AM5566" s="445"/>
    </row>
    <row r="5567" spans="39:39">
      <c r="AM5567" s="445"/>
    </row>
    <row r="5568" spans="39:39">
      <c r="AM5568" s="445"/>
    </row>
    <row r="5569" spans="39:39">
      <c r="AM5569" s="445"/>
    </row>
    <row r="5570" spans="39:39">
      <c r="AM5570" s="445"/>
    </row>
    <row r="5571" spans="39:39">
      <c r="AM5571" s="445"/>
    </row>
    <row r="5572" spans="39:39">
      <c r="AM5572" s="445"/>
    </row>
    <row r="5573" spans="39:39">
      <c r="AM5573" s="445"/>
    </row>
    <row r="5574" spans="39:39">
      <c r="AM5574" s="445"/>
    </row>
    <row r="5575" spans="39:39">
      <c r="AM5575" s="445"/>
    </row>
    <row r="5576" spans="39:39">
      <c r="AM5576" s="445"/>
    </row>
    <row r="5577" spans="39:39">
      <c r="AM5577" s="445"/>
    </row>
    <row r="5578" spans="39:39">
      <c r="AM5578" s="445"/>
    </row>
    <row r="5579" spans="39:39">
      <c r="AM5579" s="445"/>
    </row>
    <row r="5580" spans="39:39">
      <c r="AM5580" s="445"/>
    </row>
    <row r="5581" spans="39:39">
      <c r="AM5581" s="445"/>
    </row>
    <row r="5582" spans="39:39">
      <c r="AM5582" s="445"/>
    </row>
    <row r="5583" spans="39:39">
      <c r="AM5583" s="445"/>
    </row>
    <row r="5584" spans="39:39">
      <c r="AM5584" s="445"/>
    </row>
    <row r="5585" spans="39:39">
      <c r="AM5585" s="445"/>
    </row>
    <row r="5586" spans="39:39">
      <c r="AM5586" s="445"/>
    </row>
    <row r="5587" spans="39:39">
      <c r="AM5587" s="445"/>
    </row>
    <row r="5588" spans="39:39">
      <c r="AM5588" s="445"/>
    </row>
    <row r="5589" spans="39:39">
      <c r="AM5589" s="445"/>
    </row>
    <row r="5590" spans="39:39">
      <c r="AM5590" s="445"/>
    </row>
    <row r="5591" spans="39:39">
      <c r="AM5591" s="445"/>
    </row>
    <row r="5592" spans="39:39">
      <c r="AM5592" s="445"/>
    </row>
    <row r="5593" spans="39:39">
      <c r="AM5593" s="445"/>
    </row>
    <row r="5594" spans="39:39">
      <c r="AM5594" s="445"/>
    </row>
    <row r="5595" spans="39:39">
      <c r="AM5595" s="445"/>
    </row>
    <row r="5596" spans="39:39">
      <c r="AM5596" s="445"/>
    </row>
    <row r="5597" spans="39:39">
      <c r="AM5597" s="445"/>
    </row>
    <row r="5598" spans="39:39">
      <c r="AM5598" s="445"/>
    </row>
    <row r="5599" spans="39:39">
      <c r="AM5599" s="445"/>
    </row>
    <row r="5600" spans="39:39">
      <c r="AM5600" s="445"/>
    </row>
    <row r="5601" spans="39:39">
      <c r="AM5601" s="445"/>
    </row>
    <row r="5602" spans="39:39">
      <c r="AM5602" s="445"/>
    </row>
    <row r="5603" spans="39:39">
      <c r="AM5603" s="445"/>
    </row>
    <row r="5604" spans="39:39">
      <c r="AM5604" s="445"/>
    </row>
    <row r="5605" spans="39:39">
      <c r="AM5605" s="445"/>
    </row>
    <row r="5606" spans="39:39">
      <c r="AM5606" s="445"/>
    </row>
    <row r="5607" spans="39:39">
      <c r="AM5607" s="445"/>
    </row>
    <row r="5608" spans="39:39">
      <c r="AM5608" s="445"/>
    </row>
    <row r="5609" spans="39:39">
      <c r="AM5609" s="445"/>
    </row>
    <row r="5610" spans="39:39">
      <c r="AM5610" s="445"/>
    </row>
    <row r="5611" spans="39:39">
      <c r="AM5611" s="445"/>
    </row>
    <row r="5612" spans="39:39">
      <c r="AM5612" s="445"/>
    </row>
    <row r="5613" spans="39:39">
      <c r="AM5613" s="445"/>
    </row>
    <row r="5614" spans="39:39">
      <c r="AM5614" s="445"/>
    </row>
    <row r="5615" spans="39:39">
      <c r="AM5615" s="445"/>
    </row>
    <row r="5616" spans="39:39">
      <c r="AM5616" s="445"/>
    </row>
    <row r="5617" spans="39:39">
      <c r="AM5617" s="445"/>
    </row>
    <row r="5618" spans="39:39">
      <c r="AM5618" s="445"/>
    </row>
    <row r="5619" spans="39:39">
      <c r="AM5619" s="445"/>
    </row>
    <row r="5620" spans="39:39">
      <c r="AM5620" s="445"/>
    </row>
    <row r="5621" spans="39:39">
      <c r="AM5621" s="445"/>
    </row>
    <row r="5622" spans="39:39">
      <c r="AM5622" s="445"/>
    </row>
    <row r="5623" spans="39:39">
      <c r="AM5623" s="445"/>
    </row>
    <row r="5624" spans="39:39">
      <c r="AM5624" s="445"/>
    </row>
    <row r="5625" spans="39:39">
      <c r="AM5625" s="445"/>
    </row>
    <row r="5626" spans="39:39">
      <c r="AM5626" s="445"/>
    </row>
    <row r="5627" spans="39:39">
      <c r="AM5627" s="445"/>
    </row>
    <row r="5628" spans="39:39">
      <c r="AM5628" s="445"/>
    </row>
    <row r="5629" spans="39:39">
      <c r="AM5629" s="445"/>
    </row>
    <row r="5630" spans="39:39">
      <c r="AM5630" s="445"/>
    </row>
    <row r="5631" spans="39:39">
      <c r="AM5631" s="445"/>
    </row>
    <row r="5632" spans="39:39">
      <c r="AM5632" s="445"/>
    </row>
    <row r="5633" spans="39:39">
      <c r="AM5633" s="445"/>
    </row>
    <row r="5634" spans="39:39">
      <c r="AM5634" s="445"/>
    </row>
    <row r="5635" spans="39:39">
      <c r="AM5635" s="445"/>
    </row>
    <row r="5636" spans="39:39">
      <c r="AM5636" s="445"/>
    </row>
    <row r="5637" spans="39:39">
      <c r="AM5637" s="445"/>
    </row>
    <row r="5638" spans="39:39">
      <c r="AM5638" s="445"/>
    </row>
    <row r="5639" spans="39:39">
      <c r="AM5639" s="445"/>
    </row>
    <row r="5640" spans="39:39">
      <c r="AM5640" s="445"/>
    </row>
    <row r="5641" spans="39:39">
      <c r="AM5641" s="445"/>
    </row>
    <row r="5642" spans="39:39">
      <c r="AM5642" s="445"/>
    </row>
    <row r="5643" spans="39:39">
      <c r="AM5643" s="445"/>
    </row>
    <row r="5644" spans="39:39">
      <c r="AM5644" s="445"/>
    </row>
    <row r="5645" spans="39:39">
      <c r="AM5645" s="445"/>
    </row>
    <row r="5646" spans="39:39">
      <c r="AM5646" s="445"/>
    </row>
    <row r="5647" spans="39:39">
      <c r="AM5647" s="445"/>
    </row>
    <row r="5648" spans="39:39">
      <c r="AM5648" s="445"/>
    </row>
    <row r="5649" spans="39:39">
      <c r="AM5649" s="445"/>
    </row>
    <row r="5650" spans="39:39">
      <c r="AM5650" s="445"/>
    </row>
    <row r="5651" spans="39:39">
      <c r="AM5651" s="445"/>
    </row>
    <row r="5652" spans="39:39">
      <c r="AM5652" s="445"/>
    </row>
    <row r="5653" spans="39:39">
      <c r="AM5653" s="445"/>
    </row>
    <row r="5654" spans="39:39">
      <c r="AM5654" s="445"/>
    </row>
    <row r="5655" spans="39:39">
      <c r="AM5655" s="445"/>
    </row>
    <row r="5656" spans="39:39">
      <c r="AM5656" s="445"/>
    </row>
    <row r="5657" spans="39:39">
      <c r="AM5657" s="445"/>
    </row>
    <row r="5658" spans="39:39">
      <c r="AM5658" s="445"/>
    </row>
    <row r="5659" spans="39:39">
      <c r="AM5659" s="445"/>
    </row>
    <row r="5660" spans="39:39">
      <c r="AM5660" s="445"/>
    </row>
    <row r="5661" spans="39:39">
      <c r="AM5661" s="445"/>
    </row>
    <row r="5662" spans="39:39">
      <c r="AM5662" s="445"/>
    </row>
    <row r="5663" spans="39:39">
      <c r="AM5663" s="445"/>
    </row>
    <row r="5664" spans="39:39">
      <c r="AM5664" s="445"/>
    </row>
    <row r="5665" spans="39:39">
      <c r="AM5665" s="445"/>
    </row>
    <row r="5666" spans="39:39">
      <c r="AM5666" s="445"/>
    </row>
    <row r="5667" spans="39:39">
      <c r="AM5667" s="445"/>
    </row>
    <row r="5668" spans="39:39">
      <c r="AM5668" s="445"/>
    </row>
    <row r="5669" spans="39:39">
      <c r="AM5669" s="445"/>
    </row>
    <row r="5670" spans="39:39">
      <c r="AM5670" s="445"/>
    </row>
    <row r="5671" spans="39:39">
      <c r="AM5671" s="445"/>
    </row>
    <row r="5672" spans="39:39">
      <c r="AM5672" s="445"/>
    </row>
    <row r="5673" spans="39:39">
      <c r="AM5673" s="445"/>
    </row>
    <row r="5674" spans="39:39">
      <c r="AM5674" s="445"/>
    </row>
    <row r="5675" spans="39:39">
      <c r="AM5675" s="445"/>
    </row>
    <row r="5676" spans="39:39">
      <c r="AM5676" s="445"/>
    </row>
    <row r="5677" spans="39:39">
      <c r="AM5677" s="445"/>
    </row>
    <row r="5678" spans="39:39">
      <c r="AM5678" s="445"/>
    </row>
    <row r="5679" spans="39:39">
      <c r="AM5679" s="445"/>
    </row>
    <row r="5680" spans="39:39">
      <c r="AM5680" s="445"/>
    </row>
    <row r="5681" spans="39:39">
      <c r="AM5681" s="445"/>
    </row>
    <row r="5682" spans="39:39">
      <c r="AM5682" s="445"/>
    </row>
    <row r="5683" spans="39:39">
      <c r="AM5683" s="445"/>
    </row>
    <row r="5684" spans="39:39">
      <c r="AM5684" s="445"/>
    </row>
    <row r="5685" spans="39:39">
      <c r="AM5685" s="445"/>
    </row>
    <row r="5686" spans="39:39">
      <c r="AM5686" s="445"/>
    </row>
    <row r="5687" spans="39:39">
      <c r="AM5687" s="445"/>
    </row>
    <row r="5688" spans="39:39">
      <c r="AM5688" s="445"/>
    </row>
    <row r="5689" spans="39:39">
      <c r="AM5689" s="445"/>
    </row>
    <row r="5690" spans="39:39">
      <c r="AM5690" s="445"/>
    </row>
    <row r="5691" spans="39:39">
      <c r="AM5691" s="445"/>
    </row>
    <row r="5692" spans="39:39">
      <c r="AM5692" s="445"/>
    </row>
    <row r="5693" spans="39:39">
      <c r="AM5693" s="445"/>
    </row>
    <row r="5694" spans="39:39">
      <c r="AM5694" s="445"/>
    </row>
    <row r="5695" spans="39:39">
      <c r="AM5695" s="445"/>
    </row>
    <row r="5696" spans="39:39">
      <c r="AM5696" s="445"/>
    </row>
    <row r="5697" spans="39:39">
      <c r="AM5697" s="445"/>
    </row>
    <row r="5698" spans="39:39">
      <c r="AM5698" s="445"/>
    </row>
    <row r="5699" spans="39:39">
      <c r="AM5699" s="445"/>
    </row>
    <row r="5700" spans="39:39">
      <c r="AM5700" s="445"/>
    </row>
    <row r="5701" spans="39:39">
      <c r="AM5701" s="445"/>
    </row>
    <row r="5702" spans="39:39">
      <c r="AM5702" s="445"/>
    </row>
    <row r="5703" spans="39:39">
      <c r="AM5703" s="445"/>
    </row>
    <row r="5704" spans="39:39">
      <c r="AM5704" s="445"/>
    </row>
    <row r="5705" spans="39:39">
      <c r="AM5705" s="445"/>
    </row>
    <row r="5706" spans="39:39">
      <c r="AM5706" s="445"/>
    </row>
    <row r="5707" spans="39:39">
      <c r="AM5707" s="445"/>
    </row>
    <row r="5708" spans="39:39">
      <c r="AM5708" s="445"/>
    </row>
    <row r="5709" spans="39:39">
      <c r="AM5709" s="445"/>
    </row>
    <row r="5710" spans="39:39">
      <c r="AM5710" s="445"/>
    </row>
    <row r="5711" spans="39:39">
      <c r="AM5711" s="445"/>
    </row>
    <row r="5712" spans="39:39">
      <c r="AM5712" s="445"/>
    </row>
    <row r="5713" spans="39:39">
      <c r="AM5713" s="445"/>
    </row>
    <row r="5714" spans="39:39">
      <c r="AM5714" s="445"/>
    </row>
    <row r="5715" spans="39:39">
      <c r="AM5715" s="445"/>
    </row>
    <row r="5716" spans="39:39">
      <c r="AM5716" s="445"/>
    </row>
    <row r="5717" spans="39:39">
      <c r="AM5717" s="445"/>
    </row>
    <row r="5718" spans="39:39">
      <c r="AM5718" s="445"/>
    </row>
    <row r="5719" spans="39:39">
      <c r="AM5719" s="445"/>
    </row>
    <row r="5720" spans="39:39">
      <c r="AM5720" s="445"/>
    </row>
    <row r="5721" spans="39:39">
      <c r="AM5721" s="445"/>
    </row>
    <row r="5722" spans="39:39">
      <c r="AM5722" s="445"/>
    </row>
    <row r="5723" spans="39:39">
      <c r="AM5723" s="445"/>
    </row>
    <row r="5724" spans="39:39">
      <c r="AM5724" s="445"/>
    </row>
    <row r="5725" spans="39:39">
      <c r="AM5725" s="445"/>
    </row>
    <row r="5726" spans="39:39">
      <c r="AM5726" s="445"/>
    </row>
    <row r="5727" spans="39:39">
      <c r="AM5727" s="445"/>
    </row>
    <row r="5728" spans="39:39">
      <c r="AM5728" s="445"/>
    </row>
    <row r="5729" spans="39:39">
      <c r="AM5729" s="445"/>
    </row>
    <row r="5730" spans="39:39">
      <c r="AM5730" s="445"/>
    </row>
    <row r="5731" spans="39:39">
      <c r="AM5731" s="445"/>
    </row>
    <row r="5732" spans="39:39">
      <c r="AM5732" s="445"/>
    </row>
    <row r="5733" spans="39:39">
      <c r="AM5733" s="445"/>
    </row>
    <row r="5734" spans="39:39">
      <c r="AM5734" s="445"/>
    </row>
    <row r="5735" spans="39:39">
      <c r="AM5735" s="445"/>
    </row>
    <row r="5736" spans="39:39">
      <c r="AM5736" s="445"/>
    </row>
    <row r="5737" spans="39:39">
      <c r="AM5737" s="445"/>
    </row>
    <row r="5738" spans="39:39">
      <c r="AM5738" s="445"/>
    </row>
    <row r="5739" spans="39:39">
      <c r="AM5739" s="445"/>
    </row>
    <row r="5740" spans="39:39">
      <c r="AM5740" s="445"/>
    </row>
    <row r="5741" spans="39:39">
      <c r="AM5741" s="445"/>
    </row>
    <row r="5742" spans="39:39">
      <c r="AM5742" s="445"/>
    </row>
    <row r="5743" spans="39:39">
      <c r="AM5743" s="445"/>
    </row>
    <row r="5744" spans="39:39">
      <c r="AM5744" s="445"/>
    </row>
    <row r="5745" spans="39:39">
      <c r="AM5745" s="445"/>
    </row>
    <row r="5746" spans="39:39">
      <c r="AM5746" s="445"/>
    </row>
    <row r="5747" spans="39:39">
      <c r="AM5747" s="445"/>
    </row>
    <row r="5748" spans="39:39">
      <c r="AM5748" s="445"/>
    </row>
    <row r="5749" spans="39:39">
      <c r="AM5749" s="445"/>
    </row>
    <row r="5750" spans="39:39">
      <c r="AM5750" s="445"/>
    </row>
    <row r="5751" spans="39:39">
      <c r="AM5751" s="445"/>
    </row>
    <row r="5752" spans="39:39">
      <c r="AM5752" s="445"/>
    </row>
    <row r="5753" spans="39:39">
      <c r="AM5753" s="445"/>
    </row>
    <row r="5754" spans="39:39">
      <c r="AM5754" s="445"/>
    </row>
    <row r="5755" spans="39:39">
      <c r="AM5755" s="445"/>
    </row>
    <row r="5756" spans="39:39">
      <c r="AM5756" s="445"/>
    </row>
    <row r="5757" spans="39:39">
      <c r="AM5757" s="445"/>
    </row>
    <row r="5758" spans="39:39">
      <c r="AM5758" s="445"/>
    </row>
    <row r="5759" spans="39:39">
      <c r="AM5759" s="445"/>
    </row>
    <row r="5760" spans="39:39">
      <c r="AM5760" s="445"/>
    </row>
    <row r="5761" spans="39:39">
      <c r="AM5761" s="445"/>
    </row>
    <row r="5762" spans="39:39">
      <c r="AM5762" s="445"/>
    </row>
    <row r="5763" spans="39:39">
      <c r="AM5763" s="445"/>
    </row>
    <row r="5764" spans="39:39">
      <c r="AM5764" s="445"/>
    </row>
    <row r="5765" spans="39:39">
      <c r="AM5765" s="445"/>
    </row>
    <row r="5766" spans="39:39">
      <c r="AM5766" s="445"/>
    </row>
    <row r="5767" spans="39:39">
      <c r="AM5767" s="445"/>
    </row>
    <row r="5768" spans="39:39">
      <c r="AM5768" s="445"/>
    </row>
    <row r="5769" spans="39:39">
      <c r="AM5769" s="445"/>
    </row>
    <row r="5770" spans="39:39">
      <c r="AM5770" s="445"/>
    </row>
    <row r="5771" spans="39:39">
      <c r="AM5771" s="445"/>
    </row>
    <row r="5772" spans="39:39">
      <c r="AM5772" s="445"/>
    </row>
    <row r="5773" spans="39:39">
      <c r="AM5773" s="445"/>
    </row>
    <row r="5774" spans="39:39">
      <c r="AM5774" s="445"/>
    </row>
    <row r="5775" spans="39:39">
      <c r="AM5775" s="445"/>
    </row>
    <row r="5776" spans="39:39">
      <c r="AM5776" s="445"/>
    </row>
    <row r="5777" spans="39:39">
      <c r="AM5777" s="445"/>
    </row>
    <row r="5778" spans="39:39">
      <c r="AM5778" s="445"/>
    </row>
    <row r="5779" spans="39:39">
      <c r="AM5779" s="445"/>
    </row>
    <row r="5780" spans="39:39">
      <c r="AM5780" s="445"/>
    </row>
    <row r="5781" spans="39:39">
      <c r="AM5781" s="445"/>
    </row>
    <row r="5782" spans="39:39">
      <c r="AM5782" s="445"/>
    </row>
    <row r="5783" spans="39:39">
      <c r="AM5783" s="445"/>
    </row>
    <row r="5784" spans="39:39">
      <c r="AM5784" s="445"/>
    </row>
    <row r="5785" spans="39:39">
      <c r="AM5785" s="445"/>
    </row>
    <row r="5786" spans="39:39">
      <c r="AM5786" s="445"/>
    </row>
    <row r="5787" spans="39:39">
      <c r="AM5787" s="445"/>
    </row>
    <row r="5788" spans="39:39">
      <c r="AM5788" s="445"/>
    </row>
    <row r="5789" spans="39:39">
      <c r="AM5789" s="445"/>
    </row>
    <row r="5790" spans="39:39">
      <c r="AM5790" s="445"/>
    </row>
    <row r="5791" spans="39:39">
      <c r="AM5791" s="445"/>
    </row>
    <row r="5792" spans="39:39">
      <c r="AM5792" s="445"/>
    </row>
    <row r="5793" spans="39:39">
      <c r="AM5793" s="445"/>
    </row>
    <row r="5794" spans="39:39">
      <c r="AM5794" s="445"/>
    </row>
    <row r="5795" spans="39:39">
      <c r="AM5795" s="445"/>
    </row>
    <row r="5796" spans="39:39">
      <c r="AM5796" s="445"/>
    </row>
    <row r="5797" spans="39:39">
      <c r="AM5797" s="445"/>
    </row>
    <row r="5798" spans="39:39">
      <c r="AM5798" s="445"/>
    </row>
    <row r="5799" spans="39:39">
      <c r="AM5799" s="445"/>
    </row>
    <row r="5800" spans="39:39">
      <c r="AM5800" s="445"/>
    </row>
    <row r="5801" spans="39:39">
      <c r="AM5801" s="445"/>
    </row>
    <row r="5802" spans="39:39">
      <c r="AM5802" s="445"/>
    </row>
    <row r="5803" spans="39:39">
      <c r="AM5803" s="445"/>
    </row>
    <row r="5804" spans="39:39">
      <c r="AM5804" s="445"/>
    </row>
    <row r="5805" spans="39:39">
      <c r="AM5805" s="445"/>
    </row>
    <row r="5806" spans="39:39">
      <c r="AM5806" s="445"/>
    </row>
    <row r="5807" spans="39:39">
      <c r="AM5807" s="445"/>
    </row>
    <row r="5808" spans="39:39">
      <c r="AM5808" s="445"/>
    </row>
    <row r="5809" spans="39:39">
      <c r="AM5809" s="445"/>
    </row>
    <row r="5810" spans="39:39">
      <c r="AM5810" s="445"/>
    </row>
    <row r="5811" spans="39:39">
      <c r="AM5811" s="445"/>
    </row>
    <row r="5812" spans="39:39">
      <c r="AM5812" s="445"/>
    </row>
    <row r="5813" spans="39:39">
      <c r="AM5813" s="445"/>
    </row>
    <row r="5814" spans="39:39">
      <c r="AM5814" s="445"/>
    </row>
    <row r="5815" spans="39:39">
      <c r="AM5815" s="445"/>
    </row>
    <row r="5816" spans="39:39">
      <c r="AM5816" s="445"/>
    </row>
    <row r="5817" spans="39:39">
      <c r="AM5817" s="445"/>
    </row>
    <row r="5818" spans="39:39">
      <c r="AM5818" s="445"/>
    </row>
    <row r="5819" spans="39:39">
      <c r="AM5819" s="445"/>
    </row>
    <row r="5820" spans="39:39">
      <c r="AM5820" s="445"/>
    </row>
    <row r="5821" spans="39:39">
      <c r="AM5821" s="445"/>
    </row>
    <row r="5822" spans="39:39">
      <c r="AM5822" s="445"/>
    </row>
    <row r="5823" spans="39:39">
      <c r="AM5823" s="445"/>
    </row>
    <row r="5824" spans="39:39">
      <c r="AM5824" s="445"/>
    </row>
    <row r="5825" spans="39:39">
      <c r="AM5825" s="445"/>
    </row>
    <row r="5826" spans="39:39">
      <c r="AM5826" s="445"/>
    </row>
    <row r="5827" spans="39:39">
      <c r="AM5827" s="445"/>
    </row>
    <row r="5828" spans="39:39">
      <c r="AM5828" s="445"/>
    </row>
    <row r="5829" spans="39:39">
      <c r="AM5829" s="445"/>
    </row>
    <row r="5830" spans="39:39">
      <c r="AM5830" s="445"/>
    </row>
    <row r="5831" spans="39:39">
      <c r="AM5831" s="445"/>
    </row>
    <row r="5832" spans="39:39">
      <c r="AM5832" s="445"/>
    </row>
    <row r="5833" spans="39:39">
      <c r="AM5833" s="445"/>
    </row>
    <row r="5834" spans="39:39">
      <c r="AM5834" s="445"/>
    </row>
    <row r="5835" spans="39:39">
      <c r="AM5835" s="445"/>
    </row>
    <row r="5836" spans="39:39">
      <c r="AM5836" s="445"/>
    </row>
    <row r="5837" spans="39:39">
      <c r="AM5837" s="445"/>
    </row>
    <row r="5838" spans="39:39">
      <c r="AM5838" s="445"/>
    </row>
    <row r="5839" spans="39:39">
      <c r="AM5839" s="445"/>
    </row>
    <row r="5840" spans="39:39">
      <c r="AM5840" s="445"/>
    </row>
    <row r="5841" spans="39:39">
      <c r="AM5841" s="445"/>
    </row>
    <row r="5842" spans="39:39">
      <c r="AM5842" s="445"/>
    </row>
    <row r="5843" spans="39:39">
      <c r="AM5843" s="445"/>
    </row>
    <row r="5844" spans="39:39">
      <c r="AM5844" s="445"/>
    </row>
    <row r="5845" spans="39:39">
      <c r="AM5845" s="445"/>
    </row>
    <row r="5846" spans="39:39">
      <c r="AM5846" s="445"/>
    </row>
    <row r="5847" spans="39:39">
      <c r="AM5847" s="445"/>
    </row>
    <row r="5848" spans="39:39">
      <c r="AM5848" s="445"/>
    </row>
    <row r="5849" spans="39:39">
      <c r="AM5849" s="445"/>
    </row>
    <row r="5850" spans="39:39">
      <c r="AM5850" s="445"/>
    </row>
    <row r="5851" spans="39:39">
      <c r="AM5851" s="445"/>
    </row>
    <row r="5852" spans="39:39">
      <c r="AM5852" s="445"/>
    </row>
    <row r="5853" spans="39:39">
      <c r="AM5853" s="445"/>
    </row>
    <row r="5854" spans="39:39">
      <c r="AM5854" s="445"/>
    </row>
    <row r="5855" spans="39:39">
      <c r="AM5855" s="445"/>
    </row>
    <row r="5856" spans="39:39">
      <c r="AM5856" s="445"/>
    </row>
    <row r="5857" spans="39:39">
      <c r="AM5857" s="445"/>
    </row>
    <row r="5858" spans="39:39">
      <c r="AM5858" s="445"/>
    </row>
    <row r="5859" spans="39:39">
      <c r="AM5859" s="445"/>
    </row>
    <row r="5860" spans="39:39">
      <c r="AM5860" s="445"/>
    </row>
    <row r="5861" spans="39:39">
      <c r="AM5861" s="445"/>
    </row>
    <row r="5862" spans="39:39">
      <c r="AM5862" s="445"/>
    </row>
    <row r="5863" spans="39:39">
      <c r="AM5863" s="445"/>
    </row>
    <row r="5864" spans="39:39">
      <c r="AM5864" s="445"/>
    </row>
    <row r="5865" spans="39:39">
      <c r="AM5865" s="445"/>
    </row>
    <row r="5866" spans="39:39">
      <c r="AM5866" s="445"/>
    </row>
    <row r="5867" spans="39:39">
      <c r="AM5867" s="445"/>
    </row>
    <row r="5868" spans="39:39">
      <c r="AM5868" s="445"/>
    </row>
    <row r="5869" spans="39:39">
      <c r="AM5869" s="445"/>
    </row>
    <row r="5870" spans="39:39">
      <c r="AM5870" s="445"/>
    </row>
    <row r="5871" spans="39:39">
      <c r="AM5871" s="445"/>
    </row>
    <row r="5872" spans="39:39">
      <c r="AM5872" s="445"/>
    </row>
    <row r="5873" spans="39:39">
      <c r="AM5873" s="445"/>
    </row>
    <row r="5874" spans="39:39">
      <c r="AM5874" s="445"/>
    </row>
    <row r="5875" spans="39:39">
      <c r="AM5875" s="445"/>
    </row>
    <row r="5876" spans="39:39">
      <c r="AM5876" s="445"/>
    </row>
    <row r="5877" spans="39:39">
      <c r="AM5877" s="445"/>
    </row>
    <row r="5878" spans="39:39">
      <c r="AM5878" s="445"/>
    </row>
    <row r="5879" spans="39:39">
      <c r="AM5879" s="445"/>
    </row>
    <row r="5880" spans="39:39">
      <c r="AM5880" s="445"/>
    </row>
    <row r="5881" spans="39:39">
      <c r="AM5881" s="445"/>
    </row>
    <row r="5882" spans="39:39">
      <c r="AM5882" s="445"/>
    </row>
    <row r="5883" spans="39:39">
      <c r="AM5883" s="445"/>
    </row>
    <row r="5884" spans="39:39">
      <c r="AM5884" s="445"/>
    </row>
    <row r="5885" spans="39:39">
      <c r="AM5885" s="445"/>
    </row>
    <row r="5886" spans="39:39">
      <c r="AM5886" s="445"/>
    </row>
    <row r="5887" spans="39:39">
      <c r="AM5887" s="445"/>
    </row>
    <row r="5888" spans="39:39">
      <c r="AM5888" s="445"/>
    </row>
    <row r="5889" spans="39:39">
      <c r="AM5889" s="445"/>
    </row>
    <row r="5890" spans="39:39">
      <c r="AM5890" s="445"/>
    </row>
    <row r="5891" spans="39:39">
      <c r="AM5891" s="445"/>
    </row>
    <row r="5892" spans="39:39">
      <c r="AM5892" s="445"/>
    </row>
    <row r="5893" spans="39:39">
      <c r="AM5893" s="445"/>
    </row>
    <row r="5894" spans="39:39">
      <c r="AM5894" s="445"/>
    </row>
    <row r="5895" spans="39:39">
      <c r="AM5895" s="445"/>
    </row>
    <row r="5896" spans="39:39">
      <c r="AM5896" s="445"/>
    </row>
    <row r="5897" spans="39:39">
      <c r="AM5897" s="445"/>
    </row>
    <row r="5898" spans="39:39">
      <c r="AM5898" s="445"/>
    </row>
    <row r="5899" spans="39:39">
      <c r="AM5899" s="445"/>
    </row>
    <row r="5900" spans="39:39">
      <c r="AM5900" s="445"/>
    </row>
    <row r="5901" spans="39:39">
      <c r="AM5901" s="445"/>
    </row>
    <row r="5902" spans="39:39">
      <c r="AM5902" s="445"/>
    </row>
    <row r="5903" spans="39:39">
      <c r="AM5903" s="445"/>
    </row>
    <row r="5904" spans="39:39">
      <c r="AM5904" s="445"/>
    </row>
    <row r="5905" spans="39:39">
      <c r="AM5905" s="445"/>
    </row>
    <row r="5906" spans="39:39">
      <c r="AM5906" s="445"/>
    </row>
    <row r="5907" spans="39:39">
      <c r="AM5907" s="445"/>
    </row>
    <row r="5908" spans="39:39">
      <c r="AM5908" s="445"/>
    </row>
    <row r="5909" spans="39:39">
      <c r="AM5909" s="445"/>
    </row>
    <row r="5910" spans="39:39">
      <c r="AM5910" s="445"/>
    </row>
    <row r="5911" spans="39:39">
      <c r="AM5911" s="445"/>
    </row>
    <row r="5912" spans="39:39">
      <c r="AM5912" s="445"/>
    </row>
    <row r="5913" spans="39:39">
      <c r="AM5913" s="445"/>
    </row>
    <row r="5914" spans="39:39">
      <c r="AM5914" s="445"/>
    </row>
    <row r="5915" spans="39:39">
      <c r="AM5915" s="445"/>
    </row>
    <row r="5916" spans="39:39">
      <c r="AM5916" s="445"/>
    </row>
    <row r="5917" spans="39:39">
      <c r="AM5917" s="445"/>
    </row>
    <row r="5918" spans="39:39">
      <c r="AM5918" s="445"/>
    </row>
    <row r="5919" spans="39:39">
      <c r="AM5919" s="445"/>
    </row>
    <row r="5920" spans="39:39">
      <c r="AM5920" s="445"/>
    </row>
    <row r="5921" spans="39:39">
      <c r="AM5921" s="445"/>
    </row>
    <row r="5922" spans="39:39">
      <c r="AM5922" s="445"/>
    </row>
    <row r="5923" spans="39:39">
      <c r="AM5923" s="445"/>
    </row>
    <row r="5924" spans="39:39">
      <c r="AM5924" s="445"/>
    </row>
    <row r="5925" spans="39:39">
      <c r="AM5925" s="445"/>
    </row>
    <row r="5926" spans="39:39">
      <c r="AM5926" s="445"/>
    </row>
    <row r="5927" spans="39:39">
      <c r="AM5927" s="445"/>
    </row>
    <row r="5928" spans="39:39">
      <c r="AM5928" s="445"/>
    </row>
    <row r="5929" spans="39:39">
      <c r="AM5929" s="445"/>
    </row>
    <row r="5930" spans="39:39">
      <c r="AM5930" s="445"/>
    </row>
    <row r="5931" spans="39:39">
      <c r="AM5931" s="445"/>
    </row>
    <row r="5932" spans="39:39">
      <c r="AM5932" s="445"/>
    </row>
    <row r="5933" spans="39:39">
      <c r="AM5933" s="445"/>
    </row>
    <row r="5934" spans="39:39">
      <c r="AM5934" s="445"/>
    </row>
    <row r="5935" spans="39:39">
      <c r="AM5935" s="445"/>
    </row>
    <row r="5936" spans="39:39">
      <c r="AM5936" s="445"/>
    </row>
    <row r="5937" spans="39:39">
      <c r="AM5937" s="445"/>
    </row>
    <row r="5938" spans="39:39">
      <c r="AM5938" s="445"/>
    </row>
    <row r="5939" spans="39:39">
      <c r="AM5939" s="445"/>
    </row>
    <row r="5940" spans="39:39">
      <c r="AM5940" s="445"/>
    </row>
    <row r="5941" spans="39:39">
      <c r="AM5941" s="445"/>
    </row>
    <row r="5942" spans="39:39">
      <c r="AM5942" s="445"/>
    </row>
    <row r="5943" spans="39:39">
      <c r="AM5943" s="445"/>
    </row>
    <row r="5944" spans="39:39">
      <c r="AM5944" s="445"/>
    </row>
    <row r="5945" spans="39:39">
      <c r="AM5945" s="445"/>
    </row>
    <row r="5946" spans="39:39">
      <c r="AM5946" s="445"/>
    </row>
    <row r="5947" spans="39:39">
      <c r="AM5947" s="445"/>
    </row>
    <row r="5948" spans="39:39">
      <c r="AM5948" s="445"/>
    </row>
    <row r="5949" spans="39:39">
      <c r="AM5949" s="445"/>
    </row>
    <row r="5950" spans="39:39">
      <c r="AM5950" s="445"/>
    </row>
    <row r="5951" spans="39:39">
      <c r="AM5951" s="445"/>
    </row>
    <row r="5952" spans="39:39">
      <c r="AM5952" s="445"/>
    </row>
    <row r="5953" spans="39:39">
      <c r="AM5953" s="445"/>
    </row>
    <row r="5954" spans="39:39">
      <c r="AM5954" s="445"/>
    </row>
    <row r="5955" spans="39:39">
      <c r="AM5955" s="445"/>
    </row>
    <row r="5956" spans="39:39">
      <c r="AM5956" s="445"/>
    </row>
    <row r="5957" spans="39:39">
      <c r="AM5957" s="445"/>
    </row>
    <row r="5958" spans="39:39">
      <c r="AM5958" s="445"/>
    </row>
    <row r="5959" spans="39:39">
      <c r="AM5959" s="445"/>
    </row>
    <row r="5960" spans="39:39">
      <c r="AM5960" s="445"/>
    </row>
    <row r="5961" spans="39:39">
      <c r="AM5961" s="445"/>
    </row>
    <row r="5962" spans="39:39">
      <c r="AM5962" s="445"/>
    </row>
    <row r="5963" spans="39:39">
      <c r="AM5963" s="445"/>
    </row>
    <row r="5964" spans="39:39">
      <c r="AM5964" s="445"/>
    </row>
    <row r="5965" spans="39:39">
      <c r="AM5965" s="445"/>
    </row>
    <row r="5966" spans="39:39">
      <c r="AM5966" s="445"/>
    </row>
    <row r="5967" spans="39:39">
      <c r="AM5967" s="445"/>
    </row>
    <row r="5968" spans="39:39">
      <c r="AM5968" s="445"/>
    </row>
    <row r="5969" spans="39:39">
      <c r="AM5969" s="445"/>
    </row>
    <row r="5970" spans="39:39">
      <c r="AM5970" s="445"/>
    </row>
    <row r="5971" spans="39:39">
      <c r="AM5971" s="445"/>
    </row>
    <row r="5972" spans="39:39">
      <c r="AM5972" s="445"/>
    </row>
    <row r="5973" spans="39:39">
      <c r="AM5973" s="445"/>
    </row>
    <row r="5974" spans="39:39">
      <c r="AM5974" s="445"/>
    </row>
    <row r="5975" spans="39:39">
      <c r="AM5975" s="445"/>
    </row>
    <row r="5976" spans="39:39">
      <c r="AM5976" s="445"/>
    </row>
    <row r="5977" spans="39:39">
      <c r="AM5977" s="445"/>
    </row>
    <row r="5978" spans="39:39">
      <c r="AM5978" s="445"/>
    </row>
    <row r="5979" spans="39:39">
      <c r="AM5979" s="445"/>
    </row>
    <row r="5980" spans="39:39">
      <c r="AM5980" s="445"/>
    </row>
    <row r="5981" spans="39:39">
      <c r="AM5981" s="445"/>
    </row>
    <row r="5982" spans="39:39">
      <c r="AM5982" s="445"/>
    </row>
    <row r="5983" spans="39:39">
      <c r="AM5983" s="445"/>
    </row>
    <row r="5984" spans="39:39">
      <c r="AM5984" s="445"/>
    </row>
    <row r="5985" spans="39:39">
      <c r="AM5985" s="445"/>
    </row>
    <row r="5986" spans="39:39">
      <c r="AM5986" s="445"/>
    </row>
    <row r="5987" spans="39:39">
      <c r="AM5987" s="445"/>
    </row>
    <row r="5988" spans="39:39">
      <c r="AM5988" s="445"/>
    </row>
    <row r="5989" spans="39:39">
      <c r="AM5989" s="445"/>
    </row>
    <row r="5990" spans="39:39">
      <c r="AM5990" s="445"/>
    </row>
    <row r="5991" spans="39:39">
      <c r="AM5991" s="445"/>
    </row>
    <row r="5992" spans="39:39">
      <c r="AM5992" s="445"/>
    </row>
    <row r="5993" spans="39:39">
      <c r="AM5993" s="445"/>
    </row>
    <row r="5994" spans="39:39">
      <c r="AM5994" s="445"/>
    </row>
    <row r="5995" spans="39:39">
      <c r="AM5995" s="445"/>
    </row>
    <row r="5996" spans="39:39">
      <c r="AM5996" s="445"/>
    </row>
    <row r="5997" spans="39:39">
      <c r="AM5997" s="445"/>
    </row>
    <row r="5998" spans="39:39">
      <c r="AM5998" s="445"/>
    </row>
    <row r="5999" spans="39:39">
      <c r="AM5999" s="445"/>
    </row>
    <row r="6000" spans="39:39">
      <c r="AM6000" s="445"/>
    </row>
    <row r="6001" spans="39:39">
      <c r="AM6001" s="445"/>
    </row>
    <row r="6002" spans="39:39">
      <c r="AM6002" s="445"/>
    </row>
    <row r="6003" spans="39:39">
      <c r="AM6003" s="445"/>
    </row>
    <row r="6004" spans="39:39">
      <c r="AM6004" s="445"/>
    </row>
    <row r="6005" spans="39:39">
      <c r="AM6005" s="445"/>
    </row>
    <row r="6006" spans="39:39">
      <c r="AM6006" s="445"/>
    </row>
    <row r="6007" spans="39:39">
      <c r="AM6007" s="445"/>
    </row>
    <row r="6008" spans="39:39">
      <c r="AM6008" s="445"/>
    </row>
    <row r="6009" spans="39:39">
      <c r="AM6009" s="445"/>
    </row>
    <row r="6010" spans="39:39">
      <c r="AM6010" s="445"/>
    </row>
    <row r="6011" spans="39:39">
      <c r="AM6011" s="445"/>
    </row>
    <row r="6012" spans="39:39">
      <c r="AM6012" s="445"/>
    </row>
    <row r="6013" spans="39:39">
      <c r="AM6013" s="445"/>
    </row>
    <row r="6014" spans="39:39">
      <c r="AM6014" s="445"/>
    </row>
    <row r="6015" spans="39:39">
      <c r="AM6015" s="445"/>
    </row>
    <row r="6016" spans="39:39">
      <c r="AM6016" s="445"/>
    </row>
    <row r="6017" spans="39:39">
      <c r="AM6017" s="445"/>
    </row>
    <row r="6018" spans="39:39">
      <c r="AM6018" s="445"/>
    </row>
    <row r="6019" spans="39:39">
      <c r="AM6019" s="445"/>
    </row>
    <row r="6020" spans="39:39">
      <c r="AM6020" s="445"/>
    </row>
    <row r="6021" spans="39:39">
      <c r="AM6021" s="445"/>
    </row>
    <row r="6022" spans="39:39">
      <c r="AM6022" s="445"/>
    </row>
    <row r="6023" spans="39:39">
      <c r="AM6023" s="445"/>
    </row>
    <row r="6024" spans="39:39">
      <c r="AM6024" s="445"/>
    </row>
    <row r="6025" spans="39:39">
      <c r="AM6025" s="445"/>
    </row>
    <row r="6026" spans="39:39">
      <c r="AM6026" s="445"/>
    </row>
    <row r="6027" spans="39:39">
      <c r="AM6027" s="445"/>
    </row>
    <row r="6028" spans="39:39">
      <c r="AM6028" s="445"/>
    </row>
    <row r="6029" spans="39:39">
      <c r="AM6029" s="445"/>
    </row>
    <row r="6030" spans="39:39">
      <c r="AM6030" s="445"/>
    </row>
    <row r="6031" spans="39:39">
      <c r="AM6031" s="445"/>
    </row>
    <row r="6032" spans="39:39">
      <c r="AM6032" s="445"/>
    </row>
    <row r="6033" spans="39:39">
      <c r="AM6033" s="445"/>
    </row>
    <row r="6034" spans="39:39">
      <c r="AM6034" s="445"/>
    </row>
    <row r="6035" spans="39:39">
      <c r="AM6035" s="445"/>
    </row>
    <row r="6036" spans="39:39">
      <c r="AM6036" s="445"/>
    </row>
    <row r="6037" spans="39:39">
      <c r="AM6037" s="445"/>
    </row>
    <row r="6038" spans="39:39">
      <c r="AM6038" s="445"/>
    </row>
    <row r="6039" spans="39:39">
      <c r="AM6039" s="445"/>
    </row>
    <row r="6040" spans="39:39">
      <c r="AM6040" s="445"/>
    </row>
    <row r="6041" spans="39:39">
      <c r="AM6041" s="445"/>
    </row>
    <row r="6042" spans="39:39">
      <c r="AM6042" s="445"/>
    </row>
    <row r="6043" spans="39:39">
      <c r="AM6043" s="445"/>
    </row>
    <row r="6044" spans="39:39">
      <c r="AM6044" s="445"/>
    </row>
    <row r="6045" spans="39:39">
      <c r="AM6045" s="445"/>
    </row>
    <row r="6046" spans="39:39">
      <c r="AM6046" s="445"/>
    </row>
    <row r="6047" spans="39:39">
      <c r="AM6047" s="445"/>
    </row>
    <row r="6048" spans="39:39">
      <c r="AM6048" s="445"/>
    </row>
    <row r="6049" spans="39:39">
      <c r="AM6049" s="445"/>
    </row>
    <row r="6050" spans="39:39">
      <c r="AM6050" s="445"/>
    </row>
    <row r="6051" spans="39:39">
      <c r="AM6051" s="445"/>
    </row>
    <row r="6052" spans="39:39">
      <c r="AM6052" s="445"/>
    </row>
    <row r="6053" spans="39:39">
      <c r="AM6053" s="445"/>
    </row>
    <row r="6054" spans="39:39">
      <c r="AM6054" s="445"/>
    </row>
    <row r="6055" spans="39:39">
      <c r="AM6055" s="445"/>
    </row>
    <row r="6056" spans="39:39">
      <c r="AM6056" s="445"/>
    </row>
    <row r="6057" spans="39:39">
      <c r="AM6057" s="445"/>
    </row>
    <row r="6058" spans="39:39">
      <c r="AM6058" s="445"/>
    </row>
    <row r="6059" spans="39:39">
      <c r="AM6059" s="445"/>
    </row>
    <row r="6060" spans="39:39">
      <c r="AM6060" s="445"/>
    </row>
    <row r="6061" spans="39:39">
      <c r="AM6061" s="445"/>
    </row>
    <row r="6062" spans="39:39">
      <c r="AM6062" s="445"/>
    </row>
    <row r="6063" spans="39:39">
      <c r="AM6063" s="445"/>
    </row>
    <row r="6064" spans="39:39">
      <c r="AM6064" s="445"/>
    </row>
    <row r="6065" spans="39:39">
      <c r="AM6065" s="445"/>
    </row>
    <row r="6066" spans="39:39">
      <c r="AM6066" s="445"/>
    </row>
    <row r="6067" spans="39:39">
      <c r="AM6067" s="445"/>
    </row>
    <row r="6068" spans="39:39">
      <c r="AM6068" s="445"/>
    </row>
    <row r="6069" spans="39:39">
      <c r="AM6069" s="445"/>
    </row>
    <row r="6070" spans="39:39">
      <c r="AM6070" s="445"/>
    </row>
    <row r="6071" spans="39:39">
      <c r="AM6071" s="445"/>
    </row>
    <row r="6072" spans="39:39">
      <c r="AM6072" s="445"/>
    </row>
    <row r="6073" spans="39:39">
      <c r="AM6073" s="445"/>
    </row>
    <row r="6074" spans="39:39">
      <c r="AM6074" s="445"/>
    </row>
    <row r="6075" spans="39:39">
      <c r="AM6075" s="445"/>
    </row>
    <row r="6076" spans="39:39">
      <c r="AM6076" s="445"/>
    </row>
    <row r="6077" spans="39:39">
      <c r="AM6077" s="445"/>
    </row>
    <row r="6078" spans="39:39">
      <c r="AM6078" s="445"/>
    </row>
    <row r="6079" spans="39:39">
      <c r="AM6079" s="445"/>
    </row>
    <row r="6080" spans="39:39">
      <c r="AM6080" s="445"/>
    </row>
    <row r="6081" spans="39:39">
      <c r="AM6081" s="445"/>
    </row>
    <row r="6082" spans="39:39">
      <c r="AM6082" s="445"/>
    </row>
    <row r="6083" spans="39:39">
      <c r="AM6083" s="445"/>
    </row>
    <row r="6084" spans="39:39">
      <c r="AM6084" s="445"/>
    </row>
    <row r="6085" spans="39:39">
      <c r="AM6085" s="445"/>
    </row>
    <row r="6086" spans="39:39">
      <c r="AM6086" s="445"/>
    </row>
    <row r="6087" spans="39:39">
      <c r="AM6087" s="445"/>
    </row>
    <row r="6088" spans="39:39">
      <c r="AM6088" s="445"/>
    </row>
    <row r="6089" spans="39:39">
      <c r="AM6089" s="445"/>
    </row>
    <row r="6090" spans="39:39">
      <c r="AM6090" s="445"/>
    </row>
    <row r="6091" spans="39:39">
      <c r="AM6091" s="445"/>
    </row>
    <row r="6092" spans="39:39">
      <c r="AM6092" s="445"/>
    </row>
    <row r="6093" spans="39:39">
      <c r="AM6093" s="445"/>
    </row>
    <row r="6094" spans="39:39">
      <c r="AM6094" s="445"/>
    </row>
    <row r="6095" spans="39:39">
      <c r="AM6095" s="445"/>
    </row>
    <row r="6096" spans="39:39">
      <c r="AM6096" s="445"/>
    </row>
    <row r="6097" spans="39:39">
      <c r="AM6097" s="445"/>
    </row>
    <row r="6098" spans="39:39">
      <c r="AM6098" s="445"/>
    </row>
    <row r="6099" spans="39:39">
      <c r="AM6099" s="445"/>
    </row>
    <row r="6100" spans="39:39">
      <c r="AM6100" s="445"/>
    </row>
    <row r="6101" spans="39:39">
      <c r="AM6101" s="445"/>
    </row>
    <row r="6102" spans="39:39">
      <c r="AM6102" s="445"/>
    </row>
    <row r="6103" spans="39:39">
      <c r="AM6103" s="445"/>
    </row>
    <row r="6104" spans="39:39">
      <c r="AM6104" s="445"/>
    </row>
    <row r="6105" spans="39:39">
      <c r="AM6105" s="445"/>
    </row>
    <row r="6106" spans="39:39">
      <c r="AM6106" s="445"/>
    </row>
    <row r="6107" spans="39:39">
      <c r="AM6107" s="445"/>
    </row>
    <row r="6108" spans="39:39">
      <c r="AM6108" s="445"/>
    </row>
    <row r="6109" spans="39:39">
      <c r="AM6109" s="445"/>
    </row>
    <row r="6110" spans="39:39">
      <c r="AM6110" s="445"/>
    </row>
    <row r="6111" spans="39:39">
      <c r="AM6111" s="445"/>
    </row>
    <row r="6112" spans="39:39">
      <c r="AM6112" s="445"/>
    </row>
    <row r="6113" spans="39:39">
      <c r="AM6113" s="445"/>
    </row>
    <row r="6114" spans="39:39">
      <c r="AM6114" s="445"/>
    </row>
    <row r="6115" spans="39:39">
      <c r="AM6115" s="445"/>
    </row>
    <row r="6116" spans="39:39">
      <c r="AM6116" s="445"/>
    </row>
    <row r="6117" spans="39:39">
      <c r="AM6117" s="445"/>
    </row>
    <row r="6118" spans="39:39">
      <c r="AM6118" s="445"/>
    </row>
    <row r="6119" spans="39:39">
      <c r="AM6119" s="445"/>
    </row>
    <row r="6120" spans="39:39">
      <c r="AM6120" s="445"/>
    </row>
    <row r="6121" spans="39:39">
      <c r="AM6121" s="445"/>
    </row>
    <row r="6122" spans="39:39">
      <c r="AM6122" s="445"/>
    </row>
    <row r="6123" spans="39:39">
      <c r="AM6123" s="445"/>
    </row>
    <row r="6124" spans="39:39">
      <c r="AM6124" s="445"/>
    </row>
    <row r="6125" spans="39:39">
      <c r="AM6125" s="445"/>
    </row>
    <row r="6126" spans="39:39">
      <c r="AM6126" s="445"/>
    </row>
    <row r="6127" spans="39:39">
      <c r="AM6127" s="445"/>
    </row>
    <row r="6128" spans="39:39">
      <c r="AM6128" s="445"/>
    </row>
    <row r="6129" spans="39:39">
      <c r="AM6129" s="445"/>
    </row>
    <row r="6130" spans="39:39">
      <c r="AM6130" s="445"/>
    </row>
    <row r="6131" spans="39:39">
      <c r="AM6131" s="445"/>
    </row>
    <row r="6132" spans="39:39">
      <c r="AM6132" s="445"/>
    </row>
    <row r="6133" spans="39:39">
      <c r="AM6133" s="445"/>
    </row>
    <row r="6134" spans="39:39">
      <c r="AM6134" s="445"/>
    </row>
    <row r="6135" spans="39:39">
      <c r="AM6135" s="445"/>
    </row>
    <row r="6136" spans="39:39">
      <c r="AM6136" s="445"/>
    </row>
    <row r="6137" spans="39:39">
      <c r="AM6137" s="445"/>
    </row>
    <row r="6138" spans="39:39">
      <c r="AM6138" s="445"/>
    </row>
    <row r="6139" spans="39:39">
      <c r="AM6139" s="445"/>
    </row>
    <row r="6140" spans="39:39">
      <c r="AM6140" s="445"/>
    </row>
    <row r="6141" spans="39:39">
      <c r="AM6141" s="445"/>
    </row>
    <row r="6142" spans="39:39">
      <c r="AM6142" s="445"/>
    </row>
    <row r="6143" spans="39:39">
      <c r="AM6143" s="445"/>
    </row>
    <row r="6144" spans="39:39">
      <c r="AM6144" s="445"/>
    </row>
    <row r="6145" spans="39:39">
      <c r="AM6145" s="445"/>
    </row>
    <row r="6146" spans="39:39">
      <c r="AM6146" s="445"/>
    </row>
    <row r="6147" spans="39:39">
      <c r="AM6147" s="445"/>
    </row>
    <row r="6148" spans="39:39">
      <c r="AM6148" s="445"/>
    </row>
    <row r="6149" spans="39:39">
      <c r="AM6149" s="445"/>
    </row>
    <row r="6150" spans="39:39">
      <c r="AM6150" s="445"/>
    </row>
    <row r="6151" spans="39:39">
      <c r="AM6151" s="445"/>
    </row>
    <row r="6152" spans="39:39">
      <c r="AM6152" s="445"/>
    </row>
    <row r="6153" spans="39:39">
      <c r="AM6153" s="445"/>
    </row>
    <row r="6154" spans="39:39">
      <c r="AM6154" s="445"/>
    </row>
    <row r="6155" spans="39:39">
      <c r="AM6155" s="445"/>
    </row>
    <row r="6156" spans="39:39">
      <c r="AM6156" s="445"/>
    </row>
    <row r="6157" spans="39:39">
      <c r="AM6157" s="445"/>
    </row>
    <row r="6158" spans="39:39">
      <c r="AM6158" s="445"/>
    </row>
    <row r="6159" spans="39:39">
      <c r="AM6159" s="445"/>
    </row>
    <row r="6160" spans="39:39">
      <c r="AM6160" s="445"/>
    </row>
    <row r="6161" spans="39:39">
      <c r="AM6161" s="445"/>
    </row>
    <row r="6162" spans="39:39">
      <c r="AM6162" s="445"/>
    </row>
    <row r="6163" spans="39:39">
      <c r="AM6163" s="445"/>
    </row>
    <row r="6164" spans="39:39">
      <c r="AM6164" s="445"/>
    </row>
    <row r="6165" spans="39:39">
      <c r="AM6165" s="445"/>
    </row>
    <row r="6166" spans="39:39">
      <c r="AM6166" s="445"/>
    </row>
    <row r="6167" spans="39:39">
      <c r="AM6167" s="445"/>
    </row>
    <row r="6168" spans="39:39">
      <c r="AM6168" s="445"/>
    </row>
    <row r="6169" spans="39:39">
      <c r="AM6169" s="445"/>
    </row>
    <row r="6170" spans="39:39">
      <c r="AM6170" s="445"/>
    </row>
    <row r="6171" spans="39:39">
      <c r="AM6171" s="445"/>
    </row>
    <row r="6172" spans="39:39">
      <c r="AM6172" s="445"/>
    </row>
    <row r="6173" spans="39:39">
      <c r="AM6173" s="445"/>
    </row>
    <row r="6174" spans="39:39">
      <c r="AM6174" s="445"/>
    </row>
    <row r="6175" spans="39:39">
      <c r="AM6175" s="445"/>
    </row>
    <row r="6176" spans="39:39">
      <c r="AM6176" s="445"/>
    </row>
    <row r="6177" spans="39:39">
      <c r="AM6177" s="445"/>
    </row>
    <row r="6178" spans="39:39">
      <c r="AM6178" s="445"/>
    </row>
    <row r="6179" spans="39:39">
      <c r="AM6179" s="445"/>
    </row>
    <row r="6180" spans="39:39">
      <c r="AM6180" s="445"/>
    </row>
    <row r="6181" spans="39:39">
      <c r="AM6181" s="445"/>
    </row>
    <row r="6182" spans="39:39">
      <c r="AM6182" s="445"/>
    </row>
    <row r="6183" spans="39:39">
      <c r="AM6183" s="445"/>
    </row>
    <row r="6184" spans="39:39">
      <c r="AM6184" s="445"/>
    </row>
    <row r="6185" spans="39:39">
      <c r="AM6185" s="445"/>
    </row>
    <row r="6186" spans="39:39">
      <c r="AM6186" s="445"/>
    </row>
    <row r="6187" spans="39:39">
      <c r="AM6187" s="445"/>
    </row>
    <row r="6188" spans="39:39">
      <c r="AM6188" s="445"/>
    </row>
    <row r="6189" spans="39:39">
      <c r="AM6189" s="445"/>
    </row>
    <row r="6190" spans="39:39">
      <c r="AM6190" s="445"/>
    </row>
    <row r="6191" spans="39:39">
      <c r="AM6191" s="445"/>
    </row>
    <row r="6192" spans="39:39">
      <c r="AM6192" s="445"/>
    </row>
    <row r="6193" spans="39:39">
      <c r="AM6193" s="445"/>
    </row>
    <row r="6194" spans="39:39">
      <c r="AM6194" s="445"/>
    </row>
    <row r="6195" spans="39:39">
      <c r="AM6195" s="445"/>
    </row>
    <row r="6196" spans="39:39">
      <c r="AM6196" s="445"/>
    </row>
    <row r="6197" spans="39:39">
      <c r="AM6197" s="445"/>
    </row>
    <row r="6198" spans="39:39">
      <c r="AM6198" s="445"/>
    </row>
    <row r="6199" spans="39:39">
      <c r="AM6199" s="445"/>
    </row>
    <row r="6200" spans="39:39">
      <c r="AM6200" s="445"/>
    </row>
    <row r="6201" spans="39:39">
      <c r="AM6201" s="445"/>
    </row>
    <row r="6202" spans="39:39">
      <c r="AM6202" s="445"/>
    </row>
    <row r="6203" spans="39:39">
      <c r="AM6203" s="445"/>
    </row>
    <row r="6204" spans="39:39">
      <c r="AM6204" s="445"/>
    </row>
    <row r="6205" spans="39:39">
      <c r="AM6205" s="445"/>
    </row>
    <row r="6206" spans="39:39">
      <c r="AM6206" s="445"/>
    </row>
    <row r="6207" spans="39:39">
      <c r="AM6207" s="445"/>
    </row>
    <row r="6208" spans="39:39">
      <c r="AM6208" s="445"/>
    </row>
    <row r="6209" spans="39:39">
      <c r="AM6209" s="445"/>
    </row>
    <row r="6210" spans="39:39">
      <c r="AM6210" s="445"/>
    </row>
    <row r="6211" spans="39:39">
      <c r="AM6211" s="445"/>
    </row>
    <row r="6212" spans="39:39">
      <c r="AM6212" s="445"/>
    </row>
    <row r="6213" spans="39:39">
      <c r="AM6213" s="445"/>
    </row>
    <row r="6214" spans="39:39">
      <c r="AM6214" s="445"/>
    </row>
    <row r="6215" spans="39:39">
      <c r="AM6215" s="445"/>
    </row>
    <row r="6216" spans="39:39">
      <c r="AM6216" s="445"/>
    </row>
    <row r="6217" spans="39:39">
      <c r="AM6217" s="445"/>
    </row>
    <row r="6218" spans="39:39">
      <c r="AM6218" s="445"/>
    </row>
    <row r="6219" spans="39:39">
      <c r="AM6219" s="445"/>
    </row>
    <row r="6220" spans="39:39">
      <c r="AM6220" s="445"/>
    </row>
    <row r="6221" spans="39:39">
      <c r="AM6221" s="445"/>
    </row>
    <row r="6222" spans="39:39">
      <c r="AM6222" s="445"/>
    </row>
    <row r="6223" spans="39:39">
      <c r="AM6223" s="445"/>
    </row>
    <row r="6224" spans="39:39">
      <c r="AM6224" s="445"/>
    </row>
    <row r="6225" spans="39:39">
      <c r="AM6225" s="445"/>
    </row>
    <row r="6226" spans="39:39">
      <c r="AM6226" s="445"/>
    </row>
    <row r="6227" spans="39:39">
      <c r="AM6227" s="445"/>
    </row>
    <row r="6228" spans="39:39">
      <c r="AM6228" s="445"/>
    </row>
    <row r="6229" spans="39:39">
      <c r="AM6229" s="445"/>
    </row>
    <row r="6230" spans="39:39">
      <c r="AM6230" s="445"/>
    </row>
    <row r="6231" spans="39:39">
      <c r="AM6231" s="445"/>
    </row>
    <row r="6232" spans="39:39">
      <c r="AM6232" s="445"/>
    </row>
    <row r="6233" spans="39:39">
      <c r="AM6233" s="445"/>
    </row>
    <row r="6234" spans="39:39">
      <c r="AM6234" s="445"/>
    </row>
    <row r="6235" spans="39:39">
      <c r="AM6235" s="445"/>
    </row>
    <row r="6236" spans="39:39">
      <c r="AM6236" s="445"/>
    </row>
    <row r="6237" spans="39:39">
      <c r="AM6237" s="445"/>
    </row>
    <row r="6238" spans="39:39">
      <c r="AM6238" s="445"/>
    </row>
    <row r="6239" spans="39:39">
      <c r="AM6239" s="445"/>
    </row>
    <row r="6240" spans="39:39">
      <c r="AM6240" s="445"/>
    </row>
    <row r="6241" spans="39:39">
      <c r="AM6241" s="445"/>
    </row>
    <row r="6242" spans="39:39">
      <c r="AM6242" s="445"/>
    </row>
    <row r="6243" spans="39:39">
      <c r="AM6243" s="445"/>
    </row>
    <row r="6244" spans="39:39">
      <c r="AM6244" s="445"/>
    </row>
    <row r="6245" spans="39:39">
      <c r="AM6245" s="445"/>
    </row>
    <row r="6246" spans="39:39">
      <c r="AM6246" s="445"/>
    </row>
    <row r="6247" spans="39:39">
      <c r="AM6247" s="445"/>
    </row>
    <row r="6248" spans="39:39">
      <c r="AM6248" s="445"/>
    </row>
    <row r="6249" spans="39:39">
      <c r="AM6249" s="445"/>
    </row>
    <row r="6250" spans="39:39">
      <c r="AM6250" s="445"/>
    </row>
    <row r="6251" spans="39:39">
      <c r="AM6251" s="445"/>
    </row>
    <row r="6252" spans="39:39">
      <c r="AM6252" s="445"/>
    </row>
    <row r="6253" spans="39:39">
      <c r="AM6253" s="445"/>
    </row>
    <row r="6254" spans="39:39">
      <c r="AM6254" s="445"/>
    </row>
    <row r="6255" spans="39:39">
      <c r="AM6255" s="445"/>
    </row>
    <row r="6256" spans="39:39">
      <c r="AM6256" s="445"/>
    </row>
    <row r="6257" spans="39:39">
      <c r="AM6257" s="445"/>
    </row>
    <row r="6258" spans="39:39">
      <c r="AM6258" s="445"/>
    </row>
    <row r="6259" spans="39:39">
      <c r="AM6259" s="445"/>
    </row>
    <row r="6260" spans="39:39">
      <c r="AM6260" s="445"/>
    </row>
    <row r="6261" spans="39:39">
      <c r="AM6261" s="445"/>
    </row>
    <row r="6262" spans="39:39">
      <c r="AM6262" s="445"/>
    </row>
    <row r="6263" spans="39:39">
      <c r="AM6263" s="445"/>
    </row>
    <row r="6264" spans="39:39">
      <c r="AM6264" s="445"/>
    </row>
    <row r="6265" spans="39:39">
      <c r="AM6265" s="445"/>
    </row>
    <row r="6266" spans="39:39">
      <c r="AM6266" s="445"/>
    </row>
    <row r="6267" spans="39:39">
      <c r="AM6267" s="445"/>
    </row>
    <row r="6268" spans="39:39">
      <c r="AM6268" s="445"/>
    </row>
    <row r="6269" spans="39:39">
      <c r="AM6269" s="445"/>
    </row>
    <row r="6270" spans="39:39">
      <c r="AM6270" s="445"/>
    </row>
    <row r="6271" spans="39:39">
      <c r="AM6271" s="445"/>
    </row>
    <row r="6272" spans="39:39">
      <c r="AM6272" s="445"/>
    </row>
    <row r="6273" spans="39:39">
      <c r="AM6273" s="445"/>
    </row>
    <row r="6274" spans="39:39">
      <c r="AM6274" s="445"/>
    </row>
    <row r="6275" spans="39:39">
      <c r="AM6275" s="445"/>
    </row>
    <row r="6276" spans="39:39">
      <c r="AM6276" s="445"/>
    </row>
    <row r="6277" spans="39:39">
      <c r="AM6277" s="445"/>
    </row>
    <row r="6278" spans="39:39">
      <c r="AM6278" s="445"/>
    </row>
    <row r="6279" spans="39:39">
      <c r="AM6279" s="445"/>
    </row>
    <row r="6280" spans="39:39">
      <c r="AM6280" s="445"/>
    </row>
    <row r="6281" spans="39:39">
      <c r="AM6281" s="445"/>
    </row>
    <row r="6282" spans="39:39">
      <c r="AM6282" s="445"/>
    </row>
    <row r="6283" spans="39:39">
      <c r="AM6283" s="445"/>
    </row>
    <row r="6284" spans="39:39">
      <c r="AM6284" s="445"/>
    </row>
    <row r="6285" spans="39:39">
      <c r="AM6285" s="445"/>
    </row>
    <row r="6286" spans="39:39">
      <c r="AM6286" s="445"/>
    </row>
    <row r="6287" spans="39:39">
      <c r="AM6287" s="445"/>
    </row>
    <row r="6288" spans="39:39">
      <c r="AM6288" s="445"/>
    </row>
    <row r="6289" spans="39:39">
      <c r="AM6289" s="445"/>
    </row>
    <row r="6290" spans="39:39">
      <c r="AM6290" s="445"/>
    </row>
    <row r="6291" spans="39:39">
      <c r="AM6291" s="445"/>
    </row>
    <row r="6292" spans="39:39">
      <c r="AM6292" s="445"/>
    </row>
    <row r="6293" spans="39:39">
      <c r="AM6293" s="445"/>
    </row>
    <row r="6294" spans="39:39">
      <c r="AM6294" s="445"/>
    </row>
    <row r="6295" spans="39:39">
      <c r="AM6295" s="445"/>
    </row>
    <row r="6296" spans="39:39">
      <c r="AM6296" s="445"/>
    </row>
    <row r="6297" spans="39:39">
      <c r="AM6297" s="445"/>
    </row>
    <row r="6298" spans="39:39">
      <c r="AM6298" s="445"/>
    </row>
    <row r="6299" spans="39:39">
      <c r="AM6299" s="445"/>
    </row>
    <row r="6300" spans="39:39">
      <c r="AM6300" s="445"/>
    </row>
    <row r="6301" spans="39:39">
      <c r="AM6301" s="445"/>
    </row>
    <row r="6302" spans="39:39">
      <c r="AM6302" s="445"/>
    </row>
    <row r="6303" spans="39:39">
      <c r="AM6303" s="445"/>
    </row>
    <row r="6304" spans="39:39">
      <c r="AM6304" s="445"/>
    </row>
    <row r="6305" spans="39:39">
      <c r="AM6305" s="445"/>
    </row>
    <row r="6306" spans="39:39">
      <c r="AM6306" s="445"/>
    </row>
    <row r="6307" spans="39:39">
      <c r="AM6307" s="445"/>
    </row>
    <row r="6308" spans="39:39">
      <c r="AM6308" s="445"/>
    </row>
    <row r="6309" spans="39:39">
      <c r="AM6309" s="445"/>
    </row>
    <row r="6310" spans="39:39">
      <c r="AM6310" s="445"/>
    </row>
    <row r="6311" spans="39:39">
      <c r="AM6311" s="445"/>
    </row>
    <row r="6312" spans="39:39">
      <c r="AM6312" s="445"/>
    </row>
    <row r="6313" spans="39:39">
      <c r="AM6313" s="445"/>
    </row>
    <row r="6314" spans="39:39">
      <c r="AM6314" s="445"/>
    </row>
    <row r="6315" spans="39:39">
      <c r="AM6315" s="445"/>
    </row>
    <row r="6316" spans="39:39">
      <c r="AM6316" s="445"/>
    </row>
    <row r="6317" spans="39:39">
      <c r="AM6317" s="445"/>
    </row>
    <row r="6318" spans="39:39">
      <c r="AM6318" s="445"/>
    </row>
    <row r="6319" spans="39:39">
      <c r="AM6319" s="445"/>
    </row>
    <row r="6320" spans="39:39">
      <c r="AM6320" s="445"/>
    </row>
    <row r="6321" spans="39:39">
      <c r="AM6321" s="445"/>
    </row>
    <row r="6322" spans="39:39">
      <c r="AM6322" s="445"/>
    </row>
    <row r="6323" spans="39:39">
      <c r="AM6323" s="445"/>
    </row>
    <row r="6324" spans="39:39">
      <c r="AM6324" s="445"/>
    </row>
    <row r="6325" spans="39:39">
      <c r="AM6325" s="445"/>
    </row>
    <row r="6326" spans="39:39">
      <c r="AM6326" s="445"/>
    </row>
    <row r="6327" spans="39:39">
      <c r="AM6327" s="445"/>
    </row>
    <row r="6328" spans="39:39">
      <c r="AM6328" s="445"/>
    </row>
    <row r="6329" spans="39:39">
      <c r="AM6329" s="445"/>
    </row>
    <row r="6330" spans="39:39">
      <c r="AM6330" s="445"/>
    </row>
    <row r="6331" spans="39:39">
      <c r="AM6331" s="445"/>
    </row>
    <row r="6332" spans="39:39">
      <c r="AM6332" s="445"/>
    </row>
    <row r="6333" spans="39:39">
      <c r="AM6333" s="445"/>
    </row>
    <row r="6334" spans="39:39">
      <c r="AM6334" s="445"/>
    </row>
    <row r="6335" spans="39:39">
      <c r="AM6335" s="445"/>
    </row>
    <row r="6336" spans="39:39">
      <c r="AM6336" s="445"/>
    </row>
    <row r="6337" spans="39:39">
      <c r="AM6337" s="445"/>
    </row>
    <row r="6338" spans="39:39">
      <c r="AM6338" s="445"/>
    </row>
    <row r="6339" spans="39:39">
      <c r="AM6339" s="445"/>
    </row>
    <row r="6340" spans="39:39">
      <c r="AM6340" s="445"/>
    </row>
    <row r="6341" spans="39:39">
      <c r="AM6341" s="445"/>
    </row>
    <row r="6342" spans="39:39">
      <c r="AM6342" s="445"/>
    </row>
    <row r="6343" spans="39:39">
      <c r="AM6343" s="445"/>
    </row>
    <row r="6344" spans="39:39">
      <c r="AM6344" s="445"/>
    </row>
    <row r="6345" spans="39:39">
      <c r="AM6345" s="445"/>
    </row>
    <row r="6346" spans="39:39">
      <c r="AM6346" s="445"/>
    </row>
    <row r="6347" spans="39:39">
      <c r="AM6347" s="445"/>
    </row>
    <row r="6348" spans="39:39">
      <c r="AM6348" s="445"/>
    </row>
    <row r="6349" spans="39:39">
      <c r="AM6349" s="445"/>
    </row>
    <row r="6350" spans="39:39">
      <c r="AM6350" s="445"/>
    </row>
    <row r="6351" spans="39:39">
      <c r="AM6351" s="445"/>
    </row>
    <row r="6352" spans="39:39">
      <c r="AM6352" s="445"/>
    </row>
    <row r="6353" spans="39:39">
      <c r="AM6353" s="445"/>
    </row>
    <row r="6354" spans="39:39">
      <c r="AM6354" s="445"/>
    </row>
    <row r="6355" spans="39:39">
      <c r="AM6355" s="445"/>
    </row>
    <row r="6356" spans="39:39">
      <c r="AM6356" s="445"/>
    </row>
    <row r="6357" spans="39:39">
      <c r="AM6357" s="445"/>
    </row>
    <row r="6358" spans="39:39">
      <c r="AM6358" s="445"/>
    </row>
    <row r="6359" spans="39:39">
      <c r="AM6359" s="445"/>
    </row>
    <row r="6360" spans="39:39">
      <c r="AM6360" s="445"/>
    </row>
    <row r="6361" spans="39:39">
      <c r="AM6361" s="445"/>
    </row>
    <row r="6362" spans="39:39">
      <c r="AM6362" s="445"/>
    </row>
    <row r="6363" spans="39:39">
      <c r="AM6363" s="445"/>
    </row>
    <row r="6364" spans="39:39">
      <c r="AM6364" s="445"/>
    </row>
    <row r="6365" spans="39:39">
      <c r="AM6365" s="445"/>
    </row>
    <row r="6366" spans="39:39">
      <c r="AM6366" s="445"/>
    </row>
    <row r="6367" spans="39:39">
      <c r="AM6367" s="445"/>
    </row>
    <row r="6368" spans="39:39">
      <c r="AM6368" s="445"/>
    </row>
    <row r="6369" spans="39:39">
      <c r="AM6369" s="445"/>
    </row>
    <row r="6370" spans="39:39">
      <c r="AM6370" s="445"/>
    </row>
    <row r="6371" spans="39:39">
      <c r="AM6371" s="445"/>
    </row>
    <row r="6372" spans="39:39">
      <c r="AM6372" s="445"/>
    </row>
    <row r="6373" spans="39:39">
      <c r="AM6373" s="445"/>
    </row>
    <row r="6374" spans="39:39">
      <c r="AM6374" s="445"/>
    </row>
    <row r="6375" spans="39:39">
      <c r="AM6375" s="445"/>
    </row>
    <row r="6376" spans="39:39">
      <c r="AM6376" s="445"/>
    </row>
    <row r="6377" spans="39:39">
      <c r="AM6377" s="445"/>
    </row>
    <row r="6378" spans="39:39">
      <c r="AM6378" s="445"/>
    </row>
    <row r="6379" spans="39:39">
      <c r="AM6379" s="445"/>
    </row>
    <row r="6380" spans="39:39">
      <c r="AM6380" s="445"/>
    </row>
    <row r="6381" spans="39:39">
      <c r="AM6381" s="445"/>
    </row>
    <row r="6382" spans="39:39">
      <c r="AM6382" s="445"/>
    </row>
    <row r="6383" spans="39:39">
      <c r="AM6383" s="445"/>
    </row>
    <row r="6384" spans="39:39">
      <c r="AM6384" s="445"/>
    </row>
    <row r="6385" spans="39:39">
      <c r="AM6385" s="445"/>
    </row>
    <row r="6386" spans="39:39">
      <c r="AM6386" s="445"/>
    </row>
    <row r="6387" spans="39:39">
      <c r="AM6387" s="445"/>
    </row>
    <row r="6388" spans="39:39">
      <c r="AM6388" s="445"/>
    </row>
    <row r="6389" spans="39:39">
      <c r="AM6389" s="445"/>
    </row>
    <row r="6390" spans="39:39">
      <c r="AM6390" s="445"/>
    </row>
    <row r="6391" spans="39:39">
      <c r="AM6391" s="445"/>
    </row>
    <row r="6392" spans="39:39">
      <c r="AM6392" s="445"/>
    </row>
    <row r="6393" spans="39:39">
      <c r="AM6393" s="445"/>
    </row>
    <row r="6394" spans="39:39">
      <c r="AM6394" s="445"/>
    </row>
    <row r="6395" spans="39:39">
      <c r="AM6395" s="445"/>
    </row>
    <row r="6396" spans="39:39">
      <c r="AM6396" s="445"/>
    </row>
    <row r="6397" spans="39:39">
      <c r="AM6397" s="445"/>
    </row>
    <row r="6398" spans="39:39">
      <c r="AM6398" s="445"/>
    </row>
    <row r="6399" spans="39:39">
      <c r="AM6399" s="445"/>
    </row>
    <row r="6400" spans="39:39">
      <c r="AM6400" s="445"/>
    </row>
    <row r="6401" spans="39:39">
      <c r="AM6401" s="445"/>
    </row>
    <row r="6402" spans="39:39">
      <c r="AM6402" s="445"/>
    </row>
    <row r="6403" spans="39:39">
      <c r="AM6403" s="445"/>
    </row>
    <row r="6404" spans="39:39">
      <c r="AM6404" s="445"/>
    </row>
    <row r="6405" spans="39:39">
      <c r="AM6405" s="445"/>
    </row>
    <row r="6406" spans="39:39">
      <c r="AM6406" s="445"/>
    </row>
    <row r="6407" spans="39:39">
      <c r="AM6407" s="445"/>
    </row>
    <row r="6408" spans="39:39">
      <c r="AM6408" s="445"/>
    </row>
    <row r="6409" spans="39:39">
      <c r="AM6409" s="445"/>
    </row>
    <row r="6410" spans="39:39">
      <c r="AM6410" s="445"/>
    </row>
    <row r="6411" spans="39:39">
      <c r="AM6411" s="445"/>
    </row>
    <row r="6412" spans="39:39">
      <c r="AM6412" s="445"/>
    </row>
    <row r="6413" spans="39:39">
      <c r="AM6413" s="445"/>
    </row>
    <row r="6414" spans="39:39">
      <c r="AM6414" s="445"/>
    </row>
    <row r="6415" spans="39:39">
      <c r="AM6415" s="445"/>
    </row>
    <row r="6416" spans="39:39">
      <c r="AM6416" s="445"/>
    </row>
    <row r="6417" spans="39:39">
      <c r="AM6417" s="445"/>
    </row>
    <row r="6418" spans="39:39">
      <c r="AM6418" s="445"/>
    </row>
    <row r="6419" spans="39:39">
      <c r="AM6419" s="445"/>
    </row>
    <row r="6420" spans="39:39">
      <c r="AM6420" s="445"/>
    </row>
    <row r="6421" spans="39:39">
      <c r="AM6421" s="445"/>
    </row>
    <row r="6422" spans="39:39">
      <c r="AM6422" s="445"/>
    </row>
    <row r="6423" spans="39:39">
      <c r="AM6423" s="445"/>
    </row>
    <row r="6424" spans="39:39">
      <c r="AM6424" s="445"/>
    </row>
    <row r="6425" spans="39:39">
      <c r="AM6425" s="445"/>
    </row>
    <row r="6426" spans="39:39">
      <c r="AM6426" s="445"/>
    </row>
    <row r="6427" spans="39:39">
      <c r="AM6427" s="445"/>
    </row>
    <row r="6428" spans="39:39">
      <c r="AM6428" s="445"/>
    </row>
    <row r="6429" spans="39:39">
      <c r="AM6429" s="445"/>
    </row>
    <row r="6430" spans="39:39">
      <c r="AM6430" s="445"/>
    </row>
    <row r="6431" spans="39:39">
      <c r="AM6431" s="445"/>
    </row>
    <row r="6432" spans="39:39">
      <c r="AM6432" s="445"/>
    </row>
    <row r="6433" spans="39:39">
      <c r="AM6433" s="445"/>
    </row>
    <row r="6434" spans="39:39">
      <c r="AM6434" s="445"/>
    </row>
    <row r="6435" spans="39:39">
      <c r="AM6435" s="445"/>
    </row>
    <row r="6436" spans="39:39">
      <c r="AM6436" s="445"/>
    </row>
    <row r="6437" spans="39:39">
      <c r="AM6437" s="445"/>
    </row>
    <row r="6438" spans="39:39">
      <c r="AM6438" s="445"/>
    </row>
    <row r="6439" spans="39:39">
      <c r="AM6439" s="445"/>
    </row>
    <row r="6440" spans="39:39">
      <c r="AM6440" s="445"/>
    </row>
    <row r="6441" spans="39:39">
      <c r="AM6441" s="445"/>
    </row>
    <row r="6442" spans="39:39">
      <c r="AM6442" s="445"/>
    </row>
    <row r="6443" spans="39:39">
      <c r="AM6443" s="445"/>
    </row>
    <row r="6444" spans="39:39">
      <c r="AM6444" s="445"/>
    </row>
    <row r="6445" spans="39:39">
      <c r="AM6445" s="445"/>
    </row>
    <row r="6446" spans="39:39">
      <c r="AM6446" s="445"/>
    </row>
    <row r="6447" spans="39:39">
      <c r="AM6447" s="445"/>
    </row>
    <row r="6448" spans="39:39">
      <c r="AM6448" s="445"/>
    </row>
    <row r="6449" spans="39:39">
      <c r="AM6449" s="445"/>
    </row>
    <row r="6450" spans="39:39">
      <c r="AM6450" s="445"/>
    </row>
    <row r="6451" spans="39:39">
      <c r="AM6451" s="445"/>
    </row>
    <row r="6452" spans="39:39">
      <c r="AM6452" s="445"/>
    </row>
    <row r="6453" spans="39:39">
      <c r="AM6453" s="445"/>
    </row>
    <row r="6454" spans="39:39">
      <c r="AM6454" s="445"/>
    </row>
    <row r="6455" spans="39:39">
      <c r="AM6455" s="445"/>
    </row>
    <row r="6456" spans="39:39">
      <c r="AM6456" s="445"/>
    </row>
    <row r="6457" spans="39:39">
      <c r="AM6457" s="445"/>
    </row>
    <row r="6458" spans="39:39">
      <c r="AM6458" s="445"/>
    </row>
    <row r="6459" spans="39:39">
      <c r="AM6459" s="445"/>
    </row>
    <row r="6460" spans="39:39">
      <c r="AM6460" s="445"/>
    </row>
    <row r="6461" spans="39:39">
      <c r="AM6461" s="445"/>
    </row>
    <row r="6462" spans="39:39">
      <c r="AM6462" s="445"/>
    </row>
    <row r="6463" spans="39:39">
      <c r="AM6463" s="445"/>
    </row>
    <row r="6464" spans="39:39">
      <c r="AM6464" s="445"/>
    </row>
    <row r="6465" spans="39:39">
      <c r="AM6465" s="445"/>
    </row>
    <row r="6466" spans="39:39">
      <c r="AM6466" s="445"/>
    </row>
    <row r="6467" spans="39:39">
      <c r="AM6467" s="445"/>
    </row>
    <row r="6468" spans="39:39">
      <c r="AM6468" s="445"/>
    </row>
    <row r="6469" spans="39:39">
      <c r="AM6469" s="445"/>
    </row>
    <row r="6470" spans="39:39">
      <c r="AM6470" s="445"/>
    </row>
    <row r="6471" spans="39:39">
      <c r="AM6471" s="445"/>
    </row>
    <row r="6472" spans="39:39">
      <c r="AM6472" s="445"/>
    </row>
    <row r="6473" spans="39:39">
      <c r="AM6473" s="445"/>
    </row>
    <row r="6474" spans="39:39">
      <c r="AM6474" s="445"/>
    </row>
    <row r="6475" spans="39:39">
      <c r="AM6475" s="445"/>
    </row>
    <row r="6476" spans="39:39">
      <c r="AM6476" s="445"/>
    </row>
    <row r="6477" spans="39:39">
      <c r="AM6477" s="445"/>
    </row>
    <row r="6478" spans="39:39">
      <c r="AM6478" s="445"/>
    </row>
    <row r="6479" spans="39:39">
      <c r="AM6479" s="445"/>
    </row>
    <row r="6480" spans="39:39">
      <c r="AM6480" s="445"/>
    </row>
    <row r="6481" spans="39:39">
      <c r="AM6481" s="445"/>
    </row>
    <row r="6482" spans="39:39">
      <c r="AM6482" s="445"/>
    </row>
    <row r="6483" spans="39:39">
      <c r="AM6483" s="445"/>
    </row>
    <row r="6484" spans="39:39">
      <c r="AM6484" s="445"/>
    </row>
    <row r="6485" spans="39:39">
      <c r="AM6485" s="445"/>
    </row>
    <row r="6486" spans="39:39">
      <c r="AM6486" s="445"/>
    </row>
    <row r="6487" spans="39:39">
      <c r="AM6487" s="445"/>
    </row>
    <row r="6488" spans="39:39">
      <c r="AM6488" s="445"/>
    </row>
    <row r="6489" spans="39:39">
      <c r="AM6489" s="445"/>
    </row>
    <row r="6490" spans="39:39">
      <c r="AM6490" s="445"/>
    </row>
    <row r="6491" spans="39:39">
      <c r="AM6491" s="445"/>
    </row>
    <row r="6492" spans="39:39">
      <c r="AM6492" s="445"/>
    </row>
    <row r="6493" spans="39:39">
      <c r="AM6493" s="445"/>
    </row>
    <row r="6494" spans="39:39">
      <c r="AM6494" s="445"/>
    </row>
    <row r="6495" spans="39:39">
      <c r="AM6495" s="445"/>
    </row>
    <row r="6496" spans="39:39">
      <c r="AM6496" s="445"/>
    </row>
    <row r="6497" spans="39:39">
      <c r="AM6497" s="445"/>
    </row>
    <row r="6498" spans="39:39">
      <c r="AM6498" s="445"/>
    </row>
    <row r="6499" spans="39:39">
      <c r="AM6499" s="445"/>
    </row>
    <row r="6500" spans="39:39">
      <c r="AM6500" s="445"/>
    </row>
    <row r="6501" spans="39:39">
      <c r="AM6501" s="445"/>
    </row>
    <row r="6502" spans="39:39">
      <c r="AM6502" s="445"/>
    </row>
    <row r="6503" spans="39:39">
      <c r="AM6503" s="445"/>
    </row>
    <row r="6504" spans="39:39">
      <c r="AM6504" s="445"/>
    </row>
    <row r="6505" spans="39:39">
      <c r="AM6505" s="445"/>
    </row>
    <row r="6506" spans="39:39">
      <c r="AM6506" s="445"/>
    </row>
    <row r="6507" spans="39:39">
      <c r="AM6507" s="445"/>
    </row>
    <row r="6508" spans="39:39">
      <c r="AM6508" s="445"/>
    </row>
    <row r="6509" spans="39:39">
      <c r="AM6509" s="445"/>
    </row>
    <row r="6510" spans="39:39">
      <c r="AM6510" s="445"/>
    </row>
    <row r="6511" spans="39:39">
      <c r="AM6511" s="445"/>
    </row>
    <row r="6512" spans="39:39">
      <c r="AM6512" s="445"/>
    </row>
    <row r="6513" spans="39:39">
      <c r="AM6513" s="445"/>
    </row>
    <row r="6514" spans="39:39">
      <c r="AM6514" s="445"/>
    </row>
    <row r="6515" spans="39:39">
      <c r="AM6515" s="445"/>
    </row>
    <row r="6516" spans="39:39">
      <c r="AM6516" s="445"/>
    </row>
    <row r="6517" spans="39:39">
      <c r="AM6517" s="445"/>
    </row>
    <row r="6518" spans="39:39">
      <c r="AM6518" s="445"/>
    </row>
    <row r="6519" spans="39:39">
      <c r="AM6519" s="445"/>
    </row>
    <row r="6520" spans="39:39">
      <c r="AM6520" s="445"/>
    </row>
    <row r="6521" spans="39:39">
      <c r="AM6521" s="445"/>
    </row>
    <row r="6522" spans="39:39">
      <c r="AM6522" s="445"/>
    </row>
    <row r="6523" spans="39:39">
      <c r="AM6523" s="445"/>
    </row>
    <row r="6524" spans="39:39">
      <c r="AM6524" s="445"/>
    </row>
    <row r="6525" spans="39:39">
      <c r="AM6525" s="445"/>
    </row>
    <row r="6526" spans="39:39">
      <c r="AM6526" s="445"/>
    </row>
    <row r="6527" spans="39:39">
      <c r="AM6527" s="445"/>
    </row>
    <row r="6528" spans="39:39">
      <c r="AM6528" s="445"/>
    </row>
    <row r="6529" spans="39:39">
      <c r="AM6529" s="445"/>
    </row>
    <row r="6530" spans="39:39">
      <c r="AM6530" s="445"/>
    </row>
    <row r="6531" spans="39:39">
      <c r="AM6531" s="445"/>
    </row>
    <row r="6532" spans="39:39">
      <c r="AM6532" s="445"/>
    </row>
    <row r="6533" spans="39:39">
      <c r="AM6533" s="445"/>
    </row>
    <row r="6534" spans="39:39">
      <c r="AM6534" s="445"/>
    </row>
    <row r="6535" spans="39:39">
      <c r="AM6535" s="445"/>
    </row>
    <row r="6536" spans="39:39">
      <c r="AM6536" s="445"/>
    </row>
    <row r="6537" spans="39:39">
      <c r="AM6537" s="445"/>
    </row>
    <row r="6538" spans="39:39">
      <c r="AM6538" s="445"/>
    </row>
    <row r="6539" spans="39:39">
      <c r="AM6539" s="445"/>
    </row>
    <row r="6540" spans="39:39">
      <c r="AM6540" s="445"/>
    </row>
    <row r="6541" spans="39:39">
      <c r="AM6541" s="445"/>
    </row>
    <row r="6542" spans="39:39">
      <c r="AM6542" s="445"/>
    </row>
    <row r="6543" spans="39:39">
      <c r="AM6543" s="445"/>
    </row>
    <row r="6544" spans="39:39">
      <c r="AM6544" s="445"/>
    </row>
    <row r="6545" spans="39:39">
      <c r="AM6545" s="445"/>
    </row>
    <row r="6546" spans="39:39">
      <c r="AM6546" s="445"/>
    </row>
    <row r="6547" spans="39:39">
      <c r="AM6547" s="445"/>
    </row>
    <row r="6548" spans="39:39">
      <c r="AM6548" s="445"/>
    </row>
    <row r="6549" spans="39:39">
      <c r="AM6549" s="445"/>
    </row>
    <row r="6550" spans="39:39">
      <c r="AM6550" s="445"/>
    </row>
    <row r="6551" spans="39:39">
      <c r="AM6551" s="445"/>
    </row>
    <row r="6552" spans="39:39">
      <c r="AM6552" s="445"/>
    </row>
    <row r="6553" spans="39:39">
      <c r="AM6553" s="445"/>
    </row>
    <row r="6554" spans="39:39">
      <c r="AM6554" s="445"/>
    </row>
    <row r="6555" spans="39:39">
      <c r="AM6555" s="445"/>
    </row>
    <row r="6556" spans="39:39">
      <c r="AM6556" s="445"/>
    </row>
    <row r="6557" spans="39:39">
      <c r="AM6557" s="445"/>
    </row>
    <row r="6558" spans="39:39">
      <c r="AM6558" s="445"/>
    </row>
    <row r="6559" spans="39:39">
      <c r="AM6559" s="445"/>
    </row>
    <row r="6560" spans="39:39">
      <c r="AM6560" s="445"/>
    </row>
    <row r="6561" spans="39:39">
      <c r="AM6561" s="445"/>
    </row>
    <row r="6562" spans="39:39">
      <c r="AM6562" s="445"/>
    </row>
    <row r="6563" spans="39:39">
      <c r="AM6563" s="445"/>
    </row>
    <row r="6564" spans="39:39">
      <c r="AM6564" s="445"/>
    </row>
    <row r="6565" spans="39:39">
      <c r="AM6565" s="445"/>
    </row>
    <row r="6566" spans="39:39">
      <c r="AM6566" s="445"/>
    </row>
    <row r="6567" spans="39:39">
      <c r="AM6567" s="445"/>
    </row>
    <row r="6568" spans="39:39">
      <c r="AM6568" s="445"/>
    </row>
    <row r="6569" spans="39:39">
      <c r="AM6569" s="445"/>
    </row>
    <row r="6570" spans="39:39">
      <c r="AM6570" s="445"/>
    </row>
    <row r="6571" spans="39:39">
      <c r="AM6571" s="445"/>
    </row>
    <row r="6572" spans="39:39">
      <c r="AM6572" s="445"/>
    </row>
    <row r="6573" spans="39:39">
      <c r="AM6573" s="445"/>
    </row>
    <row r="6574" spans="39:39">
      <c r="AM6574" s="445"/>
    </row>
    <row r="6575" spans="39:39">
      <c r="AM6575" s="445"/>
    </row>
    <row r="6576" spans="39:39">
      <c r="AM6576" s="445"/>
    </row>
    <row r="6577" spans="39:39">
      <c r="AM6577" s="445"/>
    </row>
    <row r="6578" spans="39:39">
      <c r="AM6578" s="445"/>
    </row>
    <row r="6579" spans="39:39">
      <c r="AM6579" s="445"/>
    </row>
    <row r="6580" spans="39:39">
      <c r="AM6580" s="445"/>
    </row>
    <row r="6581" spans="39:39">
      <c r="AM6581" s="445"/>
    </row>
    <row r="6582" spans="39:39">
      <c r="AM6582" s="445"/>
    </row>
    <row r="6583" spans="39:39">
      <c r="AM6583" s="445"/>
    </row>
    <row r="6584" spans="39:39">
      <c r="AM6584" s="445"/>
    </row>
    <row r="6585" spans="39:39">
      <c r="AM6585" s="445"/>
    </row>
    <row r="6586" spans="39:39">
      <c r="AM6586" s="445"/>
    </row>
    <row r="6587" spans="39:39">
      <c r="AM6587" s="445"/>
    </row>
    <row r="6588" spans="39:39">
      <c r="AM6588" s="445"/>
    </row>
    <row r="6589" spans="39:39">
      <c r="AM6589" s="445"/>
    </row>
    <row r="6590" spans="39:39">
      <c r="AM6590" s="445"/>
    </row>
    <row r="6591" spans="39:39">
      <c r="AM6591" s="445"/>
    </row>
    <row r="6592" spans="39:39">
      <c r="AM6592" s="445"/>
    </row>
    <row r="6593" spans="39:39">
      <c r="AM6593" s="445"/>
    </row>
    <row r="6594" spans="39:39">
      <c r="AM6594" s="445"/>
    </row>
    <row r="6595" spans="39:39">
      <c r="AM6595" s="445"/>
    </row>
    <row r="6596" spans="39:39">
      <c r="AM6596" s="445"/>
    </row>
    <row r="6597" spans="39:39">
      <c r="AM6597" s="445"/>
    </row>
    <row r="6598" spans="39:39">
      <c r="AM6598" s="445"/>
    </row>
    <row r="6599" spans="39:39">
      <c r="AM6599" s="445"/>
    </row>
    <row r="6600" spans="39:39">
      <c r="AM6600" s="445"/>
    </row>
    <row r="6601" spans="39:39">
      <c r="AM6601" s="445"/>
    </row>
    <row r="6602" spans="39:39">
      <c r="AM6602" s="445"/>
    </row>
    <row r="6603" spans="39:39">
      <c r="AM6603" s="445"/>
    </row>
    <row r="6604" spans="39:39">
      <c r="AM6604" s="445"/>
    </row>
    <row r="6605" spans="39:39">
      <c r="AM6605" s="445"/>
    </row>
    <row r="6606" spans="39:39">
      <c r="AM6606" s="445"/>
    </row>
    <row r="6607" spans="39:39">
      <c r="AM6607" s="445"/>
    </row>
    <row r="6608" spans="39:39">
      <c r="AM6608" s="445"/>
    </row>
    <row r="6609" spans="39:39">
      <c r="AM6609" s="445"/>
    </row>
    <row r="6610" spans="39:39">
      <c r="AM6610" s="445"/>
    </row>
    <row r="6611" spans="39:39">
      <c r="AM6611" s="445"/>
    </row>
    <row r="6612" spans="39:39">
      <c r="AM6612" s="445"/>
    </row>
    <row r="6613" spans="39:39">
      <c r="AM6613" s="445"/>
    </row>
    <row r="6614" spans="39:39">
      <c r="AM6614" s="445"/>
    </row>
    <row r="6615" spans="39:39">
      <c r="AM6615" s="445"/>
    </row>
    <row r="6616" spans="39:39">
      <c r="AM6616" s="445"/>
    </row>
    <row r="6617" spans="39:39">
      <c r="AM6617" s="445"/>
    </row>
    <row r="6618" spans="39:39">
      <c r="AM6618" s="445"/>
    </row>
    <row r="6619" spans="39:39">
      <c r="AM6619" s="445"/>
    </row>
    <row r="6620" spans="39:39">
      <c r="AM6620" s="445"/>
    </row>
    <row r="6621" spans="39:39">
      <c r="AM6621" s="445"/>
    </row>
    <row r="6622" spans="39:39">
      <c r="AM6622" s="445"/>
    </row>
    <row r="6623" spans="39:39">
      <c r="AM6623" s="445"/>
    </row>
    <row r="6624" spans="39:39">
      <c r="AM6624" s="445"/>
    </row>
    <row r="6625" spans="39:39">
      <c r="AM6625" s="445"/>
    </row>
    <row r="6626" spans="39:39">
      <c r="AM6626" s="445"/>
    </row>
    <row r="6627" spans="39:39">
      <c r="AM6627" s="445"/>
    </row>
    <row r="6628" spans="39:39">
      <c r="AM6628" s="445"/>
    </row>
    <row r="6629" spans="39:39">
      <c r="AM6629" s="445"/>
    </row>
    <row r="6630" spans="39:39">
      <c r="AM6630" s="445"/>
    </row>
    <row r="6631" spans="39:39">
      <c r="AM6631" s="445"/>
    </row>
    <row r="6632" spans="39:39">
      <c r="AM6632" s="445"/>
    </row>
    <row r="6633" spans="39:39">
      <c r="AM6633" s="445"/>
    </row>
    <row r="6634" spans="39:39">
      <c r="AM6634" s="445"/>
    </row>
    <row r="6635" spans="39:39">
      <c r="AM6635" s="445"/>
    </row>
    <row r="6636" spans="39:39">
      <c r="AM6636" s="445"/>
    </row>
    <row r="6637" spans="39:39">
      <c r="AM6637" s="445"/>
    </row>
    <row r="6638" spans="39:39">
      <c r="AM6638" s="445"/>
    </row>
    <row r="6639" spans="39:39">
      <c r="AM6639" s="445"/>
    </row>
    <row r="6640" spans="39:39">
      <c r="AM6640" s="445"/>
    </row>
    <row r="6641" spans="39:39">
      <c r="AM6641" s="445"/>
    </row>
    <row r="6642" spans="39:39">
      <c r="AM6642" s="445"/>
    </row>
    <row r="6643" spans="39:39">
      <c r="AM6643" s="445"/>
    </row>
    <row r="6644" spans="39:39">
      <c r="AM6644" s="445"/>
    </row>
    <row r="6645" spans="39:39">
      <c r="AM6645" s="445"/>
    </row>
    <row r="6646" spans="39:39">
      <c r="AM6646" s="445"/>
    </row>
    <row r="6647" spans="39:39">
      <c r="AM6647" s="445"/>
    </row>
    <row r="6648" spans="39:39">
      <c r="AM6648" s="445"/>
    </row>
    <row r="6649" spans="39:39">
      <c r="AM6649" s="445"/>
    </row>
    <row r="6650" spans="39:39">
      <c r="AM6650" s="445"/>
    </row>
    <row r="6651" spans="39:39">
      <c r="AM6651" s="445"/>
    </row>
    <row r="6652" spans="39:39">
      <c r="AM6652" s="445"/>
    </row>
    <row r="6653" spans="39:39">
      <c r="AM6653" s="445"/>
    </row>
    <row r="6654" spans="39:39">
      <c r="AM6654" s="445"/>
    </row>
    <row r="6655" spans="39:39">
      <c r="AM6655" s="445"/>
    </row>
    <row r="6656" spans="39:39">
      <c r="AM6656" s="445"/>
    </row>
    <row r="6657" spans="39:39">
      <c r="AM6657" s="445"/>
    </row>
    <row r="6658" spans="39:39">
      <c r="AM6658" s="445"/>
    </row>
    <row r="6659" spans="39:39">
      <c r="AM6659" s="445"/>
    </row>
    <row r="6660" spans="39:39">
      <c r="AM6660" s="445"/>
    </row>
    <row r="6661" spans="39:39">
      <c r="AM6661" s="445"/>
    </row>
    <row r="6662" spans="39:39">
      <c r="AM6662" s="445"/>
    </row>
    <row r="6663" spans="39:39">
      <c r="AM6663" s="445"/>
    </row>
    <row r="6664" spans="39:39">
      <c r="AM6664" s="445"/>
    </row>
    <row r="6665" spans="39:39">
      <c r="AM6665" s="445"/>
    </row>
    <row r="6666" spans="39:39">
      <c r="AM6666" s="445"/>
    </row>
    <row r="6667" spans="39:39">
      <c r="AM6667" s="445"/>
    </row>
    <row r="6668" spans="39:39">
      <c r="AM6668" s="445"/>
    </row>
    <row r="6669" spans="39:39">
      <c r="AM6669" s="445"/>
    </row>
    <row r="6670" spans="39:39">
      <c r="AM6670" s="445"/>
    </row>
    <row r="6671" spans="39:39">
      <c r="AM6671" s="445"/>
    </row>
    <row r="6672" spans="39:39">
      <c r="AM6672" s="445"/>
    </row>
    <row r="6673" spans="39:39">
      <c r="AM6673" s="445"/>
    </row>
    <row r="6674" spans="39:39">
      <c r="AM6674" s="445"/>
    </row>
    <row r="6675" spans="39:39">
      <c r="AM6675" s="445"/>
    </row>
    <row r="6676" spans="39:39">
      <c r="AM6676" s="445"/>
    </row>
    <row r="6677" spans="39:39">
      <c r="AM6677" s="445"/>
    </row>
    <row r="6678" spans="39:39">
      <c r="AM6678" s="445"/>
    </row>
    <row r="6679" spans="39:39">
      <c r="AM6679" s="445"/>
    </row>
    <row r="6680" spans="39:39">
      <c r="AM6680" s="445"/>
    </row>
    <row r="6681" spans="39:39">
      <c r="AM6681" s="445"/>
    </row>
    <row r="6682" spans="39:39">
      <c r="AM6682" s="445"/>
    </row>
    <row r="6683" spans="39:39">
      <c r="AM6683" s="445"/>
    </row>
    <row r="6684" spans="39:39">
      <c r="AM6684" s="445"/>
    </row>
    <row r="6685" spans="39:39">
      <c r="AM6685" s="445"/>
    </row>
    <row r="6686" spans="39:39">
      <c r="AM6686" s="445"/>
    </row>
    <row r="6687" spans="39:39">
      <c r="AM6687" s="445"/>
    </row>
    <row r="6688" spans="39:39">
      <c r="AM6688" s="445"/>
    </row>
    <row r="6689" spans="39:39">
      <c r="AM6689" s="445"/>
    </row>
    <row r="6690" spans="39:39">
      <c r="AM6690" s="445"/>
    </row>
    <row r="6691" spans="39:39">
      <c r="AM6691" s="445"/>
    </row>
    <row r="6692" spans="39:39">
      <c r="AM6692" s="445"/>
    </row>
    <row r="6693" spans="39:39">
      <c r="AM6693" s="445"/>
    </row>
    <row r="6694" spans="39:39">
      <c r="AM6694" s="445"/>
    </row>
    <row r="6695" spans="39:39">
      <c r="AM6695" s="445"/>
    </row>
    <row r="6696" spans="39:39">
      <c r="AM6696" s="445"/>
    </row>
    <row r="6697" spans="39:39">
      <c r="AM6697" s="445"/>
    </row>
    <row r="6698" spans="39:39">
      <c r="AM6698" s="445"/>
    </row>
    <row r="6699" spans="39:39">
      <c r="AM6699" s="445"/>
    </row>
    <row r="6700" spans="39:39">
      <c r="AM6700" s="445"/>
    </row>
    <row r="6701" spans="39:39">
      <c r="AM6701" s="445"/>
    </row>
    <row r="6702" spans="39:39">
      <c r="AM6702" s="445"/>
    </row>
    <row r="6703" spans="39:39">
      <c r="AM6703" s="445"/>
    </row>
    <row r="6704" spans="39:39">
      <c r="AM6704" s="445"/>
    </row>
    <row r="6705" spans="39:39">
      <c r="AM6705" s="445"/>
    </row>
    <row r="6706" spans="39:39">
      <c r="AM6706" s="445"/>
    </row>
    <row r="6707" spans="39:39">
      <c r="AM6707" s="445"/>
    </row>
    <row r="6708" spans="39:39">
      <c r="AM6708" s="445"/>
    </row>
    <row r="6709" spans="39:39">
      <c r="AM6709" s="445"/>
    </row>
    <row r="6710" spans="39:39">
      <c r="AM6710" s="445"/>
    </row>
    <row r="6711" spans="39:39">
      <c r="AM6711" s="445"/>
    </row>
    <row r="6712" spans="39:39">
      <c r="AM6712" s="445"/>
    </row>
    <row r="6713" spans="39:39">
      <c r="AM6713" s="445"/>
    </row>
    <row r="6714" spans="39:39">
      <c r="AM6714" s="445"/>
    </row>
    <row r="6715" spans="39:39">
      <c r="AM6715" s="445"/>
    </row>
    <row r="6716" spans="39:39">
      <c r="AM6716" s="445"/>
    </row>
    <row r="6717" spans="39:39">
      <c r="AM6717" s="445"/>
    </row>
    <row r="6718" spans="39:39">
      <c r="AM6718" s="445"/>
    </row>
    <row r="6719" spans="39:39">
      <c r="AM6719" s="445"/>
    </row>
    <row r="6720" spans="39:39">
      <c r="AM6720" s="445"/>
    </row>
    <row r="6721" spans="39:39">
      <c r="AM6721" s="445"/>
    </row>
    <row r="6722" spans="39:39">
      <c r="AM6722" s="445"/>
    </row>
    <row r="6723" spans="39:39">
      <c r="AM6723" s="445"/>
    </row>
    <row r="6724" spans="39:39">
      <c r="AM6724" s="445"/>
    </row>
    <row r="6725" spans="39:39">
      <c r="AM6725" s="445"/>
    </row>
    <row r="6726" spans="39:39">
      <c r="AM6726" s="445"/>
    </row>
    <row r="6727" spans="39:39">
      <c r="AM6727" s="445"/>
    </row>
    <row r="6728" spans="39:39">
      <c r="AM6728" s="445"/>
    </row>
    <row r="6729" spans="39:39">
      <c r="AM6729" s="445"/>
    </row>
    <row r="6730" spans="39:39">
      <c r="AM6730" s="445"/>
    </row>
    <row r="6731" spans="39:39">
      <c r="AM6731" s="445"/>
    </row>
    <row r="6732" spans="39:39">
      <c r="AM6732" s="445"/>
    </row>
    <row r="6733" spans="39:39">
      <c r="AM6733" s="445"/>
    </row>
    <row r="6734" spans="39:39">
      <c r="AM6734" s="445"/>
    </row>
    <row r="6735" spans="39:39">
      <c r="AM6735" s="445"/>
    </row>
    <row r="6736" spans="39:39">
      <c r="AM6736" s="445"/>
    </row>
    <row r="6737" spans="39:39">
      <c r="AM6737" s="445"/>
    </row>
    <row r="6738" spans="39:39">
      <c r="AM6738" s="445"/>
    </row>
    <row r="6739" spans="39:39">
      <c r="AM6739" s="445"/>
    </row>
    <row r="6740" spans="39:39">
      <c r="AM6740" s="445"/>
    </row>
    <row r="6741" spans="39:39">
      <c r="AM6741" s="445"/>
    </row>
    <row r="6742" spans="39:39">
      <c r="AM6742" s="445"/>
    </row>
    <row r="6743" spans="39:39">
      <c r="AM6743" s="445"/>
    </row>
    <row r="6744" spans="39:39">
      <c r="AM6744" s="445"/>
    </row>
    <row r="6745" spans="39:39">
      <c r="AM6745" s="445"/>
    </row>
    <row r="6746" spans="39:39">
      <c r="AM6746" s="445"/>
    </row>
    <row r="6747" spans="39:39">
      <c r="AM6747" s="445"/>
    </row>
    <row r="6748" spans="39:39">
      <c r="AM6748" s="445"/>
    </row>
    <row r="6749" spans="39:39">
      <c r="AM6749" s="445"/>
    </row>
    <row r="6750" spans="39:39">
      <c r="AM6750" s="445"/>
    </row>
    <row r="6751" spans="39:39">
      <c r="AM6751" s="445"/>
    </row>
    <row r="6752" spans="39:39">
      <c r="AM6752" s="445"/>
    </row>
    <row r="6753" spans="39:39">
      <c r="AM6753" s="445"/>
    </row>
    <row r="6754" spans="39:39">
      <c r="AM6754" s="445"/>
    </row>
    <row r="6755" spans="39:39">
      <c r="AM6755" s="445"/>
    </row>
    <row r="6756" spans="39:39">
      <c r="AM6756" s="445"/>
    </row>
    <row r="6757" spans="39:39">
      <c r="AM6757" s="445"/>
    </row>
    <row r="6758" spans="39:39">
      <c r="AM6758" s="445"/>
    </row>
    <row r="6759" spans="39:39">
      <c r="AM6759" s="445"/>
    </row>
    <row r="6760" spans="39:39">
      <c r="AM6760" s="445"/>
    </row>
    <row r="6761" spans="39:39">
      <c r="AM6761" s="445"/>
    </row>
    <row r="6762" spans="39:39">
      <c r="AM6762" s="445"/>
    </row>
    <row r="6763" spans="39:39">
      <c r="AM6763" s="445"/>
    </row>
    <row r="6764" spans="39:39">
      <c r="AM6764" s="445"/>
    </row>
    <row r="6765" spans="39:39">
      <c r="AM6765" s="445"/>
    </row>
    <row r="6766" spans="39:39">
      <c r="AM6766" s="445"/>
    </row>
    <row r="6767" spans="39:39">
      <c r="AM6767" s="445"/>
    </row>
    <row r="6768" spans="39:39">
      <c r="AM6768" s="445"/>
    </row>
    <row r="6769" spans="39:39">
      <c r="AM6769" s="445"/>
    </row>
    <row r="6770" spans="39:39">
      <c r="AM6770" s="445"/>
    </row>
    <row r="6771" spans="39:39">
      <c r="AM6771" s="445"/>
    </row>
    <row r="6772" spans="39:39">
      <c r="AM6772" s="445"/>
    </row>
    <row r="6773" spans="39:39">
      <c r="AM6773" s="445"/>
    </row>
    <row r="6774" spans="39:39">
      <c r="AM6774" s="445"/>
    </row>
    <row r="6775" spans="39:39">
      <c r="AM6775" s="445"/>
    </row>
    <row r="6776" spans="39:39">
      <c r="AM6776" s="445"/>
    </row>
    <row r="6777" spans="39:39">
      <c r="AM6777" s="445"/>
    </row>
    <row r="6778" spans="39:39">
      <c r="AM6778" s="445"/>
    </row>
    <row r="6779" spans="39:39">
      <c r="AM6779" s="445"/>
    </row>
    <row r="6780" spans="39:39">
      <c r="AM6780" s="445"/>
    </row>
    <row r="6781" spans="39:39">
      <c r="AM6781" s="445"/>
    </row>
    <row r="6782" spans="39:39">
      <c r="AM6782" s="445"/>
    </row>
    <row r="6783" spans="39:39">
      <c r="AM6783" s="445"/>
    </row>
    <row r="6784" spans="39:39">
      <c r="AM6784" s="445"/>
    </row>
    <row r="6785" spans="39:39">
      <c r="AM6785" s="445"/>
    </row>
    <row r="6786" spans="39:39">
      <c r="AM6786" s="445"/>
    </row>
    <row r="6787" spans="39:39">
      <c r="AM6787" s="445"/>
    </row>
    <row r="6788" spans="39:39">
      <c r="AM6788" s="445"/>
    </row>
    <row r="6789" spans="39:39">
      <c r="AM6789" s="445"/>
    </row>
    <row r="6790" spans="39:39">
      <c r="AM6790" s="445"/>
    </row>
    <row r="6791" spans="39:39">
      <c r="AM6791" s="445"/>
    </row>
    <row r="6792" spans="39:39">
      <c r="AM6792" s="445"/>
    </row>
    <row r="6793" spans="39:39">
      <c r="AM6793" s="445"/>
    </row>
    <row r="6794" spans="39:39">
      <c r="AM6794" s="445"/>
    </row>
    <row r="6795" spans="39:39">
      <c r="AM6795" s="445"/>
    </row>
    <row r="6796" spans="39:39">
      <c r="AM6796" s="445"/>
    </row>
    <row r="6797" spans="39:39">
      <c r="AM6797" s="445"/>
    </row>
    <row r="6798" spans="39:39">
      <c r="AM6798" s="445"/>
    </row>
    <row r="6799" spans="39:39">
      <c r="AM6799" s="445"/>
    </row>
    <row r="6800" spans="39:39">
      <c r="AM6800" s="445"/>
    </row>
    <row r="6801" spans="39:39">
      <c r="AM6801" s="445"/>
    </row>
    <row r="6802" spans="39:39">
      <c r="AM6802" s="445"/>
    </row>
    <row r="6803" spans="39:39">
      <c r="AM6803" s="445"/>
    </row>
    <row r="6804" spans="39:39">
      <c r="AM6804" s="445"/>
    </row>
    <row r="6805" spans="39:39">
      <c r="AM6805" s="445"/>
    </row>
    <row r="6806" spans="39:39">
      <c r="AM6806" s="445"/>
    </row>
    <row r="6807" spans="39:39">
      <c r="AM6807" s="445"/>
    </row>
    <row r="6808" spans="39:39">
      <c r="AM6808" s="445"/>
    </row>
    <row r="6809" spans="39:39">
      <c r="AM6809" s="445"/>
    </row>
    <row r="6810" spans="39:39">
      <c r="AM6810" s="445"/>
    </row>
    <row r="6811" spans="39:39">
      <c r="AM6811" s="445"/>
    </row>
    <row r="6812" spans="39:39">
      <c r="AM6812" s="445"/>
    </row>
    <row r="6813" spans="39:39">
      <c r="AM6813" s="445"/>
    </row>
    <row r="6814" spans="39:39">
      <c r="AM6814" s="445"/>
    </row>
    <row r="6815" spans="39:39">
      <c r="AM6815" s="445"/>
    </row>
    <row r="6816" spans="39:39">
      <c r="AM6816" s="445"/>
    </row>
    <row r="6817" spans="39:39">
      <c r="AM6817" s="445"/>
    </row>
    <row r="6818" spans="39:39">
      <c r="AM6818" s="445"/>
    </row>
    <row r="6819" spans="39:39">
      <c r="AM6819" s="445"/>
    </row>
    <row r="6820" spans="39:39">
      <c r="AM6820" s="445"/>
    </row>
    <row r="6821" spans="39:39">
      <c r="AM6821" s="445"/>
    </row>
    <row r="6822" spans="39:39">
      <c r="AM6822" s="445"/>
    </row>
    <row r="6823" spans="39:39">
      <c r="AM6823" s="445"/>
    </row>
    <row r="6824" spans="39:39">
      <c r="AM6824" s="445"/>
    </row>
    <row r="6825" spans="39:39">
      <c r="AM6825" s="445"/>
    </row>
    <row r="6826" spans="39:39">
      <c r="AM6826" s="445"/>
    </row>
    <row r="6827" spans="39:39">
      <c r="AM6827" s="445"/>
    </row>
    <row r="6828" spans="39:39">
      <c r="AM6828" s="445"/>
    </row>
    <row r="6829" spans="39:39">
      <c r="AM6829" s="445"/>
    </row>
    <row r="6830" spans="39:39">
      <c r="AM6830" s="445"/>
    </row>
    <row r="6831" spans="39:39">
      <c r="AM6831" s="445"/>
    </row>
    <row r="6832" spans="39:39">
      <c r="AM6832" s="445"/>
    </row>
    <row r="6833" spans="39:39">
      <c r="AM6833" s="445"/>
    </row>
    <row r="6834" spans="39:39">
      <c r="AM6834" s="445"/>
    </row>
    <row r="6835" spans="39:39">
      <c r="AM6835" s="445"/>
    </row>
    <row r="6836" spans="39:39">
      <c r="AM6836" s="445"/>
    </row>
    <row r="6837" spans="39:39">
      <c r="AM6837" s="445"/>
    </row>
    <row r="6838" spans="39:39">
      <c r="AM6838" s="445"/>
    </row>
    <row r="6839" spans="39:39">
      <c r="AM6839" s="445"/>
    </row>
    <row r="6840" spans="39:39">
      <c r="AM6840" s="445"/>
    </row>
    <row r="6841" spans="39:39">
      <c r="AM6841" s="445"/>
    </row>
    <row r="6842" spans="39:39">
      <c r="AM6842" s="445"/>
    </row>
    <row r="6843" spans="39:39">
      <c r="AM6843" s="445"/>
    </row>
    <row r="6844" spans="39:39">
      <c r="AM6844" s="445"/>
    </row>
    <row r="6845" spans="39:39">
      <c r="AM6845" s="445"/>
    </row>
    <row r="6846" spans="39:39">
      <c r="AM6846" s="445"/>
    </row>
    <row r="6847" spans="39:39">
      <c r="AM6847" s="445"/>
    </row>
    <row r="6848" spans="39:39">
      <c r="AM6848" s="445"/>
    </row>
    <row r="6849" spans="39:39">
      <c r="AM6849" s="445"/>
    </row>
    <row r="6850" spans="39:39">
      <c r="AM6850" s="445"/>
    </row>
    <row r="6851" spans="39:39">
      <c r="AM6851" s="445"/>
    </row>
    <row r="6852" spans="39:39">
      <c r="AM6852" s="445"/>
    </row>
    <row r="6853" spans="39:39">
      <c r="AM6853" s="445"/>
    </row>
    <row r="6854" spans="39:39">
      <c r="AM6854" s="445"/>
    </row>
    <row r="6855" spans="39:39">
      <c r="AM6855" s="445"/>
    </row>
    <row r="6856" spans="39:39">
      <c r="AM6856" s="445"/>
    </row>
    <row r="6857" spans="39:39">
      <c r="AM6857" s="445"/>
    </row>
    <row r="6858" spans="39:39">
      <c r="AM6858" s="445"/>
    </row>
    <row r="6859" spans="39:39">
      <c r="AM6859" s="445"/>
    </row>
    <row r="6860" spans="39:39">
      <c r="AM6860" s="445"/>
    </row>
    <row r="6861" spans="39:39">
      <c r="AM6861" s="445"/>
    </row>
    <row r="6862" spans="39:39">
      <c r="AM6862" s="445"/>
    </row>
    <row r="6863" spans="39:39">
      <c r="AM6863" s="445"/>
    </row>
    <row r="6864" spans="39:39">
      <c r="AM6864" s="445"/>
    </row>
    <row r="6865" spans="39:39">
      <c r="AM6865" s="445"/>
    </row>
    <row r="6866" spans="39:39">
      <c r="AM6866" s="445"/>
    </row>
    <row r="6867" spans="39:39">
      <c r="AM6867" s="445"/>
    </row>
    <row r="6868" spans="39:39">
      <c r="AM6868" s="445"/>
    </row>
    <row r="6869" spans="39:39">
      <c r="AM6869" s="445"/>
    </row>
    <row r="6870" spans="39:39">
      <c r="AM6870" s="445"/>
    </row>
    <row r="6871" spans="39:39">
      <c r="AM6871" s="445"/>
    </row>
    <row r="6872" spans="39:39">
      <c r="AM6872" s="445"/>
    </row>
    <row r="6873" spans="39:39">
      <c r="AM6873" s="445"/>
    </row>
    <row r="6874" spans="39:39">
      <c r="AM6874" s="445"/>
    </row>
    <row r="6875" spans="39:39">
      <c r="AM6875" s="445"/>
    </row>
    <row r="6876" spans="39:39">
      <c r="AM6876" s="445"/>
    </row>
    <row r="6877" spans="39:39">
      <c r="AM6877" s="445"/>
    </row>
    <row r="6878" spans="39:39">
      <c r="AM6878" s="445"/>
    </row>
    <row r="6879" spans="39:39">
      <c r="AM6879" s="445"/>
    </row>
    <row r="6880" spans="39:39">
      <c r="AM6880" s="445"/>
    </row>
    <row r="6881" spans="39:39">
      <c r="AM6881" s="445"/>
    </row>
    <row r="6882" spans="39:39">
      <c r="AM6882" s="445"/>
    </row>
    <row r="6883" spans="39:39">
      <c r="AM6883" s="445"/>
    </row>
    <row r="6884" spans="39:39">
      <c r="AM6884" s="445"/>
    </row>
    <row r="6885" spans="39:39">
      <c r="AM6885" s="445"/>
    </row>
    <row r="6886" spans="39:39">
      <c r="AM6886" s="445"/>
    </row>
    <row r="6887" spans="39:39">
      <c r="AM6887" s="445"/>
    </row>
    <row r="6888" spans="39:39">
      <c r="AM6888" s="445"/>
    </row>
    <row r="6889" spans="39:39">
      <c r="AM6889" s="445"/>
    </row>
    <row r="6890" spans="39:39">
      <c r="AM6890" s="445"/>
    </row>
    <row r="6891" spans="39:39">
      <c r="AM6891" s="445"/>
    </row>
    <row r="6892" spans="39:39">
      <c r="AM6892" s="445"/>
    </row>
    <row r="6893" spans="39:39">
      <c r="AM6893" s="445"/>
    </row>
    <row r="6894" spans="39:39">
      <c r="AM6894" s="445"/>
    </row>
    <row r="6895" spans="39:39">
      <c r="AM6895" s="445"/>
    </row>
    <row r="6896" spans="39:39">
      <c r="AM6896" s="445"/>
    </row>
    <row r="6897" spans="39:39">
      <c r="AM6897" s="445"/>
    </row>
    <row r="6898" spans="39:39">
      <c r="AM6898" s="445"/>
    </row>
    <row r="6899" spans="39:39">
      <c r="AM6899" s="445"/>
    </row>
    <row r="6900" spans="39:39">
      <c r="AM6900" s="445"/>
    </row>
    <row r="6901" spans="39:39">
      <c r="AM6901" s="445"/>
    </row>
    <row r="6902" spans="39:39">
      <c r="AM6902" s="445"/>
    </row>
    <row r="6903" spans="39:39">
      <c r="AM6903" s="445"/>
    </row>
    <row r="6904" spans="39:39">
      <c r="AM6904" s="445"/>
    </row>
    <row r="6905" spans="39:39">
      <c r="AM6905" s="445"/>
    </row>
    <row r="6906" spans="39:39">
      <c r="AM6906" s="445"/>
    </row>
    <row r="6907" spans="39:39">
      <c r="AM6907" s="445"/>
    </row>
    <row r="6908" spans="39:39">
      <c r="AM6908" s="445"/>
    </row>
    <row r="6909" spans="39:39">
      <c r="AM6909" s="445"/>
    </row>
    <row r="6910" spans="39:39">
      <c r="AM6910" s="445"/>
    </row>
    <row r="6911" spans="39:39">
      <c r="AM6911" s="445"/>
    </row>
    <row r="6912" spans="39:39">
      <c r="AM6912" s="445"/>
    </row>
    <row r="6913" spans="39:39">
      <c r="AM6913" s="445"/>
    </row>
    <row r="6914" spans="39:39">
      <c r="AM6914" s="445"/>
    </row>
    <row r="6915" spans="39:39">
      <c r="AM6915" s="445"/>
    </row>
    <row r="6916" spans="39:39">
      <c r="AM6916" s="445"/>
    </row>
    <row r="6917" spans="39:39">
      <c r="AM6917" s="445"/>
    </row>
    <row r="6918" spans="39:39">
      <c r="AM6918" s="445"/>
    </row>
    <row r="6919" spans="39:39">
      <c r="AM6919" s="445"/>
    </row>
    <row r="6920" spans="39:39">
      <c r="AM6920" s="445"/>
    </row>
    <row r="6921" spans="39:39">
      <c r="AM6921" s="445"/>
    </row>
    <row r="6922" spans="39:39">
      <c r="AM6922" s="445"/>
    </row>
    <row r="6923" spans="39:39">
      <c r="AM6923" s="445"/>
    </row>
    <row r="6924" spans="39:39">
      <c r="AM6924" s="445"/>
    </row>
    <row r="6925" spans="39:39">
      <c r="AM6925" s="445"/>
    </row>
    <row r="6926" spans="39:39">
      <c r="AM6926" s="445"/>
    </row>
    <row r="6927" spans="39:39">
      <c r="AM6927" s="445"/>
    </row>
    <row r="6928" spans="39:39">
      <c r="AM6928" s="445"/>
    </row>
    <row r="6929" spans="39:39">
      <c r="AM6929" s="445"/>
    </row>
    <row r="6930" spans="39:39">
      <c r="AM6930" s="445"/>
    </row>
    <row r="6931" spans="39:39">
      <c r="AM6931" s="445"/>
    </row>
    <row r="6932" spans="39:39">
      <c r="AM6932" s="445"/>
    </row>
    <row r="6933" spans="39:39">
      <c r="AM6933" s="445"/>
    </row>
    <row r="6934" spans="39:39">
      <c r="AM6934" s="445"/>
    </row>
    <row r="6935" spans="39:39">
      <c r="AM6935" s="445"/>
    </row>
    <row r="6936" spans="39:39">
      <c r="AM6936" s="445"/>
    </row>
    <row r="6937" spans="39:39">
      <c r="AM6937" s="445"/>
    </row>
    <row r="6938" spans="39:39">
      <c r="AM6938" s="445"/>
    </row>
    <row r="6939" spans="39:39">
      <c r="AM6939" s="445"/>
    </row>
    <row r="6940" spans="39:39">
      <c r="AM6940" s="445"/>
    </row>
    <row r="6941" spans="39:39">
      <c r="AM6941" s="445"/>
    </row>
    <row r="6942" spans="39:39">
      <c r="AM6942" s="445"/>
    </row>
    <row r="6943" spans="39:39">
      <c r="AM6943" s="445"/>
    </row>
    <row r="6944" spans="39:39">
      <c r="AM6944" s="445"/>
    </row>
    <row r="6945" spans="39:39">
      <c r="AM6945" s="445"/>
    </row>
    <row r="6946" spans="39:39">
      <c r="AM6946" s="445"/>
    </row>
    <row r="6947" spans="39:39">
      <c r="AM6947" s="445"/>
    </row>
    <row r="6948" spans="39:39">
      <c r="AM6948" s="445"/>
    </row>
    <row r="6949" spans="39:39">
      <c r="AM6949" s="445"/>
    </row>
    <row r="6950" spans="39:39">
      <c r="AM6950" s="445"/>
    </row>
    <row r="6951" spans="39:39">
      <c r="AM6951" s="445"/>
    </row>
    <row r="6952" spans="39:39">
      <c r="AM6952" s="445"/>
    </row>
    <row r="6953" spans="39:39">
      <c r="AM6953" s="445"/>
    </row>
    <row r="6954" spans="39:39">
      <c r="AM6954" s="445"/>
    </row>
    <row r="6955" spans="39:39">
      <c r="AM6955" s="445"/>
    </row>
    <row r="6956" spans="39:39">
      <c r="AM6956" s="445"/>
    </row>
    <row r="6957" spans="39:39">
      <c r="AM6957" s="445"/>
    </row>
    <row r="6958" spans="39:39">
      <c r="AM6958" s="445"/>
    </row>
    <row r="6959" spans="39:39">
      <c r="AM6959" s="445"/>
    </row>
    <row r="6960" spans="39:39">
      <c r="AM6960" s="445"/>
    </row>
    <row r="6961" spans="39:39">
      <c r="AM6961" s="445"/>
    </row>
    <row r="6962" spans="39:39">
      <c r="AM6962" s="445"/>
    </row>
    <row r="6963" spans="39:39">
      <c r="AM6963" s="445"/>
    </row>
    <row r="6964" spans="39:39">
      <c r="AM6964" s="445"/>
    </row>
    <row r="6965" spans="39:39">
      <c r="AM6965" s="445"/>
    </row>
    <row r="6966" spans="39:39">
      <c r="AM6966" s="445"/>
    </row>
    <row r="6967" spans="39:39">
      <c r="AM6967" s="445"/>
    </row>
    <row r="6968" spans="39:39">
      <c r="AM6968" s="445"/>
    </row>
    <row r="6969" spans="39:39">
      <c r="AM6969" s="445"/>
    </row>
    <row r="6970" spans="39:39">
      <c r="AM6970" s="445"/>
    </row>
    <row r="6971" spans="39:39">
      <c r="AM6971" s="445"/>
    </row>
    <row r="6972" spans="39:39">
      <c r="AM6972" s="445"/>
    </row>
    <row r="6973" spans="39:39">
      <c r="AM6973" s="445"/>
    </row>
    <row r="6974" spans="39:39">
      <c r="AM6974" s="445"/>
    </row>
    <row r="6975" spans="39:39">
      <c r="AM6975" s="445"/>
    </row>
    <row r="6976" spans="39:39">
      <c r="AM6976" s="445"/>
    </row>
    <row r="6977" spans="39:39">
      <c r="AM6977" s="445"/>
    </row>
    <row r="6978" spans="39:39">
      <c r="AM6978" s="445"/>
    </row>
    <row r="6979" spans="39:39">
      <c r="AM6979" s="445"/>
    </row>
    <row r="6980" spans="39:39">
      <c r="AM6980" s="445"/>
    </row>
    <row r="6981" spans="39:39">
      <c r="AM6981" s="445"/>
    </row>
    <row r="6982" spans="39:39">
      <c r="AM6982" s="445"/>
    </row>
    <row r="6983" spans="39:39">
      <c r="AM6983" s="445"/>
    </row>
    <row r="6984" spans="39:39">
      <c r="AM6984" s="445"/>
    </row>
    <row r="6985" spans="39:39">
      <c r="AM6985" s="445"/>
    </row>
    <row r="6986" spans="39:39">
      <c r="AM6986" s="445"/>
    </row>
    <row r="6987" spans="39:39">
      <c r="AM6987" s="445"/>
    </row>
    <row r="6988" spans="39:39">
      <c r="AM6988" s="445"/>
    </row>
    <row r="6989" spans="39:39">
      <c r="AM6989" s="445"/>
    </row>
    <row r="6990" spans="39:39">
      <c r="AM6990" s="445"/>
    </row>
    <row r="6991" spans="39:39">
      <c r="AM6991" s="445"/>
    </row>
    <row r="6992" spans="39:39">
      <c r="AM6992" s="445"/>
    </row>
    <row r="6993" spans="39:39">
      <c r="AM6993" s="445"/>
    </row>
    <row r="6994" spans="39:39">
      <c r="AM6994" s="445"/>
    </row>
    <row r="6995" spans="39:39">
      <c r="AM6995" s="445"/>
    </row>
    <row r="6996" spans="39:39">
      <c r="AM6996" s="445"/>
    </row>
    <row r="6997" spans="39:39">
      <c r="AM6997" s="445"/>
    </row>
    <row r="6998" spans="39:39">
      <c r="AM6998" s="445"/>
    </row>
    <row r="6999" spans="39:39">
      <c r="AM6999" s="445"/>
    </row>
    <row r="7000" spans="39:39">
      <c r="AM7000" s="445"/>
    </row>
    <row r="7001" spans="39:39">
      <c r="AM7001" s="445"/>
    </row>
    <row r="7002" spans="39:39">
      <c r="AM7002" s="445"/>
    </row>
    <row r="7003" spans="39:39">
      <c r="AM7003" s="445"/>
    </row>
    <row r="7004" spans="39:39">
      <c r="AM7004" s="445"/>
    </row>
    <row r="7005" spans="39:39">
      <c r="AM7005" s="445"/>
    </row>
    <row r="7006" spans="39:39">
      <c r="AM7006" s="445"/>
    </row>
    <row r="7007" spans="39:39">
      <c r="AM7007" s="445"/>
    </row>
    <row r="7008" spans="39:39">
      <c r="AM7008" s="445"/>
    </row>
    <row r="7009" spans="39:39">
      <c r="AM7009" s="445"/>
    </row>
    <row r="7010" spans="39:39">
      <c r="AM7010" s="445"/>
    </row>
    <row r="7011" spans="39:39">
      <c r="AM7011" s="445"/>
    </row>
    <row r="7012" spans="39:39">
      <c r="AM7012" s="445"/>
    </row>
    <row r="7013" spans="39:39">
      <c r="AM7013" s="445"/>
    </row>
    <row r="7014" spans="39:39">
      <c r="AM7014" s="445"/>
    </row>
    <row r="7015" spans="39:39">
      <c r="AM7015" s="445"/>
    </row>
    <row r="7016" spans="39:39">
      <c r="AM7016" s="445"/>
    </row>
    <row r="7017" spans="39:39">
      <c r="AM7017" s="445"/>
    </row>
    <row r="7018" spans="39:39">
      <c r="AM7018" s="445"/>
    </row>
    <row r="7019" spans="39:39">
      <c r="AM7019" s="445"/>
    </row>
    <row r="7020" spans="39:39">
      <c r="AM7020" s="445"/>
    </row>
    <row r="7021" spans="39:39">
      <c r="AM7021" s="445"/>
    </row>
    <row r="7022" spans="39:39">
      <c r="AM7022" s="445"/>
    </row>
    <row r="7023" spans="39:39">
      <c r="AM7023" s="445"/>
    </row>
    <row r="7024" spans="39:39">
      <c r="AM7024" s="445"/>
    </row>
    <row r="7025" spans="39:39">
      <c r="AM7025" s="445"/>
    </row>
    <row r="7026" spans="39:39">
      <c r="AM7026" s="445"/>
    </row>
    <row r="7027" spans="39:39">
      <c r="AM7027" s="445"/>
    </row>
    <row r="7028" spans="39:39">
      <c r="AM7028" s="445"/>
    </row>
    <row r="7029" spans="39:39">
      <c r="AM7029" s="445"/>
    </row>
    <row r="7030" spans="39:39">
      <c r="AM7030" s="445"/>
    </row>
    <row r="7031" spans="39:39">
      <c r="AM7031" s="445"/>
    </row>
    <row r="7032" spans="39:39">
      <c r="AM7032" s="445"/>
    </row>
    <row r="7033" spans="39:39">
      <c r="AM7033" s="445"/>
    </row>
    <row r="7034" spans="39:39">
      <c r="AM7034" s="445"/>
    </row>
    <row r="7035" spans="39:39">
      <c r="AM7035" s="445"/>
    </row>
    <row r="7036" spans="39:39">
      <c r="AM7036" s="445"/>
    </row>
    <row r="7037" spans="39:39">
      <c r="AM7037" s="445"/>
    </row>
    <row r="7038" spans="39:39">
      <c r="AM7038" s="445"/>
    </row>
    <row r="7039" spans="39:39">
      <c r="AM7039" s="445"/>
    </row>
    <row r="7040" spans="39:39">
      <c r="AM7040" s="445"/>
    </row>
    <row r="7041" spans="39:39">
      <c r="AM7041" s="445"/>
    </row>
    <row r="7042" spans="39:39">
      <c r="AM7042" s="445"/>
    </row>
    <row r="7043" spans="39:39">
      <c r="AM7043" s="445"/>
    </row>
    <row r="7044" spans="39:39">
      <c r="AM7044" s="445"/>
    </row>
    <row r="7045" spans="39:39">
      <c r="AM7045" s="445"/>
    </row>
    <row r="7046" spans="39:39">
      <c r="AM7046" s="445"/>
    </row>
    <row r="7047" spans="39:39">
      <c r="AM7047" s="445"/>
    </row>
    <row r="7048" spans="39:39">
      <c r="AM7048" s="445"/>
    </row>
    <row r="7049" spans="39:39">
      <c r="AM7049" s="445"/>
    </row>
    <row r="7050" spans="39:39">
      <c r="AM7050" s="445"/>
    </row>
    <row r="7051" spans="39:39">
      <c r="AM7051" s="445"/>
    </row>
    <row r="7052" spans="39:39">
      <c r="AM7052" s="445"/>
    </row>
    <row r="7053" spans="39:39">
      <c r="AM7053" s="445"/>
    </row>
    <row r="7054" spans="39:39">
      <c r="AM7054" s="445"/>
    </row>
    <row r="7055" spans="39:39">
      <c r="AM7055" s="445"/>
    </row>
    <row r="7056" spans="39:39">
      <c r="AM7056" s="445"/>
    </row>
    <row r="7057" spans="39:39">
      <c r="AM7057" s="445"/>
    </row>
    <row r="7058" spans="39:39">
      <c r="AM7058" s="445"/>
    </row>
    <row r="7059" spans="39:39">
      <c r="AM7059" s="445"/>
    </row>
    <row r="7060" spans="39:39">
      <c r="AM7060" s="445"/>
    </row>
    <row r="7061" spans="39:39">
      <c r="AM7061" s="445"/>
    </row>
    <row r="7062" spans="39:39">
      <c r="AM7062" s="445"/>
    </row>
    <row r="7063" spans="39:39">
      <c r="AM7063" s="445"/>
    </row>
    <row r="7064" spans="39:39">
      <c r="AM7064" s="445"/>
    </row>
    <row r="7065" spans="39:39">
      <c r="AM7065" s="445"/>
    </row>
    <row r="7066" spans="39:39">
      <c r="AM7066" s="445"/>
    </row>
    <row r="7067" spans="39:39">
      <c r="AM7067" s="445"/>
    </row>
    <row r="7068" spans="39:39">
      <c r="AM7068" s="445"/>
    </row>
    <row r="7069" spans="39:39">
      <c r="AM7069" s="445"/>
    </row>
    <row r="7070" spans="39:39">
      <c r="AM7070" s="445"/>
    </row>
    <row r="7071" spans="39:39">
      <c r="AM7071" s="445"/>
    </row>
    <row r="7072" spans="39:39">
      <c r="AM7072" s="445"/>
    </row>
    <row r="7073" spans="39:39">
      <c r="AM7073" s="445"/>
    </row>
    <row r="7074" spans="39:39">
      <c r="AM7074" s="445"/>
    </row>
    <row r="7075" spans="39:39">
      <c r="AM7075" s="445"/>
    </row>
    <row r="7076" spans="39:39">
      <c r="AM7076" s="445"/>
    </row>
    <row r="7077" spans="39:39">
      <c r="AM7077" s="445"/>
    </row>
    <row r="7078" spans="39:39">
      <c r="AM7078" s="445"/>
    </row>
    <row r="7079" spans="39:39">
      <c r="AM7079" s="445"/>
    </row>
    <row r="7080" spans="39:39">
      <c r="AM7080" s="445"/>
    </row>
    <row r="7081" spans="39:39">
      <c r="AM7081" s="445"/>
    </row>
    <row r="7082" spans="39:39">
      <c r="AM7082" s="445"/>
    </row>
    <row r="7083" spans="39:39">
      <c r="AM7083" s="445"/>
    </row>
    <row r="7084" spans="39:39">
      <c r="AM7084" s="445"/>
    </row>
    <row r="7085" spans="39:39">
      <c r="AM7085" s="445"/>
    </row>
    <row r="7086" spans="39:39">
      <c r="AM7086" s="445"/>
    </row>
    <row r="7087" spans="39:39">
      <c r="AM7087" s="445"/>
    </row>
    <row r="7088" spans="39:39">
      <c r="AM7088" s="445"/>
    </row>
    <row r="7089" spans="39:39">
      <c r="AM7089" s="445"/>
    </row>
    <row r="7090" spans="39:39">
      <c r="AM7090" s="445"/>
    </row>
    <row r="7091" spans="39:39">
      <c r="AM7091" s="445"/>
    </row>
    <row r="7092" spans="39:39">
      <c r="AM7092" s="445"/>
    </row>
    <row r="7093" spans="39:39">
      <c r="AM7093" s="445"/>
    </row>
    <row r="7094" spans="39:39">
      <c r="AM7094" s="445"/>
    </row>
    <row r="7095" spans="39:39">
      <c r="AM7095" s="445"/>
    </row>
    <row r="7096" spans="39:39">
      <c r="AM7096" s="445"/>
    </row>
    <row r="7097" spans="39:39">
      <c r="AM7097" s="445"/>
    </row>
    <row r="7098" spans="39:39">
      <c r="AM7098" s="445"/>
    </row>
    <row r="7099" spans="39:39">
      <c r="AM7099" s="445"/>
    </row>
    <row r="7100" spans="39:39">
      <c r="AM7100" s="445"/>
    </row>
    <row r="7101" spans="39:39">
      <c r="AM7101" s="445"/>
    </row>
    <row r="7102" spans="39:39">
      <c r="AM7102" s="445"/>
    </row>
    <row r="7103" spans="39:39">
      <c r="AM7103" s="445"/>
    </row>
    <row r="7104" spans="39:39">
      <c r="AM7104" s="445"/>
    </row>
    <row r="7105" spans="39:39">
      <c r="AM7105" s="445"/>
    </row>
    <row r="7106" spans="39:39">
      <c r="AM7106" s="445"/>
    </row>
    <row r="7107" spans="39:39">
      <c r="AM7107" s="445"/>
    </row>
    <row r="7108" spans="39:39">
      <c r="AM7108" s="445"/>
    </row>
    <row r="7109" spans="39:39">
      <c r="AM7109" s="445"/>
    </row>
    <row r="7110" spans="39:39">
      <c r="AM7110" s="445"/>
    </row>
    <row r="7111" spans="39:39">
      <c r="AM7111" s="445"/>
    </row>
    <row r="7112" spans="39:39">
      <c r="AM7112" s="445"/>
    </row>
    <row r="7113" spans="39:39">
      <c r="AM7113" s="445"/>
    </row>
    <row r="7114" spans="39:39">
      <c r="AM7114" s="445"/>
    </row>
    <row r="7115" spans="39:39">
      <c r="AM7115" s="445"/>
    </row>
    <row r="7116" spans="39:39">
      <c r="AM7116" s="445"/>
    </row>
    <row r="7117" spans="39:39">
      <c r="AM7117" s="445"/>
    </row>
    <row r="7118" spans="39:39">
      <c r="AM7118" s="445"/>
    </row>
    <row r="7119" spans="39:39">
      <c r="AM7119" s="445"/>
    </row>
    <row r="7120" spans="39:39">
      <c r="AM7120" s="445"/>
    </row>
    <row r="7121" spans="39:39">
      <c r="AM7121" s="445"/>
    </row>
    <row r="7122" spans="39:39">
      <c r="AM7122" s="445"/>
    </row>
    <row r="7123" spans="39:39">
      <c r="AM7123" s="445"/>
    </row>
    <row r="7124" spans="39:39">
      <c r="AM7124" s="445"/>
    </row>
    <row r="7125" spans="39:39">
      <c r="AM7125" s="445"/>
    </row>
    <row r="7126" spans="39:39">
      <c r="AM7126" s="445"/>
    </row>
    <row r="7127" spans="39:39">
      <c r="AM7127" s="445"/>
    </row>
    <row r="7128" spans="39:39">
      <c r="AM7128" s="445"/>
    </row>
    <row r="7129" spans="39:39">
      <c r="AM7129" s="445"/>
    </row>
    <row r="7130" spans="39:39">
      <c r="AM7130" s="445"/>
    </row>
    <row r="7131" spans="39:39">
      <c r="AM7131" s="445"/>
    </row>
    <row r="7132" spans="39:39">
      <c r="AM7132" s="445"/>
    </row>
    <row r="7133" spans="39:39">
      <c r="AM7133" s="445"/>
    </row>
    <row r="7134" spans="39:39">
      <c r="AM7134" s="445"/>
    </row>
    <row r="7135" spans="39:39">
      <c r="AM7135" s="445"/>
    </row>
    <row r="7136" spans="39:39">
      <c r="AM7136" s="445"/>
    </row>
    <row r="7137" spans="39:39">
      <c r="AM7137" s="445"/>
    </row>
    <row r="7138" spans="39:39">
      <c r="AM7138" s="445"/>
    </row>
    <row r="7139" spans="39:39">
      <c r="AM7139" s="445"/>
    </row>
    <row r="7140" spans="39:39">
      <c r="AM7140" s="445"/>
    </row>
    <row r="7141" spans="39:39">
      <c r="AM7141" s="445"/>
    </row>
    <row r="7142" spans="39:39">
      <c r="AM7142" s="445"/>
    </row>
    <row r="7143" spans="39:39">
      <c r="AM7143" s="445"/>
    </row>
    <row r="7144" spans="39:39">
      <c r="AM7144" s="445"/>
    </row>
    <row r="7145" spans="39:39">
      <c r="AM7145" s="445"/>
    </row>
    <row r="7146" spans="39:39">
      <c r="AM7146" s="445"/>
    </row>
    <row r="7147" spans="39:39">
      <c r="AM7147" s="445"/>
    </row>
    <row r="7148" spans="39:39">
      <c r="AM7148" s="445"/>
    </row>
    <row r="7149" spans="39:39">
      <c r="AM7149" s="445"/>
    </row>
    <row r="7150" spans="39:39">
      <c r="AM7150" s="445"/>
    </row>
    <row r="7151" spans="39:39">
      <c r="AM7151" s="445"/>
    </row>
    <row r="7152" spans="39:39">
      <c r="AM7152" s="445"/>
    </row>
    <row r="7153" spans="39:39">
      <c r="AM7153" s="445"/>
    </row>
    <row r="7154" spans="39:39">
      <c r="AM7154" s="445"/>
    </row>
    <row r="7155" spans="39:39">
      <c r="AM7155" s="445"/>
    </row>
    <row r="7156" spans="39:39">
      <c r="AM7156" s="445"/>
    </row>
    <row r="7157" spans="39:39">
      <c r="AM7157" s="445"/>
    </row>
    <row r="7158" spans="39:39">
      <c r="AM7158" s="445"/>
    </row>
    <row r="7159" spans="39:39">
      <c r="AM7159" s="445"/>
    </row>
    <row r="7160" spans="39:39">
      <c r="AM7160" s="445"/>
    </row>
    <row r="7161" spans="39:39">
      <c r="AM7161" s="445"/>
    </row>
    <row r="7162" spans="39:39">
      <c r="AM7162" s="445"/>
    </row>
    <row r="7163" spans="39:39">
      <c r="AM7163" s="445"/>
    </row>
    <row r="7164" spans="39:39">
      <c r="AM7164" s="445"/>
    </row>
    <row r="7165" spans="39:39">
      <c r="AM7165" s="445"/>
    </row>
    <row r="7166" spans="39:39">
      <c r="AM7166" s="445"/>
    </row>
    <row r="7167" spans="39:39">
      <c r="AM7167" s="445"/>
    </row>
    <row r="7168" spans="39:39">
      <c r="AM7168" s="445"/>
    </row>
    <row r="7169" spans="39:39">
      <c r="AM7169" s="445"/>
    </row>
    <row r="7170" spans="39:39">
      <c r="AM7170" s="445"/>
    </row>
    <row r="7171" spans="39:39">
      <c r="AM7171" s="445"/>
    </row>
    <row r="7172" spans="39:39">
      <c r="AM7172" s="445"/>
    </row>
    <row r="7173" spans="39:39">
      <c r="AM7173" s="445"/>
    </row>
    <row r="7174" spans="39:39">
      <c r="AM7174" s="445"/>
    </row>
    <row r="7175" spans="39:39">
      <c r="AM7175" s="445"/>
    </row>
    <row r="7176" spans="39:39">
      <c r="AM7176" s="445"/>
    </row>
    <row r="7177" spans="39:39">
      <c r="AM7177" s="445"/>
    </row>
    <row r="7178" spans="39:39">
      <c r="AM7178" s="445"/>
    </row>
    <row r="7179" spans="39:39">
      <c r="AM7179" s="445"/>
    </row>
    <row r="7180" spans="39:39">
      <c r="AM7180" s="445"/>
    </row>
    <row r="7181" spans="39:39">
      <c r="AM7181" s="445"/>
    </row>
    <row r="7182" spans="39:39">
      <c r="AM7182" s="445"/>
    </row>
    <row r="7183" spans="39:39">
      <c r="AM7183" s="445"/>
    </row>
    <row r="7184" spans="39:39">
      <c r="AM7184" s="445"/>
    </row>
    <row r="7185" spans="39:39">
      <c r="AM7185" s="445"/>
    </row>
    <row r="7186" spans="39:39">
      <c r="AM7186" s="445"/>
    </row>
    <row r="7187" spans="39:39">
      <c r="AM7187" s="445"/>
    </row>
    <row r="7188" spans="39:39">
      <c r="AM7188" s="445"/>
    </row>
    <row r="7189" spans="39:39">
      <c r="AM7189" s="445"/>
    </row>
    <row r="7190" spans="39:39">
      <c r="AM7190" s="445"/>
    </row>
    <row r="7191" spans="39:39">
      <c r="AM7191" s="445"/>
    </row>
    <row r="7192" spans="39:39">
      <c r="AM7192" s="445"/>
    </row>
    <row r="7193" spans="39:39">
      <c r="AM7193" s="445"/>
    </row>
    <row r="7194" spans="39:39">
      <c r="AM7194" s="445"/>
    </row>
    <row r="7195" spans="39:39">
      <c r="AM7195" s="445"/>
    </row>
    <row r="7196" spans="39:39">
      <c r="AM7196" s="445"/>
    </row>
    <row r="7197" spans="39:39">
      <c r="AM7197" s="445"/>
    </row>
    <row r="7198" spans="39:39">
      <c r="AM7198" s="445"/>
    </row>
    <row r="7199" spans="39:39">
      <c r="AM7199" s="445"/>
    </row>
    <row r="7200" spans="39:39">
      <c r="AM7200" s="445"/>
    </row>
    <row r="7201" spans="39:39">
      <c r="AM7201" s="445"/>
    </row>
    <row r="7202" spans="39:39">
      <c r="AM7202" s="445"/>
    </row>
    <row r="7203" spans="39:39">
      <c r="AM7203" s="445"/>
    </row>
    <row r="7204" spans="39:39">
      <c r="AM7204" s="445"/>
    </row>
    <row r="7205" spans="39:39">
      <c r="AM7205" s="445"/>
    </row>
    <row r="7206" spans="39:39">
      <c r="AM7206" s="445"/>
    </row>
    <row r="7207" spans="39:39">
      <c r="AM7207" s="445"/>
    </row>
    <row r="7208" spans="39:39">
      <c r="AM7208" s="445"/>
    </row>
    <row r="7209" spans="39:39">
      <c r="AM7209" s="445"/>
    </row>
    <row r="7210" spans="39:39">
      <c r="AM7210" s="445"/>
    </row>
    <row r="7211" spans="39:39">
      <c r="AM7211" s="445"/>
    </row>
    <row r="7212" spans="39:39">
      <c r="AM7212" s="445"/>
    </row>
    <row r="7213" spans="39:39">
      <c r="AM7213" s="445"/>
    </row>
    <row r="7214" spans="39:39">
      <c r="AM7214" s="445"/>
    </row>
    <row r="7215" spans="39:39">
      <c r="AM7215" s="445"/>
    </row>
    <row r="7216" spans="39:39">
      <c r="AM7216" s="445"/>
    </row>
    <row r="7217" spans="39:39">
      <c r="AM7217" s="445"/>
    </row>
    <row r="7218" spans="39:39">
      <c r="AM7218" s="445"/>
    </row>
    <row r="7219" spans="39:39">
      <c r="AM7219" s="445"/>
    </row>
    <row r="7220" spans="39:39">
      <c r="AM7220" s="445"/>
    </row>
    <row r="7221" spans="39:39">
      <c r="AM7221" s="445"/>
    </row>
    <row r="7222" spans="39:39">
      <c r="AM7222" s="445"/>
    </row>
    <row r="7223" spans="39:39">
      <c r="AM7223" s="445"/>
    </row>
    <row r="7224" spans="39:39">
      <c r="AM7224" s="445"/>
    </row>
    <row r="7225" spans="39:39">
      <c r="AM7225" s="445"/>
    </row>
    <row r="7226" spans="39:39">
      <c r="AM7226" s="445"/>
    </row>
    <row r="7227" spans="39:39">
      <c r="AM7227" s="445"/>
    </row>
    <row r="7228" spans="39:39">
      <c r="AM7228" s="445"/>
    </row>
    <row r="7229" spans="39:39">
      <c r="AM7229" s="445"/>
    </row>
    <row r="7230" spans="39:39">
      <c r="AM7230" s="445"/>
    </row>
    <row r="7231" spans="39:39">
      <c r="AM7231" s="445"/>
    </row>
    <row r="7232" spans="39:39">
      <c r="AM7232" s="445"/>
    </row>
    <row r="7233" spans="39:39">
      <c r="AM7233" s="445"/>
    </row>
    <row r="7234" spans="39:39">
      <c r="AM7234" s="445"/>
    </row>
    <row r="7235" spans="39:39">
      <c r="AM7235" s="445"/>
    </row>
    <row r="7236" spans="39:39">
      <c r="AM7236" s="445"/>
    </row>
    <row r="7237" spans="39:39">
      <c r="AM7237" s="445"/>
    </row>
    <row r="7238" spans="39:39">
      <c r="AM7238" s="445"/>
    </row>
    <row r="7239" spans="39:39">
      <c r="AM7239" s="445"/>
    </row>
    <row r="7240" spans="39:39">
      <c r="AM7240" s="445"/>
    </row>
    <row r="7241" spans="39:39">
      <c r="AM7241" s="445"/>
    </row>
    <row r="7242" spans="39:39">
      <c r="AM7242" s="445"/>
    </row>
    <row r="7243" spans="39:39">
      <c r="AM7243" s="445"/>
    </row>
    <row r="7244" spans="39:39">
      <c r="AM7244" s="445"/>
    </row>
    <row r="7245" spans="39:39">
      <c r="AM7245" s="445"/>
    </row>
    <row r="7246" spans="39:39">
      <c r="AM7246" s="445"/>
    </row>
    <row r="7247" spans="39:39">
      <c r="AM7247" s="445"/>
    </row>
    <row r="7248" spans="39:39">
      <c r="AM7248" s="445"/>
    </row>
    <row r="7249" spans="39:39">
      <c r="AM7249" s="445"/>
    </row>
    <row r="7250" spans="39:39">
      <c r="AM7250" s="445"/>
    </row>
    <row r="7251" spans="39:39">
      <c r="AM7251" s="445"/>
    </row>
    <row r="7252" spans="39:39">
      <c r="AM7252" s="445"/>
    </row>
    <row r="7253" spans="39:39">
      <c r="AM7253" s="445"/>
    </row>
    <row r="7254" spans="39:39">
      <c r="AM7254" s="445"/>
    </row>
    <row r="7255" spans="39:39">
      <c r="AM7255" s="445"/>
    </row>
    <row r="7256" spans="39:39">
      <c r="AM7256" s="445"/>
    </row>
    <row r="7257" spans="39:39">
      <c r="AM7257" s="445"/>
    </row>
    <row r="7258" spans="39:39">
      <c r="AM7258" s="445"/>
    </row>
    <row r="7259" spans="39:39">
      <c r="AM7259" s="445"/>
    </row>
    <row r="7260" spans="39:39">
      <c r="AM7260" s="445"/>
    </row>
    <row r="7261" spans="39:39">
      <c r="AM7261" s="445"/>
    </row>
    <row r="7262" spans="39:39">
      <c r="AM7262" s="445"/>
    </row>
    <row r="7263" spans="39:39">
      <c r="AM7263" s="445"/>
    </row>
    <row r="7264" spans="39:39">
      <c r="AM7264" s="445"/>
    </row>
    <row r="7265" spans="39:39">
      <c r="AM7265" s="445"/>
    </row>
    <row r="7266" spans="39:39">
      <c r="AM7266" s="445"/>
    </row>
    <row r="7267" spans="39:39">
      <c r="AM7267" s="445"/>
    </row>
    <row r="7268" spans="39:39">
      <c r="AM7268" s="445"/>
    </row>
    <row r="7269" spans="39:39">
      <c r="AM7269" s="445"/>
    </row>
    <row r="7270" spans="39:39">
      <c r="AM7270" s="445"/>
    </row>
    <row r="7271" spans="39:39">
      <c r="AM7271" s="445"/>
    </row>
    <row r="7272" spans="39:39">
      <c r="AM7272" s="445"/>
    </row>
    <row r="7273" spans="39:39">
      <c r="AM7273" s="445"/>
    </row>
    <row r="7274" spans="39:39">
      <c r="AM7274" s="445"/>
    </row>
    <row r="7275" spans="39:39">
      <c r="AM7275" s="445"/>
    </row>
    <row r="7276" spans="39:39">
      <c r="AM7276" s="445"/>
    </row>
    <row r="7277" spans="39:39">
      <c r="AM7277" s="445"/>
    </row>
    <row r="7278" spans="39:39">
      <c r="AM7278" s="445"/>
    </row>
    <row r="7279" spans="39:39">
      <c r="AM7279" s="445"/>
    </row>
    <row r="7280" spans="39:39">
      <c r="AM7280" s="445"/>
    </row>
    <row r="7281" spans="39:39">
      <c r="AM7281" s="445"/>
    </row>
    <row r="7282" spans="39:39">
      <c r="AM7282" s="445"/>
    </row>
    <row r="7283" spans="39:39">
      <c r="AM7283" s="445"/>
    </row>
    <row r="7284" spans="39:39">
      <c r="AM7284" s="445"/>
    </row>
    <row r="7285" spans="39:39">
      <c r="AM7285" s="445"/>
    </row>
    <row r="7286" spans="39:39">
      <c r="AM7286" s="445"/>
    </row>
    <row r="7287" spans="39:39">
      <c r="AM7287" s="445"/>
    </row>
    <row r="7288" spans="39:39">
      <c r="AM7288" s="445"/>
    </row>
    <row r="7289" spans="39:39">
      <c r="AM7289" s="445"/>
    </row>
    <row r="7290" spans="39:39">
      <c r="AM7290" s="445"/>
    </row>
    <row r="7291" spans="39:39">
      <c r="AM7291" s="445"/>
    </row>
    <row r="7292" spans="39:39">
      <c r="AM7292" s="445"/>
    </row>
    <row r="7293" spans="39:39">
      <c r="AM7293" s="445"/>
    </row>
    <row r="7294" spans="39:39">
      <c r="AM7294" s="445"/>
    </row>
    <row r="7295" spans="39:39">
      <c r="AM7295" s="445"/>
    </row>
    <row r="7296" spans="39:39">
      <c r="AM7296" s="445"/>
    </row>
    <row r="7297" spans="39:39">
      <c r="AM7297" s="445"/>
    </row>
    <row r="7298" spans="39:39">
      <c r="AM7298" s="445"/>
    </row>
    <row r="7299" spans="39:39">
      <c r="AM7299" s="445"/>
    </row>
    <row r="7300" spans="39:39">
      <c r="AM7300" s="445"/>
    </row>
    <row r="7301" spans="39:39">
      <c r="AM7301" s="445"/>
    </row>
    <row r="7302" spans="39:39">
      <c r="AM7302" s="445"/>
    </row>
    <row r="7303" spans="39:39">
      <c r="AM7303" s="445"/>
    </row>
    <row r="7304" spans="39:39">
      <c r="AM7304" s="445"/>
    </row>
    <row r="7305" spans="39:39">
      <c r="AM7305" s="445"/>
    </row>
    <row r="7306" spans="39:39">
      <c r="AM7306" s="445"/>
    </row>
    <row r="7307" spans="39:39">
      <c r="AM7307" s="445"/>
    </row>
    <row r="7308" spans="39:39">
      <c r="AM7308" s="445"/>
    </row>
    <row r="7309" spans="39:39">
      <c r="AM7309" s="445"/>
    </row>
    <row r="7310" spans="39:39">
      <c r="AM7310" s="445"/>
    </row>
    <row r="7311" spans="39:39">
      <c r="AM7311" s="445"/>
    </row>
    <row r="7312" spans="39:39">
      <c r="AM7312" s="445"/>
    </row>
    <row r="7313" spans="39:39">
      <c r="AM7313" s="445"/>
    </row>
    <row r="7314" spans="39:39">
      <c r="AM7314" s="445"/>
    </row>
    <row r="7315" spans="39:39">
      <c r="AM7315" s="445"/>
    </row>
    <row r="7316" spans="39:39">
      <c r="AM7316" s="445"/>
    </row>
    <row r="7317" spans="39:39">
      <c r="AM7317" s="445"/>
    </row>
    <row r="7318" spans="39:39">
      <c r="AM7318" s="445"/>
    </row>
    <row r="7319" spans="39:39">
      <c r="AM7319" s="445"/>
    </row>
    <row r="7320" spans="39:39">
      <c r="AM7320" s="445"/>
    </row>
    <row r="7321" spans="39:39">
      <c r="AM7321" s="445"/>
    </row>
    <row r="7322" spans="39:39">
      <c r="AM7322" s="445"/>
    </row>
    <row r="7323" spans="39:39">
      <c r="AM7323" s="445"/>
    </row>
    <row r="7324" spans="39:39">
      <c r="AM7324" s="445"/>
    </row>
    <row r="7325" spans="39:39">
      <c r="AM7325" s="445"/>
    </row>
    <row r="7326" spans="39:39">
      <c r="AM7326" s="445"/>
    </row>
    <row r="7327" spans="39:39">
      <c r="AM7327" s="445"/>
    </row>
    <row r="7328" spans="39:39">
      <c r="AM7328" s="445"/>
    </row>
    <row r="7329" spans="39:39">
      <c r="AM7329" s="445"/>
    </row>
    <row r="7330" spans="39:39">
      <c r="AM7330" s="445"/>
    </row>
    <row r="7331" spans="39:39">
      <c r="AM7331" s="445"/>
    </row>
    <row r="7332" spans="39:39">
      <c r="AM7332" s="445"/>
    </row>
    <row r="7333" spans="39:39">
      <c r="AM7333" s="445"/>
    </row>
    <row r="7334" spans="39:39">
      <c r="AM7334" s="445"/>
    </row>
    <row r="7335" spans="39:39">
      <c r="AM7335" s="445"/>
    </row>
    <row r="7336" spans="39:39">
      <c r="AM7336" s="445"/>
    </row>
    <row r="7337" spans="39:39">
      <c r="AM7337" s="445"/>
    </row>
    <row r="7338" spans="39:39">
      <c r="AM7338" s="445"/>
    </row>
    <row r="7339" spans="39:39">
      <c r="AM7339" s="445"/>
    </row>
    <row r="7340" spans="39:39">
      <c r="AM7340" s="445"/>
    </row>
    <row r="7341" spans="39:39">
      <c r="AM7341" s="445"/>
    </row>
    <row r="7342" spans="39:39">
      <c r="AM7342" s="445"/>
    </row>
    <row r="7343" spans="39:39">
      <c r="AM7343" s="445"/>
    </row>
    <row r="7344" spans="39:39">
      <c r="AM7344" s="445"/>
    </row>
    <row r="7345" spans="39:39">
      <c r="AM7345" s="445"/>
    </row>
    <row r="7346" spans="39:39">
      <c r="AM7346" s="445"/>
    </row>
    <row r="7347" spans="39:39">
      <c r="AM7347" s="445"/>
    </row>
    <row r="7348" spans="39:39">
      <c r="AM7348" s="445"/>
    </row>
    <row r="7349" spans="39:39">
      <c r="AM7349" s="445"/>
    </row>
    <row r="7350" spans="39:39">
      <c r="AM7350" s="445"/>
    </row>
    <row r="7351" spans="39:39">
      <c r="AM7351" s="445"/>
    </row>
    <row r="7352" spans="39:39">
      <c r="AM7352" s="445"/>
    </row>
    <row r="7353" spans="39:39">
      <c r="AM7353" s="445"/>
    </row>
    <row r="7354" spans="39:39">
      <c r="AM7354" s="445"/>
    </row>
    <row r="7355" spans="39:39">
      <c r="AM7355" s="445"/>
    </row>
    <row r="7356" spans="39:39">
      <c r="AM7356" s="445"/>
    </row>
    <row r="7357" spans="39:39">
      <c r="AM7357" s="445"/>
    </row>
    <row r="7358" spans="39:39">
      <c r="AM7358" s="445"/>
    </row>
    <row r="7359" spans="39:39">
      <c r="AM7359" s="445"/>
    </row>
    <row r="7360" spans="39:39">
      <c r="AM7360" s="445"/>
    </row>
    <row r="7361" spans="39:39">
      <c r="AM7361" s="445"/>
    </row>
    <row r="7362" spans="39:39">
      <c r="AM7362" s="445"/>
    </row>
    <row r="7363" spans="39:39">
      <c r="AM7363" s="445"/>
    </row>
    <row r="7364" spans="39:39">
      <c r="AM7364" s="445"/>
    </row>
    <row r="7365" spans="39:39">
      <c r="AM7365" s="445"/>
    </row>
    <row r="7366" spans="39:39">
      <c r="AM7366" s="445"/>
    </row>
    <row r="7367" spans="39:39">
      <c r="AM7367" s="445"/>
    </row>
    <row r="7368" spans="39:39">
      <c r="AM7368" s="445"/>
    </row>
    <row r="7369" spans="39:39">
      <c r="AM7369" s="445"/>
    </row>
    <row r="7370" spans="39:39">
      <c r="AM7370" s="445"/>
    </row>
    <row r="7371" spans="39:39">
      <c r="AM7371" s="445"/>
    </row>
    <row r="7372" spans="39:39">
      <c r="AM7372" s="445"/>
    </row>
    <row r="7373" spans="39:39">
      <c r="AM7373" s="445"/>
    </row>
    <row r="7374" spans="39:39">
      <c r="AM7374" s="445"/>
    </row>
    <row r="7375" spans="39:39">
      <c r="AM7375" s="445"/>
    </row>
    <row r="7376" spans="39:39">
      <c r="AM7376" s="445"/>
    </row>
    <row r="7377" spans="39:39">
      <c r="AM7377" s="445"/>
    </row>
    <row r="7378" spans="39:39">
      <c r="AM7378" s="445"/>
    </row>
    <row r="7379" spans="39:39">
      <c r="AM7379" s="445"/>
    </row>
    <row r="7380" spans="39:39">
      <c r="AM7380" s="445"/>
    </row>
    <row r="7381" spans="39:39">
      <c r="AM7381" s="445"/>
    </row>
    <row r="7382" spans="39:39">
      <c r="AM7382" s="445"/>
    </row>
    <row r="7383" spans="39:39">
      <c r="AM7383" s="445"/>
    </row>
    <row r="7384" spans="39:39">
      <c r="AM7384" s="445"/>
    </row>
    <row r="7385" spans="39:39">
      <c r="AM7385" s="445"/>
    </row>
    <row r="7386" spans="39:39">
      <c r="AM7386" s="445"/>
    </row>
    <row r="7387" spans="39:39">
      <c r="AM7387" s="445"/>
    </row>
    <row r="7388" spans="39:39">
      <c r="AM7388" s="445"/>
    </row>
    <row r="7389" spans="39:39">
      <c r="AM7389" s="445"/>
    </row>
    <row r="7390" spans="39:39">
      <c r="AM7390" s="445"/>
    </row>
    <row r="7391" spans="39:39">
      <c r="AM7391" s="445"/>
    </row>
    <row r="7392" spans="39:39">
      <c r="AM7392" s="445"/>
    </row>
    <row r="7393" spans="39:39">
      <c r="AM7393" s="445"/>
    </row>
    <row r="7394" spans="39:39">
      <c r="AM7394" s="445"/>
    </row>
    <row r="7395" spans="39:39">
      <c r="AM7395" s="445"/>
    </row>
    <row r="7396" spans="39:39">
      <c r="AM7396" s="445"/>
    </row>
    <row r="7397" spans="39:39">
      <c r="AM7397" s="445"/>
    </row>
    <row r="7398" spans="39:39">
      <c r="AM7398" s="445"/>
    </row>
    <row r="7399" spans="39:39">
      <c r="AM7399" s="445"/>
    </row>
    <row r="7400" spans="39:39">
      <c r="AM7400" s="445"/>
    </row>
    <row r="7401" spans="39:39">
      <c r="AM7401" s="445"/>
    </row>
    <row r="7402" spans="39:39">
      <c r="AM7402" s="445"/>
    </row>
    <row r="7403" spans="39:39">
      <c r="AM7403" s="445"/>
    </row>
    <row r="7404" spans="39:39">
      <c r="AM7404" s="445"/>
    </row>
    <row r="7405" spans="39:39">
      <c r="AM7405" s="445"/>
    </row>
    <row r="7406" spans="39:39">
      <c r="AM7406" s="445"/>
    </row>
    <row r="7407" spans="39:39">
      <c r="AM7407" s="445"/>
    </row>
    <row r="7408" spans="39:39">
      <c r="AM7408" s="445"/>
    </row>
    <row r="7409" spans="39:39">
      <c r="AM7409" s="445"/>
    </row>
    <row r="7410" spans="39:39">
      <c r="AM7410" s="445"/>
    </row>
    <row r="7411" spans="39:39">
      <c r="AM7411" s="445"/>
    </row>
    <row r="7412" spans="39:39">
      <c r="AM7412" s="445"/>
    </row>
    <row r="7413" spans="39:39">
      <c r="AM7413" s="445"/>
    </row>
    <row r="7414" spans="39:39">
      <c r="AM7414" s="445"/>
    </row>
    <row r="7415" spans="39:39">
      <c r="AM7415" s="445"/>
    </row>
    <row r="7416" spans="39:39">
      <c r="AM7416" s="445"/>
    </row>
    <row r="7417" spans="39:39">
      <c r="AM7417" s="445"/>
    </row>
    <row r="7418" spans="39:39">
      <c r="AM7418" s="445"/>
    </row>
    <row r="7419" spans="39:39">
      <c r="AM7419" s="445"/>
    </row>
    <row r="7420" spans="39:39">
      <c r="AM7420" s="445"/>
    </row>
    <row r="7421" spans="39:39">
      <c r="AM7421" s="445"/>
    </row>
    <row r="7422" spans="39:39">
      <c r="AM7422" s="445"/>
    </row>
    <row r="7423" spans="39:39">
      <c r="AM7423" s="445"/>
    </row>
    <row r="7424" spans="39:39">
      <c r="AM7424" s="445"/>
    </row>
    <row r="7425" spans="39:39">
      <c r="AM7425" s="445"/>
    </row>
    <row r="7426" spans="39:39">
      <c r="AM7426" s="445"/>
    </row>
    <row r="7427" spans="39:39">
      <c r="AM7427" s="445"/>
    </row>
    <row r="7428" spans="39:39">
      <c r="AM7428" s="445"/>
    </row>
    <row r="7429" spans="39:39">
      <c r="AM7429" s="445"/>
    </row>
    <row r="7430" spans="39:39">
      <c r="AM7430" s="445"/>
    </row>
    <row r="7431" spans="39:39">
      <c r="AM7431" s="445"/>
    </row>
    <row r="7432" spans="39:39">
      <c r="AM7432" s="445"/>
    </row>
    <row r="7433" spans="39:39">
      <c r="AM7433" s="445"/>
    </row>
    <row r="7434" spans="39:39">
      <c r="AM7434" s="445"/>
    </row>
    <row r="7435" spans="39:39">
      <c r="AM7435" s="445"/>
    </row>
    <row r="7436" spans="39:39">
      <c r="AM7436" s="445"/>
    </row>
    <row r="7437" spans="39:39">
      <c r="AM7437" s="445"/>
    </row>
    <row r="7438" spans="39:39">
      <c r="AM7438" s="445"/>
    </row>
    <row r="7439" spans="39:39">
      <c r="AM7439" s="445"/>
    </row>
    <row r="7440" spans="39:39">
      <c r="AM7440" s="445"/>
    </row>
    <row r="7441" spans="39:39">
      <c r="AM7441" s="445"/>
    </row>
    <row r="7442" spans="39:39">
      <c r="AM7442" s="445"/>
    </row>
    <row r="7443" spans="39:39">
      <c r="AM7443" s="445"/>
    </row>
    <row r="7444" spans="39:39">
      <c r="AM7444" s="445"/>
    </row>
    <row r="7445" spans="39:39">
      <c r="AM7445" s="445"/>
    </row>
    <row r="7446" spans="39:39">
      <c r="AM7446" s="445"/>
    </row>
    <row r="7447" spans="39:39">
      <c r="AM7447" s="445"/>
    </row>
    <row r="7448" spans="39:39">
      <c r="AM7448" s="445"/>
    </row>
    <row r="7449" spans="39:39">
      <c r="AM7449" s="445"/>
    </row>
    <row r="7450" spans="39:39">
      <c r="AM7450" s="445"/>
    </row>
    <row r="7451" spans="39:39">
      <c r="AM7451" s="445"/>
    </row>
    <row r="7452" spans="39:39">
      <c r="AM7452" s="445"/>
    </row>
    <row r="7453" spans="39:39">
      <c r="AM7453" s="445"/>
    </row>
    <row r="7454" spans="39:39">
      <c r="AM7454" s="445"/>
    </row>
    <row r="7455" spans="39:39">
      <c r="AM7455" s="445"/>
    </row>
    <row r="7456" spans="39:39">
      <c r="AM7456" s="445"/>
    </row>
    <row r="7457" spans="39:39">
      <c r="AM7457" s="445"/>
    </row>
    <row r="7458" spans="39:39">
      <c r="AM7458" s="445"/>
    </row>
    <row r="7459" spans="39:39">
      <c r="AM7459" s="445"/>
    </row>
    <row r="7460" spans="39:39">
      <c r="AM7460" s="445"/>
    </row>
    <row r="7461" spans="39:39">
      <c r="AM7461" s="445"/>
    </row>
    <row r="7462" spans="39:39">
      <c r="AM7462" s="445"/>
    </row>
    <row r="7463" spans="39:39">
      <c r="AM7463" s="445"/>
    </row>
    <row r="7464" spans="39:39">
      <c r="AM7464" s="445"/>
    </row>
    <row r="7465" spans="39:39">
      <c r="AM7465" s="445"/>
    </row>
    <row r="7466" spans="39:39">
      <c r="AM7466" s="445"/>
    </row>
    <row r="7467" spans="39:39">
      <c r="AM7467" s="445"/>
    </row>
    <row r="7468" spans="39:39">
      <c r="AM7468" s="445"/>
    </row>
    <row r="7469" spans="39:39">
      <c r="AM7469" s="445"/>
    </row>
    <row r="7470" spans="39:39">
      <c r="AM7470" s="445"/>
    </row>
    <row r="7471" spans="39:39">
      <c r="AM7471" s="445"/>
    </row>
    <row r="7472" spans="39:39">
      <c r="AM7472" s="445"/>
    </row>
    <row r="7473" spans="39:39">
      <c r="AM7473" s="445"/>
    </row>
    <row r="7474" spans="39:39">
      <c r="AM7474" s="445"/>
    </row>
    <row r="7475" spans="39:39">
      <c r="AM7475" s="445"/>
    </row>
    <row r="7476" spans="39:39">
      <c r="AM7476" s="445"/>
    </row>
    <row r="7477" spans="39:39">
      <c r="AM7477" s="445"/>
    </row>
    <row r="7478" spans="39:39">
      <c r="AM7478" s="445"/>
    </row>
    <row r="7479" spans="39:39">
      <c r="AM7479" s="445"/>
    </row>
    <row r="7480" spans="39:39">
      <c r="AM7480" s="445"/>
    </row>
    <row r="7481" spans="39:39">
      <c r="AM7481" s="445"/>
    </row>
    <row r="7482" spans="39:39">
      <c r="AM7482" s="445"/>
    </row>
    <row r="7483" spans="39:39">
      <c r="AM7483" s="445"/>
    </row>
    <row r="7484" spans="39:39">
      <c r="AM7484" s="445"/>
    </row>
    <row r="7485" spans="39:39">
      <c r="AM7485" s="445"/>
    </row>
    <row r="7486" spans="39:39">
      <c r="AM7486" s="445"/>
    </row>
    <row r="7487" spans="39:39">
      <c r="AM7487" s="445"/>
    </row>
    <row r="7488" spans="39:39">
      <c r="AM7488" s="445"/>
    </row>
    <row r="7489" spans="39:39">
      <c r="AM7489" s="445"/>
    </row>
    <row r="7490" spans="39:39">
      <c r="AM7490" s="445"/>
    </row>
    <row r="7491" spans="39:39">
      <c r="AM7491" s="445"/>
    </row>
    <row r="7492" spans="39:39">
      <c r="AM7492" s="445"/>
    </row>
    <row r="7493" spans="39:39">
      <c r="AM7493" s="445"/>
    </row>
    <row r="7494" spans="39:39">
      <c r="AM7494" s="445"/>
    </row>
    <row r="7495" spans="39:39">
      <c r="AM7495" s="445"/>
    </row>
    <row r="7496" spans="39:39">
      <c r="AM7496" s="445"/>
    </row>
    <row r="7497" spans="39:39">
      <c r="AM7497" s="445"/>
    </row>
    <row r="7498" spans="39:39">
      <c r="AM7498" s="445"/>
    </row>
    <row r="7499" spans="39:39">
      <c r="AM7499" s="445"/>
    </row>
    <row r="7500" spans="39:39">
      <c r="AM7500" s="445"/>
    </row>
    <row r="7501" spans="39:39">
      <c r="AM7501" s="445"/>
    </row>
    <row r="7502" spans="39:39">
      <c r="AM7502" s="445"/>
    </row>
    <row r="7503" spans="39:39">
      <c r="AM7503" s="445"/>
    </row>
    <row r="7504" spans="39:39">
      <c r="AM7504" s="445"/>
    </row>
    <row r="7505" spans="39:39">
      <c r="AM7505" s="445"/>
    </row>
    <row r="7506" spans="39:39">
      <c r="AM7506" s="445"/>
    </row>
    <row r="7507" spans="39:39">
      <c r="AM7507" s="445"/>
    </row>
    <row r="7508" spans="39:39">
      <c r="AM7508" s="445"/>
    </row>
    <row r="7509" spans="39:39">
      <c r="AM7509" s="445"/>
    </row>
    <row r="7510" spans="39:39">
      <c r="AM7510" s="445"/>
    </row>
    <row r="7511" spans="39:39">
      <c r="AM7511" s="445"/>
    </row>
    <row r="7512" spans="39:39">
      <c r="AM7512" s="445"/>
    </row>
    <row r="7513" spans="39:39">
      <c r="AM7513" s="445"/>
    </row>
    <row r="7514" spans="39:39">
      <c r="AM7514" s="445"/>
    </row>
    <row r="7515" spans="39:39">
      <c r="AM7515" s="445"/>
    </row>
    <row r="7516" spans="39:39">
      <c r="AM7516" s="445"/>
    </row>
    <row r="7517" spans="39:39">
      <c r="AM7517" s="445"/>
    </row>
    <row r="7518" spans="39:39">
      <c r="AM7518" s="445"/>
    </row>
    <row r="7519" spans="39:39">
      <c r="AM7519" s="445"/>
    </row>
    <row r="7520" spans="39:39">
      <c r="AM7520" s="445"/>
    </row>
    <row r="7521" spans="39:39">
      <c r="AM7521" s="445"/>
    </row>
    <row r="7522" spans="39:39">
      <c r="AM7522" s="445"/>
    </row>
    <row r="7523" spans="39:39">
      <c r="AM7523" s="445"/>
    </row>
    <row r="7524" spans="39:39">
      <c r="AM7524" s="445"/>
    </row>
    <row r="7525" spans="39:39">
      <c r="AM7525" s="445"/>
    </row>
    <row r="7526" spans="39:39">
      <c r="AM7526" s="445"/>
    </row>
    <row r="7527" spans="39:39">
      <c r="AM7527" s="445"/>
    </row>
    <row r="7528" spans="39:39">
      <c r="AM7528" s="445"/>
    </row>
    <row r="7529" spans="39:39">
      <c r="AM7529" s="445"/>
    </row>
    <row r="7530" spans="39:39">
      <c r="AM7530" s="445"/>
    </row>
    <row r="7531" spans="39:39">
      <c r="AM7531" s="445"/>
    </row>
    <row r="7532" spans="39:39">
      <c r="AM7532" s="445"/>
    </row>
    <row r="7533" spans="39:39">
      <c r="AM7533" s="445"/>
    </row>
    <row r="7534" spans="39:39">
      <c r="AM7534" s="445"/>
    </row>
    <row r="7535" spans="39:39">
      <c r="AM7535" s="445"/>
    </row>
    <row r="7536" spans="39:39">
      <c r="AM7536" s="445"/>
    </row>
    <row r="7537" spans="39:39">
      <c r="AM7537" s="445"/>
    </row>
    <row r="7538" spans="39:39">
      <c r="AM7538" s="445"/>
    </row>
    <row r="7539" spans="39:39">
      <c r="AM7539" s="445"/>
    </row>
    <row r="7540" spans="39:39">
      <c r="AM7540" s="445"/>
    </row>
    <row r="7541" spans="39:39">
      <c r="AM7541" s="445"/>
    </row>
    <row r="7542" spans="39:39">
      <c r="AM7542" s="445"/>
    </row>
    <row r="7543" spans="39:39">
      <c r="AM7543" s="445"/>
    </row>
    <row r="7544" spans="39:39">
      <c r="AM7544" s="445"/>
    </row>
    <row r="7545" spans="39:39">
      <c r="AM7545" s="445"/>
    </row>
    <row r="7546" spans="39:39">
      <c r="AM7546" s="445"/>
    </row>
    <row r="7547" spans="39:39">
      <c r="AM7547" s="445"/>
    </row>
    <row r="7548" spans="39:39">
      <c r="AM7548" s="445"/>
    </row>
    <row r="7549" spans="39:39">
      <c r="AM7549" s="445"/>
    </row>
    <row r="7550" spans="39:39">
      <c r="AM7550" s="445"/>
    </row>
    <row r="7551" spans="39:39">
      <c r="AM7551" s="445"/>
    </row>
    <row r="7552" spans="39:39">
      <c r="AM7552" s="445"/>
    </row>
    <row r="7553" spans="39:39">
      <c r="AM7553" s="445"/>
    </row>
    <row r="7554" spans="39:39">
      <c r="AM7554" s="445"/>
    </row>
    <row r="7555" spans="39:39">
      <c r="AM7555" s="445"/>
    </row>
    <row r="7556" spans="39:39">
      <c r="AM7556" s="445"/>
    </row>
    <row r="7557" spans="39:39">
      <c r="AM7557" s="445"/>
    </row>
    <row r="7558" spans="39:39">
      <c r="AM7558" s="445"/>
    </row>
    <row r="7559" spans="39:39">
      <c r="AM7559" s="445"/>
    </row>
    <row r="7560" spans="39:39">
      <c r="AM7560" s="445"/>
    </row>
    <row r="7561" spans="39:39">
      <c r="AM7561" s="445"/>
    </row>
    <row r="7562" spans="39:39">
      <c r="AM7562" s="445"/>
    </row>
    <row r="7563" spans="39:39">
      <c r="AM7563" s="445"/>
    </row>
    <row r="7564" spans="39:39">
      <c r="AM7564" s="445"/>
    </row>
    <row r="7565" spans="39:39">
      <c r="AM7565" s="445"/>
    </row>
    <row r="7566" spans="39:39">
      <c r="AM7566" s="445"/>
    </row>
    <row r="7567" spans="39:39">
      <c r="AM7567" s="445"/>
    </row>
    <row r="7568" spans="39:39">
      <c r="AM7568" s="445"/>
    </row>
    <row r="7569" spans="39:39">
      <c r="AM7569" s="445"/>
    </row>
    <row r="7570" spans="39:39">
      <c r="AM7570" s="445"/>
    </row>
    <row r="7571" spans="39:39">
      <c r="AM7571" s="445"/>
    </row>
    <row r="7572" spans="39:39">
      <c r="AM7572" s="445"/>
    </row>
    <row r="7573" spans="39:39">
      <c r="AM7573" s="445"/>
    </row>
    <row r="7574" spans="39:39">
      <c r="AM7574" s="445"/>
    </row>
    <row r="7575" spans="39:39">
      <c r="AM7575" s="445"/>
    </row>
    <row r="7576" spans="39:39">
      <c r="AM7576" s="445"/>
    </row>
    <row r="7577" spans="39:39">
      <c r="AM7577" s="445"/>
    </row>
    <row r="7578" spans="39:39">
      <c r="AM7578" s="445"/>
    </row>
    <row r="7579" spans="39:39">
      <c r="AM7579" s="445"/>
    </row>
    <row r="7580" spans="39:39">
      <c r="AM7580" s="445"/>
    </row>
    <row r="7581" spans="39:39">
      <c r="AM7581" s="445"/>
    </row>
    <row r="7582" spans="39:39">
      <c r="AM7582" s="445"/>
    </row>
    <row r="7583" spans="39:39">
      <c r="AM7583" s="445"/>
    </row>
    <row r="7584" spans="39:39">
      <c r="AM7584" s="445"/>
    </row>
    <row r="7585" spans="39:39">
      <c r="AM7585" s="445"/>
    </row>
    <row r="7586" spans="39:39">
      <c r="AM7586" s="445"/>
    </row>
    <row r="7587" spans="39:39">
      <c r="AM7587" s="445"/>
    </row>
    <row r="7588" spans="39:39">
      <c r="AM7588" s="445"/>
    </row>
    <row r="7589" spans="39:39">
      <c r="AM7589" s="445"/>
    </row>
    <row r="7590" spans="39:39">
      <c r="AM7590" s="445"/>
    </row>
    <row r="7591" spans="39:39">
      <c r="AM7591" s="445"/>
    </row>
    <row r="7592" spans="39:39">
      <c r="AM7592" s="445"/>
    </row>
    <row r="7593" spans="39:39">
      <c r="AM7593" s="445"/>
    </row>
    <row r="7594" spans="39:39">
      <c r="AM7594" s="445"/>
    </row>
    <row r="7595" spans="39:39">
      <c r="AM7595" s="445"/>
    </row>
    <row r="7596" spans="39:39">
      <c r="AM7596" s="445"/>
    </row>
    <row r="7597" spans="39:39">
      <c r="AM7597" s="445"/>
    </row>
    <row r="7598" spans="39:39">
      <c r="AM7598" s="445"/>
    </row>
    <row r="7599" spans="39:39">
      <c r="AM7599" s="445"/>
    </row>
    <row r="7600" spans="39:39">
      <c r="AM7600" s="445"/>
    </row>
    <row r="7601" spans="39:39">
      <c r="AM7601" s="445"/>
    </row>
    <row r="7602" spans="39:39">
      <c r="AM7602" s="445"/>
    </row>
    <row r="7603" spans="39:39">
      <c r="AM7603" s="445"/>
    </row>
    <row r="7604" spans="39:39">
      <c r="AM7604" s="445"/>
    </row>
    <row r="7605" spans="39:39">
      <c r="AM7605" s="445"/>
    </row>
    <row r="7606" spans="39:39">
      <c r="AM7606" s="445"/>
    </row>
    <row r="7607" spans="39:39">
      <c r="AM7607" s="445"/>
    </row>
    <row r="7608" spans="39:39">
      <c r="AM7608" s="445"/>
    </row>
    <row r="7609" spans="39:39">
      <c r="AM7609" s="445"/>
    </row>
    <row r="7610" spans="39:39">
      <c r="AM7610" s="445"/>
    </row>
    <row r="7611" spans="39:39">
      <c r="AM7611" s="445"/>
    </row>
    <row r="7612" spans="39:39">
      <c r="AM7612" s="445"/>
    </row>
    <row r="7613" spans="39:39">
      <c r="AM7613" s="445"/>
    </row>
    <row r="7614" spans="39:39">
      <c r="AM7614" s="445"/>
    </row>
    <row r="7615" spans="39:39">
      <c r="AM7615" s="445"/>
    </row>
    <row r="7616" spans="39:39">
      <c r="AM7616" s="445"/>
    </row>
    <row r="7617" spans="39:39">
      <c r="AM7617" s="445"/>
    </row>
    <row r="7618" spans="39:39">
      <c r="AM7618" s="445"/>
    </row>
    <row r="7619" spans="39:39">
      <c r="AM7619" s="445"/>
    </row>
    <row r="7620" spans="39:39">
      <c r="AM7620" s="445"/>
    </row>
    <row r="7621" spans="39:39">
      <c r="AM7621" s="445"/>
    </row>
    <row r="7622" spans="39:39">
      <c r="AM7622" s="445"/>
    </row>
    <row r="7623" spans="39:39">
      <c r="AM7623" s="445"/>
    </row>
    <row r="7624" spans="39:39">
      <c r="AM7624" s="445"/>
    </row>
    <row r="7625" spans="39:39">
      <c r="AM7625" s="445"/>
    </row>
    <row r="7626" spans="39:39">
      <c r="AM7626" s="445"/>
    </row>
    <row r="7627" spans="39:39">
      <c r="AM7627" s="445"/>
    </row>
    <row r="7628" spans="39:39">
      <c r="AM7628" s="445"/>
    </row>
    <row r="7629" spans="39:39">
      <c r="AM7629" s="445"/>
    </row>
    <row r="7630" spans="39:39">
      <c r="AM7630" s="445"/>
    </row>
    <row r="7631" spans="39:39">
      <c r="AM7631" s="445"/>
    </row>
    <row r="7632" spans="39:39">
      <c r="AM7632" s="445"/>
    </row>
    <row r="7633" spans="39:39">
      <c r="AM7633" s="445"/>
    </row>
    <row r="7634" spans="39:39">
      <c r="AM7634" s="445"/>
    </row>
    <row r="7635" spans="39:39">
      <c r="AM7635" s="445"/>
    </row>
    <row r="7636" spans="39:39">
      <c r="AM7636" s="445"/>
    </row>
    <row r="7637" spans="39:39">
      <c r="AM7637" s="445"/>
    </row>
    <row r="7638" spans="39:39">
      <c r="AM7638" s="445"/>
    </row>
    <row r="7639" spans="39:39">
      <c r="AM7639" s="445"/>
    </row>
    <row r="7640" spans="39:39">
      <c r="AM7640" s="445"/>
    </row>
    <row r="7641" spans="39:39">
      <c r="AM7641" s="445"/>
    </row>
    <row r="7642" spans="39:39">
      <c r="AM7642" s="445"/>
    </row>
    <row r="7643" spans="39:39">
      <c r="AM7643" s="445"/>
    </row>
    <row r="7644" spans="39:39">
      <c r="AM7644" s="445"/>
    </row>
    <row r="7645" spans="39:39">
      <c r="AM7645" s="445"/>
    </row>
    <row r="7646" spans="39:39">
      <c r="AM7646" s="445"/>
    </row>
    <row r="7647" spans="39:39">
      <c r="AM7647" s="445"/>
    </row>
    <row r="7648" spans="39:39">
      <c r="AM7648" s="445"/>
    </row>
    <row r="7649" spans="39:39">
      <c r="AM7649" s="445"/>
    </row>
    <row r="7650" spans="39:39">
      <c r="AM7650" s="445"/>
    </row>
    <row r="7651" spans="39:39">
      <c r="AM7651" s="445"/>
    </row>
    <row r="7652" spans="39:39">
      <c r="AM7652" s="445"/>
    </row>
    <row r="7653" spans="39:39">
      <c r="AM7653" s="445"/>
    </row>
    <row r="7654" spans="39:39">
      <c r="AM7654" s="445"/>
    </row>
    <row r="7655" spans="39:39">
      <c r="AM7655" s="445"/>
    </row>
    <row r="7656" spans="39:39">
      <c r="AM7656" s="445"/>
    </row>
    <row r="7657" spans="39:39">
      <c r="AM7657" s="445"/>
    </row>
    <row r="7658" spans="39:39">
      <c r="AM7658" s="445"/>
    </row>
    <row r="7659" spans="39:39">
      <c r="AM7659" s="445"/>
    </row>
    <row r="7660" spans="39:39">
      <c r="AM7660" s="445"/>
    </row>
    <row r="7661" spans="39:39">
      <c r="AM7661" s="445"/>
    </row>
    <row r="7662" spans="39:39">
      <c r="AM7662" s="445"/>
    </row>
    <row r="7663" spans="39:39">
      <c r="AM7663" s="445"/>
    </row>
    <row r="7664" spans="39:39">
      <c r="AM7664" s="445"/>
    </row>
    <row r="7665" spans="39:39">
      <c r="AM7665" s="445"/>
    </row>
    <row r="7666" spans="39:39">
      <c r="AM7666" s="445"/>
    </row>
    <row r="7667" spans="39:39">
      <c r="AM7667" s="445"/>
    </row>
    <row r="7668" spans="39:39">
      <c r="AM7668" s="445"/>
    </row>
    <row r="7669" spans="39:39">
      <c r="AM7669" s="445"/>
    </row>
    <row r="7670" spans="39:39">
      <c r="AM7670" s="445"/>
    </row>
    <row r="7671" spans="39:39">
      <c r="AM7671" s="445"/>
    </row>
    <row r="7672" spans="39:39">
      <c r="AM7672" s="445"/>
    </row>
    <row r="7673" spans="39:39">
      <c r="AM7673" s="445"/>
    </row>
    <row r="7674" spans="39:39">
      <c r="AM7674" s="445"/>
    </row>
    <row r="7675" spans="39:39">
      <c r="AM7675" s="445"/>
    </row>
    <row r="7676" spans="39:39">
      <c r="AM7676" s="445"/>
    </row>
    <row r="7677" spans="39:39">
      <c r="AM7677" s="445"/>
    </row>
    <row r="7678" spans="39:39">
      <c r="AM7678" s="445"/>
    </row>
    <row r="7679" spans="39:39">
      <c r="AM7679" s="445"/>
    </row>
    <row r="7680" spans="39:39">
      <c r="AM7680" s="445"/>
    </row>
    <row r="7681" spans="39:39">
      <c r="AM7681" s="445"/>
    </row>
    <row r="7682" spans="39:39">
      <c r="AM7682" s="445"/>
    </row>
    <row r="7683" spans="39:39">
      <c r="AM7683" s="445"/>
    </row>
    <row r="7684" spans="39:39">
      <c r="AM7684" s="445"/>
    </row>
    <row r="7685" spans="39:39">
      <c r="AM7685" s="445"/>
    </row>
    <row r="7686" spans="39:39">
      <c r="AM7686" s="445"/>
    </row>
    <row r="7687" spans="39:39">
      <c r="AM7687" s="445"/>
    </row>
    <row r="7688" spans="39:39">
      <c r="AM7688" s="445"/>
    </row>
    <row r="7689" spans="39:39">
      <c r="AM7689" s="445"/>
    </row>
    <row r="7690" spans="39:39">
      <c r="AM7690" s="445"/>
    </row>
    <row r="7691" spans="39:39">
      <c r="AM7691" s="445"/>
    </row>
    <row r="7692" spans="39:39">
      <c r="AM7692" s="445"/>
    </row>
    <row r="7693" spans="39:39">
      <c r="AM7693" s="445"/>
    </row>
    <row r="7694" spans="39:39">
      <c r="AM7694" s="445"/>
    </row>
    <row r="7695" spans="39:39">
      <c r="AM7695" s="445"/>
    </row>
    <row r="7696" spans="39:39">
      <c r="AM7696" s="445"/>
    </row>
    <row r="7697" spans="39:39">
      <c r="AM7697" s="445"/>
    </row>
    <row r="7698" spans="39:39">
      <c r="AM7698" s="445"/>
    </row>
    <row r="7699" spans="39:39">
      <c r="AM7699" s="445"/>
    </row>
    <row r="7700" spans="39:39">
      <c r="AM7700" s="445"/>
    </row>
    <row r="7701" spans="39:39">
      <c r="AM7701" s="445"/>
    </row>
    <row r="7702" spans="39:39">
      <c r="AM7702" s="445"/>
    </row>
    <row r="7703" spans="39:39">
      <c r="AM7703" s="445"/>
    </row>
    <row r="7704" spans="39:39">
      <c r="AM7704" s="445"/>
    </row>
    <row r="7705" spans="39:39">
      <c r="AM7705" s="445"/>
    </row>
    <row r="7706" spans="39:39">
      <c r="AM7706" s="445"/>
    </row>
    <row r="7707" spans="39:39">
      <c r="AM7707" s="445"/>
    </row>
    <row r="7708" spans="39:39">
      <c r="AM7708" s="445"/>
    </row>
    <row r="7709" spans="39:39">
      <c r="AM7709" s="445"/>
    </row>
    <row r="7710" spans="39:39">
      <c r="AM7710" s="445"/>
    </row>
    <row r="7711" spans="39:39">
      <c r="AM7711" s="445"/>
    </row>
    <row r="7712" spans="39:39">
      <c r="AM7712" s="445"/>
    </row>
    <row r="7713" spans="39:39">
      <c r="AM7713" s="445"/>
    </row>
    <row r="7714" spans="39:39">
      <c r="AM7714" s="445"/>
    </row>
    <row r="7715" spans="39:39">
      <c r="AM7715" s="445"/>
    </row>
    <row r="7716" spans="39:39">
      <c r="AM7716" s="445"/>
    </row>
    <row r="7717" spans="39:39">
      <c r="AM7717" s="445"/>
    </row>
    <row r="7718" spans="39:39">
      <c r="AM7718" s="445"/>
    </row>
    <row r="7719" spans="39:39">
      <c r="AM7719" s="445"/>
    </row>
    <row r="7720" spans="39:39">
      <c r="AM7720" s="445"/>
    </row>
    <row r="7721" spans="39:39">
      <c r="AM7721" s="445"/>
    </row>
    <row r="7722" spans="39:39">
      <c r="AM7722" s="445"/>
    </row>
    <row r="7723" spans="39:39">
      <c r="AM7723" s="445"/>
    </row>
    <row r="7724" spans="39:39">
      <c r="AM7724" s="445"/>
    </row>
    <row r="7725" spans="39:39">
      <c r="AM7725" s="445"/>
    </row>
    <row r="7726" spans="39:39">
      <c r="AM7726" s="445"/>
    </row>
    <row r="7727" spans="39:39">
      <c r="AM7727" s="445"/>
    </row>
    <row r="7728" spans="39:39">
      <c r="AM7728" s="445"/>
    </row>
    <row r="7729" spans="39:39">
      <c r="AM7729" s="445"/>
    </row>
    <row r="7730" spans="39:39">
      <c r="AM7730" s="445"/>
    </row>
    <row r="7731" spans="39:39">
      <c r="AM7731" s="445"/>
    </row>
    <row r="7732" spans="39:39">
      <c r="AM7732" s="445"/>
    </row>
    <row r="7733" spans="39:39">
      <c r="AM7733" s="445"/>
    </row>
    <row r="7734" spans="39:39">
      <c r="AM7734" s="445"/>
    </row>
    <row r="7735" spans="39:39">
      <c r="AM7735" s="445"/>
    </row>
    <row r="7736" spans="39:39">
      <c r="AM7736" s="445"/>
    </row>
    <row r="7737" spans="39:39">
      <c r="AM7737" s="445"/>
    </row>
    <row r="7738" spans="39:39">
      <c r="AM7738" s="445"/>
    </row>
    <row r="7739" spans="39:39">
      <c r="AM7739" s="445"/>
    </row>
    <row r="7740" spans="39:39">
      <c r="AM7740" s="445"/>
    </row>
    <row r="7741" spans="39:39">
      <c r="AM7741" s="445"/>
    </row>
    <row r="7742" spans="39:39">
      <c r="AM7742" s="445"/>
    </row>
    <row r="7743" spans="39:39">
      <c r="AM7743" s="445"/>
    </row>
    <row r="7744" spans="39:39">
      <c r="AM7744" s="445"/>
    </row>
    <row r="7745" spans="39:39">
      <c r="AM7745" s="445"/>
    </row>
    <row r="7746" spans="39:39">
      <c r="AM7746" s="445"/>
    </row>
    <row r="7747" spans="39:39">
      <c r="AM7747" s="445"/>
    </row>
    <row r="7748" spans="39:39">
      <c r="AM7748" s="445"/>
    </row>
    <row r="7749" spans="39:39">
      <c r="AM7749" s="445"/>
    </row>
    <row r="7750" spans="39:39">
      <c r="AM7750" s="445"/>
    </row>
    <row r="7751" spans="39:39">
      <c r="AM7751" s="445"/>
    </row>
    <row r="7752" spans="39:39">
      <c r="AM7752" s="445"/>
    </row>
    <row r="7753" spans="39:39">
      <c r="AM7753" s="445"/>
    </row>
    <row r="7754" spans="39:39">
      <c r="AM7754" s="445"/>
    </row>
    <row r="7755" spans="39:39">
      <c r="AM7755" s="445"/>
    </row>
    <row r="7756" spans="39:39">
      <c r="AM7756" s="445"/>
    </row>
    <row r="7757" spans="39:39">
      <c r="AM7757" s="445"/>
    </row>
    <row r="7758" spans="39:39">
      <c r="AM7758" s="445"/>
    </row>
    <row r="7759" spans="39:39">
      <c r="AM7759" s="445"/>
    </row>
    <row r="7760" spans="39:39">
      <c r="AM7760" s="445"/>
    </row>
    <row r="7761" spans="39:39">
      <c r="AM7761" s="445"/>
    </row>
    <row r="7762" spans="39:39">
      <c r="AM7762" s="445"/>
    </row>
    <row r="7763" spans="39:39">
      <c r="AM7763" s="445"/>
    </row>
    <row r="7764" spans="39:39">
      <c r="AM7764" s="445"/>
    </row>
    <row r="7765" spans="39:39">
      <c r="AM7765" s="445"/>
    </row>
    <row r="7766" spans="39:39">
      <c r="AM7766" s="445"/>
    </row>
    <row r="7767" spans="39:39">
      <c r="AM7767" s="445"/>
    </row>
    <row r="7768" spans="39:39">
      <c r="AM7768" s="445"/>
    </row>
    <row r="7769" spans="39:39">
      <c r="AM7769" s="445"/>
    </row>
    <row r="7770" spans="39:39">
      <c r="AM7770" s="445"/>
    </row>
    <row r="7771" spans="39:39">
      <c r="AM7771" s="445"/>
    </row>
    <row r="7772" spans="39:39">
      <c r="AM7772" s="445"/>
    </row>
    <row r="7773" spans="39:39">
      <c r="AM7773" s="445"/>
    </row>
    <row r="7774" spans="39:39">
      <c r="AM7774" s="445"/>
    </row>
    <row r="7775" spans="39:39">
      <c r="AM7775" s="445"/>
    </row>
    <row r="7776" spans="39:39">
      <c r="AM7776" s="445"/>
    </row>
    <row r="7777" spans="39:39">
      <c r="AM7777" s="445"/>
    </row>
    <row r="7778" spans="39:39">
      <c r="AM7778" s="445"/>
    </row>
    <row r="7779" spans="39:39">
      <c r="AM7779" s="445"/>
    </row>
    <row r="7780" spans="39:39">
      <c r="AM7780" s="445"/>
    </row>
    <row r="7781" spans="39:39">
      <c r="AM7781" s="445"/>
    </row>
    <row r="7782" spans="39:39">
      <c r="AM7782" s="445"/>
    </row>
    <row r="7783" spans="39:39">
      <c r="AM7783" s="445"/>
    </row>
    <row r="7784" spans="39:39">
      <c r="AM7784" s="445"/>
    </row>
    <row r="7785" spans="39:39">
      <c r="AM7785" s="445"/>
    </row>
    <row r="7786" spans="39:39">
      <c r="AM7786" s="445"/>
    </row>
    <row r="7787" spans="39:39">
      <c r="AM7787" s="445"/>
    </row>
    <row r="7788" spans="39:39">
      <c r="AM7788" s="445"/>
    </row>
    <row r="7789" spans="39:39">
      <c r="AM7789" s="445"/>
    </row>
    <row r="7790" spans="39:39">
      <c r="AM7790" s="445"/>
    </row>
    <row r="7791" spans="39:39">
      <c r="AM7791" s="445"/>
    </row>
    <row r="7792" spans="39:39">
      <c r="AM7792" s="445"/>
    </row>
    <row r="7793" spans="39:39">
      <c r="AM7793" s="445"/>
    </row>
    <row r="7794" spans="39:39">
      <c r="AM7794" s="445"/>
    </row>
    <row r="7795" spans="39:39">
      <c r="AM7795" s="445"/>
    </row>
    <row r="7796" spans="39:39">
      <c r="AM7796" s="445"/>
    </row>
    <row r="7797" spans="39:39">
      <c r="AM7797" s="445"/>
    </row>
    <row r="7798" spans="39:39">
      <c r="AM7798" s="445"/>
    </row>
    <row r="7799" spans="39:39">
      <c r="AM7799" s="445"/>
    </row>
    <row r="7800" spans="39:39">
      <c r="AM7800" s="445"/>
    </row>
    <row r="7801" spans="39:39">
      <c r="AM7801" s="445"/>
    </row>
    <row r="7802" spans="39:39">
      <c r="AM7802" s="445"/>
    </row>
    <row r="7803" spans="39:39">
      <c r="AM7803" s="445"/>
    </row>
    <row r="7804" spans="39:39">
      <c r="AM7804" s="445"/>
    </row>
    <row r="7805" spans="39:39">
      <c r="AM7805" s="445"/>
    </row>
    <row r="7806" spans="39:39">
      <c r="AM7806" s="445"/>
    </row>
    <row r="7807" spans="39:39">
      <c r="AM7807" s="445"/>
    </row>
    <row r="7808" spans="39:39">
      <c r="AM7808" s="445"/>
    </row>
    <row r="7809" spans="39:39">
      <c r="AM7809" s="445"/>
    </row>
    <row r="7810" spans="39:39">
      <c r="AM7810" s="445"/>
    </row>
    <row r="7811" spans="39:39">
      <c r="AM7811" s="445"/>
    </row>
    <row r="7812" spans="39:39">
      <c r="AM7812" s="445"/>
    </row>
    <row r="7813" spans="39:39">
      <c r="AM7813" s="445"/>
    </row>
    <row r="7814" spans="39:39">
      <c r="AM7814" s="445"/>
    </row>
    <row r="7815" spans="39:39">
      <c r="AM7815" s="445"/>
    </row>
    <row r="7816" spans="39:39">
      <c r="AM7816" s="445"/>
    </row>
    <row r="7817" spans="39:39">
      <c r="AM7817" s="445"/>
    </row>
    <row r="7818" spans="39:39">
      <c r="AM7818" s="445"/>
    </row>
    <row r="7819" spans="39:39">
      <c r="AM7819" s="445"/>
    </row>
    <row r="7820" spans="39:39">
      <c r="AM7820" s="445"/>
    </row>
    <row r="7821" spans="39:39">
      <c r="AM7821" s="445"/>
    </row>
    <row r="7822" spans="39:39">
      <c r="AM7822" s="445"/>
    </row>
    <row r="7823" spans="39:39">
      <c r="AM7823" s="445"/>
    </row>
    <row r="7824" spans="39:39">
      <c r="AM7824" s="445"/>
    </row>
    <row r="7825" spans="39:39">
      <c r="AM7825" s="445"/>
    </row>
    <row r="7826" spans="39:39">
      <c r="AM7826" s="445"/>
    </row>
    <row r="7827" spans="39:39">
      <c r="AM7827" s="445"/>
    </row>
    <row r="7828" spans="39:39">
      <c r="AM7828" s="445"/>
    </row>
    <row r="7829" spans="39:39">
      <c r="AM7829" s="445"/>
    </row>
    <row r="7830" spans="39:39">
      <c r="AM7830" s="445"/>
    </row>
    <row r="7831" spans="39:39">
      <c r="AM7831" s="445"/>
    </row>
    <row r="7832" spans="39:39">
      <c r="AM7832" s="445"/>
    </row>
    <row r="7833" spans="39:39">
      <c r="AM7833" s="445"/>
    </row>
    <row r="7834" spans="39:39">
      <c r="AM7834" s="445"/>
    </row>
    <row r="7835" spans="39:39">
      <c r="AM7835" s="445"/>
    </row>
    <row r="7836" spans="39:39">
      <c r="AM7836" s="445"/>
    </row>
    <row r="7837" spans="39:39">
      <c r="AM7837" s="445"/>
    </row>
    <row r="7838" spans="39:39">
      <c r="AM7838" s="445"/>
    </row>
    <row r="7839" spans="39:39">
      <c r="AM7839" s="445"/>
    </row>
    <row r="7840" spans="39:39">
      <c r="AM7840" s="445"/>
    </row>
    <row r="7841" spans="39:39">
      <c r="AM7841" s="445"/>
    </row>
    <row r="7842" spans="39:39">
      <c r="AM7842" s="445"/>
    </row>
    <row r="7843" spans="39:39">
      <c r="AM7843" s="445"/>
    </row>
    <row r="7844" spans="39:39">
      <c r="AM7844" s="445"/>
    </row>
    <row r="7845" spans="39:39">
      <c r="AM7845" s="445"/>
    </row>
    <row r="7846" spans="39:39">
      <c r="AM7846" s="445"/>
    </row>
    <row r="7847" spans="39:39">
      <c r="AM7847" s="445"/>
    </row>
    <row r="7848" spans="39:39">
      <c r="AM7848" s="445"/>
    </row>
    <row r="7849" spans="39:39">
      <c r="AM7849" s="445"/>
    </row>
    <row r="7850" spans="39:39">
      <c r="AM7850" s="445"/>
    </row>
    <row r="7851" spans="39:39">
      <c r="AM7851" s="445"/>
    </row>
    <row r="7852" spans="39:39">
      <c r="AM7852" s="445"/>
    </row>
    <row r="7853" spans="39:39">
      <c r="AM7853" s="445"/>
    </row>
    <row r="7854" spans="39:39">
      <c r="AM7854" s="445"/>
    </row>
    <row r="7855" spans="39:39">
      <c r="AM7855" s="445"/>
    </row>
    <row r="7856" spans="39:39">
      <c r="AM7856" s="445"/>
    </row>
    <row r="7857" spans="39:39">
      <c r="AM7857" s="445"/>
    </row>
    <row r="7858" spans="39:39">
      <c r="AM7858" s="445"/>
    </row>
    <row r="7859" spans="39:39">
      <c r="AM7859" s="445"/>
    </row>
    <row r="7860" spans="39:39">
      <c r="AM7860" s="445"/>
    </row>
    <row r="7861" spans="39:39">
      <c r="AM7861" s="445"/>
    </row>
    <row r="7862" spans="39:39">
      <c r="AM7862" s="445"/>
    </row>
    <row r="7863" spans="39:39">
      <c r="AM7863" s="445"/>
    </row>
    <row r="7864" spans="39:39">
      <c r="AM7864" s="445"/>
    </row>
    <row r="7865" spans="39:39">
      <c r="AM7865" s="445"/>
    </row>
    <row r="7866" spans="39:39">
      <c r="AM7866" s="445"/>
    </row>
    <row r="7867" spans="39:39">
      <c r="AM7867" s="445"/>
    </row>
    <row r="7868" spans="39:39">
      <c r="AM7868" s="445"/>
    </row>
    <row r="7869" spans="39:39">
      <c r="AM7869" s="445"/>
    </row>
    <row r="7870" spans="39:39">
      <c r="AM7870" s="445"/>
    </row>
    <row r="7871" spans="39:39">
      <c r="AM7871" s="445"/>
    </row>
    <row r="7872" spans="39:39">
      <c r="AM7872" s="445"/>
    </row>
    <row r="7873" spans="39:39">
      <c r="AM7873" s="445"/>
    </row>
    <row r="7874" spans="39:39">
      <c r="AM7874" s="445"/>
    </row>
    <row r="7875" spans="39:39">
      <c r="AM7875" s="445"/>
    </row>
    <row r="7876" spans="39:39">
      <c r="AM7876" s="445"/>
    </row>
    <row r="7877" spans="39:39">
      <c r="AM7877" s="445"/>
    </row>
    <row r="7878" spans="39:39">
      <c r="AM7878" s="445"/>
    </row>
    <row r="7879" spans="39:39">
      <c r="AM7879" s="445"/>
    </row>
    <row r="7880" spans="39:39">
      <c r="AM7880" s="445"/>
    </row>
    <row r="7881" spans="39:39">
      <c r="AM7881" s="445"/>
    </row>
    <row r="7882" spans="39:39">
      <c r="AM7882" s="445"/>
    </row>
    <row r="7883" spans="39:39">
      <c r="AM7883" s="445"/>
    </row>
    <row r="7884" spans="39:39">
      <c r="AM7884" s="445"/>
    </row>
    <row r="7885" spans="39:39">
      <c r="AM7885" s="445"/>
    </row>
    <row r="7886" spans="39:39">
      <c r="AM7886" s="445"/>
    </row>
    <row r="7887" spans="39:39">
      <c r="AM7887" s="445"/>
    </row>
    <row r="7888" spans="39:39">
      <c r="AM7888" s="445"/>
    </row>
    <row r="7889" spans="39:39">
      <c r="AM7889" s="445"/>
    </row>
    <row r="7890" spans="39:39">
      <c r="AM7890" s="445"/>
    </row>
    <row r="7891" spans="39:39">
      <c r="AM7891" s="445"/>
    </row>
    <row r="7892" spans="39:39">
      <c r="AM7892" s="445"/>
    </row>
    <row r="7893" spans="39:39">
      <c r="AM7893" s="445"/>
    </row>
    <row r="7894" spans="39:39">
      <c r="AM7894" s="445"/>
    </row>
    <row r="7895" spans="39:39">
      <c r="AM7895" s="445"/>
    </row>
    <row r="7896" spans="39:39">
      <c r="AM7896" s="445"/>
    </row>
    <row r="7897" spans="39:39">
      <c r="AM7897" s="445"/>
    </row>
    <row r="7898" spans="39:39">
      <c r="AM7898" s="445"/>
    </row>
    <row r="7899" spans="39:39">
      <c r="AM7899" s="445"/>
    </row>
    <row r="7900" spans="39:39">
      <c r="AM7900" s="445"/>
    </row>
    <row r="7901" spans="39:39">
      <c r="AM7901" s="445"/>
    </row>
    <row r="7902" spans="39:39">
      <c r="AM7902" s="445"/>
    </row>
    <row r="7903" spans="39:39">
      <c r="AM7903" s="445"/>
    </row>
    <row r="7904" spans="39:39">
      <c r="AM7904" s="445"/>
    </row>
    <row r="7905" spans="39:39">
      <c r="AM7905" s="445"/>
    </row>
    <row r="7906" spans="39:39">
      <c r="AM7906" s="445"/>
    </row>
    <row r="7907" spans="39:39">
      <c r="AM7907" s="445"/>
    </row>
    <row r="7908" spans="39:39">
      <c r="AM7908" s="445"/>
    </row>
    <row r="7909" spans="39:39">
      <c r="AM7909" s="445"/>
    </row>
    <row r="7910" spans="39:39">
      <c r="AM7910" s="445"/>
    </row>
    <row r="7911" spans="39:39">
      <c r="AM7911" s="445"/>
    </row>
    <row r="7912" spans="39:39">
      <c r="AM7912" s="445"/>
    </row>
    <row r="7913" spans="39:39">
      <c r="AM7913" s="445"/>
    </row>
    <row r="7914" spans="39:39">
      <c r="AM7914" s="445"/>
    </row>
    <row r="7915" spans="39:39">
      <c r="AM7915" s="445"/>
    </row>
    <row r="7916" spans="39:39">
      <c r="AM7916" s="445"/>
    </row>
    <row r="7917" spans="39:39">
      <c r="AM7917" s="445"/>
    </row>
    <row r="7918" spans="39:39">
      <c r="AM7918" s="445"/>
    </row>
    <row r="7919" spans="39:39">
      <c r="AM7919" s="445"/>
    </row>
    <row r="7920" spans="39:39">
      <c r="AM7920" s="445"/>
    </row>
    <row r="7921" spans="39:39">
      <c r="AM7921" s="445"/>
    </row>
    <row r="7922" spans="39:39">
      <c r="AM7922" s="445"/>
    </row>
    <row r="7923" spans="39:39">
      <c r="AM7923" s="445"/>
    </row>
    <row r="7924" spans="39:39">
      <c r="AM7924" s="445"/>
    </row>
    <row r="7925" spans="39:39">
      <c r="AM7925" s="445"/>
    </row>
    <row r="7926" spans="39:39">
      <c r="AM7926" s="445"/>
    </row>
    <row r="7927" spans="39:39">
      <c r="AM7927" s="445"/>
    </row>
    <row r="7928" spans="39:39">
      <c r="AM7928" s="445"/>
    </row>
    <row r="7929" spans="39:39">
      <c r="AM7929" s="445"/>
    </row>
    <row r="7930" spans="39:39">
      <c r="AM7930" s="445"/>
    </row>
    <row r="7931" spans="39:39">
      <c r="AM7931" s="445"/>
    </row>
    <row r="7932" spans="39:39">
      <c r="AM7932" s="445"/>
    </row>
    <row r="7933" spans="39:39">
      <c r="AM7933" s="445"/>
    </row>
    <row r="7934" spans="39:39">
      <c r="AM7934" s="445"/>
    </row>
    <row r="7935" spans="39:39">
      <c r="AM7935" s="445"/>
    </row>
    <row r="7936" spans="39:39">
      <c r="AM7936" s="445"/>
    </row>
    <row r="7937" spans="39:39">
      <c r="AM7937" s="445"/>
    </row>
    <row r="7938" spans="39:39">
      <c r="AM7938" s="445"/>
    </row>
    <row r="7939" spans="39:39">
      <c r="AM7939" s="445"/>
    </row>
    <row r="7940" spans="39:39">
      <c r="AM7940" s="445"/>
    </row>
    <row r="7941" spans="39:39">
      <c r="AM7941" s="445"/>
    </row>
    <row r="7942" spans="39:39">
      <c r="AM7942" s="445"/>
    </row>
    <row r="7943" spans="39:39">
      <c r="AM7943" s="445"/>
    </row>
    <row r="7944" spans="39:39">
      <c r="AM7944" s="445"/>
    </row>
    <row r="7945" spans="39:39">
      <c r="AM7945" s="445"/>
    </row>
    <row r="7946" spans="39:39">
      <c r="AM7946" s="445"/>
    </row>
    <row r="7947" spans="39:39">
      <c r="AM7947" s="445"/>
    </row>
    <row r="7948" spans="39:39">
      <c r="AM7948" s="445"/>
    </row>
    <row r="7949" spans="39:39">
      <c r="AM7949" s="445"/>
    </row>
    <row r="7950" spans="39:39">
      <c r="AM7950" s="445"/>
    </row>
    <row r="7951" spans="39:39">
      <c r="AM7951" s="445"/>
    </row>
    <row r="7952" spans="39:39">
      <c r="AM7952" s="445"/>
    </row>
    <row r="7953" spans="39:39">
      <c r="AM7953" s="445"/>
    </row>
    <row r="7954" spans="39:39">
      <c r="AM7954" s="445"/>
    </row>
    <row r="7955" spans="39:39">
      <c r="AM7955" s="445"/>
    </row>
    <row r="7956" spans="39:39">
      <c r="AM7956" s="445"/>
    </row>
    <row r="7957" spans="39:39">
      <c r="AM7957" s="445"/>
    </row>
    <row r="7958" spans="39:39">
      <c r="AM7958" s="445"/>
    </row>
    <row r="7959" spans="39:39">
      <c r="AM7959" s="445"/>
    </row>
    <row r="7960" spans="39:39">
      <c r="AM7960" s="445"/>
    </row>
    <row r="7961" spans="39:39">
      <c r="AM7961" s="445"/>
    </row>
    <row r="7962" spans="39:39">
      <c r="AM7962" s="445"/>
    </row>
    <row r="7963" spans="39:39">
      <c r="AM7963" s="445"/>
    </row>
    <row r="7964" spans="39:39">
      <c r="AM7964" s="445"/>
    </row>
    <row r="7965" spans="39:39">
      <c r="AM7965" s="445"/>
    </row>
    <row r="7966" spans="39:39">
      <c r="AM7966" s="445"/>
    </row>
    <row r="7967" spans="39:39">
      <c r="AM7967" s="445"/>
    </row>
    <row r="7968" spans="39:39">
      <c r="AM7968" s="445"/>
    </row>
    <row r="7969" spans="39:39">
      <c r="AM7969" s="445"/>
    </row>
    <row r="7970" spans="39:39">
      <c r="AM7970" s="445"/>
    </row>
    <row r="7971" spans="39:39">
      <c r="AM7971" s="445"/>
    </row>
    <row r="7972" spans="39:39">
      <c r="AM7972" s="445"/>
    </row>
    <row r="7973" spans="39:39">
      <c r="AM7973" s="445"/>
    </row>
    <row r="7974" spans="39:39">
      <c r="AM7974" s="445"/>
    </row>
    <row r="7975" spans="39:39">
      <c r="AM7975" s="445"/>
    </row>
    <row r="7976" spans="39:39">
      <c r="AM7976" s="445"/>
    </row>
    <row r="7977" spans="39:39">
      <c r="AM7977" s="445"/>
    </row>
    <row r="7978" spans="39:39">
      <c r="AM7978" s="445"/>
    </row>
    <row r="7979" spans="39:39">
      <c r="AM7979" s="445"/>
    </row>
    <row r="7980" spans="39:39">
      <c r="AM7980" s="445"/>
    </row>
    <row r="7981" spans="39:39">
      <c r="AM7981" s="445"/>
    </row>
    <row r="7982" spans="39:39">
      <c r="AM7982" s="445"/>
    </row>
    <row r="7983" spans="39:39">
      <c r="AM7983" s="445"/>
    </row>
    <row r="7984" spans="39:39">
      <c r="AM7984" s="445"/>
    </row>
    <row r="7985" spans="39:39">
      <c r="AM7985" s="445"/>
    </row>
    <row r="7986" spans="39:39">
      <c r="AM7986" s="445"/>
    </row>
    <row r="7987" spans="39:39">
      <c r="AM7987" s="445"/>
    </row>
    <row r="7988" spans="39:39">
      <c r="AM7988" s="445"/>
    </row>
    <row r="7989" spans="39:39">
      <c r="AM7989" s="445"/>
    </row>
    <row r="7990" spans="39:39">
      <c r="AM7990" s="445"/>
    </row>
    <row r="7991" spans="39:39">
      <c r="AM7991" s="445"/>
    </row>
    <row r="7992" spans="39:39">
      <c r="AM7992" s="445"/>
    </row>
    <row r="7993" spans="39:39">
      <c r="AM7993" s="445"/>
    </row>
    <row r="7994" spans="39:39">
      <c r="AM7994" s="445"/>
    </row>
    <row r="7995" spans="39:39">
      <c r="AM7995" s="445"/>
    </row>
    <row r="7996" spans="39:39">
      <c r="AM7996" s="445"/>
    </row>
    <row r="7997" spans="39:39">
      <c r="AM7997" s="445"/>
    </row>
    <row r="7998" spans="39:39">
      <c r="AM7998" s="445"/>
    </row>
    <row r="7999" spans="39:39">
      <c r="AM7999" s="445"/>
    </row>
    <row r="8000" spans="39:39">
      <c r="AM8000" s="445"/>
    </row>
    <row r="8001" spans="39:39">
      <c r="AM8001" s="445"/>
    </row>
    <row r="8002" spans="39:39">
      <c r="AM8002" s="445"/>
    </row>
    <row r="8003" spans="39:39">
      <c r="AM8003" s="445"/>
    </row>
    <row r="8004" spans="39:39">
      <c r="AM8004" s="445"/>
    </row>
    <row r="8005" spans="39:39">
      <c r="AM8005" s="445"/>
    </row>
    <row r="8006" spans="39:39">
      <c r="AM8006" s="445"/>
    </row>
    <row r="8007" spans="39:39">
      <c r="AM8007" s="445"/>
    </row>
    <row r="8008" spans="39:39">
      <c r="AM8008" s="445"/>
    </row>
    <row r="8009" spans="39:39">
      <c r="AM8009" s="445"/>
    </row>
    <row r="8010" spans="39:39">
      <c r="AM8010" s="445"/>
    </row>
    <row r="8011" spans="39:39">
      <c r="AM8011" s="445"/>
    </row>
    <row r="8012" spans="39:39">
      <c r="AM8012" s="445"/>
    </row>
    <row r="8013" spans="39:39">
      <c r="AM8013" s="445"/>
    </row>
    <row r="8014" spans="39:39">
      <c r="AM8014" s="445"/>
    </row>
    <row r="8015" spans="39:39">
      <c r="AM8015" s="445"/>
    </row>
    <row r="8016" spans="39:39">
      <c r="AM8016" s="445"/>
    </row>
    <row r="8017" spans="39:39">
      <c r="AM8017" s="445"/>
    </row>
    <row r="8018" spans="39:39">
      <c r="AM8018" s="445"/>
    </row>
    <row r="8019" spans="39:39">
      <c r="AM8019" s="445"/>
    </row>
    <row r="8020" spans="39:39">
      <c r="AM8020" s="445"/>
    </row>
    <row r="8021" spans="39:39">
      <c r="AM8021" s="445"/>
    </row>
    <row r="8022" spans="39:39">
      <c r="AM8022" s="445"/>
    </row>
    <row r="8023" spans="39:39">
      <c r="AM8023" s="445"/>
    </row>
    <row r="8024" spans="39:39">
      <c r="AM8024" s="445"/>
    </row>
    <row r="8025" spans="39:39">
      <c r="AM8025" s="445"/>
    </row>
    <row r="8026" spans="39:39">
      <c r="AM8026" s="445"/>
    </row>
    <row r="8027" spans="39:39">
      <c r="AM8027" s="445"/>
    </row>
    <row r="8028" spans="39:39">
      <c r="AM8028" s="445"/>
    </row>
    <row r="8029" spans="39:39">
      <c r="AM8029" s="445"/>
    </row>
    <row r="8030" spans="39:39">
      <c r="AM8030" s="445"/>
    </row>
    <row r="8031" spans="39:39">
      <c r="AM8031" s="445"/>
    </row>
    <row r="8032" spans="39:39">
      <c r="AM8032" s="445"/>
    </row>
    <row r="8033" spans="39:39">
      <c r="AM8033" s="445"/>
    </row>
    <row r="8034" spans="39:39">
      <c r="AM8034" s="445"/>
    </row>
    <row r="8035" spans="39:39">
      <c r="AM8035" s="445"/>
    </row>
    <row r="8036" spans="39:39">
      <c r="AM8036" s="445"/>
    </row>
    <row r="8037" spans="39:39">
      <c r="AM8037" s="445"/>
    </row>
    <row r="8038" spans="39:39">
      <c r="AM8038" s="445"/>
    </row>
    <row r="8039" spans="39:39">
      <c r="AM8039" s="445"/>
    </row>
    <row r="8040" spans="39:39">
      <c r="AM8040" s="445"/>
    </row>
    <row r="8041" spans="39:39">
      <c r="AM8041" s="445"/>
    </row>
    <row r="8042" spans="39:39">
      <c r="AM8042" s="445"/>
    </row>
    <row r="8043" spans="39:39">
      <c r="AM8043" s="445"/>
    </row>
    <row r="8044" spans="39:39">
      <c r="AM8044" s="445"/>
    </row>
    <row r="8045" spans="39:39">
      <c r="AM8045" s="445"/>
    </row>
    <row r="8046" spans="39:39">
      <c r="AM8046" s="445"/>
    </row>
    <row r="8047" spans="39:39">
      <c r="AM8047" s="445"/>
    </row>
    <row r="8048" spans="39:39">
      <c r="AM8048" s="445"/>
    </row>
    <row r="8049" spans="39:39">
      <c r="AM8049" s="445"/>
    </row>
    <row r="8050" spans="39:39">
      <c r="AM8050" s="445"/>
    </row>
    <row r="8051" spans="39:39">
      <c r="AM8051" s="445"/>
    </row>
    <row r="8052" spans="39:39">
      <c r="AM8052" s="445"/>
    </row>
    <row r="8053" spans="39:39">
      <c r="AM8053" s="445"/>
    </row>
    <row r="8054" spans="39:39">
      <c r="AM8054" s="445"/>
    </row>
    <row r="8055" spans="39:39">
      <c r="AM8055" s="445"/>
    </row>
    <row r="8056" spans="39:39">
      <c r="AM8056" s="445"/>
    </row>
    <row r="8057" spans="39:39">
      <c r="AM8057" s="445"/>
    </row>
    <row r="8058" spans="39:39">
      <c r="AM8058" s="445"/>
    </row>
    <row r="8059" spans="39:39">
      <c r="AM8059" s="445"/>
    </row>
    <row r="8060" spans="39:39">
      <c r="AM8060" s="445"/>
    </row>
    <row r="8061" spans="39:39">
      <c r="AM8061" s="445"/>
    </row>
    <row r="8062" spans="39:39">
      <c r="AM8062" s="445"/>
    </row>
    <row r="8063" spans="39:39">
      <c r="AM8063" s="445"/>
    </row>
    <row r="8064" spans="39:39">
      <c r="AM8064" s="445"/>
    </row>
    <row r="8065" spans="39:39">
      <c r="AM8065" s="445"/>
    </row>
    <row r="8066" spans="39:39">
      <c r="AM8066" s="445"/>
    </row>
    <row r="8067" spans="39:39">
      <c r="AM8067" s="445"/>
    </row>
    <row r="8068" spans="39:39">
      <c r="AM8068" s="445"/>
    </row>
    <row r="8069" spans="39:39">
      <c r="AM8069" s="445"/>
    </row>
    <row r="8070" spans="39:39">
      <c r="AM8070" s="445"/>
    </row>
    <row r="8071" spans="39:39">
      <c r="AM8071" s="445"/>
    </row>
    <row r="8072" spans="39:39">
      <c r="AM8072" s="445"/>
    </row>
    <row r="8073" spans="39:39">
      <c r="AM8073" s="445"/>
    </row>
    <row r="8074" spans="39:39">
      <c r="AM8074" s="445"/>
    </row>
    <row r="8075" spans="39:39">
      <c r="AM8075" s="445"/>
    </row>
    <row r="8076" spans="39:39">
      <c r="AM8076" s="445"/>
    </row>
    <row r="8077" spans="39:39">
      <c r="AM8077" s="445"/>
    </row>
    <row r="8078" spans="39:39">
      <c r="AM8078" s="445"/>
    </row>
    <row r="8079" spans="39:39">
      <c r="AM8079" s="445"/>
    </row>
    <row r="8080" spans="39:39">
      <c r="AM8080" s="445"/>
    </row>
    <row r="8081" spans="39:39">
      <c r="AM8081" s="445"/>
    </row>
    <row r="8082" spans="39:39">
      <c r="AM8082" s="445"/>
    </row>
    <row r="8083" spans="39:39">
      <c r="AM8083" s="445"/>
    </row>
    <row r="8084" spans="39:39">
      <c r="AM8084" s="445"/>
    </row>
    <row r="8085" spans="39:39">
      <c r="AM8085" s="445"/>
    </row>
    <row r="8086" spans="39:39">
      <c r="AM8086" s="445"/>
    </row>
    <row r="8087" spans="39:39">
      <c r="AM8087" s="445"/>
    </row>
    <row r="8088" spans="39:39">
      <c r="AM8088" s="445"/>
    </row>
    <row r="8089" spans="39:39">
      <c r="AM8089" s="445"/>
    </row>
    <row r="8090" spans="39:39">
      <c r="AM8090" s="445"/>
    </row>
    <row r="8091" spans="39:39">
      <c r="AM8091" s="445"/>
    </row>
    <row r="8092" spans="39:39">
      <c r="AM8092" s="445"/>
    </row>
    <row r="8093" spans="39:39">
      <c r="AM8093" s="445"/>
    </row>
    <row r="8094" spans="39:39">
      <c r="AM8094" s="445"/>
    </row>
    <row r="8095" spans="39:39">
      <c r="AM8095" s="445"/>
    </row>
    <row r="8096" spans="39:39">
      <c r="AM8096" s="445"/>
    </row>
    <row r="8097" spans="39:39">
      <c r="AM8097" s="445"/>
    </row>
    <row r="8098" spans="39:39">
      <c r="AM8098" s="445"/>
    </row>
    <row r="8099" spans="39:39">
      <c r="AM8099" s="445"/>
    </row>
    <row r="8100" spans="39:39">
      <c r="AM8100" s="445"/>
    </row>
    <row r="8101" spans="39:39">
      <c r="AM8101" s="445"/>
    </row>
    <row r="8102" spans="39:39">
      <c r="AM8102" s="445"/>
    </row>
    <row r="8103" spans="39:39">
      <c r="AM8103" s="445"/>
    </row>
    <row r="8104" spans="39:39">
      <c r="AM8104" s="445"/>
    </row>
    <row r="8105" spans="39:39">
      <c r="AM8105" s="445"/>
    </row>
    <row r="8106" spans="39:39">
      <c r="AM8106" s="445"/>
    </row>
    <row r="8107" spans="39:39">
      <c r="AM8107" s="445"/>
    </row>
    <row r="8108" spans="39:39">
      <c r="AM8108" s="445"/>
    </row>
    <row r="8109" spans="39:39">
      <c r="AM8109" s="445"/>
    </row>
    <row r="8110" spans="39:39">
      <c r="AM8110" s="445"/>
    </row>
    <row r="8111" spans="39:39">
      <c r="AM8111" s="445"/>
    </row>
    <row r="8112" spans="39:39">
      <c r="AM8112" s="445"/>
    </row>
    <row r="8113" spans="39:39">
      <c r="AM8113" s="445"/>
    </row>
    <row r="8114" spans="39:39">
      <c r="AM8114" s="445"/>
    </row>
    <row r="8115" spans="39:39">
      <c r="AM8115" s="445"/>
    </row>
    <row r="8116" spans="39:39">
      <c r="AM8116" s="445"/>
    </row>
    <row r="8117" spans="39:39">
      <c r="AM8117" s="445"/>
    </row>
    <row r="8118" spans="39:39">
      <c r="AM8118" s="445"/>
    </row>
    <row r="8119" spans="39:39">
      <c r="AM8119" s="445"/>
    </row>
    <row r="8120" spans="39:39">
      <c r="AM8120" s="445"/>
    </row>
    <row r="8121" spans="39:39">
      <c r="AM8121" s="445"/>
    </row>
    <row r="8122" spans="39:39">
      <c r="AM8122" s="445"/>
    </row>
    <row r="8123" spans="39:39">
      <c r="AM8123" s="445"/>
    </row>
    <row r="8124" spans="39:39">
      <c r="AM8124" s="445"/>
    </row>
    <row r="8125" spans="39:39">
      <c r="AM8125" s="445"/>
    </row>
    <row r="8126" spans="39:39">
      <c r="AM8126" s="445"/>
    </row>
    <row r="8127" spans="39:39">
      <c r="AM8127" s="445"/>
    </row>
    <row r="8128" spans="39:39">
      <c r="AM8128" s="445"/>
    </row>
    <row r="8129" spans="39:39">
      <c r="AM8129" s="445"/>
    </row>
    <row r="8130" spans="39:39">
      <c r="AM8130" s="445"/>
    </row>
    <row r="8131" spans="39:39">
      <c r="AM8131" s="445"/>
    </row>
    <row r="8132" spans="39:39">
      <c r="AM8132" s="445"/>
    </row>
    <row r="8133" spans="39:39">
      <c r="AM8133" s="445"/>
    </row>
    <row r="8134" spans="39:39">
      <c r="AM8134" s="445"/>
    </row>
    <row r="8135" spans="39:39">
      <c r="AM8135" s="445"/>
    </row>
    <row r="8136" spans="39:39">
      <c r="AM8136" s="445"/>
    </row>
    <row r="8137" spans="39:39">
      <c r="AM8137" s="445"/>
    </row>
    <row r="8138" spans="39:39">
      <c r="AM8138" s="445"/>
    </row>
    <row r="8139" spans="39:39">
      <c r="AM8139" s="445"/>
    </row>
    <row r="8140" spans="39:39">
      <c r="AM8140" s="445"/>
    </row>
    <row r="8141" spans="39:39">
      <c r="AM8141" s="445"/>
    </row>
    <row r="8142" spans="39:39">
      <c r="AM8142" s="445"/>
    </row>
    <row r="8143" spans="39:39">
      <c r="AM8143" s="445"/>
    </row>
    <row r="8144" spans="39:39">
      <c r="AM8144" s="445"/>
    </row>
    <row r="8145" spans="39:39">
      <c r="AM8145" s="445"/>
    </row>
    <row r="8146" spans="39:39">
      <c r="AM8146" s="445"/>
    </row>
    <row r="8147" spans="39:39">
      <c r="AM8147" s="445"/>
    </row>
    <row r="8148" spans="39:39">
      <c r="AM8148" s="445"/>
    </row>
    <row r="8149" spans="39:39">
      <c r="AM8149" s="445"/>
    </row>
    <row r="8150" spans="39:39">
      <c r="AM8150" s="445"/>
    </row>
    <row r="8151" spans="39:39">
      <c r="AM8151" s="445"/>
    </row>
    <row r="8152" spans="39:39">
      <c r="AM8152" s="445"/>
    </row>
    <row r="8153" spans="39:39">
      <c r="AM8153" s="445"/>
    </row>
    <row r="8154" spans="39:39">
      <c r="AM8154" s="445"/>
    </row>
    <row r="8155" spans="39:39">
      <c r="AM8155" s="445"/>
    </row>
    <row r="8156" spans="39:39">
      <c r="AM8156" s="445"/>
    </row>
    <row r="8157" spans="39:39">
      <c r="AM8157" s="445"/>
    </row>
    <row r="8158" spans="39:39">
      <c r="AM8158" s="445"/>
    </row>
    <row r="8159" spans="39:39">
      <c r="AM8159" s="445"/>
    </row>
    <row r="8160" spans="39:39">
      <c r="AM8160" s="445"/>
    </row>
    <row r="8161" spans="39:39">
      <c r="AM8161" s="445"/>
    </row>
    <row r="8162" spans="39:39">
      <c r="AM8162" s="445"/>
    </row>
    <row r="8163" spans="39:39">
      <c r="AM8163" s="445"/>
    </row>
    <row r="8164" spans="39:39">
      <c r="AM8164" s="445"/>
    </row>
    <row r="8165" spans="39:39">
      <c r="AM8165" s="445"/>
    </row>
    <row r="8166" spans="39:39">
      <c r="AM8166" s="445"/>
    </row>
    <row r="8167" spans="39:39">
      <c r="AM8167" s="445"/>
    </row>
    <row r="8168" spans="39:39">
      <c r="AM8168" s="445"/>
    </row>
    <row r="8169" spans="39:39">
      <c r="AM8169" s="445"/>
    </row>
    <row r="8170" spans="39:39">
      <c r="AM8170" s="445"/>
    </row>
    <row r="8171" spans="39:39">
      <c r="AM8171" s="445"/>
    </row>
    <row r="8172" spans="39:39">
      <c r="AM8172" s="445"/>
    </row>
    <row r="8173" spans="39:39">
      <c r="AM8173" s="445"/>
    </row>
    <row r="8174" spans="39:39">
      <c r="AM8174" s="445"/>
    </row>
    <row r="8175" spans="39:39">
      <c r="AM8175" s="445"/>
    </row>
    <row r="8176" spans="39:39">
      <c r="AM8176" s="445"/>
    </row>
    <row r="8177" spans="39:39">
      <c r="AM8177" s="445"/>
    </row>
    <row r="8178" spans="39:39">
      <c r="AM8178" s="445"/>
    </row>
    <row r="8179" spans="39:39">
      <c r="AM8179" s="445"/>
    </row>
    <row r="8180" spans="39:39">
      <c r="AM8180" s="445"/>
    </row>
    <row r="8181" spans="39:39">
      <c r="AM8181" s="445"/>
    </row>
    <row r="8182" spans="39:39">
      <c r="AM8182" s="445"/>
    </row>
    <row r="8183" spans="39:39">
      <c r="AM8183" s="445"/>
    </row>
    <row r="8184" spans="39:39">
      <c r="AM8184" s="445"/>
    </row>
    <row r="8185" spans="39:39">
      <c r="AM8185" s="445"/>
    </row>
    <row r="8186" spans="39:39">
      <c r="AM8186" s="445"/>
    </row>
    <row r="8187" spans="39:39">
      <c r="AM8187" s="445"/>
    </row>
    <row r="8188" spans="39:39">
      <c r="AM8188" s="445"/>
    </row>
    <row r="8189" spans="39:39">
      <c r="AM8189" s="445"/>
    </row>
    <row r="8190" spans="39:39">
      <c r="AM8190" s="445"/>
    </row>
    <row r="8191" spans="39:39">
      <c r="AM8191" s="445"/>
    </row>
    <row r="8192" spans="39:39">
      <c r="AM8192" s="445"/>
    </row>
    <row r="8193" spans="39:39">
      <c r="AM8193" s="445"/>
    </row>
    <row r="8194" spans="39:39">
      <c r="AM8194" s="445"/>
    </row>
    <row r="8195" spans="39:39">
      <c r="AM8195" s="445"/>
    </row>
    <row r="8196" spans="39:39">
      <c r="AM8196" s="445"/>
    </row>
    <row r="8197" spans="39:39">
      <c r="AM8197" s="445"/>
    </row>
    <row r="8198" spans="39:39">
      <c r="AM8198" s="445"/>
    </row>
    <row r="8199" spans="39:39">
      <c r="AM8199" s="445"/>
    </row>
    <row r="8200" spans="39:39">
      <c r="AM8200" s="445"/>
    </row>
    <row r="8201" spans="39:39">
      <c r="AM8201" s="445"/>
    </row>
    <row r="8202" spans="39:39">
      <c r="AM8202" s="445"/>
    </row>
    <row r="8203" spans="39:39">
      <c r="AM8203" s="445"/>
    </row>
    <row r="8204" spans="39:39">
      <c r="AM8204" s="445"/>
    </row>
    <row r="8205" spans="39:39">
      <c r="AM8205" s="445"/>
    </row>
    <row r="8206" spans="39:39">
      <c r="AM8206" s="445"/>
    </row>
    <row r="8207" spans="39:39">
      <c r="AM8207" s="445"/>
    </row>
    <row r="8208" spans="39:39">
      <c r="AM8208" s="445"/>
    </row>
    <row r="8209" spans="39:39">
      <c r="AM8209" s="445"/>
    </row>
    <row r="8210" spans="39:39">
      <c r="AM8210" s="445"/>
    </row>
    <row r="8211" spans="39:39">
      <c r="AM8211" s="445"/>
    </row>
    <row r="8212" spans="39:39">
      <c r="AM8212" s="445"/>
    </row>
    <row r="8213" spans="39:39">
      <c r="AM8213" s="445"/>
    </row>
    <row r="8214" spans="39:39">
      <c r="AM8214" s="445"/>
    </row>
    <row r="8215" spans="39:39">
      <c r="AM8215" s="445"/>
    </row>
    <row r="8216" spans="39:39">
      <c r="AM8216" s="445"/>
    </row>
    <row r="8217" spans="39:39">
      <c r="AM8217" s="445"/>
    </row>
    <row r="8218" spans="39:39">
      <c r="AM8218" s="445"/>
    </row>
    <row r="8219" spans="39:39">
      <c r="AM8219" s="445"/>
    </row>
    <row r="8220" spans="39:39">
      <c r="AM8220" s="445"/>
    </row>
    <row r="8221" spans="39:39">
      <c r="AM8221" s="445"/>
    </row>
    <row r="8222" spans="39:39">
      <c r="AM8222" s="445"/>
    </row>
    <row r="8223" spans="39:39">
      <c r="AM8223" s="445"/>
    </row>
    <row r="8224" spans="39:39">
      <c r="AM8224" s="445"/>
    </row>
    <row r="8225" spans="39:39">
      <c r="AM8225" s="445"/>
    </row>
    <row r="8226" spans="39:39">
      <c r="AM8226" s="445"/>
    </row>
    <row r="8227" spans="39:39">
      <c r="AM8227" s="445"/>
    </row>
    <row r="8228" spans="39:39">
      <c r="AM8228" s="445"/>
    </row>
    <row r="8229" spans="39:39">
      <c r="AM8229" s="445"/>
    </row>
    <row r="8230" spans="39:39">
      <c r="AM8230" s="445"/>
    </row>
    <row r="8231" spans="39:39">
      <c r="AM8231" s="445"/>
    </row>
    <row r="8232" spans="39:39">
      <c r="AM8232" s="445"/>
    </row>
    <row r="8233" spans="39:39">
      <c r="AM8233" s="445"/>
    </row>
    <row r="8234" spans="39:39">
      <c r="AM8234" s="445"/>
    </row>
    <row r="8235" spans="39:39">
      <c r="AM8235" s="445"/>
    </row>
    <row r="8236" spans="39:39">
      <c r="AM8236" s="445"/>
    </row>
    <row r="8237" spans="39:39">
      <c r="AM8237" s="445"/>
    </row>
    <row r="8238" spans="39:39">
      <c r="AM8238" s="445"/>
    </row>
    <row r="8239" spans="39:39">
      <c r="AM8239" s="445"/>
    </row>
    <row r="8240" spans="39:39">
      <c r="AM8240" s="445"/>
    </row>
    <row r="8241" spans="39:39">
      <c r="AM8241" s="445"/>
    </row>
    <row r="8242" spans="39:39">
      <c r="AM8242" s="445"/>
    </row>
    <row r="8243" spans="39:39">
      <c r="AM8243" s="445"/>
    </row>
    <row r="8244" spans="39:39">
      <c r="AM8244" s="445"/>
    </row>
    <row r="8245" spans="39:39">
      <c r="AM8245" s="445"/>
    </row>
    <row r="8246" spans="39:39">
      <c r="AM8246" s="445"/>
    </row>
    <row r="8247" spans="39:39">
      <c r="AM8247" s="445"/>
    </row>
    <row r="8248" spans="39:39">
      <c r="AM8248" s="445"/>
    </row>
    <row r="8249" spans="39:39">
      <c r="AM8249" s="445"/>
    </row>
    <row r="8250" spans="39:39">
      <c r="AM8250" s="445"/>
    </row>
    <row r="8251" spans="39:39">
      <c r="AM8251" s="445"/>
    </row>
    <row r="8252" spans="39:39">
      <c r="AM8252" s="445"/>
    </row>
    <row r="8253" spans="39:39">
      <c r="AM8253" s="445"/>
    </row>
    <row r="8254" spans="39:39">
      <c r="AM8254" s="445"/>
    </row>
    <row r="8255" spans="39:39">
      <c r="AM8255" s="445"/>
    </row>
    <row r="8256" spans="39:39">
      <c r="AM8256" s="445"/>
    </row>
    <row r="8257" spans="39:39">
      <c r="AM8257" s="445"/>
    </row>
    <row r="8258" spans="39:39">
      <c r="AM8258" s="445"/>
    </row>
    <row r="8259" spans="39:39">
      <c r="AM8259" s="445"/>
    </row>
    <row r="8260" spans="39:39">
      <c r="AM8260" s="445"/>
    </row>
    <row r="8261" spans="39:39">
      <c r="AM8261" s="445"/>
    </row>
    <row r="8262" spans="39:39">
      <c r="AM8262" s="445"/>
    </row>
    <row r="8263" spans="39:39">
      <c r="AM8263" s="445"/>
    </row>
    <row r="8264" spans="39:39">
      <c r="AM8264" s="445"/>
    </row>
    <row r="8265" spans="39:39">
      <c r="AM8265" s="445"/>
    </row>
    <row r="8266" spans="39:39">
      <c r="AM8266" s="445"/>
    </row>
    <row r="8267" spans="39:39">
      <c r="AM8267" s="445"/>
    </row>
    <row r="8268" spans="39:39">
      <c r="AM8268" s="445"/>
    </row>
    <row r="8269" spans="39:39">
      <c r="AM8269" s="445"/>
    </row>
    <row r="8270" spans="39:39">
      <c r="AM8270" s="445"/>
    </row>
    <row r="8271" spans="39:39">
      <c r="AM8271" s="445"/>
    </row>
    <row r="8272" spans="39:39">
      <c r="AM8272" s="445"/>
    </row>
    <row r="8273" spans="39:39">
      <c r="AM8273" s="445"/>
    </row>
    <row r="8274" spans="39:39">
      <c r="AM8274" s="445"/>
    </row>
    <row r="8275" spans="39:39">
      <c r="AM8275" s="445"/>
    </row>
    <row r="8276" spans="39:39">
      <c r="AM8276" s="445"/>
    </row>
    <row r="8277" spans="39:39">
      <c r="AM8277" s="445"/>
    </row>
    <row r="8278" spans="39:39">
      <c r="AM8278" s="445"/>
    </row>
    <row r="8279" spans="39:39">
      <c r="AM8279" s="445"/>
    </row>
    <row r="8280" spans="39:39">
      <c r="AM8280" s="445"/>
    </row>
    <row r="8281" spans="39:39">
      <c r="AM8281" s="445"/>
    </row>
    <row r="8282" spans="39:39">
      <c r="AM8282" s="445"/>
    </row>
    <row r="8283" spans="39:39">
      <c r="AM8283" s="445"/>
    </row>
    <row r="8284" spans="39:39">
      <c r="AM8284" s="445"/>
    </row>
    <row r="8285" spans="39:39">
      <c r="AM8285" s="445"/>
    </row>
    <row r="8286" spans="39:39">
      <c r="AM8286" s="445"/>
    </row>
    <row r="8287" spans="39:39">
      <c r="AM8287" s="445"/>
    </row>
    <row r="8288" spans="39:39">
      <c r="AM8288" s="445"/>
    </row>
    <row r="8289" spans="39:39">
      <c r="AM8289" s="445"/>
    </row>
    <row r="8290" spans="39:39">
      <c r="AM8290" s="445"/>
    </row>
    <row r="8291" spans="39:39">
      <c r="AM8291" s="445"/>
    </row>
    <row r="8292" spans="39:39">
      <c r="AM8292" s="445"/>
    </row>
    <row r="8293" spans="39:39">
      <c r="AM8293" s="445"/>
    </row>
    <row r="8294" spans="39:39">
      <c r="AM8294" s="445"/>
    </row>
    <row r="8295" spans="39:39">
      <c r="AM8295" s="445"/>
    </row>
    <row r="8296" spans="39:39">
      <c r="AM8296" s="445"/>
    </row>
    <row r="8297" spans="39:39">
      <c r="AM8297" s="445"/>
    </row>
    <row r="8298" spans="39:39">
      <c r="AM8298" s="445"/>
    </row>
    <row r="8299" spans="39:39">
      <c r="AM8299" s="445"/>
    </row>
    <row r="8300" spans="39:39">
      <c r="AM8300" s="445"/>
    </row>
    <row r="8301" spans="39:39">
      <c r="AM8301" s="445"/>
    </row>
    <row r="8302" spans="39:39">
      <c r="AM8302" s="445"/>
    </row>
    <row r="8303" spans="39:39">
      <c r="AM8303" s="445"/>
    </row>
    <row r="8304" spans="39:39">
      <c r="AM8304" s="445"/>
    </row>
    <row r="8305" spans="39:39">
      <c r="AM8305" s="445"/>
    </row>
    <row r="8306" spans="39:39">
      <c r="AM8306" s="445"/>
    </row>
    <row r="8307" spans="39:39">
      <c r="AM8307" s="445"/>
    </row>
    <row r="8308" spans="39:39">
      <c r="AM8308" s="445"/>
    </row>
    <row r="8309" spans="39:39">
      <c r="AM8309" s="445"/>
    </row>
    <row r="8310" spans="39:39">
      <c r="AM8310" s="445"/>
    </row>
    <row r="8311" spans="39:39">
      <c r="AM8311" s="445"/>
    </row>
    <row r="8312" spans="39:39">
      <c r="AM8312" s="445"/>
    </row>
    <row r="8313" spans="39:39">
      <c r="AM8313" s="445"/>
    </row>
    <row r="8314" spans="39:39">
      <c r="AM8314" s="445"/>
    </row>
    <row r="8315" spans="39:39">
      <c r="AM8315" s="445"/>
    </row>
    <row r="8316" spans="39:39">
      <c r="AM8316" s="445"/>
    </row>
    <row r="8317" spans="39:39">
      <c r="AM8317" s="445"/>
    </row>
    <row r="8318" spans="39:39">
      <c r="AM8318" s="445"/>
    </row>
    <row r="8319" spans="39:39">
      <c r="AM8319" s="445"/>
    </row>
    <row r="8320" spans="39:39">
      <c r="AM8320" s="445"/>
    </row>
    <row r="8321" spans="39:39">
      <c r="AM8321" s="445"/>
    </row>
    <row r="8322" spans="39:39">
      <c r="AM8322" s="445"/>
    </row>
    <row r="8323" spans="39:39">
      <c r="AM8323" s="445"/>
    </row>
    <row r="8324" spans="39:39">
      <c r="AM8324" s="445"/>
    </row>
    <row r="8325" spans="39:39">
      <c r="AM8325" s="445"/>
    </row>
    <row r="8326" spans="39:39">
      <c r="AM8326" s="445"/>
    </row>
    <row r="8327" spans="39:39">
      <c r="AM8327" s="445"/>
    </row>
    <row r="8328" spans="39:39">
      <c r="AM8328" s="445"/>
    </row>
    <row r="8329" spans="39:39">
      <c r="AM8329" s="445"/>
    </row>
    <row r="8330" spans="39:39">
      <c r="AM8330" s="445"/>
    </row>
    <row r="8331" spans="39:39">
      <c r="AM8331" s="445"/>
    </row>
    <row r="8332" spans="39:39">
      <c r="AM8332" s="445"/>
    </row>
    <row r="8333" spans="39:39">
      <c r="AM8333" s="445"/>
    </row>
    <row r="8334" spans="39:39">
      <c r="AM8334" s="445"/>
    </row>
    <row r="8335" spans="39:39">
      <c r="AM8335" s="445"/>
    </row>
    <row r="8336" spans="39:39">
      <c r="AM8336" s="445"/>
    </row>
    <row r="8337" spans="39:39">
      <c r="AM8337" s="445"/>
    </row>
    <row r="8338" spans="39:39">
      <c r="AM8338" s="445"/>
    </row>
    <row r="8339" spans="39:39">
      <c r="AM8339" s="445"/>
    </row>
    <row r="8340" spans="39:39">
      <c r="AM8340" s="445"/>
    </row>
    <row r="8341" spans="39:39">
      <c r="AM8341" s="445"/>
    </row>
    <row r="8342" spans="39:39">
      <c r="AM8342" s="445"/>
    </row>
    <row r="8343" spans="39:39">
      <c r="AM8343" s="445"/>
    </row>
    <row r="8344" spans="39:39">
      <c r="AM8344" s="445"/>
    </row>
    <row r="8345" spans="39:39">
      <c r="AM8345" s="445"/>
    </row>
    <row r="8346" spans="39:39">
      <c r="AM8346" s="445"/>
    </row>
    <row r="8347" spans="39:39">
      <c r="AM8347" s="445"/>
    </row>
    <row r="8348" spans="39:39">
      <c r="AM8348" s="445"/>
    </row>
    <row r="8349" spans="39:39">
      <c r="AM8349" s="445"/>
    </row>
    <row r="8350" spans="39:39">
      <c r="AM8350" s="445"/>
    </row>
    <row r="8351" spans="39:39">
      <c r="AM8351" s="445"/>
    </row>
    <row r="8352" spans="39:39">
      <c r="AM8352" s="445"/>
    </row>
    <row r="8353" spans="39:39">
      <c r="AM8353" s="445"/>
    </row>
    <row r="8354" spans="39:39">
      <c r="AM8354" s="445"/>
    </row>
    <row r="8355" spans="39:39">
      <c r="AM8355" s="445"/>
    </row>
    <row r="8356" spans="39:39">
      <c r="AM8356" s="445"/>
    </row>
    <row r="8357" spans="39:39">
      <c r="AM8357" s="445"/>
    </row>
    <row r="8358" spans="39:39">
      <c r="AM8358" s="445"/>
    </row>
    <row r="8359" spans="39:39">
      <c r="AM8359" s="445"/>
    </row>
    <row r="8360" spans="39:39">
      <c r="AM8360" s="445"/>
    </row>
    <row r="8361" spans="39:39">
      <c r="AM8361" s="445"/>
    </row>
    <row r="8362" spans="39:39">
      <c r="AM8362" s="445"/>
    </row>
    <row r="8363" spans="39:39">
      <c r="AM8363" s="445"/>
    </row>
    <row r="8364" spans="39:39">
      <c r="AM8364" s="445"/>
    </row>
    <row r="8365" spans="39:39">
      <c r="AM8365" s="445"/>
    </row>
    <row r="8366" spans="39:39">
      <c r="AM8366" s="445"/>
    </row>
    <row r="8367" spans="39:39">
      <c r="AM8367" s="445"/>
    </row>
    <row r="8368" spans="39:39">
      <c r="AM8368" s="445"/>
    </row>
    <row r="8369" spans="39:39">
      <c r="AM8369" s="445"/>
    </row>
    <row r="8370" spans="39:39">
      <c r="AM8370" s="445"/>
    </row>
    <row r="8371" spans="39:39">
      <c r="AM8371" s="445"/>
    </row>
    <row r="8372" spans="39:39">
      <c r="AM8372" s="445"/>
    </row>
    <row r="8373" spans="39:39">
      <c r="AM8373" s="445"/>
    </row>
    <row r="8374" spans="39:39">
      <c r="AM8374" s="445"/>
    </row>
    <row r="8375" spans="39:39">
      <c r="AM8375" s="445"/>
    </row>
    <row r="8376" spans="39:39">
      <c r="AM8376" s="445"/>
    </row>
    <row r="8377" spans="39:39">
      <c r="AM8377" s="445"/>
    </row>
    <row r="8378" spans="39:39">
      <c r="AM8378" s="445"/>
    </row>
    <row r="8379" spans="39:39">
      <c r="AM8379" s="445"/>
    </row>
    <row r="8380" spans="39:39">
      <c r="AM8380" s="445"/>
    </row>
    <row r="8381" spans="39:39">
      <c r="AM8381" s="445"/>
    </row>
    <row r="8382" spans="39:39">
      <c r="AM8382" s="445"/>
    </row>
    <row r="8383" spans="39:39">
      <c r="AM8383" s="445"/>
    </row>
    <row r="8384" spans="39:39">
      <c r="AM8384" s="445"/>
    </row>
    <row r="8385" spans="39:39">
      <c r="AM8385" s="445"/>
    </row>
    <row r="8386" spans="39:39">
      <c r="AM8386" s="445"/>
    </row>
    <row r="8387" spans="39:39">
      <c r="AM8387" s="445"/>
    </row>
    <row r="8388" spans="39:39">
      <c r="AM8388" s="445"/>
    </row>
    <row r="8389" spans="39:39">
      <c r="AM8389" s="445"/>
    </row>
    <row r="8390" spans="39:39">
      <c r="AM8390" s="445"/>
    </row>
    <row r="8391" spans="39:39">
      <c r="AM8391" s="445"/>
    </row>
    <row r="8392" spans="39:39">
      <c r="AM8392" s="445"/>
    </row>
    <row r="8393" spans="39:39">
      <c r="AM8393" s="445"/>
    </row>
    <row r="8394" spans="39:39">
      <c r="AM8394" s="445"/>
    </row>
    <row r="8395" spans="39:39">
      <c r="AM8395" s="445"/>
    </row>
    <row r="8396" spans="39:39">
      <c r="AM8396" s="445"/>
    </row>
    <row r="8397" spans="39:39">
      <c r="AM8397" s="445"/>
    </row>
    <row r="8398" spans="39:39">
      <c r="AM8398" s="445"/>
    </row>
    <row r="8399" spans="39:39">
      <c r="AM8399" s="445"/>
    </row>
    <row r="8400" spans="39:39">
      <c r="AM8400" s="445"/>
    </row>
    <row r="8401" spans="39:39">
      <c r="AM8401" s="445"/>
    </row>
    <row r="8402" spans="39:39">
      <c r="AM8402" s="445"/>
    </row>
    <row r="8403" spans="39:39">
      <c r="AM8403" s="445"/>
    </row>
    <row r="8404" spans="39:39">
      <c r="AM8404" s="445"/>
    </row>
    <row r="8405" spans="39:39">
      <c r="AM8405" s="445"/>
    </row>
    <row r="8406" spans="39:39">
      <c r="AM8406" s="445"/>
    </row>
    <row r="8407" spans="39:39">
      <c r="AM8407" s="445"/>
    </row>
    <row r="8408" spans="39:39">
      <c r="AM8408" s="445"/>
    </row>
    <row r="8409" spans="39:39">
      <c r="AM8409" s="445"/>
    </row>
    <row r="8410" spans="39:39">
      <c r="AM8410" s="445"/>
    </row>
    <row r="8411" spans="39:39">
      <c r="AM8411" s="445"/>
    </row>
    <row r="8412" spans="39:39">
      <c r="AM8412" s="445"/>
    </row>
    <row r="8413" spans="39:39">
      <c r="AM8413" s="445"/>
    </row>
    <row r="8414" spans="39:39">
      <c r="AM8414" s="445"/>
    </row>
    <row r="8415" spans="39:39">
      <c r="AM8415" s="445"/>
    </row>
    <row r="8416" spans="39:39">
      <c r="AM8416" s="445"/>
    </row>
    <row r="8417" spans="39:39">
      <c r="AM8417" s="445"/>
    </row>
    <row r="8418" spans="39:39">
      <c r="AM8418" s="445"/>
    </row>
    <row r="8419" spans="39:39">
      <c r="AM8419" s="445"/>
    </row>
    <row r="8420" spans="39:39">
      <c r="AM8420" s="445"/>
    </row>
    <row r="8421" spans="39:39">
      <c r="AM8421" s="445"/>
    </row>
    <row r="8422" spans="39:39">
      <c r="AM8422" s="445"/>
    </row>
    <row r="8423" spans="39:39">
      <c r="AM8423" s="445"/>
    </row>
    <row r="8424" spans="39:39">
      <c r="AM8424" s="445"/>
    </row>
    <row r="8425" spans="39:39">
      <c r="AM8425" s="445"/>
    </row>
    <row r="8426" spans="39:39">
      <c r="AM8426" s="445"/>
    </row>
    <row r="8427" spans="39:39">
      <c r="AM8427" s="445"/>
    </row>
    <row r="8428" spans="39:39">
      <c r="AM8428" s="445"/>
    </row>
    <row r="8429" spans="39:39">
      <c r="AM8429" s="445"/>
    </row>
    <row r="8430" spans="39:39">
      <c r="AM8430" s="445"/>
    </row>
    <row r="8431" spans="39:39">
      <c r="AM8431" s="445"/>
    </row>
    <row r="8432" spans="39:39">
      <c r="AM8432" s="445"/>
    </row>
    <row r="8433" spans="39:39">
      <c r="AM8433" s="445"/>
    </row>
    <row r="8434" spans="39:39">
      <c r="AM8434" s="445"/>
    </row>
    <row r="8435" spans="39:39">
      <c r="AM8435" s="445"/>
    </row>
    <row r="8436" spans="39:39">
      <c r="AM8436" s="445"/>
    </row>
    <row r="8437" spans="39:39">
      <c r="AM8437" s="445"/>
    </row>
    <row r="8438" spans="39:39">
      <c r="AM8438" s="445"/>
    </row>
    <row r="8439" spans="39:39">
      <c r="AM8439" s="445"/>
    </row>
    <row r="8440" spans="39:39">
      <c r="AM8440" s="445"/>
    </row>
    <row r="8441" spans="39:39">
      <c r="AM8441" s="445"/>
    </row>
    <row r="8442" spans="39:39">
      <c r="AM8442" s="445"/>
    </row>
    <row r="8443" spans="39:39">
      <c r="AM8443" s="445"/>
    </row>
    <row r="8444" spans="39:39">
      <c r="AM8444" s="445"/>
    </row>
    <row r="8445" spans="39:39">
      <c r="AM8445" s="445"/>
    </row>
    <row r="8446" spans="39:39">
      <c r="AM8446" s="445"/>
    </row>
    <row r="8447" spans="39:39">
      <c r="AM8447" s="445"/>
    </row>
    <row r="8448" spans="39:39">
      <c r="AM8448" s="445"/>
    </row>
    <row r="8449" spans="39:39">
      <c r="AM8449" s="445"/>
    </row>
    <row r="8450" spans="39:39">
      <c r="AM8450" s="445"/>
    </row>
    <row r="8451" spans="39:39">
      <c r="AM8451" s="445"/>
    </row>
    <row r="8452" spans="39:39">
      <c r="AM8452" s="445"/>
    </row>
    <row r="8453" spans="39:39">
      <c r="AM8453" s="445"/>
    </row>
    <row r="8454" spans="39:39">
      <c r="AM8454" s="445"/>
    </row>
    <row r="8455" spans="39:39">
      <c r="AM8455" s="445"/>
    </row>
    <row r="8456" spans="39:39">
      <c r="AM8456" s="445"/>
    </row>
    <row r="8457" spans="39:39">
      <c r="AM8457" s="445"/>
    </row>
    <row r="8458" spans="39:39">
      <c r="AM8458" s="445"/>
    </row>
    <row r="8459" spans="39:39">
      <c r="AM8459" s="445"/>
    </row>
    <row r="8460" spans="39:39">
      <c r="AM8460" s="445"/>
    </row>
    <row r="8461" spans="39:39">
      <c r="AM8461" s="445"/>
    </row>
    <row r="8462" spans="39:39">
      <c r="AM8462" s="445"/>
    </row>
    <row r="8463" spans="39:39">
      <c r="AM8463" s="445"/>
    </row>
    <row r="8464" spans="39:39">
      <c r="AM8464" s="445"/>
    </row>
    <row r="8465" spans="39:39">
      <c r="AM8465" s="445"/>
    </row>
    <row r="8466" spans="39:39">
      <c r="AM8466" s="445"/>
    </row>
    <row r="8467" spans="39:39">
      <c r="AM8467" s="445"/>
    </row>
    <row r="8468" spans="39:39">
      <c r="AM8468" s="445"/>
    </row>
    <row r="8469" spans="39:39">
      <c r="AM8469" s="445"/>
    </row>
    <row r="8470" spans="39:39">
      <c r="AM8470" s="445"/>
    </row>
    <row r="8471" spans="39:39">
      <c r="AM8471" s="445"/>
    </row>
    <row r="8472" spans="39:39">
      <c r="AM8472" s="445"/>
    </row>
    <row r="8473" spans="39:39">
      <c r="AM8473" s="445"/>
    </row>
    <row r="8474" spans="39:39">
      <c r="AM8474" s="445"/>
    </row>
    <row r="8475" spans="39:39">
      <c r="AM8475" s="445"/>
    </row>
    <row r="8476" spans="39:39">
      <c r="AM8476" s="445"/>
    </row>
    <row r="8477" spans="39:39">
      <c r="AM8477" s="445"/>
    </row>
    <row r="8478" spans="39:39">
      <c r="AM8478" s="445"/>
    </row>
    <row r="8479" spans="39:39">
      <c r="AM8479" s="445"/>
    </row>
    <row r="8480" spans="39:39">
      <c r="AM8480" s="445"/>
    </row>
    <row r="8481" spans="39:39">
      <c r="AM8481" s="445"/>
    </row>
    <row r="8482" spans="39:39">
      <c r="AM8482" s="445"/>
    </row>
    <row r="8483" spans="39:39">
      <c r="AM8483" s="445"/>
    </row>
    <row r="8484" spans="39:39">
      <c r="AM8484" s="445"/>
    </row>
    <row r="8485" spans="39:39">
      <c r="AM8485" s="445"/>
    </row>
    <row r="8486" spans="39:39">
      <c r="AM8486" s="445"/>
    </row>
    <row r="8487" spans="39:39">
      <c r="AM8487" s="445"/>
    </row>
    <row r="8488" spans="39:39">
      <c r="AM8488" s="445"/>
    </row>
    <row r="8489" spans="39:39">
      <c r="AM8489" s="445"/>
    </row>
    <row r="8490" spans="39:39">
      <c r="AM8490" s="445"/>
    </row>
    <row r="8491" spans="39:39">
      <c r="AM8491" s="445"/>
    </row>
    <row r="8492" spans="39:39">
      <c r="AM8492" s="445"/>
    </row>
    <row r="8493" spans="39:39">
      <c r="AM8493" s="445"/>
    </row>
    <row r="8494" spans="39:39">
      <c r="AM8494" s="445"/>
    </row>
    <row r="8495" spans="39:39">
      <c r="AM8495" s="445"/>
    </row>
    <row r="8496" spans="39:39">
      <c r="AM8496" s="445"/>
    </row>
    <row r="8497" spans="39:39">
      <c r="AM8497" s="445"/>
    </row>
    <row r="8498" spans="39:39">
      <c r="AM8498" s="445"/>
    </row>
    <row r="8499" spans="39:39">
      <c r="AM8499" s="445"/>
    </row>
    <row r="8500" spans="39:39">
      <c r="AM8500" s="445"/>
    </row>
    <row r="8501" spans="39:39">
      <c r="AM8501" s="445"/>
    </row>
    <row r="8502" spans="39:39">
      <c r="AM8502" s="445"/>
    </row>
    <row r="8503" spans="39:39">
      <c r="AM8503" s="445"/>
    </row>
    <row r="8504" spans="39:39">
      <c r="AM8504" s="445"/>
    </row>
    <row r="8505" spans="39:39">
      <c r="AM8505" s="445"/>
    </row>
    <row r="8506" spans="39:39">
      <c r="AM8506" s="445"/>
    </row>
    <row r="8507" spans="39:39">
      <c r="AM8507" s="445"/>
    </row>
    <row r="8508" spans="39:39">
      <c r="AM8508" s="445"/>
    </row>
    <row r="8509" spans="39:39">
      <c r="AM8509" s="445"/>
    </row>
    <row r="8510" spans="39:39">
      <c r="AM8510" s="445"/>
    </row>
    <row r="8511" spans="39:39">
      <c r="AM8511" s="445"/>
    </row>
    <row r="8512" spans="39:39">
      <c r="AM8512" s="445"/>
    </row>
    <row r="8513" spans="39:39">
      <c r="AM8513" s="445"/>
    </row>
    <row r="8514" spans="39:39">
      <c r="AM8514" s="445"/>
    </row>
    <row r="8515" spans="39:39">
      <c r="AM8515" s="445"/>
    </row>
    <row r="8516" spans="39:39">
      <c r="AM8516" s="445"/>
    </row>
    <row r="8517" spans="39:39">
      <c r="AM8517" s="445"/>
    </row>
    <row r="8518" spans="39:39">
      <c r="AM8518" s="445"/>
    </row>
    <row r="8519" spans="39:39">
      <c r="AM8519" s="445"/>
    </row>
    <row r="8520" spans="39:39">
      <c r="AM8520" s="445"/>
    </row>
    <row r="8521" spans="39:39">
      <c r="AM8521" s="445"/>
    </row>
    <row r="8522" spans="39:39">
      <c r="AM8522" s="445"/>
    </row>
    <row r="8523" spans="39:39">
      <c r="AM8523" s="445"/>
    </row>
    <row r="8524" spans="39:39">
      <c r="AM8524" s="445"/>
    </row>
    <row r="8525" spans="39:39">
      <c r="AM8525" s="445"/>
    </row>
    <row r="8526" spans="39:39">
      <c r="AM8526" s="445"/>
    </row>
    <row r="8527" spans="39:39">
      <c r="AM8527" s="445"/>
    </row>
    <row r="8528" spans="39:39">
      <c r="AM8528" s="445"/>
    </row>
    <row r="8529" spans="39:39">
      <c r="AM8529" s="445"/>
    </row>
    <row r="8530" spans="39:39">
      <c r="AM8530" s="445"/>
    </row>
    <row r="8531" spans="39:39">
      <c r="AM8531" s="445"/>
    </row>
    <row r="8532" spans="39:39">
      <c r="AM8532" s="445"/>
    </row>
    <row r="8533" spans="39:39">
      <c r="AM8533" s="445"/>
    </row>
    <row r="8534" spans="39:39">
      <c r="AM8534" s="445"/>
    </row>
    <row r="8535" spans="39:39">
      <c r="AM8535" s="445"/>
    </row>
    <row r="8536" spans="39:39">
      <c r="AM8536" s="445"/>
    </row>
    <row r="8537" spans="39:39">
      <c r="AM8537" s="445"/>
    </row>
    <row r="8538" spans="39:39">
      <c r="AM8538" s="445"/>
    </row>
    <row r="8539" spans="39:39">
      <c r="AM8539" s="445"/>
    </row>
    <row r="8540" spans="39:39">
      <c r="AM8540" s="445"/>
    </row>
    <row r="8541" spans="39:39">
      <c r="AM8541" s="445"/>
    </row>
    <row r="8542" spans="39:39">
      <c r="AM8542" s="445"/>
    </row>
    <row r="8543" spans="39:39">
      <c r="AM8543" s="445"/>
    </row>
    <row r="8544" spans="39:39">
      <c r="AM8544" s="445"/>
    </row>
    <row r="8545" spans="39:39">
      <c r="AM8545" s="445"/>
    </row>
    <row r="8546" spans="39:39">
      <c r="AM8546" s="445"/>
    </row>
    <row r="8547" spans="39:39">
      <c r="AM8547" s="445"/>
    </row>
    <row r="8548" spans="39:39">
      <c r="AM8548" s="445"/>
    </row>
    <row r="8549" spans="39:39">
      <c r="AM8549" s="445"/>
    </row>
    <row r="8550" spans="39:39">
      <c r="AM8550" s="445"/>
    </row>
    <row r="8551" spans="39:39">
      <c r="AM8551" s="445"/>
    </row>
    <row r="8552" spans="39:39">
      <c r="AM8552" s="445"/>
    </row>
    <row r="8553" spans="39:39">
      <c r="AM8553" s="445"/>
    </row>
    <row r="8554" spans="39:39">
      <c r="AM8554" s="445"/>
    </row>
    <row r="8555" spans="39:39">
      <c r="AM8555" s="445"/>
    </row>
    <row r="8556" spans="39:39">
      <c r="AM8556" s="445"/>
    </row>
    <row r="8557" spans="39:39">
      <c r="AM8557" s="445"/>
    </row>
    <row r="8558" spans="39:39">
      <c r="AM8558" s="445"/>
    </row>
    <row r="8559" spans="39:39">
      <c r="AM8559" s="445"/>
    </row>
    <row r="8560" spans="39:39">
      <c r="AM8560" s="445"/>
    </row>
    <row r="8561" spans="39:39">
      <c r="AM8561" s="445"/>
    </row>
    <row r="8562" spans="39:39">
      <c r="AM8562" s="445"/>
    </row>
    <row r="8563" spans="39:39">
      <c r="AM8563" s="445"/>
    </row>
    <row r="8564" spans="39:39">
      <c r="AM8564" s="445"/>
    </row>
    <row r="8565" spans="39:39">
      <c r="AM8565" s="445"/>
    </row>
    <row r="8566" spans="39:39">
      <c r="AM8566" s="445"/>
    </row>
    <row r="8567" spans="39:39">
      <c r="AM8567" s="445"/>
    </row>
    <row r="8568" spans="39:39">
      <c r="AM8568" s="445"/>
    </row>
    <row r="8569" spans="39:39">
      <c r="AM8569" s="445"/>
    </row>
    <row r="8570" spans="39:39">
      <c r="AM8570" s="445"/>
    </row>
    <row r="8571" spans="39:39">
      <c r="AM8571" s="445"/>
    </row>
    <row r="8572" spans="39:39">
      <c r="AM8572" s="445"/>
    </row>
    <row r="8573" spans="39:39">
      <c r="AM8573" s="445"/>
    </row>
    <row r="8574" spans="39:39">
      <c r="AM8574" s="445"/>
    </row>
    <row r="8575" spans="39:39">
      <c r="AM8575" s="445"/>
    </row>
    <row r="8576" spans="39:39">
      <c r="AM8576" s="445"/>
    </row>
    <row r="8577" spans="39:39">
      <c r="AM8577" s="445"/>
    </row>
    <row r="8578" spans="39:39">
      <c r="AM8578" s="445"/>
    </row>
    <row r="8579" spans="39:39">
      <c r="AM8579" s="445"/>
    </row>
    <row r="8580" spans="39:39">
      <c r="AM8580" s="445"/>
    </row>
    <row r="8581" spans="39:39">
      <c r="AM8581" s="445"/>
    </row>
    <row r="8582" spans="39:39">
      <c r="AM8582" s="445"/>
    </row>
    <row r="8583" spans="39:39">
      <c r="AM8583" s="445"/>
    </row>
    <row r="8584" spans="39:39">
      <c r="AM8584" s="445"/>
    </row>
    <row r="8585" spans="39:39">
      <c r="AM8585" s="445"/>
    </row>
    <row r="8586" spans="39:39">
      <c r="AM8586" s="445"/>
    </row>
    <row r="8587" spans="39:39">
      <c r="AM8587" s="445"/>
    </row>
    <row r="8588" spans="39:39">
      <c r="AM8588" s="445"/>
    </row>
    <row r="8589" spans="39:39">
      <c r="AM8589" s="445"/>
    </row>
    <row r="8590" spans="39:39">
      <c r="AM8590" s="445"/>
    </row>
    <row r="8591" spans="39:39">
      <c r="AM8591" s="445"/>
    </row>
    <row r="8592" spans="39:39">
      <c r="AM8592" s="445"/>
    </row>
    <row r="8593" spans="39:39">
      <c r="AM8593" s="445"/>
    </row>
    <row r="8594" spans="39:39">
      <c r="AM8594" s="445"/>
    </row>
    <row r="8595" spans="39:39">
      <c r="AM8595" s="445"/>
    </row>
    <row r="8596" spans="39:39">
      <c r="AM8596" s="445"/>
    </row>
    <row r="8597" spans="39:39">
      <c r="AM8597" s="445"/>
    </row>
    <row r="8598" spans="39:39">
      <c r="AM8598" s="445"/>
    </row>
    <row r="8599" spans="39:39">
      <c r="AM8599" s="445"/>
    </row>
    <row r="8600" spans="39:39">
      <c r="AM8600" s="445"/>
    </row>
    <row r="8601" spans="39:39">
      <c r="AM8601" s="445"/>
    </row>
    <row r="8602" spans="39:39">
      <c r="AM8602" s="445"/>
    </row>
    <row r="8603" spans="39:39">
      <c r="AM8603" s="445"/>
    </row>
    <row r="8604" spans="39:39">
      <c r="AM8604" s="445"/>
    </row>
    <row r="8605" spans="39:39">
      <c r="AM8605" s="445"/>
    </row>
    <row r="8606" spans="39:39">
      <c r="AM8606" s="445"/>
    </row>
    <row r="8607" spans="39:39">
      <c r="AM8607" s="445"/>
    </row>
    <row r="8608" spans="39:39">
      <c r="AM8608" s="445"/>
    </row>
    <row r="8609" spans="39:39">
      <c r="AM8609" s="445"/>
    </row>
    <row r="8610" spans="39:39">
      <c r="AM8610" s="445"/>
    </row>
    <row r="8611" spans="39:39">
      <c r="AM8611" s="445"/>
    </row>
    <row r="8612" spans="39:39">
      <c r="AM8612" s="445"/>
    </row>
    <row r="8613" spans="39:39">
      <c r="AM8613" s="445"/>
    </row>
    <row r="8614" spans="39:39">
      <c r="AM8614" s="445"/>
    </row>
    <row r="8615" spans="39:39">
      <c r="AM8615" s="445"/>
    </row>
    <row r="8616" spans="39:39">
      <c r="AM8616" s="445"/>
    </row>
    <row r="8617" spans="39:39">
      <c r="AM8617" s="445"/>
    </row>
    <row r="8618" spans="39:39">
      <c r="AM8618" s="445"/>
    </row>
    <row r="8619" spans="39:39">
      <c r="AM8619" s="445"/>
    </row>
    <row r="8620" spans="39:39">
      <c r="AM8620" s="445"/>
    </row>
    <row r="8621" spans="39:39">
      <c r="AM8621" s="445"/>
    </row>
    <row r="8622" spans="39:39">
      <c r="AM8622" s="445"/>
    </row>
    <row r="8623" spans="39:39">
      <c r="AM8623" s="445"/>
    </row>
    <row r="8624" spans="39:39">
      <c r="AM8624" s="445"/>
    </row>
    <row r="8625" spans="39:39">
      <c r="AM8625" s="445"/>
    </row>
    <row r="8626" spans="39:39">
      <c r="AM8626" s="445"/>
    </row>
    <row r="8627" spans="39:39">
      <c r="AM8627" s="445"/>
    </row>
    <row r="8628" spans="39:39">
      <c r="AM8628" s="445"/>
    </row>
    <row r="8629" spans="39:39">
      <c r="AM8629" s="445"/>
    </row>
    <row r="8630" spans="39:39">
      <c r="AM8630" s="445"/>
    </row>
    <row r="8631" spans="39:39">
      <c r="AM8631" s="445"/>
    </row>
    <row r="8632" spans="39:39">
      <c r="AM8632" s="445"/>
    </row>
    <row r="8633" spans="39:39">
      <c r="AM8633" s="445"/>
    </row>
    <row r="8634" spans="39:39">
      <c r="AM8634" s="445"/>
    </row>
    <row r="8635" spans="39:39">
      <c r="AM8635" s="445"/>
    </row>
    <row r="8636" spans="39:39">
      <c r="AM8636" s="445"/>
    </row>
    <row r="8637" spans="39:39">
      <c r="AM8637" s="445"/>
    </row>
    <row r="8638" spans="39:39">
      <c r="AM8638" s="445"/>
    </row>
    <row r="8639" spans="39:39">
      <c r="AM8639" s="445"/>
    </row>
    <row r="8640" spans="39:39">
      <c r="AM8640" s="445"/>
    </row>
    <row r="8641" spans="39:39">
      <c r="AM8641" s="445"/>
    </row>
    <row r="8642" spans="39:39">
      <c r="AM8642" s="445"/>
    </row>
    <row r="8643" spans="39:39">
      <c r="AM8643" s="445"/>
    </row>
    <row r="8644" spans="39:39">
      <c r="AM8644" s="445"/>
    </row>
    <row r="8645" spans="39:39">
      <c r="AM8645" s="445"/>
    </row>
    <row r="8646" spans="39:39">
      <c r="AM8646" s="445"/>
    </row>
    <row r="8647" spans="39:39">
      <c r="AM8647" s="445"/>
    </row>
    <row r="8648" spans="39:39">
      <c r="AM8648" s="445"/>
    </row>
    <row r="8649" spans="39:39">
      <c r="AM8649" s="445"/>
    </row>
    <row r="8650" spans="39:39">
      <c r="AM8650" s="445"/>
    </row>
    <row r="8651" spans="39:39">
      <c r="AM8651" s="445"/>
    </row>
    <row r="8652" spans="39:39">
      <c r="AM8652" s="445"/>
    </row>
    <row r="8653" spans="39:39">
      <c r="AM8653" s="445"/>
    </row>
    <row r="8654" spans="39:39">
      <c r="AM8654" s="445"/>
    </row>
    <row r="8655" spans="39:39">
      <c r="AM8655" s="445"/>
    </row>
    <row r="8656" spans="39:39">
      <c r="AM8656" s="445"/>
    </row>
    <row r="8657" spans="39:39">
      <c r="AM8657" s="445"/>
    </row>
    <row r="8658" spans="39:39">
      <c r="AM8658" s="445"/>
    </row>
    <row r="8659" spans="39:39">
      <c r="AM8659" s="445"/>
    </row>
    <row r="8660" spans="39:39">
      <c r="AM8660" s="445"/>
    </row>
    <row r="8661" spans="39:39">
      <c r="AM8661" s="445"/>
    </row>
    <row r="8662" spans="39:39">
      <c r="AM8662" s="445"/>
    </row>
    <row r="8663" spans="39:39">
      <c r="AM8663" s="445"/>
    </row>
    <row r="8664" spans="39:39">
      <c r="AM8664" s="445"/>
    </row>
    <row r="8665" spans="39:39">
      <c r="AM8665" s="445"/>
    </row>
    <row r="8666" spans="39:39">
      <c r="AM8666" s="445"/>
    </row>
    <row r="8667" spans="39:39">
      <c r="AM8667" s="445"/>
    </row>
    <row r="8668" spans="39:39">
      <c r="AM8668" s="445"/>
    </row>
    <row r="8669" spans="39:39">
      <c r="AM8669" s="445"/>
    </row>
    <row r="8670" spans="39:39">
      <c r="AM8670" s="445"/>
    </row>
    <row r="8671" spans="39:39">
      <c r="AM8671" s="445"/>
    </row>
    <row r="8672" spans="39:39">
      <c r="AM8672" s="445"/>
    </row>
    <row r="8673" spans="39:39">
      <c r="AM8673" s="445"/>
    </row>
    <row r="8674" spans="39:39">
      <c r="AM8674" s="445"/>
    </row>
    <row r="8675" spans="39:39">
      <c r="AM8675" s="445"/>
    </row>
    <row r="8676" spans="39:39">
      <c r="AM8676" s="445"/>
    </row>
    <row r="8677" spans="39:39">
      <c r="AM8677" s="445"/>
    </row>
    <row r="8678" spans="39:39">
      <c r="AM8678" s="445"/>
    </row>
    <row r="8679" spans="39:39">
      <c r="AM8679" s="445"/>
    </row>
    <row r="8680" spans="39:39">
      <c r="AM8680" s="445"/>
    </row>
    <row r="8681" spans="39:39">
      <c r="AM8681" s="445"/>
    </row>
    <row r="8682" spans="39:39">
      <c r="AM8682" s="445"/>
    </row>
    <row r="8683" spans="39:39">
      <c r="AM8683" s="445"/>
    </row>
    <row r="8684" spans="39:39">
      <c r="AM8684" s="445"/>
    </row>
    <row r="8685" spans="39:39">
      <c r="AM8685" s="445"/>
    </row>
    <row r="8686" spans="39:39">
      <c r="AM8686" s="445"/>
    </row>
    <row r="8687" spans="39:39">
      <c r="AM8687" s="445"/>
    </row>
    <row r="8688" spans="39:39">
      <c r="AM8688" s="445"/>
    </row>
    <row r="8689" spans="39:39">
      <c r="AM8689" s="445"/>
    </row>
    <row r="8690" spans="39:39">
      <c r="AM8690" s="445"/>
    </row>
    <row r="8691" spans="39:39">
      <c r="AM8691" s="445"/>
    </row>
    <row r="8692" spans="39:39">
      <c r="AM8692" s="445"/>
    </row>
    <row r="8693" spans="39:39">
      <c r="AM8693" s="445"/>
    </row>
    <row r="8694" spans="39:39">
      <c r="AM8694" s="445"/>
    </row>
    <row r="8695" spans="39:39">
      <c r="AM8695" s="445"/>
    </row>
    <row r="8696" spans="39:39">
      <c r="AM8696" s="445"/>
    </row>
    <row r="8697" spans="39:39">
      <c r="AM8697" s="445"/>
    </row>
    <row r="8698" spans="39:39">
      <c r="AM8698" s="445"/>
    </row>
    <row r="8699" spans="39:39">
      <c r="AM8699" s="445"/>
    </row>
    <row r="8700" spans="39:39">
      <c r="AM8700" s="445"/>
    </row>
    <row r="8701" spans="39:39">
      <c r="AM8701" s="445"/>
    </row>
    <row r="8702" spans="39:39">
      <c r="AM8702" s="445"/>
    </row>
    <row r="8703" spans="39:39">
      <c r="AM8703" s="445"/>
    </row>
    <row r="8704" spans="39:39">
      <c r="AM8704" s="445"/>
    </row>
    <row r="8705" spans="39:39">
      <c r="AM8705" s="445"/>
    </row>
    <row r="8706" spans="39:39">
      <c r="AM8706" s="445"/>
    </row>
    <row r="8707" spans="39:39">
      <c r="AM8707" s="445"/>
    </row>
    <row r="8708" spans="39:39">
      <c r="AM8708" s="445"/>
    </row>
    <row r="8709" spans="39:39">
      <c r="AM8709" s="445"/>
    </row>
    <row r="8710" spans="39:39">
      <c r="AM8710" s="445"/>
    </row>
    <row r="8711" spans="39:39">
      <c r="AM8711" s="445"/>
    </row>
    <row r="8712" spans="39:39">
      <c r="AM8712" s="445"/>
    </row>
    <row r="8713" spans="39:39">
      <c r="AM8713" s="445"/>
    </row>
    <row r="8714" spans="39:39">
      <c r="AM8714" s="445"/>
    </row>
    <row r="8715" spans="39:39">
      <c r="AM8715" s="445"/>
    </row>
    <row r="8716" spans="39:39">
      <c r="AM8716" s="445"/>
    </row>
    <row r="8717" spans="39:39">
      <c r="AM8717" s="445"/>
    </row>
    <row r="8718" spans="39:39">
      <c r="AM8718" s="445"/>
    </row>
    <row r="8719" spans="39:39">
      <c r="AM8719" s="445"/>
    </row>
    <row r="8720" spans="39:39">
      <c r="AM8720" s="445"/>
    </row>
    <row r="8721" spans="39:39">
      <c r="AM8721" s="445"/>
    </row>
    <row r="8722" spans="39:39">
      <c r="AM8722" s="445"/>
    </row>
    <row r="8723" spans="39:39">
      <c r="AM8723" s="445"/>
    </row>
    <row r="8724" spans="39:39">
      <c r="AM8724" s="445"/>
    </row>
    <row r="8725" spans="39:39">
      <c r="AM8725" s="445"/>
    </row>
    <row r="8726" spans="39:39">
      <c r="AM8726" s="445"/>
    </row>
    <row r="8727" spans="39:39">
      <c r="AM8727" s="445"/>
    </row>
    <row r="8728" spans="39:39">
      <c r="AM8728" s="445"/>
    </row>
    <row r="8729" spans="39:39">
      <c r="AM8729" s="445"/>
    </row>
    <row r="8730" spans="39:39">
      <c r="AM8730" s="445"/>
    </row>
    <row r="8731" spans="39:39">
      <c r="AM8731" s="445"/>
    </row>
    <row r="8732" spans="39:39">
      <c r="AM8732" s="445"/>
    </row>
    <row r="8733" spans="39:39">
      <c r="AM8733" s="445"/>
    </row>
    <row r="8734" spans="39:39">
      <c r="AM8734" s="445"/>
    </row>
    <row r="8735" spans="39:39">
      <c r="AM8735" s="445"/>
    </row>
    <row r="8736" spans="39:39">
      <c r="AM8736" s="445"/>
    </row>
    <row r="8737" spans="39:39">
      <c r="AM8737" s="445"/>
    </row>
    <row r="8738" spans="39:39">
      <c r="AM8738" s="445"/>
    </row>
    <row r="8739" spans="39:39">
      <c r="AM8739" s="445"/>
    </row>
    <row r="8740" spans="39:39">
      <c r="AM8740" s="445"/>
    </row>
    <row r="8741" spans="39:39">
      <c r="AM8741" s="445"/>
    </row>
    <row r="8742" spans="39:39">
      <c r="AM8742" s="445"/>
    </row>
    <row r="8743" spans="39:39">
      <c r="AM8743" s="445"/>
    </row>
    <row r="8744" spans="39:39">
      <c r="AM8744" s="445"/>
    </row>
    <row r="8745" spans="39:39">
      <c r="AM8745" s="445"/>
    </row>
    <row r="8746" spans="39:39">
      <c r="AM8746" s="445"/>
    </row>
    <row r="8747" spans="39:39">
      <c r="AM8747" s="445"/>
    </row>
    <row r="8748" spans="39:39">
      <c r="AM8748" s="445"/>
    </row>
    <row r="8749" spans="39:39">
      <c r="AM8749" s="445"/>
    </row>
    <row r="8750" spans="39:39">
      <c r="AM8750" s="445"/>
    </row>
    <row r="8751" spans="39:39">
      <c r="AM8751" s="445"/>
    </row>
    <row r="8752" spans="39:39">
      <c r="AM8752" s="445"/>
    </row>
    <row r="8753" spans="39:39">
      <c r="AM8753" s="445"/>
    </row>
    <row r="8754" spans="39:39">
      <c r="AM8754" s="445"/>
    </row>
    <row r="8755" spans="39:39">
      <c r="AM8755" s="445"/>
    </row>
    <row r="8756" spans="39:39">
      <c r="AM8756" s="445"/>
    </row>
    <row r="8757" spans="39:39">
      <c r="AM8757" s="445"/>
    </row>
    <row r="8758" spans="39:39">
      <c r="AM8758" s="445"/>
    </row>
    <row r="8759" spans="39:39">
      <c r="AM8759" s="445"/>
    </row>
    <row r="8760" spans="39:39">
      <c r="AM8760" s="445"/>
    </row>
    <row r="8761" spans="39:39">
      <c r="AM8761" s="445"/>
    </row>
    <row r="8762" spans="39:39">
      <c r="AM8762" s="445"/>
    </row>
    <row r="8763" spans="39:39">
      <c r="AM8763" s="445"/>
    </row>
    <row r="8764" spans="39:39">
      <c r="AM8764" s="445"/>
    </row>
    <row r="8765" spans="39:39">
      <c r="AM8765" s="445"/>
    </row>
    <row r="8766" spans="39:39">
      <c r="AM8766" s="445"/>
    </row>
    <row r="8767" spans="39:39">
      <c r="AM8767" s="445"/>
    </row>
    <row r="8768" spans="39:39">
      <c r="AM8768" s="445"/>
    </row>
    <row r="8769" spans="39:39">
      <c r="AM8769" s="445"/>
    </row>
    <row r="8770" spans="39:39">
      <c r="AM8770" s="445"/>
    </row>
    <row r="8771" spans="39:39">
      <c r="AM8771" s="445"/>
    </row>
    <row r="8772" spans="39:39">
      <c r="AM8772" s="445"/>
    </row>
    <row r="8773" spans="39:39">
      <c r="AM8773" s="445"/>
    </row>
    <row r="8774" spans="39:39">
      <c r="AM8774" s="445"/>
    </row>
    <row r="8775" spans="39:39">
      <c r="AM8775" s="445"/>
    </row>
    <row r="8776" spans="39:39">
      <c r="AM8776" s="445"/>
    </row>
    <row r="8777" spans="39:39">
      <c r="AM8777" s="445"/>
    </row>
    <row r="8778" spans="39:39">
      <c r="AM8778" s="445"/>
    </row>
    <row r="8779" spans="39:39">
      <c r="AM8779" s="445"/>
    </row>
    <row r="8780" spans="39:39">
      <c r="AM8780" s="445"/>
    </row>
    <row r="8781" spans="39:39">
      <c r="AM8781" s="445"/>
    </row>
    <row r="8782" spans="39:39">
      <c r="AM8782" s="445"/>
    </row>
    <row r="8783" spans="39:39">
      <c r="AM8783" s="445"/>
    </row>
    <row r="8784" spans="39:39">
      <c r="AM8784" s="445"/>
    </row>
    <row r="8785" spans="39:39">
      <c r="AM8785" s="445"/>
    </row>
    <row r="8786" spans="39:39">
      <c r="AM8786" s="445"/>
    </row>
    <row r="8787" spans="39:39">
      <c r="AM8787" s="445"/>
    </row>
    <row r="8788" spans="39:39">
      <c r="AM8788" s="445"/>
    </row>
    <row r="8789" spans="39:39">
      <c r="AM8789" s="445"/>
    </row>
    <row r="8790" spans="39:39">
      <c r="AM8790" s="445"/>
    </row>
    <row r="8791" spans="39:39">
      <c r="AM8791" s="445"/>
    </row>
    <row r="8792" spans="39:39">
      <c r="AM8792" s="445"/>
    </row>
    <row r="8793" spans="39:39">
      <c r="AM8793" s="445"/>
    </row>
    <row r="8794" spans="39:39">
      <c r="AM8794" s="445"/>
    </row>
    <row r="8795" spans="39:39">
      <c r="AM8795" s="445"/>
    </row>
    <row r="8796" spans="39:39">
      <c r="AM8796" s="445"/>
    </row>
    <row r="8797" spans="39:39">
      <c r="AM8797" s="445"/>
    </row>
    <row r="8798" spans="39:39">
      <c r="AM8798" s="445"/>
    </row>
    <row r="8799" spans="39:39">
      <c r="AM8799" s="445"/>
    </row>
    <row r="8800" spans="39:39">
      <c r="AM8800" s="445"/>
    </row>
    <row r="8801" spans="39:39">
      <c r="AM8801" s="445"/>
    </row>
    <row r="8802" spans="39:39">
      <c r="AM8802" s="445"/>
    </row>
    <row r="8803" spans="39:39">
      <c r="AM8803" s="445"/>
    </row>
    <row r="8804" spans="39:39">
      <c r="AM8804" s="445"/>
    </row>
    <row r="8805" spans="39:39">
      <c r="AM8805" s="445"/>
    </row>
    <row r="8806" spans="39:39">
      <c r="AM8806" s="445"/>
    </row>
    <row r="8807" spans="39:39">
      <c r="AM8807" s="445"/>
    </row>
    <row r="8808" spans="39:39">
      <c r="AM8808" s="445"/>
    </row>
    <row r="8809" spans="39:39">
      <c r="AM8809" s="445"/>
    </row>
    <row r="8810" spans="39:39">
      <c r="AM8810" s="445"/>
    </row>
    <row r="8811" spans="39:39">
      <c r="AM8811" s="445"/>
    </row>
    <row r="8812" spans="39:39">
      <c r="AM8812" s="445"/>
    </row>
    <row r="8813" spans="39:39">
      <c r="AM8813" s="445"/>
    </row>
    <row r="8814" spans="39:39">
      <c r="AM8814" s="445"/>
    </row>
    <row r="8815" spans="39:39">
      <c r="AM8815" s="445"/>
    </row>
    <row r="8816" spans="39:39">
      <c r="AM8816" s="445"/>
    </row>
    <row r="8817" spans="39:39">
      <c r="AM8817" s="445"/>
    </row>
    <row r="8818" spans="39:39">
      <c r="AM8818" s="445"/>
    </row>
    <row r="8819" spans="39:39">
      <c r="AM8819" s="445"/>
    </row>
    <row r="8820" spans="39:39">
      <c r="AM8820" s="445"/>
    </row>
    <row r="8821" spans="39:39">
      <c r="AM8821" s="445"/>
    </row>
    <row r="8822" spans="39:39">
      <c r="AM8822" s="445"/>
    </row>
    <row r="8823" spans="39:39">
      <c r="AM8823" s="445"/>
    </row>
    <row r="8824" spans="39:39">
      <c r="AM8824" s="445"/>
    </row>
    <row r="8825" spans="39:39">
      <c r="AM8825" s="445"/>
    </row>
    <row r="8826" spans="39:39">
      <c r="AM8826" s="445"/>
    </row>
    <row r="8827" spans="39:39">
      <c r="AM8827" s="445"/>
    </row>
    <row r="8828" spans="39:39">
      <c r="AM8828" s="445"/>
    </row>
    <row r="8829" spans="39:39">
      <c r="AM8829" s="445"/>
    </row>
    <row r="8830" spans="39:39">
      <c r="AM8830" s="445"/>
    </row>
    <row r="8831" spans="39:39">
      <c r="AM8831" s="445"/>
    </row>
    <row r="8832" spans="39:39">
      <c r="AM8832" s="445"/>
    </row>
    <row r="8833" spans="39:39">
      <c r="AM8833" s="445"/>
    </row>
    <row r="8834" spans="39:39">
      <c r="AM8834" s="445"/>
    </row>
    <row r="8835" spans="39:39">
      <c r="AM8835" s="445"/>
    </row>
    <row r="8836" spans="39:39">
      <c r="AM8836" s="445"/>
    </row>
    <row r="8837" spans="39:39">
      <c r="AM8837" s="445"/>
    </row>
    <row r="8838" spans="39:39">
      <c r="AM8838" s="445"/>
    </row>
    <row r="8839" spans="39:39">
      <c r="AM8839" s="445"/>
    </row>
    <row r="8840" spans="39:39">
      <c r="AM8840" s="445"/>
    </row>
    <row r="8841" spans="39:39">
      <c r="AM8841" s="445"/>
    </row>
    <row r="8842" spans="39:39">
      <c r="AM8842" s="445"/>
    </row>
    <row r="8843" spans="39:39">
      <c r="AM8843" s="445"/>
    </row>
    <row r="8844" spans="39:39">
      <c r="AM8844" s="445"/>
    </row>
    <row r="8845" spans="39:39">
      <c r="AM8845" s="445"/>
    </row>
    <row r="8846" spans="39:39">
      <c r="AM8846" s="445"/>
    </row>
    <row r="8847" spans="39:39">
      <c r="AM8847" s="445"/>
    </row>
    <row r="8848" spans="39:39">
      <c r="AM8848" s="445"/>
    </row>
    <row r="8849" spans="39:39">
      <c r="AM8849" s="445"/>
    </row>
    <row r="8850" spans="39:39">
      <c r="AM8850" s="445"/>
    </row>
    <row r="8851" spans="39:39">
      <c r="AM8851" s="445"/>
    </row>
    <row r="8852" spans="39:39">
      <c r="AM8852" s="445"/>
    </row>
    <row r="8853" spans="39:39">
      <c r="AM8853" s="445"/>
    </row>
    <row r="8854" spans="39:39">
      <c r="AM8854" s="445"/>
    </row>
    <row r="8855" spans="39:39">
      <c r="AM8855" s="445"/>
    </row>
    <row r="8856" spans="39:39">
      <c r="AM8856" s="445"/>
    </row>
    <row r="8857" spans="39:39">
      <c r="AM8857" s="445"/>
    </row>
    <row r="8858" spans="39:39">
      <c r="AM8858" s="445"/>
    </row>
    <row r="8859" spans="39:39">
      <c r="AM8859" s="445"/>
    </row>
    <row r="8860" spans="39:39">
      <c r="AM8860" s="445"/>
    </row>
    <row r="8861" spans="39:39">
      <c r="AM8861" s="445"/>
    </row>
    <row r="8862" spans="39:39">
      <c r="AM8862" s="445"/>
    </row>
    <row r="8863" spans="39:39">
      <c r="AM8863" s="445"/>
    </row>
    <row r="8864" spans="39:39">
      <c r="AM8864" s="445"/>
    </row>
    <row r="8865" spans="39:39">
      <c r="AM8865" s="445"/>
    </row>
    <row r="8866" spans="39:39">
      <c r="AM8866" s="445"/>
    </row>
    <row r="8867" spans="39:39">
      <c r="AM8867" s="445"/>
    </row>
    <row r="8868" spans="39:39">
      <c r="AM8868" s="445"/>
    </row>
    <row r="8869" spans="39:39">
      <c r="AM8869" s="445"/>
    </row>
    <row r="8870" spans="39:39">
      <c r="AM8870" s="445"/>
    </row>
    <row r="8871" spans="39:39">
      <c r="AM8871" s="445"/>
    </row>
    <row r="8872" spans="39:39">
      <c r="AM8872" s="445"/>
    </row>
    <row r="8873" spans="39:39">
      <c r="AM8873" s="445"/>
    </row>
    <row r="8874" spans="39:39">
      <c r="AM8874" s="445"/>
    </row>
    <row r="8875" spans="39:39">
      <c r="AM8875" s="445"/>
    </row>
    <row r="8876" spans="39:39">
      <c r="AM8876" s="445"/>
    </row>
    <row r="8877" spans="39:39">
      <c r="AM8877" s="445"/>
    </row>
    <row r="8878" spans="39:39">
      <c r="AM8878" s="445"/>
    </row>
    <row r="8879" spans="39:39">
      <c r="AM8879" s="445"/>
    </row>
    <row r="8880" spans="39:39">
      <c r="AM8880" s="445"/>
    </row>
    <row r="8881" spans="39:39">
      <c r="AM8881" s="445"/>
    </row>
    <row r="8882" spans="39:39">
      <c r="AM8882" s="445"/>
    </row>
    <row r="8883" spans="39:39">
      <c r="AM8883" s="445"/>
    </row>
    <row r="8884" spans="39:39">
      <c r="AM8884" s="445"/>
    </row>
    <row r="8885" spans="39:39">
      <c r="AM8885" s="445"/>
    </row>
    <row r="8886" spans="39:39">
      <c r="AM8886" s="445"/>
    </row>
    <row r="8887" spans="39:39">
      <c r="AM8887" s="445"/>
    </row>
    <row r="8888" spans="39:39">
      <c r="AM8888" s="445"/>
    </row>
    <row r="8889" spans="39:39">
      <c r="AM8889" s="445"/>
    </row>
    <row r="8890" spans="39:39">
      <c r="AM8890" s="445"/>
    </row>
    <row r="8891" spans="39:39">
      <c r="AM8891" s="445"/>
    </row>
    <row r="8892" spans="39:39">
      <c r="AM8892" s="445"/>
    </row>
    <row r="8893" spans="39:39">
      <c r="AM8893" s="445"/>
    </row>
    <row r="8894" spans="39:39">
      <c r="AM8894" s="445"/>
    </row>
    <row r="8895" spans="39:39">
      <c r="AM8895" s="445"/>
    </row>
    <row r="8896" spans="39:39">
      <c r="AM8896" s="445"/>
    </row>
    <row r="8897" spans="39:39">
      <c r="AM8897" s="445"/>
    </row>
    <row r="8898" spans="39:39">
      <c r="AM8898" s="445"/>
    </row>
    <row r="8899" spans="39:39">
      <c r="AM8899" s="445"/>
    </row>
    <row r="8900" spans="39:39">
      <c r="AM8900" s="445"/>
    </row>
    <row r="8901" spans="39:39">
      <c r="AM8901" s="445"/>
    </row>
    <row r="8902" spans="39:39">
      <c r="AM8902" s="445"/>
    </row>
    <row r="8903" spans="39:39">
      <c r="AM8903" s="445"/>
    </row>
    <row r="8904" spans="39:39">
      <c r="AM8904" s="445"/>
    </row>
    <row r="8905" spans="39:39">
      <c r="AM8905" s="445"/>
    </row>
    <row r="8906" spans="39:39">
      <c r="AM8906" s="445"/>
    </row>
    <row r="8907" spans="39:39">
      <c r="AM8907" s="445"/>
    </row>
    <row r="8908" spans="39:39">
      <c r="AM8908" s="445"/>
    </row>
    <row r="8909" spans="39:39">
      <c r="AM8909" s="445"/>
    </row>
    <row r="8910" spans="39:39">
      <c r="AM8910" s="445"/>
    </row>
    <row r="8911" spans="39:39">
      <c r="AM8911" s="445"/>
    </row>
    <row r="8912" spans="39:39">
      <c r="AM8912" s="445"/>
    </row>
    <row r="8913" spans="39:39">
      <c r="AM8913" s="445"/>
    </row>
    <row r="8914" spans="39:39">
      <c r="AM8914" s="445"/>
    </row>
    <row r="8915" spans="39:39">
      <c r="AM8915" s="445"/>
    </row>
    <row r="8916" spans="39:39">
      <c r="AM8916" s="445"/>
    </row>
    <row r="8917" spans="39:39">
      <c r="AM8917" s="445"/>
    </row>
    <row r="8918" spans="39:39">
      <c r="AM8918" s="445"/>
    </row>
    <row r="8919" spans="39:39">
      <c r="AM8919" s="445"/>
    </row>
    <row r="8920" spans="39:39">
      <c r="AM8920" s="445"/>
    </row>
    <row r="8921" spans="39:39">
      <c r="AM8921" s="445"/>
    </row>
    <row r="8922" spans="39:39">
      <c r="AM8922" s="445"/>
    </row>
    <row r="8923" spans="39:39">
      <c r="AM8923" s="445"/>
    </row>
    <row r="8924" spans="39:39">
      <c r="AM8924" s="445"/>
    </row>
    <row r="8925" spans="39:39">
      <c r="AM8925" s="445"/>
    </row>
    <row r="8926" spans="39:39">
      <c r="AM8926" s="445"/>
    </row>
    <row r="8927" spans="39:39">
      <c r="AM8927" s="445"/>
    </row>
    <row r="8928" spans="39:39">
      <c r="AM8928" s="445"/>
    </row>
    <row r="8929" spans="39:39">
      <c r="AM8929" s="445"/>
    </row>
    <row r="8930" spans="39:39">
      <c r="AM8930" s="445"/>
    </row>
    <row r="8931" spans="39:39">
      <c r="AM8931" s="445"/>
    </row>
    <row r="8932" spans="39:39">
      <c r="AM8932" s="445"/>
    </row>
    <row r="8933" spans="39:39">
      <c r="AM8933" s="445"/>
    </row>
    <row r="8934" spans="39:39">
      <c r="AM8934" s="445"/>
    </row>
    <row r="8935" spans="39:39">
      <c r="AM8935" s="445"/>
    </row>
    <row r="8936" spans="39:39">
      <c r="AM8936" s="445"/>
    </row>
    <row r="8937" spans="39:39">
      <c r="AM8937" s="445"/>
    </row>
    <row r="8938" spans="39:39">
      <c r="AM8938" s="445"/>
    </row>
    <row r="8939" spans="39:39">
      <c r="AM8939" s="445"/>
    </row>
    <row r="8940" spans="39:39">
      <c r="AM8940" s="445"/>
    </row>
    <row r="8941" spans="39:39">
      <c r="AM8941" s="445"/>
    </row>
    <row r="8942" spans="39:39">
      <c r="AM8942" s="445"/>
    </row>
    <row r="8943" spans="39:39">
      <c r="AM8943" s="445"/>
    </row>
    <row r="8944" spans="39:39">
      <c r="AM8944" s="445"/>
    </row>
    <row r="8945" spans="39:39">
      <c r="AM8945" s="445"/>
    </row>
    <row r="8946" spans="39:39">
      <c r="AM8946" s="445"/>
    </row>
    <row r="8947" spans="39:39">
      <c r="AM8947" s="445"/>
    </row>
    <row r="8948" spans="39:39">
      <c r="AM8948" s="445"/>
    </row>
    <row r="8949" spans="39:39">
      <c r="AM8949" s="445"/>
    </row>
    <row r="8950" spans="39:39">
      <c r="AM8950" s="445"/>
    </row>
    <row r="8951" spans="39:39">
      <c r="AM8951" s="445"/>
    </row>
    <row r="8952" spans="39:39">
      <c r="AM8952" s="445"/>
    </row>
    <row r="8953" spans="39:39">
      <c r="AM8953" s="445"/>
    </row>
    <row r="8954" spans="39:39">
      <c r="AM8954" s="445"/>
    </row>
    <row r="8955" spans="39:39">
      <c r="AM8955" s="445"/>
    </row>
    <row r="8956" spans="39:39">
      <c r="AM8956" s="445"/>
    </row>
    <row r="8957" spans="39:39">
      <c r="AM8957" s="445"/>
    </row>
    <row r="8958" spans="39:39">
      <c r="AM8958" s="445"/>
    </row>
    <row r="8959" spans="39:39">
      <c r="AM8959" s="445"/>
    </row>
    <row r="8960" spans="39:39">
      <c r="AM8960" s="445"/>
    </row>
    <row r="8961" spans="39:39">
      <c r="AM8961" s="445"/>
    </row>
    <row r="8962" spans="39:39">
      <c r="AM8962" s="445"/>
    </row>
    <row r="8963" spans="39:39">
      <c r="AM8963" s="445"/>
    </row>
    <row r="8964" spans="39:39">
      <c r="AM8964" s="445"/>
    </row>
    <row r="8965" spans="39:39">
      <c r="AM8965" s="445"/>
    </row>
    <row r="8966" spans="39:39">
      <c r="AM8966" s="445"/>
    </row>
    <row r="8967" spans="39:39">
      <c r="AM8967" s="445"/>
    </row>
    <row r="8968" spans="39:39">
      <c r="AM8968" s="445"/>
    </row>
    <row r="8969" spans="39:39">
      <c r="AM8969" s="445"/>
    </row>
    <row r="8970" spans="39:39">
      <c r="AM8970" s="445"/>
    </row>
    <row r="8971" spans="39:39">
      <c r="AM8971" s="445"/>
    </row>
    <row r="8972" spans="39:39">
      <c r="AM8972" s="445"/>
    </row>
    <row r="8973" spans="39:39">
      <c r="AM8973" s="445"/>
    </row>
    <row r="8974" spans="39:39">
      <c r="AM8974" s="445"/>
    </row>
    <row r="8975" spans="39:39">
      <c r="AM8975" s="445"/>
    </row>
    <row r="8976" spans="39:39">
      <c r="AM8976" s="445"/>
    </row>
    <row r="8977" spans="39:39">
      <c r="AM8977" s="445"/>
    </row>
    <row r="8978" spans="39:39">
      <c r="AM8978" s="445"/>
    </row>
    <row r="8979" spans="39:39">
      <c r="AM8979" s="445"/>
    </row>
    <row r="8980" spans="39:39">
      <c r="AM8980" s="445"/>
    </row>
    <row r="8981" spans="39:39">
      <c r="AM8981" s="445"/>
    </row>
    <row r="8982" spans="39:39">
      <c r="AM8982" s="445"/>
    </row>
    <row r="8983" spans="39:39">
      <c r="AM8983" s="445"/>
    </row>
    <row r="8984" spans="39:39">
      <c r="AM8984" s="445"/>
    </row>
    <row r="8985" spans="39:39">
      <c r="AM8985" s="445"/>
    </row>
    <row r="8986" spans="39:39">
      <c r="AM8986" s="445"/>
    </row>
    <row r="8987" spans="39:39">
      <c r="AM8987" s="445"/>
    </row>
    <row r="8988" spans="39:39">
      <c r="AM8988" s="445"/>
    </row>
    <row r="8989" spans="39:39">
      <c r="AM8989" s="445"/>
    </row>
    <row r="8990" spans="39:39">
      <c r="AM8990" s="445"/>
    </row>
    <row r="8991" spans="39:39">
      <c r="AM8991" s="445"/>
    </row>
    <row r="8992" spans="39:39">
      <c r="AM8992" s="445"/>
    </row>
    <row r="8993" spans="39:39">
      <c r="AM8993" s="445"/>
    </row>
    <row r="8994" spans="39:39">
      <c r="AM8994" s="445"/>
    </row>
    <row r="8995" spans="39:39">
      <c r="AM8995" s="445"/>
    </row>
    <row r="8996" spans="39:39">
      <c r="AM8996" s="445"/>
    </row>
    <row r="8997" spans="39:39">
      <c r="AM8997" s="445"/>
    </row>
    <row r="8998" spans="39:39">
      <c r="AM8998" s="445"/>
    </row>
    <row r="8999" spans="39:39">
      <c r="AM8999" s="445"/>
    </row>
    <row r="9000" spans="39:39">
      <c r="AM9000" s="445"/>
    </row>
    <row r="9001" spans="39:39">
      <c r="AM9001" s="445"/>
    </row>
    <row r="9002" spans="39:39">
      <c r="AM9002" s="445"/>
    </row>
    <row r="9003" spans="39:39">
      <c r="AM9003" s="445"/>
    </row>
    <row r="9004" spans="39:39">
      <c r="AM9004" s="445"/>
    </row>
    <row r="9005" spans="39:39">
      <c r="AM9005" s="445"/>
    </row>
    <row r="9006" spans="39:39">
      <c r="AM9006" s="445"/>
    </row>
    <row r="9007" spans="39:39">
      <c r="AM9007" s="445"/>
    </row>
    <row r="9008" spans="39:39">
      <c r="AM9008" s="445"/>
    </row>
    <row r="9009" spans="39:39">
      <c r="AM9009" s="445"/>
    </row>
    <row r="9010" spans="39:39">
      <c r="AM9010" s="445"/>
    </row>
    <row r="9011" spans="39:39">
      <c r="AM9011" s="445"/>
    </row>
    <row r="9012" spans="39:39">
      <c r="AM9012" s="445"/>
    </row>
    <row r="9013" spans="39:39">
      <c r="AM9013" s="445"/>
    </row>
    <row r="9014" spans="39:39">
      <c r="AM9014" s="445"/>
    </row>
    <row r="9015" spans="39:39">
      <c r="AM9015" s="445"/>
    </row>
    <row r="9016" spans="39:39">
      <c r="AM9016" s="445"/>
    </row>
    <row r="9017" spans="39:39">
      <c r="AM9017" s="445"/>
    </row>
    <row r="9018" spans="39:39">
      <c r="AM9018" s="445"/>
    </row>
    <row r="9019" spans="39:39">
      <c r="AM9019" s="445"/>
    </row>
    <row r="9020" spans="39:39">
      <c r="AM9020" s="445"/>
    </row>
    <row r="9021" spans="39:39">
      <c r="AM9021" s="445"/>
    </row>
    <row r="9022" spans="39:39">
      <c r="AM9022" s="445"/>
    </row>
    <row r="9023" spans="39:39">
      <c r="AM9023" s="445"/>
    </row>
    <row r="9024" spans="39:39">
      <c r="AM9024" s="445"/>
    </row>
    <row r="9025" spans="39:39">
      <c r="AM9025" s="445"/>
    </row>
    <row r="9026" spans="39:39">
      <c r="AM9026" s="445"/>
    </row>
    <row r="9027" spans="39:39">
      <c r="AM9027" s="445"/>
    </row>
    <row r="9028" spans="39:39">
      <c r="AM9028" s="445"/>
    </row>
    <row r="9029" spans="39:39">
      <c r="AM9029" s="445"/>
    </row>
    <row r="9030" spans="39:39">
      <c r="AM9030" s="445"/>
    </row>
    <row r="9031" spans="39:39">
      <c r="AM9031" s="445"/>
    </row>
    <row r="9032" spans="39:39">
      <c r="AM9032" s="445"/>
    </row>
    <row r="9033" spans="39:39">
      <c r="AM9033" s="445"/>
    </row>
    <row r="9034" spans="39:39">
      <c r="AM9034" s="445"/>
    </row>
    <row r="9035" spans="39:39">
      <c r="AM9035" s="445"/>
    </row>
    <row r="9036" spans="39:39">
      <c r="AM9036" s="445"/>
    </row>
    <row r="9037" spans="39:39">
      <c r="AM9037" s="445"/>
    </row>
    <row r="9038" spans="39:39">
      <c r="AM9038" s="445"/>
    </row>
    <row r="9039" spans="39:39">
      <c r="AM9039" s="445"/>
    </row>
    <row r="9040" spans="39:39">
      <c r="AM9040" s="445"/>
    </row>
    <row r="9041" spans="39:39">
      <c r="AM9041" s="445"/>
    </row>
    <row r="9042" spans="39:39">
      <c r="AM9042" s="445"/>
    </row>
    <row r="9043" spans="39:39">
      <c r="AM9043" s="445"/>
    </row>
    <row r="9044" spans="39:39">
      <c r="AM9044" s="445"/>
    </row>
    <row r="9045" spans="39:39">
      <c r="AM9045" s="445"/>
    </row>
    <row r="9046" spans="39:39">
      <c r="AM9046" s="445"/>
    </row>
    <row r="9047" spans="39:39">
      <c r="AM9047" s="445"/>
    </row>
    <row r="9048" spans="39:39">
      <c r="AM9048" s="445"/>
    </row>
    <row r="9049" spans="39:39">
      <c r="AM9049" s="445"/>
    </row>
    <row r="9050" spans="39:39">
      <c r="AM9050" s="445"/>
    </row>
    <row r="9051" spans="39:39">
      <c r="AM9051" s="445"/>
    </row>
    <row r="9052" spans="39:39">
      <c r="AM9052" s="445"/>
    </row>
    <row r="9053" spans="39:39">
      <c r="AM9053" s="445"/>
    </row>
    <row r="9054" spans="39:39">
      <c r="AM9054" s="445"/>
    </row>
    <row r="9055" spans="39:39">
      <c r="AM9055" s="445"/>
    </row>
    <row r="9056" spans="39:39">
      <c r="AM9056" s="445"/>
    </row>
    <row r="9057" spans="39:39">
      <c r="AM9057" s="445"/>
    </row>
    <row r="9058" spans="39:39">
      <c r="AM9058" s="445"/>
    </row>
    <row r="9059" spans="39:39">
      <c r="AM9059" s="445"/>
    </row>
    <row r="9060" spans="39:39">
      <c r="AM9060" s="445"/>
    </row>
    <row r="9061" spans="39:39">
      <c r="AM9061" s="445"/>
    </row>
    <row r="9062" spans="39:39">
      <c r="AM9062" s="445"/>
    </row>
    <row r="9063" spans="39:39">
      <c r="AM9063" s="445"/>
    </row>
    <row r="9064" spans="39:39">
      <c r="AM9064" s="445"/>
    </row>
    <row r="9065" spans="39:39">
      <c r="AM9065" s="445"/>
    </row>
    <row r="9066" spans="39:39">
      <c r="AM9066" s="445"/>
    </row>
    <row r="9067" spans="39:39">
      <c r="AM9067" s="445"/>
    </row>
    <row r="9068" spans="39:39">
      <c r="AM9068" s="445"/>
    </row>
    <row r="9069" spans="39:39">
      <c r="AM9069" s="445"/>
    </row>
    <row r="9070" spans="39:39">
      <c r="AM9070" s="445"/>
    </row>
    <row r="9071" spans="39:39">
      <c r="AM9071" s="445"/>
    </row>
    <row r="9072" spans="39:39">
      <c r="AM9072" s="445"/>
    </row>
    <row r="9073" spans="39:39">
      <c r="AM9073" s="445"/>
    </row>
    <row r="9074" spans="39:39">
      <c r="AM9074" s="445"/>
    </row>
    <row r="9075" spans="39:39">
      <c r="AM9075" s="445"/>
    </row>
    <row r="9076" spans="39:39">
      <c r="AM9076" s="445"/>
    </row>
    <row r="9077" spans="39:39">
      <c r="AM9077" s="445"/>
    </row>
    <row r="9078" spans="39:39">
      <c r="AM9078" s="445"/>
    </row>
    <row r="9079" spans="39:39">
      <c r="AM9079" s="445"/>
    </row>
    <row r="9080" spans="39:39">
      <c r="AM9080" s="445"/>
    </row>
    <row r="9081" spans="39:39">
      <c r="AM9081" s="445"/>
    </row>
    <row r="9082" spans="39:39">
      <c r="AM9082" s="445"/>
    </row>
    <row r="9083" spans="39:39">
      <c r="AM9083" s="445"/>
    </row>
    <row r="9084" spans="39:39">
      <c r="AM9084" s="445"/>
    </row>
    <row r="9085" spans="39:39">
      <c r="AM9085" s="445"/>
    </row>
    <row r="9086" spans="39:39">
      <c r="AM9086" s="445"/>
    </row>
    <row r="9087" spans="39:39">
      <c r="AM9087" s="445"/>
    </row>
    <row r="9088" spans="39:39">
      <c r="AM9088" s="445"/>
    </row>
    <row r="9089" spans="39:39">
      <c r="AM9089" s="445"/>
    </row>
    <row r="9090" spans="39:39">
      <c r="AM9090" s="445"/>
    </row>
    <row r="9091" spans="39:39">
      <c r="AM9091" s="445"/>
    </row>
    <row r="9092" spans="39:39">
      <c r="AM9092" s="445"/>
    </row>
    <row r="9093" spans="39:39">
      <c r="AM9093" s="445"/>
    </row>
    <row r="9094" spans="39:39">
      <c r="AM9094" s="445"/>
    </row>
    <row r="9095" spans="39:39">
      <c r="AM9095" s="445"/>
    </row>
    <row r="9096" spans="39:39">
      <c r="AM9096" s="445"/>
    </row>
    <row r="9097" spans="39:39">
      <c r="AM9097" s="445"/>
    </row>
    <row r="9098" spans="39:39">
      <c r="AM9098" s="445"/>
    </row>
    <row r="9099" spans="39:39">
      <c r="AM9099" s="445"/>
    </row>
    <row r="9100" spans="39:39">
      <c r="AM9100" s="445"/>
    </row>
    <row r="9101" spans="39:39">
      <c r="AM9101" s="445"/>
    </row>
    <row r="9102" spans="39:39">
      <c r="AM9102" s="445"/>
    </row>
    <row r="9103" spans="39:39">
      <c r="AM9103" s="445"/>
    </row>
    <row r="9104" spans="39:39">
      <c r="AM9104" s="445"/>
    </row>
    <row r="9105" spans="39:39">
      <c r="AM9105" s="445"/>
    </row>
    <row r="9106" spans="39:39">
      <c r="AM9106" s="445"/>
    </row>
    <row r="9107" spans="39:39">
      <c r="AM9107" s="445"/>
    </row>
    <row r="9108" spans="39:39">
      <c r="AM9108" s="445"/>
    </row>
    <row r="9109" spans="39:39">
      <c r="AM9109" s="445"/>
    </row>
    <row r="9110" spans="39:39">
      <c r="AM9110" s="445"/>
    </row>
    <row r="9111" spans="39:39">
      <c r="AM9111" s="445"/>
    </row>
    <row r="9112" spans="39:39">
      <c r="AM9112" s="445"/>
    </row>
    <row r="9113" spans="39:39">
      <c r="AM9113" s="445"/>
    </row>
    <row r="9114" spans="39:39">
      <c r="AM9114" s="445"/>
    </row>
    <row r="9115" spans="39:39">
      <c r="AM9115" s="445"/>
    </row>
    <row r="9116" spans="39:39">
      <c r="AM9116" s="445"/>
    </row>
    <row r="9117" spans="39:39">
      <c r="AM9117" s="445"/>
    </row>
    <row r="9118" spans="39:39">
      <c r="AM9118" s="445"/>
    </row>
    <row r="9119" spans="39:39">
      <c r="AM9119" s="445"/>
    </row>
    <row r="9120" spans="39:39">
      <c r="AM9120" s="445"/>
    </row>
    <row r="9121" spans="39:39">
      <c r="AM9121" s="445"/>
    </row>
    <row r="9122" spans="39:39">
      <c r="AM9122" s="445"/>
    </row>
    <row r="9123" spans="39:39">
      <c r="AM9123" s="445"/>
    </row>
    <row r="9124" spans="39:39">
      <c r="AM9124" s="445"/>
    </row>
    <row r="9125" spans="39:39">
      <c r="AM9125" s="445"/>
    </row>
    <row r="9126" spans="39:39">
      <c r="AM9126" s="445"/>
    </row>
    <row r="9127" spans="39:39">
      <c r="AM9127" s="445"/>
    </row>
    <row r="9128" spans="39:39">
      <c r="AM9128" s="445"/>
    </row>
    <row r="9129" spans="39:39">
      <c r="AM9129" s="445"/>
    </row>
    <row r="9130" spans="39:39">
      <c r="AM9130" s="445"/>
    </row>
    <row r="9131" spans="39:39">
      <c r="AM9131" s="445"/>
    </row>
    <row r="9132" spans="39:39">
      <c r="AM9132" s="445"/>
    </row>
    <row r="9133" spans="39:39">
      <c r="AM9133" s="445"/>
    </row>
    <row r="9134" spans="39:39">
      <c r="AM9134" s="445"/>
    </row>
    <row r="9135" spans="39:39">
      <c r="AM9135" s="445"/>
    </row>
    <row r="9136" spans="39:39">
      <c r="AM9136" s="445"/>
    </row>
    <row r="9137" spans="39:39">
      <c r="AM9137" s="445"/>
    </row>
    <row r="9138" spans="39:39">
      <c r="AM9138" s="445"/>
    </row>
    <row r="9139" spans="39:39">
      <c r="AM9139" s="445"/>
    </row>
    <row r="9140" spans="39:39">
      <c r="AM9140" s="445"/>
    </row>
    <row r="9141" spans="39:39">
      <c r="AM9141" s="445"/>
    </row>
    <row r="9142" spans="39:39">
      <c r="AM9142" s="445"/>
    </row>
    <row r="9143" spans="39:39">
      <c r="AM9143" s="445"/>
    </row>
    <row r="9144" spans="39:39">
      <c r="AM9144" s="445"/>
    </row>
    <row r="9145" spans="39:39">
      <c r="AM9145" s="445"/>
    </row>
    <row r="9146" spans="39:39">
      <c r="AM9146" s="445"/>
    </row>
    <row r="9147" spans="39:39">
      <c r="AM9147" s="445"/>
    </row>
    <row r="9148" spans="39:39">
      <c r="AM9148" s="445"/>
    </row>
    <row r="9149" spans="39:39">
      <c r="AM9149" s="445"/>
    </row>
    <row r="9150" spans="39:39">
      <c r="AM9150" s="445"/>
    </row>
    <row r="9151" spans="39:39">
      <c r="AM9151" s="445"/>
    </row>
    <row r="9152" spans="39:39">
      <c r="AM9152" s="445"/>
    </row>
    <row r="9153" spans="39:39">
      <c r="AM9153" s="445"/>
    </row>
    <row r="9154" spans="39:39">
      <c r="AM9154" s="445"/>
    </row>
    <row r="9155" spans="39:39">
      <c r="AM9155" s="445"/>
    </row>
    <row r="9156" spans="39:39">
      <c r="AM9156" s="445"/>
    </row>
    <row r="9157" spans="39:39">
      <c r="AM9157" s="445"/>
    </row>
    <row r="9158" spans="39:39">
      <c r="AM9158" s="445"/>
    </row>
    <row r="9159" spans="39:39">
      <c r="AM9159" s="445"/>
    </row>
    <row r="9160" spans="39:39">
      <c r="AM9160" s="445"/>
    </row>
    <row r="9161" spans="39:39">
      <c r="AM9161" s="445"/>
    </row>
    <row r="9162" spans="39:39">
      <c r="AM9162" s="445"/>
    </row>
    <row r="9163" spans="39:39">
      <c r="AM9163" s="445"/>
    </row>
    <row r="9164" spans="39:39">
      <c r="AM9164" s="445"/>
    </row>
    <row r="9165" spans="39:39">
      <c r="AM9165" s="445"/>
    </row>
    <row r="9166" spans="39:39">
      <c r="AM9166" s="445"/>
    </row>
    <row r="9167" spans="39:39">
      <c r="AM9167" s="445"/>
    </row>
    <row r="9168" spans="39:39">
      <c r="AM9168" s="445"/>
    </row>
    <row r="9169" spans="39:39">
      <c r="AM9169" s="445"/>
    </row>
    <row r="9170" spans="39:39">
      <c r="AM9170" s="445"/>
    </row>
    <row r="9171" spans="39:39">
      <c r="AM9171" s="445"/>
    </row>
    <row r="9172" spans="39:39">
      <c r="AM9172" s="445"/>
    </row>
    <row r="9173" spans="39:39">
      <c r="AM9173" s="445"/>
    </row>
    <row r="9174" spans="39:39">
      <c r="AM9174" s="445"/>
    </row>
    <row r="9175" spans="39:39">
      <c r="AM9175" s="445"/>
    </row>
    <row r="9176" spans="39:39">
      <c r="AM9176" s="445"/>
    </row>
    <row r="9177" spans="39:39">
      <c r="AM9177" s="445"/>
    </row>
    <row r="9178" spans="39:39">
      <c r="AM9178" s="445"/>
    </row>
    <row r="9179" spans="39:39">
      <c r="AM9179" s="445"/>
    </row>
    <row r="9180" spans="39:39">
      <c r="AM9180" s="445"/>
    </row>
    <row r="9181" spans="39:39">
      <c r="AM9181" s="445"/>
    </row>
    <row r="9182" spans="39:39">
      <c r="AM9182" s="445"/>
    </row>
    <row r="9183" spans="39:39">
      <c r="AM9183" s="445"/>
    </row>
    <row r="9184" spans="39:39">
      <c r="AM9184" s="445"/>
    </row>
    <row r="9185" spans="39:39">
      <c r="AM9185" s="445"/>
    </row>
    <row r="9186" spans="39:39">
      <c r="AM9186" s="445"/>
    </row>
    <row r="9187" spans="39:39">
      <c r="AM9187" s="445"/>
    </row>
    <row r="9188" spans="39:39">
      <c r="AM9188" s="445"/>
    </row>
    <row r="9189" spans="39:39">
      <c r="AM9189" s="445"/>
    </row>
    <row r="9190" spans="39:39">
      <c r="AM9190" s="445"/>
    </row>
    <row r="9191" spans="39:39">
      <c r="AM9191" s="445"/>
    </row>
    <row r="9192" spans="39:39">
      <c r="AM9192" s="445"/>
    </row>
    <row r="9193" spans="39:39">
      <c r="AM9193" s="445"/>
    </row>
    <row r="9194" spans="39:39">
      <c r="AM9194" s="445"/>
    </row>
    <row r="9195" spans="39:39">
      <c r="AM9195" s="445"/>
    </row>
    <row r="9196" spans="39:39">
      <c r="AM9196" s="445"/>
    </row>
    <row r="9197" spans="39:39">
      <c r="AM9197" s="445"/>
    </row>
    <row r="9198" spans="39:39">
      <c r="AM9198" s="445"/>
    </row>
    <row r="9199" spans="39:39">
      <c r="AM9199" s="445"/>
    </row>
    <row r="9200" spans="39:39">
      <c r="AM9200" s="445"/>
    </row>
    <row r="9201" spans="39:39">
      <c r="AM9201" s="445"/>
    </row>
    <row r="9202" spans="39:39">
      <c r="AM9202" s="445"/>
    </row>
    <row r="9203" spans="39:39">
      <c r="AM9203" s="445"/>
    </row>
    <row r="9204" spans="39:39">
      <c r="AM9204" s="445"/>
    </row>
    <row r="9205" spans="39:39">
      <c r="AM9205" s="445"/>
    </row>
    <row r="9206" spans="39:39">
      <c r="AM9206" s="445"/>
    </row>
    <row r="9207" spans="39:39">
      <c r="AM9207" s="445"/>
    </row>
    <row r="9208" spans="39:39">
      <c r="AM9208" s="445"/>
    </row>
    <row r="9209" spans="39:39">
      <c r="AM9209" s="445"/>
    </row>
    <row r="9210" spans="39:39">
      <c r="AM9210" s="445"/>
    </row>
    <row r="9211" spans="39:39">
      <c r="AM9211" s="445"/>
    </row>
    <row r="9212" spans="39:39">
      <c r="AM9212" s="445"/>
    </row>
    <row r="9213" spans="39:39">
      <c r="AM9213" s="445"/>
    </row>
    <row r="9214" spans="39:39">
      <c r="AM9214" s="445"/>
    </row>
    <row r="9215" spans="39:39">
      <c r="AM9215" s="445"/>
    </row>
    <row r="9216" spans="39:39">
      <c r="AM9216" s="445"/>
    </row>
    <row r="9217" spans="39:39">
      <c r="AM9217" s="445"/>
    </row>
    <row r="9218" spans="39:39">
      <c r="AM9218" s="445"/>
    </row>
    <row r="9219" spans="39:39">
      <c r="AM9219" s="445"/>
    </row>
    <row r="9220" spans="39:39">
      <c r="AM9220" s="445"/>
    </row>
    <row r="9221" spans="39:39">
      <c r="AM9221" s="445"/>
    </row>
    <row r="9222" spans="39:39">
      <c r="AM9222" s="445"/>
    </row>
    <row r="9223" spans="39:39">
      <c r="AM9223" s="445"/>
    </row>
    <row r="9224" spans="39:39">
      <c r="AM9224" s="445"/>
    </row>
    <row r="9225" spans="39:39">
      <c r="AM9225" s="445"/>
    </row>
    <row r="9226" spans="39:39">
      <c r="AM9226" s="445"/>
    </row>
    <row r="9227" spans="39:39">
      <c r="AM9227" s="445"/>
    </row>
    <row r="9228" spans="39:39">
      <c r="AM9228" s="445"/>
    </row>
    <row r="9229" spans="39:39">
      <c r="AM9229" s="445"/>
    </row>
    <row r="9230" spans="39:39">
      <c r="AM9230" s="445"/>
    </row>
    <row r="9231" spans="39:39">
      <c r="AM9231" s="445"/>
    </row>
    <row r="9232" spans="39:39">
      <c r="AM9232" s="445"/>
    </row>
    <row r="9233" spans="39:39">
      <c r="AM9233" s="445"/>
    </row>
    <row r="9234" spans="39:39">
      <c r="AM9234" s="445"/>
    </row>
    <row r="9235" spans="39:39">
      <c r="AM9235" s="445"/>
    </row>
    <row r="9236" spans="39:39">
      <c r="AM9236" s="445"/>
    </row>
    <row r="9237" spans="39:39">
      <c r="AM9237" s="445"/>
    </row>
    <row r="9238" spans="39:39">
      <c r="AM9238" s="445"/>
    </row>
    <row r="9239" spans="39:39">
      <c r="AM9239" s="445"/>
    </row>
    <row r="9240" spans="39:39">
      <c r="AM9240" s="445"/>
    </row>
    <row r="9241" spans="39:39">
      <c r="AM9241" s="445"/>
    </row>
    <row r="9242" spans="39:39">
      <c r="AM9242" s="445"/>
    </row>
    <row r="9243" spans="39:39">
      <c r="AM9243" s="445"/>
    </row>
    <row r="9244" spans="39:39">
      <c r="AM9244" s="445"/>
    </row>
    <row r="9245" spans="39:39">
      <c r="AM9245" s="445"/>
    </row>
    <row r="9246" spans="39:39">
      <c r="AM9246" s="445"/>
    </row>
    <row r="9247" spans="39:39">
      <c r="AM9247" s="445"/>
    </row>
    <row r="9248" spans="39:39">
      <c r="AM9248" s="445"/>
    </row>
    <row r="9249" spans="39:39">
      <c r="AM9249" s="445"/>
    </row>
    <row r="9250" spans="39:39">
      <c r="AM9250" s="445"/>
    </row>
    <row r="9251" spans="39:39">
      <c r="AM9251" s="445"/>
    </row>
    <row r="9252" spans="39:39">
      <c r="AM9252" s="445"/>
    </row>
    <row r="9253" spans="39:39">
      <c r="AM9253" s="445"/>
    </row>
    <row r="9254" spans="39:39">
      <c r="AM9254" s="445"/>
    </row>
    <row r="9255" spans="39:39">
      <c r="AM9255" s="445"/>
    </row>
    <row r="9256" spans="39:39">
      <c r="AM9256" s="445"/>
    </row>
    <row r="9257" spans="39:39">
      <c r="AM9257" s="445"/>
    </row>
    <row r="9258" spans="39:39">
      <c r="AM9258" s="445"/>
    </row>
    <row r="9259" spans="39:39">
      <c r="AM9259" s="445"/>
    </row>
    <row r="9260" spans="39:39">
      <c r="AM9260" s="445"/>
    </row>
    <row r="9261" spans="39:39">
      <c r="AM9261" s="445"/>
    </row>
    <row r="9262" spans="39:39">
      <c r="AM9262" s="445"/>
    </row>
    <row r="9263" spans="39:39">
      <c r="AM9263" s="445"/>
    </row>
    <row r="9264" spans="39:39">
      <c r="AM9264" s="445"/>
    </row>
    <row r="9265" spans="39:39">
      <c r="AM9265" s="445"/>
    </row>
    <row r="9266" spans="39:39">
      <c r="AM9266" s="445"/>
    </row>
    <row r="9267" spans="39:39">
      <c r="AM9267" s="445"/>
    </row>
    <row r="9268" spans="39:39">
      <c r="AM9268" s="445"/>
    </row>
    <row r="9269" spans="39:39">
      <c r="AM9269" s="445"/>
    </row>
    <row r="9270" spans="39:39">
      <c r="AM9270" s="445"/>
    </row>
    <row r="9271" spans="39:39">
      <c r="AM9271" s="445"/>
    </row>
    <row r="9272" spans="39:39">
      <c r="AM9272" s="445"/>
    </row>
    <row r="9273" spans="39:39">
      <c r="AM9273" s="445"/>
    </row>
    <row r="9274" spans="39:39">
      <c r="AM9274" s="445"/>
    </row>
    <row r="9275" spans="39:39">
      <c r="AM9275" s="445"/>
    </row>
    <row r="9276" spans="39:39">
      <c r="AM9276" s="445"/>
    </row>
    <row r="9277" spans="39:39">
      <c r="AM9277" s="445"/>
    </row>
    <row r="9278" spans="39:39">
      <c r="AM9278" s="445"/>
    </row>
    <row r="9279" spans="39:39">
      <c r="AM9279" s="445"/>
    </row>
    <row r="9280" spans="39:39">
      <c r="AM9280" s="445"/>
    </row>
    <row r="9281" spans="39:39">
      <c r="AM9281" s="445"/>
    </row>
    <row r="9282" spans="39:39">
      <c r="AM9282" s="445"/>
    </row>
    <row r="9283" spans="39:39">
      <c r="AM9283" s="445"/>
    </row>
    <row r="9284" spans="39:39">
      <c r="AM9284" s="445"/>
    </row>
    <row r="9285" spans="39:39">
      <c r="AM9285" s="445"/>
    </row>
    <row r="9286" spans="39:39">
      <c r="AM9286" s="445"/>
    </row>
    <row r="9287" spans="39:39">
      <c r="AM9287" s="445"/>
    </row>
    <row r="9288" spans="39:39">
      <c r="AM9288" s="445"/>
    </row>
    <row r="9289" spans="39:39">
      <c r="AM9289" s="445"/>
    </row>
    <row r="9290" spans="39:39">
      <c r="AM9290" s="445"/>
    </row>
    <row r="9291" spans="39:39">
      <c r="AM9291" s="445"/>
    </row>
    <row r="9292" spans="39:39">
      <c r="AM9292" s="445"/>
    </row>
    <row r="9293" spans="39:39">
      <c r="AM9293" s="445"/>
    </row>
    <row r="9294" spans="39:39">
      <c r="AM9294" s="445"/>
    </row>
    <row r="9295" spans="39:39">
      <c r="AM9295" s="445"/>
    </row>
    <row r="9296" spans="39:39">
      <c r="AM9296" s="445"/>
    </row>
    <row r="9297" spans="39:39">
      <c r="AM9297" s="445"/>
    </row>
    <row r="9298" spans="39:39">
      <c r="AM9298" s="445"/>
    </row>
    <row r="9299" spans="39:39">
      <c r="AM9299" s="445"/>
    </row>
    <row r="9300" spans="39:39">
      <c r="AM9300" s="445"/>
    </row>
    <row r="9301" spans="39:39">
      <c r="AM9301" s="445"/>
    </row>
    <row r="9302" spans="39:39">
      <c r="AM9302" s="445"/>
    </row>
    <row r="9303" spans="39:39">
      <c r="AM9303" s="445"/>
    </row>
    <row r="9304" spans="39:39">
      <c r="AM9304" s="445"/>
    </row>
    <row r="9305" spans="39:39">
      <c r="AM9305" s="445"/>
    </row>
    <row r="9306" spans="39:39">
      <c r="AM9306" s="445"/>
    </row>
    <row r="9307" spans="39:39">
      <c r="AM9307" s="445"/>
    </row>
    <row r="9308" spans="39:39">
      <c r="AM9308" s="445"/>
    </row>
    <row r="9309" spans="39:39">
      <c r="AM9309" s="445"/>
    </row>
    <row r="9310" spans="39:39">
      <c r="AM9310" s="445"/>
    </row>
    <row r="9311" spans="39:39">
      <c r="AM9311" s="445"/>
    </row>
    <row r="9312" spans="39:39">
      <c r="AM9312" s="445"/>
    </row>
    <row r="9313" spans="39:39">
      <c r="AM9313" s="445"/>
    </row>
    <row r="9314" spans="39:39">
      <c r="AM9314" s="445"/>
    </row>
    <row r="9315" spans="39:39">
      <c r="AM9315" s="445"/>
    </row>
    <row r="9316" spans="39:39">
      <c r="AM9316" s="445"/>
    </row>
    <row r="9317" spans="39:39">
      <c r="AM9317" s="445"/>
    </row>
    <row r="9318" spans="39:39">
      <c r="AM9318" s="445"/>
    </row>
    <row r="9319" spans="39:39">
      <c r="AM9319" s="445"/>
    </row>
    <row r="9320" spans="39:39">
      <c r="AM9320" s="445"/>
    </row>
    <row r="9321" spans="39:39">
      <c r="AM9321" s="445"/>
    </row>
    <row r="9322" spans="39:39">
      <c r="AM9322" s="445"/>
    </row>
    <row r="9323" spans="39:39">
      <c r="AM9323" s="445"/>
    </row>
    <row r="9324" spans="39:39">
      <c r="AM9324" s="445"/>
    </row>
    <row r="9325" spans="39:39">
      <c r="AM9325" s="445"/>
    </row>
    <row r="9326" spans="39:39">
      <c r="AM9326" s="445"/>
    </row>
    <row r="9327" spans="39:39">
      <c r="AM9327" s="445"/>
    </row>
    <row r="9328" spans="39:39">
      <c r="AM9328" s="445"/>
    </row>
    <row r="9329" spans="39:39">
      <c r="AM9329" s="445"/>
    </row>
    <row r="9330" spans="39:39">
      <c r="AM9330" s="445"/>
    </row>
    <row r="9331" spans="39:39">
      <c r="AM9331" s="445"/>
    </row>
    <row r="9332" spans="39:39">
      <c r="AM9332" s="445"/>
    </row>
    <row r="9333" spans="39:39">
      <c r="AM9333" s="445"/>
    </row>
    <row r="9334" spans="39:39">
      <c r="AM9334" s="445"/>
    </row>
    <row r="9335" spans="39:39">
      <c r="AM9335" s="445"/>
    </row>
    <row r="9336" spans="39:39">
      <c r="AM9336" s="445"/>
    </row>
    <row r="9337" spans="39:39">
      <c r="AM9337" s="445"/>
    </row>
    <row r="9338" spans="39:39">
      <c r="AM9338" s="445"/>
    </row>
    <row r="9339" spans="39:39">
      <c r="AM9339" s="445"/>
    </row>
    <row r="9340" spans="39:39">
      <c r="AM9340" s="445"/>
    </row>
    <row r="9341" spans="39:39">
      <c r="AM9341" s="445"/>
    </row>
    <row r="9342" spans="39:39">
      <c r="AM9342" s="445"/>
    </row>
    <row r="9343" spans="39:39">
      <c r="AM9343" s="445"/>
    </row>
    <row r="9344" spans="39:39">
      <c r="AM9344" s="445"/>
    </row>
    <row r="9345" spans="39:39">
      <c r="AM9345" s="445"/>
    </row>
    <row r="9346" spans="39:39">
      <c r="AM9346" s="445"/>
    </row>
    <row r="9347" spans="39:39">
      <c r="AM9347" s="445"/>
    </row>
    <row r="9348" spans="39:39">
      <c r="AM9348" s="445"/>
    </row>
    <row r="9349" spans="39:39">
      <c r="AM9349" s="445"/>
    </row>
    <row r="9350" spans="39:39">
      <c r="AM9350" s="445"/>
    </row>
    <row r="9351" spans="39:39">
      <c r="AM9351" s="445"/>
    </row>
    <row r="9352" spans="39:39">
      <c r="AM9352" s="445"/>
    </row>
    <row r="9353" spans="39:39">
      <c r="AM9353" s="445"/>
    </row>
    <row r="9354" spans="39:39">
      <c r="AM9354" s="445"/>
    </row>
    <row r="9355" spans="39:39">
      <c r="AM9355" s="445"/>
    </row>
    <row r="9356" spans="39:39">
      <c r="AM9356" s="445"/>
    </row>
    <row r="9357" spans="39:39">
      <c r="AM9357" s="445"/>
    </row>
    <row r="9358" spans="39:39">
      <c r="AM9358" s="445"/>
    </row>
    <row r="9359" spans="39:39">
      <c r="AM9359" s="445"/>
    </row>
    <row r="9360" spans="39:39">
      <c r="AM9360" s="445"/>
    </row>
    <row r="9361" spans="39:39">
      <c r="AM9361" s="445"/>
    </row>
    <row r="9362" spans="39:39">
      <c r="AM9362" s="445"/>
    </row>
    <row r="9363" spans="39:39">
      <c r="AM9363" s="445"/>
    </row>
    <row r="9364" spans="39:39">
      <c r="AM9364" s="445"/>
    </row>
    <row r="9365" spans="39:39">
      <c r="AM9365" s="445"/>
    </row>
    <row r="9366" spans="39:39">
      <c r="AM9366" s="445"/>
    </row>
    <row r="9367" spans="39:39">
      <c r="AM9367" s="445"/>
    </row>
    <row r="9368" spans="39:39">
      <c r="AM9368" s="445"/>
    </row>
    <row r="9369" spans="39:39">
      <c r="AM9369" s="445"/>
    </row>
    <row r="9370" spans="39:39">
      <c r="AM9370" s="445"/>
    </row>
    <row r="9371" spans="39:39">
      <c r="AM9371" s="445"/>
    </row>
    <row r="9372" spans="39:39">
      <c r="AM9372" s="445"/>
    </row>
    <row r="9373" spans="39:39">
      <c r="AM9373" s="445"/>
    </row>
    <row r="9374" spans="39:39">
      <c r="AM9374" s="445"/>
    </row>
    <row r="9375" spans="39:39">
      <c r="AM9375" s="445"/>
    </row>
    <row r="9376" spans="39:39">
      <c r="AM9376" s="445"/>
    </row>
    <row r="9377" spans="39:39">
      <c r="AM9377" s="445"/>
    </row>
    <row r="9378" spans="39:39">
      <c r="AM9378" s="445"/>
    </row>
    <row r="9379" spans="39:39">
      <c r="AM9379" s="445"/>
    </row>
    <row r="9380" spans="39:39">
      <c r="AM9380" s="445"/>
    </row>
    <row r="9381" spans="39:39">
      <c r="AM9381" s="445"/>
    </row>
    <row r="9382" spans="39:39">
      <c r="AM9382" s="445"/>
    </row>
    <row r="9383" spans="39:39">
      <c r="AM9383" s="445"/>
    </row>
    <row r="9384" spans="39:39">
      <c r="AM9384" s="445"/>
    </row>
    <row r="9385" spans="39:39">
      <c r="AM9385" s="445"/>
    </row>
    <row r="9386" spans="39:39">
      <c r="AM9386" s="445"/>
    </row>
    <row r="9387" spans="39:39">
      <c r="AM9387" s="445"/>
    </row>
    <row r="9388" spans="39:39">
      <c r="AM9388" s="445"/>
    </row>
    <row r="9389" spans="39:39">
      <c r="AM9389" s="445"/>
    </row>
    <row r="9390" spans="39:39">
      <c r="AM9390" s="445"/>
    </row>
    <row r="9391" spans="39:39">
      <c r="AM9391" s="445"/>
    </row>
    <row r="9392" spans="39:39">
      <c r="AM9392" s="445"/>
    </row>
    <row r="9393" spans="39:39">
      <c r="AM9393" s="445"/>
    </row>
    <row r="9394" spans="39:39">
      <c r="AM9394" s="445"/>
    </row>
    <row r="9395" spans="39:39">
      <c r="AM9395" s="445"/>
    </row>
    <row r="9396" spans="39:39">
      <c r="AM9396" s="445"/>
    </row>
    <row r="9397" spans="39:39">
      <c r="AM9397" s="445"/>
    </row>
    <row r="9398" spans="39:39">
      <c r="AM9398" s="445"/>
    </row>
    <row r="9399" spans="39:39">
      <c r="AM9399" s="445"/>
    </row>
    <row r="9400" spans="39:39">
      <c r="AM9400" s="445"/>
    </row>
    <row r="9401" spans="39:39">
      <c r="AM9401" s="445"/>
    </row>
    <row r="9402" spans="39:39">
      <c r="AM9402" s="445"/>
    </row>
    <row r="9403" spans="39:39">
      <c r="AM9403" s="445"/>
    </row>
    <row r="9404" spans="39:39">
      <c r="AM9404" s="445"/>
    </row>
    <row r="9405" spans="39:39">
      <c r="AM9405" s="445"/>
    </row>
    <row r="9406" spans="39:39">
      <c r="AM9406" s="445"/>
    </row>
    <row r="9407" spans="39:39">
      <c r="AM9407" s="445"/>
    </row>
    <row r="9408" spans="39:39">
      <c r="AM9408" s="445"/>
    </row>
    <row r="9409" spans="39:39">
      <c r="AM9409" s="445"/>
    </row>
    <row r="9410" spans="39:39">
      <c r="AM9410" s="445"/>
    </row>
    <row r="9411" spans="39:39">
      <c r="AM9411" s="445"/>
    </row>
    <row r="9412" spans="39:39">
      <c r="AM9412" s="445"/>
    </row>
    <row r="9413" spans="39:39">
      <c r="AM9413" s="445"/>
    </row>
    <row r="9414" spans="39:39">
      <c r="AM9414" s="445"/>
    </row>
    <row r="9415" spans="39:39">
      <c r="AM9415" s="445"/>
    </row>
    <row r="9416" spans="39:39">
      <c r="AM9416" s="445"/>
    </row>
    <row r="9417" spans="39:39">
      <c r="AM9417" s="445"/>
    </row>
    <row r="9418" spans="39:39">
      <c r="AM9418" s="445"/>
    </row>
    <row r="9419" spans="39:39">
      <c r="AM9419" s="445"/>
    </row>
    <row r="9420" spans="39:39">
      <c r="AM9420" s="445"/>
    </row>
    <row r="9421" spans="39:39">
      <c r="AM9421" s="445"/>
    </row>
    <row r="9422" spans="39:39">
      <c r="AM9422" s="445"/>
    </row>
    <row r="9423" spans="39:39">
      <c r="AM9423" s="445"/>
    </row>
    <row r="9424" spans="39:39">
      <c r="AM9424" s="445"/>
    </row>
    <row r="9425" spans="39:39">
      <c r="AM9425" s="445"/>
    </row>
    <row r="9426" spans="39:39">
      <c r="AM9426" s="445"/>
    </row>
    <row r="9427" spans="39:39">
      <c r="AM9427" s="445"/>
    </row>
    <row r="9428" spans="39:39">
      <c r="AM9428" s="445"/>
    </row>
    <row r="9429" spans="39:39">
      <c r="AM9429" s="445"/>
    </row>
    <row r="9430" spans="39:39">
      <c r="AM9430" s="445"/>
    </row>
    <row r="9431" spans="39:39">
      <c r="AM9431" s="445"/>
    </row>
    <row r="9432" spans="39:39">
      <c r="AM9432" s="445"/>
    </row>
    <row r="9433" spans="39:39">
      <c r="AM9433" s="445"/>
    </row>
    <row r="9434" spans="39:39">
      <c r="AM9434" s="445"/>
    </row>
    <row r="9435" spans="39:39">
      <c r="AM9435" s="445"/>
    </row>
    <row r="9436" spans="39:39">
      <c r="AM9436" s="445"/>
    </row>
    <row r="9437" spans="39:39">
      <c r="AM9437" s="445"/>
    </row>
    <row r="9438" spans="39:39">
      <c r="AM9438" s="445"/>
    </row>
    <row r="9439" spans="39:39">
      <c r="AM9439" s="445"/>
    </row>
    <row r="9440" spans="39:39">
      <c r="AM9440" s="445"/>
    </row>
    <row r="9441" spans="39:39">
      <c r="AM9441" s="445"/>
    </row>
    <row r="9442" spans="39:39">
      <c r="AM9442" s="445"/>
    </row>
    <row r="9443" spans="39:39">
      <c r="AM9443" s="445"/>
    </row>
    <row r="9444" spans="39:39">
      <c r="AM9444" s="445"/>
    </row>
    <row r="9445" spans="39:39">
      <c r="AM9445" s="445"/>
    </row>
    <row r="9446" spans="39:39">
      <c r="AM9446" s="445"/>
    </row>
    <row r="9447" spans="39:39">
      <c r="AM9447" s="445"/>
    </row>
    <row r="9448" spans="39:39">
      <c r="AM9448" s="445"/>
    </row>
    <row r="9449" spans="39:39">
      <c r="AM9449" s="445"/>
    </row>
    <row r="9450" spans="39:39">
      <c r="AM9450" s="445"/>
    </row>
    <row r="9451" spans="39:39">
      <c r="AM9451" s="445"/>
    </row>
    <row r="9452" spans="39:39">
      <c r="AM9452" s="445"/>
    </row>
    <row r="9453" spans="39:39">
      <c r="AM9453" s="445"/>
    </row>
    <row r="9454" spans="39:39">
      <c r="AM9454" s="445"/>
    </row>
    <row r="9455" spans="39:39">
      <c r="AM9455" s="445"/>
    </row>
    <row r="9456" spans="39:39">
      <c r="AM9456" s="445"/>
    </row>
    <row r="9457" spans="39:39">
      <c r="AM9457" s="445"/>
    </row>
    <row r="9458" spans="39:39">
      <c r="AM9458" s="445"/>
    </row>
    <row r="9459" spans="39:39">
      <c r="AM9459" s="445"/>
    </row>
    <row r="9460" spans="39:39">
      <c r="AM9460" s="445"/>
    </row>
    <row r="9461" spans="39:39">
      <c r="AM9461" s="445"/>
    </row>
    <row r="9462" spans="39:39">
      <c r="AM9462" s="445"/>
    </row>
    <row r="9463" spans="39:39">
      <c r="AM9463" s="445"/>
    </row>
    <row r="9464" spans="39:39">
      <c r="AM9464" s="445"/>
    </row>
    <row r="9465" spans="39:39">
      <c r="AM9465" s="445"/>
    </row>
    <row r="9466" spans="39:39">
      <c r="AM9466" s="445"/>
    </row>
    <row r="9467" spans="39:39">
      <c r="AM9467" s="445"/>
    </row>
    <row r="9468" spans="39:39">
      <c r="AM9468" s="445"/>
    </row>
    <row r="9469" spans="39:39">
      <c r="AM9469" s="445"/>
    </row>
    <row r="9470" spans="39:39">
      <c r="AM9470" s="445"/>
    </row>
    <row r="9471" spans="39:39">
      <c r="AM9471" s="445"/>
    </row>
    <row r="9472" spans="39:39">
      <c r="AM9472" s="445"/>
    </row>
    <row r="9473" spans="39:39">
      <c r="AM9473" s="445"/>
    </row>
    <row r="9474" spans="39:39">
      <c r="AM9474" s="445"/>
    </row>
    <row r="9475" spans="39:39">
      <c r="AM9475" s="445"/>
    </row>
    <row r="9476" spans="39:39">
      <c r="AM9476" s="445"/>
    </row>
    <row r="9477" spans="39:39">
      <c r="AM9477" s="445"/>
    </row>
    <row r="9478" spans="39:39">
      <c r="AM9478" s="445"/>
    </row>
    <row r="9479" spans="39:39">
      <c r="AM9479" s="445"/>
    </row>
    <row r="9480" spans="39:39">
      <c r="AM9480" s="445"/>
    </row>
    <row r="9481" spans="39:39">
      <c r="AM9481" s="445"/>
    </row>
    <row r="9482" spans="39:39">
      <c r="AM9482" s="445"/>
    </row>
    <row r="9483" spans="39:39">
      <c r="AM9483" s="445"/>
    </row>
    <row r="9484" spans="39:39">
      <c r="AM9484" s="445"/>
    </row>
    <row r="9485" spans="39:39">
      <c r="AM9485" s="445"/>
    </row>
    <row r="9486" spans="39:39">
      <c r="AM9486" s="445"/>
    </row>
    <row r="9487" spans="39:39">
      <c r="AM9487" s="445"/>
    </row>
    <row r="9488" spans="39:39">
      <c r="AM9488" s="445"/>
    </row>
    <row r="9489" spans="39:39">
      <c r="AM9489" s="445"/>
    </row>
    <row r="9490" spans="39:39">
      <c r="AM9490" s="445"/>
    </row>
    <row r="9491" spans="39:39">
      <c r="AM9491" s="445"/>
    </row>
    <row r="9492" spans="39:39">
      <c r="AM9492" s="445"/>
    </row>
    <row r="9493" spans="39:39">
      <c r="AM9493" s="445"/>
    </row>
    <row r="9494" spans="39:39">
      <c r="AM9494" s="445"/>
    </row>
    <row r="9495" spans="39:39">
      <c r="AM9495" s="445"/>
    </row>
    <row r="9496" spans="39:39">
      <c r="AM9496" s="445"/>
    </row>
    <row r="9497" spans="39:39">
      <c r="AM9497" s="445"/>
    </row>
    <row r="9498" spans="39:39">
      <c r="AM9498" s="445"/>
    </row>
    <row r="9499" spans="39:39">
      <c r="AM9499" s="445"/>
    </row>
    <row r="9500" spans="39:39">
      <c r="AM9500" s="445"/>
    </row>
    <row r="9501" spans="39:39">
      <c r="AM9501" s="445"/>
    </row>
    <row r="9502" spans="39:39">
      <c r="AM9502" s="445"/>
    </row>
    <row r="9503" spans="39:39">
      <c r="AM9503" s="445"/>
    </row>
    <row r="9504" spans="39:39">
      <c r="AM9504" s="445"/>
    </row>
    <row r="9505" spans="39:39">
      <c r="AM9505" s="445"/>
    </row>
    <row r="9506" spans="39:39">
      <c r="AM9506" s="445"/>
    </row>
    <row r="9507" spans="39:39">
      <c r="AM9507" s="445"/>
    </row>
    <row r="9508" spans="39:39">
      <c r="AM9508" s="445"/>
    </row>
    <row r="9509" spans="39:39">
      <c r="AM9509" s="445"/>
    </row>
    <row r="9510" spans="39:39">
      <c r="AM9510" s="445"/>
    </row>
    <row r="9511" spans="39:39">
      <c r="AM9511" s="445"/>
    </row>
    <row r="9512" spans="39:39">
      <c r="AM9512" s="445"/>
    </row>
    <row r="9513" spans="39:39">
      <c r="AM9513" s="445"/>
    </row>
    <row r="9514" spans="39:39">
      <c r="AM9514" s="445"/>
    </row>
    <row r="9515" spans="39:39">
      <c r="AM9515" s="445"/>
    </row>
    <row r="9516" spans="39:39">
      <c r="AM9516" s="445"/>
    </row>
    <row r="9517" spans="39:39">
      <c r="AM9517" s="445"/>
    </row>
    <row r="9518" spans="39:39">
      <c r="AM9518" s="445"/>
    </row>
    <row r="9519" spans="39:39">
      <c r="AM9519" s="445"/>
    </row>
    <row r="9520" spans="39:39">
      <c r="AM9520" s="445"/>
    </row>
    <row r="9521" spans="39:39">
      <c r="AM9521" s="445"/>
    </row>
    <row r="9522" spans="39:39">
      <c r="AM9522" s="445"/>
    </row>
    <row r="9523" spans="39:39">
      <c r="AM9523" s="445"/>
    </row>
    <row r="9524" spans="39:39">
      <c r="AM9524" s="445"/>
    </row>
    <row r="9525" spans="39:39">
      <c r="AM9525" s="445"/>
    </row>
    <row r="9526" spans="39:39">
      <c r="AM9526" s="445"/>
    </row>
    <row r="9527" spans="39:39">
      <c r="AM9527" s="445"/>
    </row>
    <row r="9528" spans="39:39">
      <c r="AM9528" s="445"/>
    </row>
    <row r="9529" spans="39:39">
      <c r="AM9529" s="445"/>
    </row>
    <row r="9530" spans="39:39">
      <c r="AM9530" s="445"/>
    </row>
    <row r="9531" spans="39:39">
      <c r="AM9531" s="445"/>
    </row>
    <row r="9532" spans="39:39">
      <c r="AM9532" s="445"/>
    </row>
    <row r="9533" spans="39:39">
      <c r="AM9533" s="445"/>
    </row>
    <row r="9534" spans="39:39">
      <c r="AM9534" s="445"/>
    </row>
    <row r="9535" spans="39:39">
      <c r="AM9535" s="445"/>
    </row>
    <row r="9536" spans="39:39">
      <c r="AM9536" s="445"/>
    </row>
    <row r="9537" spans="39:39">
      <c r="AM9537" s="445"/>
    </row>
    <row r="9538" spans="39:39">
      <c r="AM9538" s="445"/>
    </row>
    <row r="9539" spans="39:39">
      <c r="AM9539" s="445"/>
    </row>
    <row r="9540" spans="39:39">
      <c r="AM9540" s="445"/>
    </row>
    <row r="9541" spans="39:39">
      <c r="AM9541" s="445"/>
    </row>
    <row r="9542" spans="39:39">
      <c r="AM9542" s="445"/>
    </row>
    <row r="9543" spans="39:39">
      <c r="AM9543" s="445"/>
    </row>
    <row r="9544" spans="39:39">
      <c r="AM9544" s="445"/>
    </row>
    <row r="9545" spans="39:39">
      <c r="AM9545" s="445"/>
    </row>
    <row r="9546" spans="39:39">
      <c r="AM9546" s="445"/>
    </row>
    <row r="9547" spans="39:39">
      <c r="AM9547" s="445"/>
    </row>
    <row r="9548" spans="39:39">
      <c r="AM9548" s="445"/>
    </row>
    <row r="9549" spans="39:39">
      <c r="AM9549" s="445"/>
    </row>
    <row r="9550" spans="39:39">
      <c r="AM9550" s="445"/>
    </row>
    <row r="9551" spans="39:39">
      <c r="AM9551" s="445"/>
    </row>
    <row r="9552" spans="39:39">
      <c r="AM9552" s="445"/>
    </row>
    <row r="9553" spans="39:39">
      <c r="AM9553" s="445"/>
    </row>
    <row r="9554" spans="39:39">
      <c r="AM9554" s="445"/>
    </row>
    <row r="9555" spans="39:39">
      <c r="AM9555" s="445"/>
    </row>
    <row r="9556" spans="39:39">
      <c r="AM9556" s="445"/>
    </row>
    <row r="9557" spans="39:39">
      <c r="AM9557" s="445"/>
    </row>
    <row r="9558" spans="39:39">
      <c r="AM9558" s="445"/>
    </row>
    <row r="9559" spans="39:39">
      <c r="AM9559" s="445"/>
    </row>
    <row r="9560" spans="39:39">
      <c r="AM9560" s="445"/>
    </row>
    <row r="9561" spans="39:39">
      <c r="AM9561" s="445"/>
    </row>
    <row r="9562" spans="39:39">
      <c r="AM9562" s="445"/>
    </row>
    <row r="9563" spans="39:39">
      <c r="AM9563" s="445"/>
    </row>
    <row r="9564" spans="39:39">
      <c r="AM9564" s="445"/>
    </row>
    <row r="9565" spans="39:39">
      <c r="AM9565" s="445"/>
    </row>
    <row r="9566" spans="39:39">
      <c r="AM9566" s="445"/>
    </row>
    <row r="9567" spans="39:39">
      <c r="AM9567" s="445"/>
    </row>
    <row r="9568" spans="39:39">
      <c r="AM9568" s="445"/>
    </row>
    <row r="9569" spans="39:39">
      <c r="AM9569" s="445"/>
    </row>
    <row r="9570" spans="39:39">
      <c r="AM9570" s="445"/>
    </row>
    <row r="9571" spans="39:39">
      <c r="AM9571" s="445"/>
    </row>
    <row r="9572" spans="39:39">
      <c r="AM9572" s="445"/>
    </row>
    <row r="9573" spans="39:39">
      <c r="AM9573" s="445"/>
    </row>
    <row r="9574" spans="39:39">
      <c r="AM9574" s="445"/>
    </row>
    <row r="9575" spans="39:39">
      <c r="AM9575" s="445"/>
    </row>
    <row r="9576" spans="39:39">
      <c r="AM9576" s="445"/>
    </row>
    <row r="9577" spans="39:39">
      <c r="AM9577" s="445"/>
    </row>
    <row r="9578" spans="39:39">
      <c r="AM9578" s="445"/>
    </row>
    <row r="9579" spans="39:39">
      <c r="AM9579" s="445"/>
    </row>
    <row r="9580" spans="39:39">
      <c r="AM9580" s="445"/>
    </row>
    <row r="9581" spans="39:39">
      <c r="AM9581" s="445"/>
    </row>
    <row r="9582" spans="39:39">
      <c r="AM9582" s="445"/>
    </row>
    <row r="9583" spans="39:39">
      <c r="AM9583" s="445"/>
    </row>
    <row r="9584" spans="39:39">
      <c r="AM9584" s="445"/>
    </row>
    <row r="9585" spans="39:39">
      <c r="AM9585" s="445"/>
    </row>
    <row r="9586" spans="39:39">
      <c r="AM9586" s="445"/>
    </row>
    <row r="9587" spans="39:39">
      <c r="AM9587" s="445"/>
    </row>
    <row r="9588" spans="39:39">
      <c r="AM9588" s="445"/>
    </row>
    <row r="9589" spans="39:39">
      <c r="AM9589" s="445"/>
    </row>
    <row r="9590" spans="39:39">
      <c r="AM9590" s="445"/>
    </row>
    <row r="9591" spans="39:39">
      <c r="AM9591" s="445"/>
    </row>
    <row r="9592" spans="39:39">
      <c r="AM9592" s="445"/>
    </row>
    <row r="9593" spans="39:39">
      <c r="AM9593" s="445"/>
    </row>
    <row r="9594" spans="39:39">
      <c r="AM9594" s="445"/>
    </row>
    <row r="9595" spans="39:39">
      <c r="AM9595" s="445"/>
    </row>
    <row r="9596" spans="39:39">
      <c r="AM9596" s="445"/>
    </row>
    <row r="9597" spans="39:39">
      <c r="AM9597" s="445"/>
    </row>
    <row r="9598" spans="39:39">
      <c r="AM9598" s="445"/>
    </row>
    <row r="9599" spans="39:39">
      <c r="AM9599" s="445"/>
    </row>
    <row r="9600" spans="39:39">
      <c r="AM9600" s="445"/>
    </row>
    <row r="9601" spans="39:39">
      <c r="AM9601" s="445"/>
    </row>
    <row r="9602" spans="39:39">
      <c r="AM9602" s="445"/>
    </row>
    <row r="9603" spans="39:39">
      <c r="AM9603" s="445"/>
    </row>
    <row r="9604" spans="39:39">
      <c r="AM9604" s="445"/>
    </row>
    <row r="9605" spans="39:39">
      <c r="AM9605" s="445"/>
    </row>
    <row r="9606" spans="39:39">
      <c r="AM9606" s="445"/>
    </row>
    <row r="9607" spans="39:39">
      <c r="AM9607" s="445"/>
    </row>
    <row r="9608" spans="39:39">
      <c r="AM9608" s="445"/>
    </row>
    <row r="9609" spans="39:39">
      <c r="AM9609" s="445"/>
    </row>
    <row r="9610" spans="39:39">
      <c r="AM9610" s="445"/>
    </row>
    <row r="9611" spans="39:39">
      <c r="AM9611" s="445"/>
    </row>
    <row r="9612" spans="39:39">
      <c r="AM9612" s="445"/>
    </row>
    <row r="9613" spans="39:39">
      <c r="AM9613" s="445"/>
    </row>
    <row r="9614" spans="39:39">
      <c r="AM9614" s="445"/>
    </row>
    <row r="9615" spans="39:39">
      <c r="AM9615" s="445"/>
    </row>
    <row r="9616" spans="39:39">
      <c r="AM9616" s="445"/>
    </row>
    <row r="9617" spans="39:39">
      <c r="AM9617" s="445"/>
    </row>
    <row r="9618" spans="39:39">
      <c r="AM9618" s="445"/>
    </row>
    <row r="9619" spans="39:39">
      <c r="AM9619" s="445"/>
    </row>
    <row r="9620" spans="39:39">
      <c r="AM9620" s="445"/>
    </row>
    <row r="9621" spans="39:39">
      <c r="AM9621" s="445"/>
    </row>
    <row r="9622" spans="39:39">
      <c r="AM9622" s="445"/>
    </row>
    <row r="9623" spans="39:39">
      <c r="AM9623" s="445"/>
    </row>
    <row r="9624" spans="39:39">
      <c r="AM9624" s="445"/>
    </row>
    <row r="9625" spans="39:39">
      <c r="AM9625" s="445"/>
    </row>
    <row r="9626" spans="39:39">
      <c r="AM9626" s="445"/>
    </row>
    <row r="9627" spans="39:39">
      <c r="AM9627" s="445"/>
    </row>
    <row r="9628" spans="39:39">
      <c r="AM9628" s="445"/>
    </row>
    <row r="9629" spans="39:39">
      <c r="AM9629" s="445"/>
    </row>
    <row r="9630" spans="39:39">
      <c r="AM9630" s="445"/>
    </row>
    <row r="9631" spans="39:39">
      <c r="AM9631" s="445"/>
    </row>
    <row r="9632" spans="39:39">
      <c r="AM9632" s="445"/>
    </row>
    <row r="9633" spans="39:39">
      <c r="AM9633" s="445"/>
    </row>
    <row r="9634" spans="39:39">
      <c r="AM9634" s="445"/>
    </row>
    <row r="9635" spans="39:39">
      <c r="AM9635" s="445"/>
    </row>
    <row r="9636" spans="39:39">
      <c r="AM9636" s="445"/>
    </row>
    <row r="9637" spans="39:39">
      <c r="AM9637" s="445"/>
    </row>
    <row r="9638" spans="39:39">
      <c r="AM9638" s="445"/>
    </row>
    <row r="9639" spans="39:39">
      <c r="AM9639" s="445"/>
    </row>
    <row r="9640" spans="39:39">
      <c r="AM9640" s="445"/>
    </row>
    <row r="9641" spans="39:39">
      <c r="AM9641" s="445"/>
    </row>
    <row r="9642" spans="39:39">
      <c r="AM9642" s="445"/>
    </row>
    <row r="9643" spans="39:39">
      <c r="AM9643" s="445"/>
    </row>
    <row r="9644" spans="39:39">
      <c r="AM9644" s="445"/>
    </row>
    <row r="9645" spans="39:39">
      <c r="AM9645" s="445"/>
    </row>
    <row r="9646" spans="39:39">
      <c r="AM9646" s="445"/>
    </row>
    <row r="9647" spans="39:39">
      <c r="AM9647" s="445"/>
    </row>
    <row r="9648" spans="39:39">
      <c r="AM9648" s="445"/>
    </row>
    <row r="9649" spans="39:39">
      <c r="AM9649" s="445"/>
    </row>
    <row r="9650" spans="39:39">
      <c r="AM9650" s="445"/>
    </row>
    <row r="9651" spans="39:39">
      <c r="AM9651" s="445"/>
    </row>
    <row r="9652" spans="39:39">
      <c r="AM9652" s="445"/>
    </row>
    <row r="9653" spans="39:39">
      <c r="AM9653" s="445"/>
    </row>
    <row r="9654" spans="39:39">
      <c r="AM9654" s="445"/>
    </row>
    <row r="9655" spans="39:39">
      <c r="AM9655" s="445"/>
    </row>
    <row r="9656" spans="39:39">
      <c r="AM9656" s="445"/>
    </row>
    <row r="9657" spans="39:39">
      <c r="AM9657" s="445"/>
    </row>
    <row r="9658" spans="39:39">
      <c r="AM9658" s="445"/>
    </row>
    <row r="9659" spans="39:39">
      <c r="AM9659" s="445"/>
    </row>
    <row r="9660" spans="39:39">
      <c r="AM9660" s="445"/>
    </row>
    <row r="9661" spans="39:39">
      <c r="AM9661" s="445"/>
    </row>
    <row r="9662" spans="39:39">
      <c r="AM9662" s="445"/>
    </row>
    <row r="9663" spans="39:39">
      <c r="AM9663" s="445"/>
    </row>
    <row r="9664" spans="39:39">
      <c r="AM9664" s="445"/>
    </row>
    <row r="9665" spans="39:39">
      <c r="AM9665" s="445"/>
    </row>
    <row r="9666" spans="39:39">
      <c r="AM9666" s="445"/>
    </row>
    <row r="9667" spans="39:39">
      <c r="AM9667" s="445"/>
    </row>
    <row r="9668" spans="39:39">
      <c r="AM9668" s="445"/>
    </row>
    <row r="9669" spans="39:39">
      <c r="AM9669" s="445"/>
    </row>
    <row r="9670" spans="39:39">
      <c r="AM9670" s="445"/>
    </row>
    <row r="9671" spans="39:39">
      <c r="AM9671" s="445"/>
    </row>
    <row r="9672" spans="39:39">
      <c r="AM9672" s="445"/>
    </row>
    <row r="9673" spans="39:39">
      <c r="AM9673" s="445"/>
    </row>
    <row r="9674" spans="39:39">
      <c r="AM9674" s="445"/>
    </row>
    <row r="9675" spans="39:39">
      <c r="AM9675" s="445"/>
    </row>
    <row r="9676" spans="39:39">
      <c r="AM9676" s="445"/>
    </row>
    <row r="9677" spans="39:39">
      <c r="AM9677" s="445"/>
    </row>
    <row r="9678" spans="39:39">
      <c r="AM9678" s="445"/>
    </row>
    <row r="9679" spans="39:39">
      <c r="AM9679" s="445"/>
    </row>
    <row r="9680" spans="39:39">
      <c r="AM9680" s="445"/>
    </row>
    <row r="9681" spans="39:39">
      <c r="AM9681" s="445"/>
    </row>
    <row r="9682" spans="39:39">
      <c r="AM9682" s="445"/>
    </row>
    <row r="9683" spans="39:39">
      <c r="AM9683" s="445"/>
    </row>
    <row r="9684" spans="39:39">
      <c r="AM9684" s="445"/>
    </row>
    <row r="9685" spans="39:39">
      <c r="AM9685" s="445"/>
    </row>
    <row r="9686" spans="39:39">
      <c r="AM9686" s="445"/>
    </row>
    <row r="9687" spans="39:39">
      <c r="AM9687" s="445"/>
    </row>
    <row r="9688" spans="39:39">
      <c r="AM9688" s="445"/>
    </row>
    <row r="9689" spans="39:39">
      <c r="AM9689" s="445"/>
    </row>
    <row r="9690" spans="39:39">
      <c r="AM9690" s="445"/>
    </row>
    <row r="9691" spans="39:39">
      <c r="AM9691" s="445"/>
    </row>
    <row r="9692" spans="39:39">
      <c r="AM9692" s="445"/>
    </row>
    <row r="9693" spans="39:39">
      <c r="AM9693" s="445"/>
    </row>
    <row r="9694" spans="39:39">
      <c r="AM9694" s="445"/>
    </row>
    <row r="9695" spans="39:39">
      <c r="AM9695" s="445"/>
    </row>
    <row r="9696" spans="39:39">
      <c r="AM9696" s="445"/>
    </row>
    <row r="9697" spans="39:39">
      <c r="AM9697" s="445"/>
    </row>
    <row r="9698" spans="39:39">
      <c r="AM9698" s="445"/>
    </row>
    <row r="9699" spans="39:39">
      <c r="AM9699" s="445"/>
    </row>
    <row r="9700" spans="39:39">
      <c r="AM9700" s="445"/>
    </row>
    <row r="9701" spans="39:39">
      <c r="AM9701" s="445"/>
    </row>
    <row r="9702" spans="39:39">
      <c r="AM9702" s="445"/>
    </row>
    <row r="9703" spans="39:39">
      <c r="AM9703" s="445"/>
    </row>
    <row r="9704" spans="39:39">
      <c r="AM9704" s="445"/>
    </row>
    <row r="9705" spans="39:39">
      <c r="AM9705" s="445"/>
    </row>
    <row r="9706" spans="39:39">
      <c r="AM9706" s="445"/>
    </row>
    <row r="9707" spans="39:39">
      <c r="AM9707" s="445"/>
    </row>
    <row r="9708" spans="39:39">
      <c r="AM9708" s="445"/>
    </row>
    <row r="9709" spans="39:39">
      <c r="AM9709" s="445"/>
    </row>
    <row r="9710" spans="39:39">
      <c r="AM9710" s="445"/>
    </row>
    <row r="9711" spans="39:39">
      <c r="AM9711" s="445"/>
    </row>
    <row r="9712" spans="39:39">
      <c r="AM9712" s="445"/>
    </row>
    <row r="9713" spans="39:39">
      <c r="AM9713" s="445"/>
    </row>
    <row r="9714" spans="39:39">
      <c r="AM9714" s="445"/>
    </row>
    <row r="9715" spans="39:39">
      <c r="AM9715" s="445"/>
    </row>
    <row r="9716" spans="39:39">
      <c r="AM9716" s="445"/>
    </row>
    <row r="9717" spans="39:39">
      <c r="AM9717" s="445"/>
    </row>
    <row r="9718" spans="39:39">
      <c r="AM9718" s="445"/>
    </row>
    <row r="9719" spans="39:39">
      <c r="AM9719" s="445"/>
    </row>
    <row r="9720" spans="39:39">
      <c r="AM9720" s="445"/>
    </row>
    <row r="9721" spans="39:39">
      <c r="AM9721" s="445"/>
    </row>
    <row r="9722" spans="39:39">
      <c r="AM9722" s="445"/>
    </row>
    <row r="9723" spans="39:39">
      <c r="AM9723" s="445"/>
    </row>
    <row r="9724" spans="39:39">
      <c r="AM9724" s="445"/>
    </row>
    <row r="9725" spans="39:39">
      <c r="AM9725" s="445"/>
    </row>
    <row r="9726" spans="39:39">
      <c r="AM9726" s="445"/>
    </row>
    <row r="9727" spans="39:39">
      <c r="AM9727" s="445"/>
    </row>
    <row r="9728" spans="39:39">
      <c r="AM9728" s="445"/>
    </row>
    <row r="9729" spans="39:39">
      <c r="AM9729" s="445"/>
    </row>
    <row r="9730" spans="39:39">
      <c r="AM9730" s="445"/>
    </row>
    <row r="9731" spans="39:39">
      <c r="AM9731" s="445"/>
    </row>
    <row r="9732" spans="39:39">
      <c r="AM9732" s="445"/>
    </row>
    <row r="9733" spans="39:39">
      <c r="AM9733" s="445"/>
    </row>
    <row r="9734" spans="39:39">
      <c r="AM9734" s="445"/>
    </row>
    <row r="9735" spans="39:39">
      <c r="AM9735" s="445"/>
    </row>
    <row r="9736" spans="39:39">
      <c r="AM9736" s="445"/>
    </row>
    <row r="9737" spans="39:39">
      <c r="AM9737" s="445"/>
    </row>
    <row r="9738" spans="39:39">
      <c r="AM9738" s="445"/>
    </row>
    <row r="9739" spans="39:39">
      <c r="AM9739" s="445"/>
    </row>
    <row r="9740" spans="39:39">
      <c r="AM9740" s="445"/>
    </row>
    <row r="9741" spans="39:39">
      <c r="AM9741" s="445"/>
    </row>
    <row r="9742" spans="39:39">
      <c r="AM9742" s="445"/>
    </row>
    <row r="9743" spans="39:39">
      <c r="AM9743" s="445"/>
    </row>
    <row r="9744" spans="39:39">
      <c r="AM9744" s="445"/>
    </row>
    <row r="9745" spans="39:39">
      <c r="AM9745" s="445"/>
    </row>
    <row r="9746" spans="39:39">
      <c r="AM9746" s="445"/>
    </row>
    <row r="9747" spans="39:39">
      <c r="AM9747" s="445"/>
    </row>
    <row r="9748" spans="39:39">
      <c r="AM9748" s="445"/>
    </row>
    <row r="9749" spans="39:39">
      <c r="AM9749" s="445"/>
    </row>
    <row r="9750" spans="39:39">
      <c r="AM9750" s="445"/>
    </row>
    <row r="9751" spans="39:39">
      <c r="AM9751" s="445"/>
    </row>
    <row r="9752" spans="39:39">
      <c r="AM9752" s="445"/>
    </row>
    <row r="9753" spans="39:39">
      <c r="AM9753" s="445"/>
    </row>
    <row r="9754" spans="39:39">
      <c r="AM9754" s="445"/>
    </row>
    <row r="9755" spans="39:39">
      <c r="AM9755" s="445"/>
    </row>
    <row r="9756" spans="39:39">
      <c r="AM9756" s="445"/>
    </row>
    <row r="9757" spans="39:39">
      <c r="AM9757" s="445"/>
    </row>
    <row r="9758" spans="39:39">
      <c r="AM9758" s="445"/>
    </row>
    <row r="9759" spans="39:39">
      <c r="AM9759" s="445"/>
    </row>
    <row r="9760" spans="39:39">
      <c r="AM9760" s="445"/>
    </row>
    <row r="9761" spans="39:39">
      <c r="AM9761" s="445"/>
    </row>
    <row r="9762" spans="39:39">
      <c r="AM9762" s="445"/>
    </row>
    <row r="9763" spans="39:39">
      <c r="AM9763" s="445"/>
    </row>
    <row r="9764" spans="39:39">
      <c r="AM9764" s="445"/>
    </row>
    <row r="9765" spans="39:39">
      <c r="AM9765" s="445"/>
    </row>
    <row r="9766" spans="39:39">
      <c r="AM9766" s="445"/>
    </row>
    <row r="9767" spans="39:39">
      <c r="AM9767" s="445"/>
    </row>
    <row r="9768" spans="39:39">
      <c r="AM9768" s="445"/>
    </row>
    <row r="9769" spans="39:39">
      <c r="AM9769" s="445"/>
    </row>
    <row r="9770" spans="39:39">
      <c r="AM9770" s="445"/>
    </row>
    <row r="9771" spans="39:39">
      <c r="AM9771" s="445"/>
    </row>
    <row r="9772" spans="39:39">
      <c r="AM9772" s="445"/>
    </row>
    <row r="9773" spans="39:39">
      <c r="AM9773" s="445"/>
    </row>
    <row r="9774" spans="39:39">
      <c r="AM9774" s="445"/>
    </row>
    <row r="9775" spans="39:39">
      <c r="AM9775" s="445"/>
    </row>
    <row r="9776" spans="39:39">
      <c r="AM9776" s="445"/>
    </row>
    <row r="9777" spans="39:39">
      <c r="AM9777" s="445"/>
    </row>
    <row r="9778" spans="39:39">
      <c r="AM9778" s="445"/>
    </row>
    <row r="9779" spans="39:39">
      <c r="AM9779" s="445"/>
    </row>
    <row r="9780" spans="39:39">
      <c r="AM9780" s="445"/>
    </row>
    <row r="9781" spans="39:39">
      <c r="AM9781" s="445"/>
    </row>
    <row r="9782" spans="39:39">
      <c r="AM9782" s="445"/>
    </row>
    <row r="9783" spans="39:39">
      <c r="AM9783" s="445"/>
    </row>
    <row r="9784" spans="39:39">
      <c r="AM9784" s="445"/>
    </row>
    <row r="9785" spans="39:39">
      <c r="AM9785" s="445"/>
    </row>
    <row r="9786" spans="39:39">
      <c r="AM9786" s="445"/>
    </row>
    <row r="9787" spans="39:39">
      <c r="AM9787" s="445"/>
    </row>
    <row r="9788" spans="39:39">
      <c r="AM9788" s="445"/>
    </row>
    <row r="9789" spans="39:39">
      <c r="AM9789" s="445"/>
    </row>
    <row r="9790" spans="39:39">
      <c r="AM9790" s="445"/>
    </row>
    <row r="9791" spans="39:39">
      <c r="AM9791" s="445"/>
    </row>
    <row r="9792" spans="39:39">
      <c r="AM9792" s="445"/>
    </row>
    <row r="9793" spans="39:39">
      <c r="AM9793" s="445"/>
    </row>
    <row r="9794" spans="39:39">
      <c r="AM9794" s="445"/>
    </row>
    <row r="9795" spans="39:39">
      <c r="AM9795" s="445"/>
    </row>
    <row r="9796" spans="39:39">
      <c r="AM9796" s="445"/>
    </row>
    <row r="9797" spans="39:39">
      <c r="AM9797" s="445"/>
    </row>
    <row r="9798" spans="39:39">
      <c r="AM9798" s="445"/>
    </row>
    <row r="9799" spans="39:39">
      <c r="AM9799" s="445"/>
    </row>
    <row r="9800" spans="39:39">
      <c r="AM9800" s="445"/>
    </row>
    <row r="9801" spans="39:39">
      <c r="AM9801" s="445"/>
    </row>
    <row r="9802" spans="39:39">
      <c r="AM9802" s="445"/>
    </row>
    <row r="9803" spans="39:39">
      <c r="AM9803" s="445"/>
    </row>
    <row r="9804" spans="39:39">
      <c r="AM9804" s="445"/>
    </row>
    <row r="9805" spans="39:39">
      <c r="AM9805" s="445"/>
    </row>
    <row r="9806" spans="39:39">
      <c r="AM9806" s="445"/>
    </row>
    <row r="9807" spans="39:39">
      <c r="AM9807" s="445"/>
    </row>
    <row r="9808" spans="39:39">
      <c r="AM9808" s="445"/>
    </row>
    <row r="9809" spans="39:39">
      <c r="AM9809" s="445"/>
    </row>
    <row r="9810" spans="39:39">
      <c r="AM9810" s="445"/>
    </row>
    <row r="9811" spans="39:39">
      <c r="AM9811" s="445"/>
    </row>
    <row r="9812" spans="39:39">
      <c r="AM9812" s="445"/>
    </row>
    <row r="9813" spans="39:39">
      <c r="AM9813" s="445"/>
    </row>
    <row r="9814" spans="39:39">
      <c r="AM9814" s="445"/>
    </row>
    <row r="9815" spans="39:39">
      <c r="AM9815" s="445"/>
    </row>
    <row r="9816" spans="39:39">
      <c r="AM9816" s="445"/>
    </row>
    <row r="9817" spans="39:39">
      <c r="AM9817" s="445"/>
    </row>
    <row r="9818" spans="39:39">
      <c r="AM9818" s="445"/>
    </row>
    <row r="9819" spans="39:39">
      <c r="AM9819" s="445"/>
    </row>
    <row r="9820" spans="39:39">
      <c r="AM9820" s="445"/>
    </row>
    <row r="9821" spans="39:39">
      <c r="AM9821" s="445"/>
    </row>
    <row r="9822" spans="39:39">
      <c r="AM9822" s="445"/>
    </row>
    <row r="9823" spans="39:39">
      <c r="AM9823" s="445"/>
    </row>
    <row r="9824" spans="39:39">
      <c r="AM9824" s="445"/>
    </row>
    <row r="9825" spans="39:39">
      <c r="AM9825" s="445"/>
    </row>
    <row r="9826" spans="39:39">
      <c r="AM9826" s="445"/>
    </row>
    <row r="9827" spans="39:39">
      <c r="AM9827" s="445"/>
    </row>
    <row r="9828" spans="39:39">
      <c r="AM9828" s="445"/>
    </row>
    <row r="9829" spans="39:39">
      <c r="AM9829" s="445"/>
    </row>
    <row r="9830" spans="39:39">
      <c r="AM9830" s="445"/>
    </row>
    <row r="9831" spans="39:39">
      <c r="AM9831" s="445"/>
    </row>
    <row r="9832" spans="39:39">
      <c r="AM9832" s="445"/>
    </row>
    <row r="9833" spans="39:39">
      <c r="AM9833" s="445"/>
    </row>
    <row r="9834" spans="39:39">
      <c r="AM9834" s="445"/>
    </row>
    <row r="9835" spans="39:39">
      <c r="AM9835" s="445"/>
    </row>
    <row r="9836" spans="39:39">
      <c r="AM9836" s="445"/>
    </row>
    <row r="9837" spans="39:39">
      <c r="AM9837" s="445"/>
    </row>
    <row r="9838" spans="39:39">
      <c r="AM9838" s="445"/>
    </row>
    <row r="9839" spans="39:39">
      <c r="AM9839" s="445"/>
    </row>
    <row r="9840" spans="39:39">
      <c r="AM9840" s="445"/>
    </row>
    <row r="9841" spans="39:39">
      <c r="AM9841" s="445"/>
    </row>
    <row r="9842" spans="39:39">
      <c r="AM9842" s="445"/>
    </row>
    <row r="9843" spans="39:39">
      <c r="AM9843" s="445"/>
    </row>
    <row r="9844" spans="39:39">
      <c r="AM9844" s="445"/>
    </row>
    <row r="9845" spans="39:39">
      <c r="AM9845" s="445"/>
    </row>
    <row r="9846" spans="39:39">
      <c r="AM9846" s="445"/>
    </row>
    <row r="9847" spans="39:39">
      <c r="AM9847" s="445"/>
    </row>
    <row r="9848" spans="39:39">
      <c r="AM9848" s="445"/>
    </row>
    <row r="9849" spans="39:39">
      <c r="AM9849" s="445"/>
    </row>
    <row r="9850" spans="39:39">
      <c r="AM9850" s="445"/>
    </row>
    <row r="9851" spans="39:39">
      <c r="AM9851" s="445"/>
    </row>
    <row r="9852" spans="39:39">
      <c r="AM9852" s="445"/>
    </row>
    <row r="9853" spans="39:39">
      <c r="AM9853" s="445"/>
    </row>
    <row r="9854" spans="39:39">
      <c r="AM9854" s="445"/>
    </row>
    <row r="9855" spans="39:39">
      <c r="AM9855" s="445"/>
    </row>
    <row r="9856" spans="39:39">
      <c r="AM9856" s="445"/>
    </row>
    <row r="9857" spans="39:39">
      <c r="AM9857" s="445"/>
    </row>
    <row r="9858" spans="39:39">
      <c r="AM9858" s="445"/>
    </row>
    <row r="9859" spans="39:39">
      <c r="AM9859" s="445"/>
    </row>
    <row r="9860" spans="39:39">
      <c r="AM9860" s="445"/>
    </row>
    <row r="9861" spans="39:39">
      <c r="AM9861" s="445"/>
    </row>
    <row r="9862" spans="39:39">
      <c r="AM9862" s="445"/>
    </row>
    <row r="9863" spans="39:39">
      <c r="AM9863" s="445"/>
    </row>
    <row r="9864" spans="39:39">
      <c r="AM9864" s="445"/>
    </row>
    <row r="9865" spans="39:39">
      <c r="AM9865" s="445"/>
    </row>
    <row r="9866" spans="39:39">
      <c r="AM9866" s="445"/>
    </row>
    <row r="9867" spans="39:39">
      <c r="AM9867" s="445"/>
    </row>
    <row r="9868" spans="39:39">
      <c r="AM9868" s="445"/>
    </row>
    <row r="9869" spans="39:39">
      <c r="AM9869" s="445"/>
    </row>
    <row r="9870" spans="39:39">
      <c r="AM9870" s="445"/>
    </row>
    <row r="9871" spans="39:39">
      <c r="AM9871" s="445"/>
    </row>
    <row r="9872" spans="39:39">
      <c r="AM9872" s="445"/>
    </row>
    <row r="9873" spans="39:39">
      <c r="AM9873" s="445"/>
    </row>
    <row r="9874" spans="39:39">
      <c r="AM9874" s="445"/>
    </row>
    <row r="9875" spans="39:39">
      <c r="AM9875" s="445"/>
    </row>
    <row r="9876" spans="39:39">
      <c r="AM9876" s="445"/>
    </row>
    <row r="9877" spans="39:39">
      <c r="AM9877" s="445"/>
    </row>
    <row r="9878" spans="39:39">
      <c r="AM9878" s="445"/>
    </row>
    <row r="9879" spans="39:39">
      <c r="AM9879" s="445"/>
    </row>
    <row r="9880" spans="39:39">
      <c r="AM9880" s="445"/>
    </row>
    <row r="9881" spans="39:39">
      <c r="AM9881" s="445"/>
    </row>
    <row r="9882" spans="39:39">
      <c r="AM9882" s="445"/>
    </row>
    <row r="9883" spans="39:39">
      <c r="AM9883" s="445"/>
    </row>
    <row r="9884" spans="39:39">
      <c r="AM9884" s="445"/>
    </row>
    <row r="9885" spans="39:39">
      <c r="AM9885" s="445"/>
    </row>
    <row r="9886" spans="39:39">
      <c r="AM9886" s="445"/>
    </row>
    <row r="9887" spans="39:39">
      <c r="AM9887" s="445"/>
    </row>
    <row r="9888" spans="39:39">
      <c r="AM9888" s="445"/>
    </row>
    <row r="9889" spans="39:39">
      <c r="AM9889" s="445"/>
    </row>
    <row r="9890" spans="39:39">
      <c r="AM9890" s="445"/>
    </row>
    <row r="9891" spans="39:39">
      <c r="AM9891" s="445"/>
    </row>
    <row r="9892" spans="39:39">
      <c r="AM9892" s="445"/>
    </row>
    <row r="9893" spans="39:39">
      <c r="AM9893" s="445"/>
    </row>
    <row r="9894" spans="39:39">
      <c r="AM9894" s="445"/>
    </row>
    <row r="9895" spans="39:39">
      <c r="AM9895" s="445"/>
    </row>
    <row r="9896" spans="39:39">
      <c r="AM9896" s="445"/>
    </row>
    <row r="9897" spans="39:39">
      <c r="AM9897" s="445"/>
    </row>
    <row r="9898" spans="39:39">
      <c r="AM9898" s="445"/>
    </row>
    <row r="9899" spans="39:39">
      <c r="AM9899" s="445"/>
    </row>
    <row r="9900" spans="39:39">
      <c r="AM9900" s="445"/>
    </row>
    <row r="9901" spans="39:39">
      <c r="AM9901" s="445"/>
    </row>
    <row r="9902" spans="39:39">
      <c r="AM9902" s="445"/>
    </row>
    <row r="9903" spans="39:39">
      <c r="AM9903" s="445"/>
    </row>
    <row r="9904" spans="39:39">
      <c r="AM9904" s="445"/>
    </row>
    <row r="9905" spans="39:39">
      <c r="AM9905" s="445"/>
    </row>
    <row r="9906" spans="39:39">
      <c r="AM9906" s="445"/>
    </row>
    <row r="9907" spans="39:39">
      <c r="AM9907" s="445"/>
    </row>
    <row r="9908" spans="39:39">
      <c r="AM9908" s="445"/>
    </row>
    <row r="9909" spans="39:39">
      <c r="AM9909" s="445"/>
    </row>
    <row r="9910" spans="39:39">
      <c r="AM9910" s="445"/>
    </row>
    <row r="9911" spans="39:39">
      <c r="AM9911" s="445"/>
    </row>
    <row r="9912" spans="39:39">
      <c r="AM9912" s="445"/>
    </row>
    <row r="9913" spans="39:39">
      <c r="AM9913" s="445"/>
    </row>
    <row r="9914" spans="39:39">
      <c r="AM9914" s="445"/>
    </row>
    <row r="9915" spans="39:39">
      <c r="AM9915" s="445"/>
    </row>
    <row r="9916" spans="39:39">
      <c r="AM9916" s="445"/>
    </row>
    <row r="9917" spans="39:39">
      <c r="AM9917" s="445"/>
    </row>
    <row r="9918" spans="39:39">
      <c r="AM9918" s="445"/>
    </row>
    <row r="9919" spans="39:39">
      <c r="AM9919" s="445"/>
    </row>
    <row r="9920" spans="39:39">
      <c r="AM9920" s="445"/>
    </row>
    <row r="9921" spans="39:39">
      <c r="AM9921" s="445"/>
    </row>
    <row r="9922" spans="39:39">
      <c r="AM9922" s="445"/>
    </row>
    <row r="9923" spans="39:39">
      <c r="AM9923" s="445"/>
    </row>
    <row r="9924" spans="39:39">
      <c r="AM9924" s="445"/>
    </row>
    <row r="9925" spans="39:39">
      <c r="AM9925" s="445"/>
    </row>
    <row r="9926" spans="39:39">
      <c r="AM9926" s="445"/>
    </row>
    <row r="9927" spans="39:39">
      <c r="AM9927" s="445"/>
    </row>
    <row r="9928" spans="39:39">
      <c r="AM9928" s="445"/>
    </row>
    <row r="9929" spans="39:39">
      <c r="AM9929" s="445"/>
    </row>
    <row r="9930" spans="39:39">
      <c r="AM9930" s="445"/>
    </row>
    <row r="9931" spans="39:39">
      <c r="AM9931" s="445"/>
    </row>
    <row r="9932" spans="39:39">
      <c r="AM9932" s="445"/>
    </row>
    <row r="9933" spans="39:39">
      <c r="AM9933" s="445"/>
    </row>
    <row r="9934" spans="39:39">
      <c r="AM9934" s="445"/>
    </row>
    <row r="9935" spans="39:39">
      <c r="AM9935" s="445"/>
    </row>
    <row r="9936" spans="39:39">
      <c r="AM9936" s="445"/>
    </row>
    <row r="9937" spans="39:39">
      <c r="AM9937" s="445"/>
    </row>
    <row r="9938" spans="39:39">
      <c r="AM9938" s="445"/>
    </row>
    <row r="9939" spans="39:39">
      <c r="AM9939" s="445"/>
    </row>
    <row r="9940" spans="39:39">
      <c r="AM9940" s="445"/>
    </row>
    <row r="9941" spans="39:39">
      <c r="AM9941" s="445"/>
    </row>
    <row r="9942" spans="39:39">
      <c r="AM9942" s="445"/>
    </row>
    <row r="9943" spans="39:39">
      <c r="AM9943" s="445"/>
    </row>
    <row r="9944" spans="39:39">
      <c r="AM9944" s="445"/>
    </row>
    <row r="9945" spans="39:39">
      <c r="AM9945" s="445"/>
    </row>
    <row r="9946" spans="39:39">
      <c r="AM9946" s="445"/>
    </row>
    <row r="9947" spans="39:39">
      <c r="AM9947" s="445"/>
    </row>
    <row r="9948" spans="39:39">
      <c r="AM9948" s="445"/>
    </row>
    <row r="9949" spans="39:39">
      <c r="AM9949" s="445"/>
    </row>
    <row r="9950" spans="39:39">
      <c r="AM9950" s="445"/>
    </row>
    <row r="9951" spans="39:39">
      <c r="AM9951" s="445"/>
    </row>
    <row r="9952" spans="39:39">
      <c r="AM9952" s="445"/>
    </row>
    <row r="9953" spans="39:39">
      <c r="AM9953" s="445"/>
    </row>
    <row r="9954" spans="39:39">
      <c r="AM9954" s="445"/>
    </row>
    <row r="9955" spans="39:39">
      <c r="AM9955" s="445"/>
    </row>
    <row r="9956" spans="39:39">
      <c r="AM9956" s="445"/>
    </row>
    <row r="9957" spans="39:39">
      <c r="AM9957" s="445"/>
    </row>
    <row r="9958" spans="39:39">
      <c r="AM9958" s="445"/>
    </row>
    <row r="9959" spans="39:39">
      <c r="AM9959" s="445"/>
    </row>
    <row r="9960" spans="39:39">
      <c r="AM9960" s="445"/>
    </row>
    <row r="9961" spans="39:39">
      <c r="AM9961" s="445"/>
    </row>
    <row r="9962" spans="39:39">
      <c r="AM9962" s="445"/>
    </row>
    <row r="9963" spans="39:39">
      <c r="AM9963" s="445"/>
    </row>
    <row r="9964" spans="39:39">
      <c r="AM9964" s="445"/>
    </row>
    <row r="9965" spans="39:39">
      <c r="AM9965" s="445"/>
    </row>
    <row r="9966" spans="39:39">
      <c r="AM9966" s="445"/>
    </row>
    <row r="9967" spans="39:39">
      <c r="AM9967" s="445"/>
    </row>
    <row r="9968" spans="39:39">
      <c r="AM9968" s="445"/>
    </row>
    <row r="9969" spans="39:39">
      <c r="AM9969" s="445"/>
    </row>
    <row r="9970" spans="39:39">
      <c r="AM9970" s="445"/>
    </row>
    <row r="9971" spans="39:39">
      <c r="AM9971" s="445"/>
    </row>
    <row r="9972" spans="39:39">
      <c r="AM9972" s="445"/>
    </row>
    <row r="9973" spans="39:39">
      <c r="AM9973" s="445"/>
    </row>
    <row r="9974" spans="39:39">
      <c r="AM9974" s="445"/>
    </row>
    <row r="9975" spans="39:39">
      <c r="AM9975" s="445"/>
    </row>
    <row r="9976" spans="39:39">
      <c r="AM9976" s="445"/>
    </row>
    <row r="9977" spans="39:39">
      <c r="AM9977" s="445"/>
    </row>
    <row r="9978" spans="39:39">
      <c r="AM9978" s="445"/>
    </row>
    <row r="9979" spans="39:39">
      <c r="AM9979" s="445"/>
    </row>
    <row r="9980" spans="39:39">
      <c r="AM9980" s="445"/>
    </row>
    <row r="9981" spans="39:39">
      <c r="AM9981" s="445"/>
    </row>
    <row r="9982" spans="39:39">
      <c r="AM9982" s="445"/>
    </row>
    <row r="9983" spans="39:39">
      <c r="AM9983" s="445"/>
    </row>
    <row r="9984" spans="39:39">
      <c r="AM9984" s="445"/>
    </row>
    <row r="9985" spans="39:39">
      <c r="AM9985" s="445"/>
    </row>
    <row r="9986" spans="39:39">
      <c r="AM9986" s="445"/>
    </row>
    <row r="9987" spans="39:39">
      <c r="AM9987" s="445"/>
    </row>
    <row r="9988" spans="39:39">
      <c r="AM9988" s="445"/>
    </row>
    <row r="9989" spans="39:39">
      <c r="AM9989" s="445"/>
    </row>
    <row r="9990" spans="39:39">
      <c r="AM9990" s="445"/>
    </row>
    <row r="9991" spans="39:39">
      <c r="AM9991" s="445"/>
    </row>
    <row r="9992" spans="39:39">
      <c r="AM9992" s="445"/>
    </row>
    <row r="9993" spans="39:39">
      <c r="AM9993" s="445"/>
    </row>
    <row r="9994" spans="39:39">
      <c r="AM9994" s="445"/>
    </row>
    <row r="9995" spans="39:39">
      <c r="AM9995" s="445"/>
    </row>
    <row r="9996" spans="39:39">
      <c r="AM9996" s="445"/>
    </row>
    <row r="9997" spans="39:39">
      <c r="AM9997" s="445"/>
    </row>
    <row r="9998" spans="39:39">
      <c r="AM9998" s="445"/>
    </row>
    <row r="9999" spans="39:39">
      <c r="AM9999" s="445"/>
    </row>
    <row r="10000" spans="39:39">
      <c r="AM10000" s="445"/>
    </row>
    <row r="10001" spans="39:39">
      <c r="AM10001" s="445"/>
    </row>
    <row r="10002" spans="39:39">
      <c r="AM10002" s="445"/>
    </row>
    <row r="10003" spans="39:39">
      <c r="AM10003" s="445"/>
    </row>
    <row r="10004" spans="39:39">
      <c r="AM10004" s="445"/>
    </row>
    <row r="10005" spans="39:39">
      <c r="AM10005" s="445"/>
    </row>
    <row r="10006" spans="39:39">
      <c r="AM10006" s="445"/>
    </row>
    <row r="10007" spans="39:39">
      <c r="AM10007" s="445"/>
    </row>
    <row r="10008" spans="39:39">
      <c r="AM10008" s="445"/>
    </row>
    <row r="10009" spans="39:39">
      <c r="AM10009" s="445"/>
    </row>
    <row r="10010" spans="39:39">
      <c r="AM10010" s="445"/>
    </row>
    <row r="10011" spans="39:39">
      <c r="AM10011" s="445"/>
    </row>
    <row r="10012" spans="39:39">
      <c r="AM10012" s="445"/>
    </row>
    <row r="10013" spans="39:39">
      <c r="AM10013" s="445"/>
    </row>
    <row r="10014" spans="39:39">
      <c r="AM10014" s="445"/>
    </row>
    <row r="10015" spans="39:39">
      <c r="AM10015" s="445"/>
    </row>
    <row r="10016" spans="39:39">
      <c r="AM10016" s="445"/>
    </row>
    <row r="10017" spans="39:39">
      <c r="AM10017" s="445"/>
    </row>
    <row r="10018" spans="39:39">
      <c r="AM10018" s="445"/>
    </row>
    <row r="10019" spans="39:39">
      <c r="AM10019" s="445"/>
    </row>
    <row r="10020" spans="39:39">
      <c r="AM10020" s="445"/>
    </row>
    <row r="10021" spans="39:39">
      <c r="AM10021" s="445"/>
    </row>
    <row r="10022" spans="39:39">
      <c r="AM10022" s="445"/>
    </row>
    <row r="10023" spans="39:39">
      <c r="AM10023" s="445"/>
    </row>
    <row r="10024" spans="39:39">
      <c r="AM10024" s="445"/>
    </row>
    <row r="10025" spans="39:39">
      <c r="AM10025" s="445"/>
    </row>
    <row r="10026" spans="39:39">
      <c r="AM10026" s="445"/>
    </row>
    <row r="10027" spans="39:39">
      <c r="AM10027" s="445"/>
    </row>
    <row r="10028" spans="39:39">
      <c r="AM10028" s="445"/>
    </row>
    <row r="10029" spans="39:39">
      <c r="AM10029" s="445"/>
    </row>
    <row r="10030" spans="39:39">
      <c r="AM10030" s="445"/>
    </row>
    <row r="10031" spans="39:39">
      <c r="AM10031" s="445"/>
    </row>
    <row r="10032" spans="39:39">
      <c r="AM10032" s="445"/>
    </row>
    <row r="10033" spans="39:39">
      <c r="AM10033" s="445"/>
    </row>
    <row r="10034" spans="39:39">
      <c r="AM10034" s="445"/>
    </row>
    <row r="10035" spans="39:39">
      <c r="AM10035" s="445"/>
    </row>
    <row r="10036" spans="39:39">
      <c r="AM10036" s="445"/>
    </row>
    <row r="10037" spans="39:39">
      <c r="AM10037" s="445"/>
    </row>
    <row r="10038" spans="39:39">
      <c r="AM10038" s="445"/>
    </row>
    <row r="10039" spans="39:39">
      <c r="AM10039" s="445"/>
    </row>
    <row r="10040" spans="39:39">
      <c r="AM10040" s="445"/>
    </row>
    <row r="10041" spans="39:39">
      <c r="AM10041" s="445"/>
    </row>
    <row r="10042" spans="39:39">
      <c r="AM10042" s="445"/>
    </row>
    <row r="10043" spans="39:39">
      <c r="AM10043" s="445"/>
    </row>
    <row r="10044" spans="39:39">
      <c r="AM10044" s="445"/>
    </row>
    <row r="10045" spans="39:39">
      <c r="AM10045" s="445"/>
    </row>
    <row r="10046" spans="39:39">
      <c r="AM10046" s="445"/>
    </row>
    <row r="10047" spans="39:39">
      <c r="AM10047" s="445"/>
    </row>
    <row r="10048" spans="39:39">
      <c r="AM10048" s="445"/>
    </row>
    <row r="10049" spans="39:39">
      <c r="AM10049" s="445"/>
    </row>
    <row r="10050" spans="39:39">
      <c r="AM10050" s="445"/>
    </row>
    <row r="10051" spans="39:39">
      <c r="AM10051" s="445"/>
    </row>
    <row r="10052" spans="39:39">
      <c r="AM10052" s="445"/>
    </row>
    <row r="10053" spans="39:39">
      <c r="AM10053" s="445"/>
    </row>
    <row r="10054" spans="39:39">
      <c r="AM10054" s="445"/>
    </row>
    <row r="10055" spans="39:39">
      <c r="AM10055" s="445"/>
    </row>
    <row r="10056" spans="39:39">
      <c r="AM10056" s="445"/>
    </row>
    <row r="10057" spans="39:39">
      <c r="AM10057" s="445"/>
    </row>
    <row r="10058" spans="39:39">
      <c r="AM10058" s="445"/>
    </row>
    <row r="10059" spans="39:39">
      <c r="AM10059" s="445"/>
    </row>
    <row r="10060" spans="39:39">
      <c r="AM10060" s="445"/>
    </row>
    <row r="10061" spans="39:39">
      <c r="AM10061" s="445"/>
    </row>
    <row r="10062" spans="39:39">
      <c r="AM10062" s="445"/>
    </row>
    <row r="10063" spans="39:39">
      <c r="AM10063" s="445"/>
    </row>
    <row r="10064" spans="39:39">
      <c r="AM10064" s="445"/>
    </row>
    <row r="10065" spans="39:39">
      <c r="AM10065" s="445"/>
    </row>
    <row r="10066" spans="39:39">
      <c r="AM10066" s="445"/>
    </row>
    <row r="10067" spans="39:39">
      <c r="AM10067" s="445"/>
    </row>
    <row r="10068" spans="39:39">
      <c r="AM10068" s="445"/>
    </row>
    <row r="10069" spans="39:39">
      <c r="AM10069" s="445"/>
    </row>
    <row r="10070" spans="39:39">
      <c r="AM10070" s="445"/>
    </row>
    <row r="10071" spans="39:39">
      <c r="AM10071" s="445"/>
    </row>
    <row r="10072" spans="39:39">
      <c r="AM10072" s="445"/>
    </row>
    <row r="10073" spans="39:39">
      <c r="AM10073" s="445"/>
    </row>
    <row r="10074" spans="39:39">
      <c r="AM10074" s="445"/>
    </row>
    <row r="10075" spans="39:39">
      <c r="AM10075" s="445"/>
    </row>
    <row r="10076" spans="39:39">
      <c r="AM10076" s="445"/>
    </row>
    <row r="10077" spans="39:39">
      <c r="AM10077" s="445"/>
    </row>
    <row r="10078" spans="39:39">
      <c r="AM10078" s="445"/>
    </row>
    <row r="10079" spans="39:39">
      <c r="AM10079" s="445"/>
    </row>
    <row r="10080" spans="39:39">
      <c r="AM10080" s="445"/>
    </row>
    <row r="10081" spans="39:39">
      <c r="AM10081" s="445"/>
    </row>
    <row r="10082" spans="39:39">
      <c r="AM10082" s="445"/>
    </row>
    <row r="10083" spans="39:39">
      <c r="AM10083" s="445"/>
    </row>
    <row r="10084" spans="39:39">
      <c r="AM10084" s="445"/>
    </row>
    <row r="10085" spans="39:39">
      <c r="AM10085" s="445"/>
    </row>
    <row r="10086" spans="39:39">
      <c r="AM10086" s="445"/>
    </row>
    <row r="10087" spans="39:39">
      <c r="AM10087" s="445"/>
    </row>
    <row r="10088" spans="39:39">
      <c r="AM10088" s="445"/>
    </row>
    <row r="10089" spans="39:39">
      <c r="AM10089" s="445"/>
    </row>
    <row r="10090" spans="39:39">
      <c r="AM10090" s="445"/>
    </row>
    <row r="10091" spans="39:39">
      <c r="AM10091" s="445"/>
    </row>
    <row r="10092" spans="39:39">
      <c r="AM10092" s="445"/>
    </row>
    <row r="10093" spans="39:39">
      <c r="AM10093" s="445"/>
    </row>
    <row r="10094" spans="39:39">
      <c r="AM10094" s="445"/>
    </row>
    <row r="10095" spans="39:39">
      <c r="AM10095" s="445"/>
    </row>
    <row r="10096" spans="39:39">
      <c r="AM10096" s="445"/>
    </row>
    <row r="10097" spans="39:39">
      <c r="AM10097" s="445"/>
    </row>
    <row r="10098" spans="39:39">
      <c r="AM10098" s="445"/>
    </row>
    <row r="10099" spans="39:39">
      <c r="AM10099" s="445"/>
    </row>
    <row r="10100" spans="39:39">
      <c r="AM10100" s="445"/>
    </row>
    <row r="10101" spans="39:39">
      <c r="AM10101" s="445"/>
    </row>
    <row r="10102" spans="39:39">
      <c r="AM10102" s="445"/>
    </row>
    <row r="10103" spans="39:39">
      <c r="AM10103" s="445"/>
    </row>
    <row r="10104" spans="39:39">
      <c r="AM10104" s="445"/>
    </row>
    <row r="10105" spans="39:39">
      <c r="AM10105" s="445"/>
    </row>
    <row r="10106" spans="39:39">
      <c r="AM10106" s="445"/>
    </row>
    <row r="10107" spans="39:39">
      <c r="AM10107" s="445"/>
    </row>
    <row r="10108" spans="39:39">
      <c r="AM10108" s="445"/>
    </row>
    <row r="10109" spans="39:39">
      <c r="AM10109" s="445"/>
    </row>
    <row r="10110" spans="39:39">
      <c r="AM10110" s="445"/>
    </row>
    <row r="10111" spans="39:39">
      <c r="AM10111" s="445"/>
    </row>
    <row r="10112" spans="39:39">
      <c r="AM10112" s="445"/>
    </row>
    <row r="10113" spans="39:39">
      <c r="AM10113" s="445"/>
    </row>
    <row r="10114" spans="39:39">
      <c r="AM10114" s="445"/>
    </row>
    <row r="10115" spans="39:39">
      <c r="AM10115" s="445"/>
    </row>
    <row r="10116" spans="39:39">
      <c r="AM10116" s="445"/>
    </row>
    <row r="10117" spans="39:39">
      <c r="AM10117" s="445"/>
    </row>
    <row r="10118" spans="39:39">
      <c r="AM10118" s="445"/>
    </row>
    <row r="10119" spans="39:39">
      <c r="AM10119" s="445"/>
    </row>
    <row r="10120" spans="39:39">
      <c r="AM10120" s="445"/>
    </row>
    <row r="10121" spans="39:39">
      <c r="AM10121" s="445"/>
    </row>
    <row r="10122" spans="39:39">
      <c r="AM10122" s="445"/>
    </row>
    <row r="10123" spans="39:39">
      <c r="AM10123" s="445"/>
    </row>
    <row r="10124" spans="39:39">
      <c r="AM10124" s="445"/>
    </row>
    <row r="10125" spans="39:39">
      <c r="AM10125" s="445"/>
    </row>
    <row r="10126" spans="39:39">
      <c r="AM10126" s="445"/>
    </row>
    <row r="10127" spans="39:39">
      <c r="AM10127" s="445"/>
    </row>
    <row r="10128" spans="39:39">
      <c r="AM10128" s="445"/>
    </row>
    <row r="10129" spans="39:39">
      <c r="AM10129" s="445"/>
    </row>
    <row r="10130" spans="39:39">
      <c r="AM10130" s="445"/>
    </row>
    <row r="10131" spans="39:39">
      <c r="AM10131" s="445"/>
    </row>
    <row r="10132" spans="39:39">
      <c r="AM10132" s="445"/>
    </row>
    <row r="10133" spans="39:39">
      <c r="AM10133" s="445"/>
    </row>
    <row r="10134" spans="39:39">
      <c r="AM10134" s="445"/>
    </row>
    <row r="10135" spans="39:39">
      <c r="AM10135" s="445"/>
    </row>
    <row r="10136" spans="39:39">
      <c r="AM10136" s="445"/>
    </row>
    <row r="10137" spans="39:39">
      <c r="AM10137" s="445"/>
    </row>
    <row r="10138" spans="39:39">
      <c r="AM10138" s="445"/>
    </row>
    <row r="10139" spans="39:39">
      <c r="AM10139" s="445"/>
    </row>
    <row r="10140" spans="39:39">
      <c r="AM10140" s="445"/>
    </row>
    <row r="10141" spans="39:39">
      <c r="AM10141" s="445"/>
    </row>
    <row r="10142" spans="39:39">
      <c r="AM10142" s="445"/>
    </row>
    <row r="10143" spans="39:39">
      <c r="AM10143" s="445"/>
    </row>
    <row r="10144" spans="39:39">
      <c r="AM10144" s="445"/>
    </row>
    <row r="10145" spans="39:39">
      <c r="AM10145" s="445"/>
    </row>
    <row r="10146" spans="39:39">
      <c r="AM10146" s="445"/>
    </row>
    <row r="10147" spans="39:39">
      <c r="AM10147" s="445"/>
    </row>
    <row r="10148" spans="39:39">
      <c r="AM10148" s="445"/>
    </row>
    <row r="10149" spans="39:39">
      <c r="AM10149" s="445"/>
    </row>
    <row r="10150" spans="39:39">
      <c r="AM10150" s="445"/>
    </row>
    <row r="10151" spans="39:39">
      <c r="AM10151" s="445"/>
    </row>
    <row r="10152" spans="39:39">
      <c r="AM10152" s="445"/>
    </row>
    <row r="10153" spans="39:39">
      <c r="AM10153" s="445"/>
    </row>
    <row r="10154" spans="39:39">
      <c r="AM10154" s="445"/>
    </row>
    <row r="10155" spans="39:39">
      <c r="AM10155" s="445"/>
    </row>
    <row r="10156" spans="39:39">
      <c r="AM10156" s="445"/>
    </row>
    <row r="10157" spans="39:39">
      <c r="AM10157" s="445"/>
    </row>
    <row r="10158" spans="39:39">
      <c r="AM10158" s="445"/>
    </row>
    <row r="10159" spans="39:39">
      <c r="AM10159" s="445"/>
    </row>
    <row r="10160" spans="39:39">
      <c r="AM10160" s="445"/>
    </row>
    <row r="10161" spans="39:39">
      <c r="AM10161" s="445"/>
    </row>
    <row r="10162" spans="39:39">
      <c r="AM10162" s="445"/>
    </row>
    <row r="10163" spans="39:39">
      <c r="AM10163" s="445"/>
    </row>
    <row r="10164" spans="39:39">
      <c r="AM10164" s="445"/>
    </row>
    <row r="10165" spans="39:39">
      <c r="AM10165" s="445"/>
    </row>
    <row r="10166" spans="39:39">
      <c r="AM10166" s="445"/>
    </row>
    <row r="10167" spans="39:39">
      <c r="AM10167" s="445"/>
    </row>
    <row r="10168" spans="39:39">
      <c r="AM10168" s="445"/>
    </row>
    <row r="10169" spans="39:39">
      <c r="AM10169" s="445"/>
    </row>
    <row r="10170" spans="39:39">
      <c r="AM10170" s="445"/>
    </row>
    <row r="10171" spans="39:39">
      <c r="AM10171" s="445"/>
    </row>
    <row r="10172" spans="39:39">
      <c r="AM10172" s="445"/>
    </row>
    <row r="10173" spans="39:39">
      <c r="AM10173" s="445"/>
    </row>
    <row r="10174" spans="39:39">
      <c r="AM10174" s="445"/>
    </row>
    <row r="10175" spans="39:39">
      <c r="AM10175" s="445"/>
    </row>
    <row r="10176" spans="39:39">
      <c r="AM10176" s="445"/>
    </row>
    <row r="10177" spans="39:39">
      <c r="AM10177" s="445"/>
    </row>
    <row r="10178" spans="39:39">
      <c r="AM10178" s="445"/>
    </row>
    <row r="10179" spans="39:39">
      <c r="AM10179" s="445"/>
    </row>
    <row r="10180" spans="39:39">
      <c r="AM10180" s="445"/>
    </row>
    <row r="10181" spans="39:39">
      <c r="AM10181" s="445"/>
    </row>
    <row r="10182" spans="39:39">
      <c r="AM10182" s="445"/>
    </row>
    <row r="10183" spans="39:39">
      <c r="AM10183" s="445"/>
    </row>
    <row r="10184" spans="39:39">
      <c r="AM10184" s="445"/>
    </row>
    <row r="10185" spans="39:39">
      <c r="AM10185" s="445"/>
    </row>
    <row r="10186" spans="39:39">
      <c r="AM10186" s="445"/>
    </row>
    <row r="10187" spans="39:39">
      <c r="AM10187" s="445"/>
    </row>
    <row r="10188" spans="39:39">
      <c r="AM10188" s="445"/>
    </row>
    <row r="10189" spans="39:39">
      <c r="AM10189" s="445"/>
    </row>
    <row r="10190" spans="39:39">
      <c r="AM10190" s="445"/>
    </row>
    <row r="10191" spans="39:39">
      <c r="AM10191" s="445"/>
    </row>
    <row r="10192" spans="39:39">
      <c r="AM10192" s="445"/>
    </row>
    <row r="10193" spans="39:39">
      <c r="AM10193" s="445"/>
    </row>
    <row r="10194" spans="39:39">
      <c r="AM10194" s="445"/>
    </row>
    <row r="10195" spans="39:39">
      <c r="AM10195" s="445"/>
    </row>
    <row r="10196" spans="39:39">
      <c r="AM10196" s="445"/>
    </row>
    <row r="10197" spans="39:39">
      <c r="AM10197" s="445"/>
    </row>
    <row r="10198" spans="39:39">
      <c r="AM10198" s="445"/>
    </row>
    <row r="10199" spans="39:39">
      <c r="AM10199" s="445"/>
    </row>
    <row r="10200" spans="39:39">
      <c r="AM10200" s="445"/>
    </row>
    <row r="10201" spans="39:39">
      <c r="AM10201" s="445"/>
    </row>
    <row r="10202" spans="39:39">
      <c r="AM10202" s="445"/>
    </row>
    <row r="10203" spans="39:39">
      <c r="AM10203" s="445"/>
    </row>
    <row r="10204" spans="39:39">
      <c r="AM10204" s="445"/>
    </row>
    <row r="10205" spans="39:39">
      <c r="AM10205" s="445"/>
    </row>
    <row r="10206" spans="39:39">
      <c r="AM10206" s="445"/>
    </row>
    <row r="10207" spans="39:39">
      <c r="AM10207" s="445"/>
    </row>
    <row r="10208" spans="39:39">
      <c r="AM10208" s="445"/>
    </row>
    <row r="10209" spans="39:39">
      <c r="AM10209" s="445"/>
    </row>
    <row r="10210" spans="39:39">
      <c r="AM10210" s="445"/>
    </row>
    <row r="10211" spans="39:39">
      <c r="AM10211" s="445"/>
    </row>
    <row r="10212" spans="39:39">
      <c r="AM10212" s="445"/>
    </row>
    <row r="10213" spans="39:39">
      <c r="AM10213" s="445"/>
    </row>
    <row r="10214" spans="39:39">
      <c r="AM10214" s="445"/>
    </row>
    <row r="10215" spans="39:39">
      <c r="AM10215" s="445"/>
    </row>
    <row r="10216" spans="39:39">
      <c r="AM10216" s="445"/>
    </row>
    <row r="10217" spans="39:39">
      <c r="AM10217" s="445"/>
    </row>
    <row r="10218" spans="39:39">
      <c r="AM10218" s="445"/>
    </row>
    <row r="10219" spans="39:39">
      <c r="AM10219" s="445"/>
    </row>
    <row r="10220" spans="39:39">
      <c r="AM10220" s="445"/>
    </row>
    <row r="10221" spans="39:39">
      <c r="AM10221" s="445"/>
    </row>
    <row r="10222" spans="39:39">
      <c r="AM10222" s="445"/>
    </row>
    <row r="10223" spans="39:39">
      <c r="AM10223" s="445"/>
    </row>
    <row r="10224" spans="39:39">
      <c r="AM10224" s="445"/>
    </row>
    <row r="10225" spans="39:39">
      <c r="AM10225" s="445"/>
    </row>
    <row r="10226" spans="39:39">
      <c r="AM10226" s="445"/>
    </row>
    <row r="10227" spans="39:39">
      <c r="AM10227" s="445"/>
    </row>
    <row r="10228" spans="39:39">
      <c r="AM10228" s="445"/>
    </row>
    <row r="10229" spans="39:39">
      <c r="AM10229" s="445"/>
    </row>
    <row r="10230" spans="39:39">
      <c r="AM10230" s="445"/>
    </row>
    <row r="10231" spans="39:39">
      <c r="AM10231" s="445"/>
    </row>
    <row r="10232" spans="39:39">
      <c r="AM10232" s="445"/>
    </row>
    <row r="10233" spans="39:39">
      <c r="AM10233" s="445"/>
    </row>
    <row r="10234" spans="39:39">
      <c r="AM10234" s="445"/>
    </row>
    <row r="10235" spans="39:39">
      <c r="AM10235" s="445"/>
    </row>
    <row r="10236" spans="39:39">
      <c r="AM10236" s="445"/>
    </row>
    <row r="10237" spans="39:39">
      <c r="AM10237" s="445"/>
    </row>
    <row r="10238" spans="39:39">
      <c r="AM10238" s="445"/>
    </row>
    <row r="10239" spans="39:39">
      <c r="AM10239" s="445"/>
    </row>
    <row r="10240" spans="39:39">
      <c r="AM10240" s="445"/>
    </row>
    <row r="10241" spans="39:39">
      <c r="AM10241" s="445"/>
    </row>
    <row r="10242" spans="39:39">
      <c r="AM10242" s="445"/>
    </row>
    <row r="10243" spans="39:39">
      <c r="AM10243" s="445"/>
    </row>
    <row r="10244" spans="39:39">
      <c r="AM10244" s="445"/>
    </row>
    <row r="10245" spans="39:39">
      <c r="AM10245" s="445"/>
    </row>
    <row r="10246" spans="39:39">
      <c r="AM10246" s="445"/>
    </row>
    <row r="10247" spans="39:39">
      <c r="AM10247" s="445"/>
    </row>
    <row r="10248" spans="39:39">
      <c r="AM10248" s="445"/>
    </row>
    <row r="10249" spans="39:39">
      <c r="AM10249" s="445"/>
    </row>
    <row r="10250" spans="39:39">
      <c r="AM10250" s="445"/>
    </row>
    <row r="10251" spans="39:39">
      <c r="AM10251" s="445"/>
    </row>
    <row r="10252" spans="39:39">
      <c r="AM10252" s="445"/>
    </row>
    <row r="10253" spans="39:39">
      <c r="AM10253" s="445"/>
    </row>
    <row r="10254" spans="39:39">
      <c r="AM10254" s="445"/>
    </row>
    <row r="10255" spans="39:39">
      <c r="AM10255" s="445"/>
    </row>
    <row r="10256" spans="39:39">
      <c r="AM10256" s="445"/>
    </row>
    <row r="10257" spans="39:39">
      <c r="AM10257" s="445"/>
    </row>
    <row r="10258" spans="39:39">
      <c r="AM10258" s="445"/>
    </row>
    <row r="10259" spans="39:39">
      <c r="AM10259" s="445"/>
    </row>
    <row r="10260" spans="39:39">
      <c r="AM10260" s="445"/>
    </row>
    <row r="10261" spans="39:39">
      <c r="AM10261" s="445"/>
    </row>
    <row r="10262" spans="39:39">
      <c r="AM10262" s="445"/>
    </row>
    <row r="10263" spans="39:39">
      <c r="AM10263" s="445"/>
    </row>
    <row r="10264" spans="39:39">
      <c r="AM10264" s="445"/>
    </row>
    <row r="10265" spans="39:39">
      <c r="AM10265" s="445"/>
    </row>
    <row r="10266" spans="39:39">
      <c r="AM10266" s="445"/>
    </row>
    <row r="10267" spans="39:39">
      <c r="AM10267" s="445"/>
    </row>
    <row r="10268" spans="39:39">
      <c r="AM10268" s="445"/>
    </row>
    <row r="10269" spans="39:39">
      <c r="AM10269" s="445"/>
    </row>
    <row r="10270" spans="39:39">
      <c r="AM10270" s="445"/>
    </row>
    <row r="10271" spans="39:39">
      <c r="AM10271" s="445"/>
    </row>
    <row r="10272" spans="39:39">
      <c r="AM10272" s="445"/>
    </row>
    <row r="10273" spans="39:39">
      <c r="AM10273" s="445"/>
    </row>
    <row r="10274" spans="39:39">
      <c r="AM10274" s="445"/>
    </row>
    <row r="10275" spans="39:39">
      <c r="AM10275" s="445"/>
    </row>
    <row r="10276" spans="39:39">
      <c r="AM10276" s="445"/>
    </row>
    <row r="10277" spans="39:39">
      <c r="AM10277" s="445"/>
    </row>
    <row r="10278" spans="39:39">
      <c r="AM10278" s="445"/>
    </row>
    <row r="10279" spans="39:39">
      <c r="AM10279" s="445"/>
    </row>
    <row r="10280" spans="39:39">
      <c r="AM10280" s="445"/>
    </row>
    <row r="10281" spans="39:39">
      <c r="AM10281" s="445"/>
    </row>
    <row r="10282" spans="39:39">
      <c r="AM10282" s="445"/>
    </row>
    <row r="10283" spans="39:39">
      <c r="AM10283" s="445"/>
    </row>
    <row r="10284" spans="39:39">
      <c r="AM10284" s="445"/>
    </row>
    <row r="10285" spans="39:39">
      <c r="AM10285" s="445"/>
    </row>
    <row r="10286" spans="39:39">
      <c r="AM10286" s="445"/>
    </row>
    <row r="10287" spans="39:39">
      <c r="AM10287" s="445"/>
    </row>
    <row r="10288" spans="39:39">
      <c r="AM10288" s="445"/>
    </row>
    <row r="10289" spans="39:39">
      <c r="AM10289" s="445"/>
    </row>
    <row r="10290" spans="39:39">
      <c r="AM10290" s="445"/>
    </row>
    <row r="10291" spans="39:39">
      <c r="AM10291" s="445"/>
    </row>
    <row r="10292" spans="39:39">
      <c r="AM10292" s="445"/>
    </row>
    <row r="10293" spans="39:39">
      <c r="AM10293" s="445"/>
    </row>
    <row r="10294" spans="39:39">
      <c r="AM10294" s="445"/>
    </row>
    <row r="10295" spans="39:39">
      <c r="AM10295" s="445"/>
    </row>
    <row r="10296" spans="39:39">
      <c r="AM10296" s="445"/>
    </row>
    <row r="10297" spans="39:39">
      <c r="AM10297" s="445"/>
    </row>
    <row r="10298" spans="39:39">
      <c r="AM10298" s="445"/>
    </row>
    <row r="10299" spans="39:39">
      <c r="AM10299" s="445"/>
    </row>
    <row r="10300" spans="39:39">
      <c r="AM10300" s="445"/>
    </row>
    <row r="10301" spans="39:39">
      <c r="AM10301" s="445"/>
    </row>
    <row r="10302" spans="39:39">
      <c r="AM10302" s="445"/>
    </row>
    <row r="10303" spans="39:39">
      <c r="AM10303" s="445"/>
    </row>
    <row r="10304" spans="39:39">
      <c r="AM10304" s="445"/>
    </row>
    <row r="10305" spans="39:39">
      <c r="AM10305" s="445"/>
    </row>
    <row r="10306" spans="39:39">
      <c r="AM10306" s="445"/>
    </row>
    <row r="10307" spans="39:39">
      <c r="AM10307" s="445"/>
    </row>
    <row r="10308" spans="39:39">
      <c r="AM10308" s="445"/>
    </row>
    <row r="10309" spans="39:39">
      <c r="AM10309" s="445"/>
    </row>
    <row r="10310" spans="39:39">
      <c r="AM10310" s="445"/>
    </row>
    <row r="10311" spans="39:39">
      <c r="AM10311" s="445"/>
    </row>
    <row r="10312" spans="39:39">
      <c r="AM10312" s="445"/>
    </row>
    <row r="10313" spans="39:39">
      <c r="AM10313" s="445"/>
    </row>
    <row r="10314" spans="39:39">
      <c r="AM10314" s="445"/>
    </row>
    <row r="10315" spans="39:39">
      <c r="AM10315" s="445"/>
    </row>
    <row r="10316" spans="39:39">
      <c r="AM10316" s="445"/>
    </row>
    <row r="10317" spans="39:39">
      <c r="AM10317" s="445"/>
    </row>
    <row r="10318" spans="39:39">
      <c r="AM10318" s="445"/>
    </row>
    <row r="10319" spans="39:39">
      <c r="AM10319" s="445"/>
    </row>
    <row r="10320" spans="39:39">
      <c r="AM10320" s="445"/>
    </row>
    <row r="10321" spans="39:39">
      <c r="AM10321" s="445"/>
    </row>
    <row r="10322" spans="39:39">
      <c r="AM10322" s="445"/>
    </row>
    <row r="10323" spans="39:39">
      <c r="AM10323" s="445"/>
    </row>
    <row r="10324" spans="39:39">
      <c r="AM10324" s="445"/>
    </row>
    <row r="10325" spans="39:39">
      <c r="AM10325" s="445"/>
    </row>
    <row r="10326" spans="39:39">
      <c r="AM10326" s="445"/>
    </row>
    <row r="10327" spans="39:39">
      <c r="AM10327" s="445"/>
    </row>
    <row r="10328" spans="39:39">
      <c r="AM10328" s="445"/>
    </row>
    <row r="10329" spans="39:39">
      <c r="AM10329" s="445"/>
    </row>
    <row r="10330" spans="39:39">
      <c r="AM10330" s="445"/>
    </row>
    <row r="10331" spans="39:39">
      <c r="AM10331" s="445"/>
    </row>
    <row r="10332" spans="39:39">
      <c r="AM10332" s="445"/>
    </row>
    <row r="10333" spans="39:39">
      <c r="AM10333" s="445"/>
    </row>
    <row r="10334" spans="39:39">
      <c r="AM10334" s="445"/>
    </row>
    <row r="10335" spans="39:39">
      <c r="AM10335" s="445"/>
    </row>
    <row r="10336" spans="39:39">
      <c r="AM10336" s="445"/>
    </row>
    <row r="10337" spans="39:39">
      <c r="AM10337" s="445"/>
    </row>
    <row r="10338" spans="39:39">
      <c r="AM10338" s="445"/>
    </row>
    <row r="10339" spans="39:39">
      <c r="AM10339" s="445"/>
    </row>
    <row r="10340" spans="39:39">
      <c r="AM10340" s="445"/>
    </row>
    <row r="10341" spans="39:39">
      <c r="AM10341" s="445"/>
    </row>
    <row r="10342" spans="39:39">
      <c r="AM10342" s="445"/>
    </row>
    <row r="10343" spans="39:39">
      <c r="AM10343" s="445"/>
    </row>
    <row r="10344" spans="39:39">
      <c r="AM10344" s="445"/>
    </row>
    <row r="10345" spans="39:39">
      <c r="AM10345" s="445"/>
    </row>
    <row r="10346" spans="39:39">
      <c r="AM10346" s="445"/>
    </row>
    <row r="10347" spans="39:39">
      <c r="AM10347" s="445"/>
    </row>
    <row r="10348" spans="39:39">
      <c r="AM10348" s="445"/>
    </row>
    <row r="10349" spans="39:39">
      <c r="AM10349" s="445"/>
    </row>
    <row r="10350" spans="39:39">
      <c r="AM10350" s="445"/>
    </row>
    <row r="10351" spans="39:39">
      <c r="AM10351" s="445"/>
    </row>
    <row r="10352" spans="39:39">
      <c r="AM10352" s="445"/>
    </row>
    <row r="10353" spans="39:39">
      <c r="AM10353" s="445"/>
    </row>
    <row r="10354" spans="39:39">
      <c r="AM10354" s="445"/>
    </row>
    <row r="10355" spans="39:39">
      <c r="AM10355" s="445"/>
    </row>
    <row r="10356" spans="39:39">
      <c r="AM10356" s="445"/>
    </row>
    <row r="10357" spans="39:39">
      <c r="AM10357" s="445"/>
    </row>
    <row r="10358" spans="39:39">
      <c r="AM10358" s="445"/>
    </row>
    <row r="10359" spans="39:39">
      <c r="AM10359" s="445"/>
    </row>
    <row r="10360" spans="39:39">
      <c r="AM10360" s="445"/>
    </row>
    <row r="10361" spans="39:39">
      <c r="AM10361" s="445"/>
    </row>
    <row r="10362" spans="39:39">
      <c r="AM10362" s="445"/>
    </row>
    <row r="10363" spans="39:39">
      <c r="AM10363" s="445"/>
    </row>
    <row r="10364" spans="39:39">
      <c r="AM10364" s="445"/>
    </row>
    <row r="10365" spans="39:39">
      <c r="AM10365" s="445"/>
    </row>
    <row r="10366" spans="39:39">
      <c r="AM10366" s="445"/>
    </row>
    <row r="10367" spans="39:39">
      <c r="AM10367" s="445"/>
    </row>
    <row r="10368" spans="39:39">
      <c r="AM10368" s="445"/>
    </row>
    <row r="10369" spans="39:39">
      <c r="AM10369" s="445"/>
    </row>
    <row r="10370" spans="39:39">
      <c r="AM10370" s="445"/>
    </row>
    <row r="10371" spans="39:39">
      <c r="AM10371" s="445"/>
    </row>
    <row r="10372" spans="39:39">
      <c r="AM10372" s="445"/>
    </row>
    <row r="10373" spans="39:39">
      <c r="AM10373" s="445"/>
    </row>
    <row r="10374" spans="39:39">
      <c r="AM10374" s="445"/>
    </row>
    <row r="10375" spans="39:39">
      <c r="AM10375" s="445"/>
    </row>
    <row r="10376" spans="39:39">
      <c r="AM10376" s="445"/>
    </row>
    <row r="10377" spans="39:39">
      <c r="AM10377" s="445"/>
    </row>
    <row r="10378" spans="39:39">
      <c r="AM10378" s="445"/>
    </row>
    <row r="10379" spans="39:39">
      <c r="AM10379" s="445"/>
    </row>
    <row r="10380" spans="39:39">
      <c r="AM10380" s="445"/>
    </row>
    <row r="10381" spans="39:39">
      <c r="AM10381" s="445"/>
    </row>
    <row r="10382" spans="39:39">
      <c r="AM10382" s="445"/>
    </row>
    <row r="10383" spans="39:39">
      <c r="AM10383" s="445"/>
    </row>
    <row r="10384" spans="39:39">
      <c r="AM10384" s="445"/>
    </row>
    <row r="10385" spans="39:39">
      <c r="AM10385" s="445"/>
    </row>
    <row r="10386" spans="39:39">
      <c r="AM10386" s="445"/>
    </row>
    <row r="10387" spans="39:39">
      <c r="AM10387" s="445"/>
    </row>
    <row r="10388" spans="39:39">
      <c r="AM10388" s="445"/>
    </row>
    <row r="10389" spans="39:39">
      <c r="AM10389" s="445"/>
    </row>
    <row r="10390" spans="39:39">
      <c r="AM10390" s="445"/>
    </row>
    <row r="10391" spans="39:39">
      <c r="AM10391" s="445"/>
    </row>
    <row r="10392" spans="39:39">
      <c r="AM10392" s="445"/>
    </row>
    <row r="10393" spans="39:39">
      <c r="AM10393" s="445"/>
    </row>
    <row r="10394" spans="39:39">
      <c r="AM10394" s="445"/>
    </row>
    <row r="10395" spans="39:39">
      <c r="AM10395" s="445"/>
    </row>
    <row r="10396" spans="39:39">
      <c r="AM10396" s="445"/>
    </row>
    <row r="10397" spans="39:39">
      <c r="AM10397" s="445"/>
    </row>
    <row r="10398" spans="39:39">
      <c r="AM10398" s="445"/>
    </row>
    <row r="10399" spans="39:39">
      <c r="AM10399" s="445"/>
    </row>
    <row r="10400" spans="39:39">
      <c r="AM10400" s="445"/>
    </row>
    <row r="10401" spans="39:39">
      <c r="AM10401" s="445"/>
    </row>
    <row r="10402" spans="39:39">
      <c r="AM10402" s="445"/>
    </row>
    <row r="10403" spans="39:39">
      <c r="AM10403" s="445"/>
    </row>
    <row r="10404" spans="39:39">
      <c r="AM10404" s="445"/>
    </row>
    <row r="10405" spans="39:39">
      <c r="AM10405" s="445"/>
    </row>
    <row r="10406" spans="39:39">
      <c r="AM10406" s="445"/>
    </row>
    <row r="10407" spans="39:39">
      <c r="AM10407" s="445"/>
    </row>
    <row r="10408" spans="39:39">
      <c r="AM10408" s="445"/>
    </row>
    <row r="10409" spans="39:39">
      <c r="AM10409" s="445"/>
    </row>
    <row r="10410" spans="39:39">
      <c r="AM10410" s="445"/>
    </row>
    <row r="10411" spans="39:39">
      <c r="AM10411" s="445"/>
    </row>
    <row r="10412" spans="39:39">
      <c r="AM10412" s="445"/>
    </row>
    <row r="10413" spans="39:39">
      <c r="AM10413" s="445"/>
    </row>
    <row r="10414" spans="39:39">
      <c r="AM10414" s="445"/>
    </row>
    <row r="10415" spans="39:39">
      <c r="AM10415" s="445"/>
    </row>
    <row r="10416" spans="39:39">
      <c r="AM10416" s="445"/>
    </row>
    <row r="10417" spans="39:39">
      <c r="AM10417" s="445"/>
    </row>
    <row r="10418" spans="39:39">
      <c r="AM10418" s="445"/>
    </row>
    <row r="10419" spans="39:39">
      <c r="AM10419" s="445"/>
    </row>
    <row r="10420" spans="39:39">
      <c r="AM10420" s="445"/>
    </row>
    <row r="10421" spans="39:39">
      <c r="AM10421" s="445"/>
    </row>
    <row r="10422" spans="39:39">
      <c r="AM10422" s="445"/>
    </row>
    <row r="10423" spans="39:39">
      <c r="AM10423" s="445"/>
    </row>
    <row r="10424" spans="39:39">
      <c r="AM10424" s="445"/>
    </row>
    <row r="10425" spans="39:39">
      <c r="AM10425" s="445"/>
    </row>
    <row r="10426" spans="39:39">
      <c r="AM10426" s="445"/>
    </row>
    <row r="10427" spans="39:39">
      <c r="AM10427" s="445"/>
    </row>
    <row r="10428" spans="39:39">
      <c r="AM10428" s="445"/>
    </row>
    <row r="10429" spans="39:39">
      <c r="AM10429" s="445"/>
    </row>
    <row r="10430" spans="39:39">
      <c r="AM10430" s="445"/>
    </row>
    <row r="10431" spans="39:39">
      <c r="AM10431" s="445"/>
    </row>
    <row r="10432" spans="39:39">
      <c r="AM10432" s="445"/>
    </row>
    <row r="10433" spans="39:39">
      <c r="AM10433" s="445"/>
    </row>
    <row r="10434" spans="39:39">
      <c r="AM10434" s="445"/>
    </row>
    <row r="10435" spans="39:39">
      <c r="AM10435" s="445"/>
    </row>
    <row r="10436" spans="39:39">
      <c r="AM10436" s="445"/>
    </row>
    <row r="10437" spans="39:39">
      <c r="AM10437" s="445"/>
    </row>
    <row r="10438" spans="39:39">
      <c r="AM10438" s="445"/>
    </row>
    <row r="10439" spans="39:39">
      <c r="AM10439" s="445"/>
    </row>
    <row r="10440" spans="39:39">
      <c r="AM10440" s="445"/>
    </row>
    <row r="10441" spans="39:39">
      <c r="AM10441" s="445"/>
    </row>
    <row r="10442" spans="39:39">
      <c r="AM10442" s="445"/>
    </row>
    <row r="10443" spans="39:39">
      <c r="AM10443" s="445"/>
    </row>
    <row r="10444" spans="39:39">
      <c r="AM10444" s="445"/>
    </row>
    <row r="10445" spans="39:39">
      <c r="AM10445" s="445"/>
    </row>
    <row r="10446" spans="39:39">
      <c r="AM10446" s="445"/>
    </row>
    <row r="10447" spans="39:39">
      <c r="AM10447" s="445"/>
    </row>
    <row r="10448" spans="39:39">
      <c r="AM10448" s="445"/>
    </row>
    <row r="10449" spans="39:39">
      <c r="AM10449" s="445"/>
    </row>
    <row r="10450" spans="39:39">
      <c r="AM10450" s="445"/>
    </row>
    <row r="10451" spans="39:39">
      <c r="AM10451" s="445"/>
    </row>
    <row r="10452" spans="39:39">
      <c r="AM10452" s="445"/>
    </row>
    <row r="10453" spans="39:39">
      <c r="AM10453" s="445"/>
    </row>
    <row r="10454" spans="39:39">
      <c r="AM10454" s="445"/>
    </row>
    <row r="10455" spans="39:39">
      <c r="AM10455" s="445"/>
    </row>
    <row r="10456" spans="39:39">
      <c r="AM10456" s="445"/>
    </row>
    <row r="10457" spans="39:39">
      <c r="AM10457" s="445"/>
    </row>
    <row r="10458" spans="39:39">
      <c r="AM10458" s="445"/>
    </row>
    <row r="10459" spans="39:39">
      <c r="AM10459" s="445"/>
    </row>
    <row r="10460" spans="39:39">
      <c r="AM10460" s="445"/>
    </row>
    <row r="10461" spans="39:39">
      <c r="AM10461" s="445"/>
    </row>
    <row r="10462" spans="39:39">
      <c r="AM10462" s="445"/>
    </row>
    <row r="10463" spans="39:39">
      <c r="AM10463" s="445"/>
    </row>
    <row r="10464" spans="39:39">
      <c r="AM10464" s="445"/>
    </row>
    <row r="10465" spans="39:39">
      <c r="AM10465" s="445"/>
    </row>
    <row r="10466" spans="39:39">
      <c r="AM10466" s="445"/>
    </row>
    <row r="10467" spans="39:39">
      <c r="AM10467" s="445"/>
    </row>
    <row r="10468" spans="39:39">
      <c r="AM10468" s="445"/>
    </row>
    <row r="10469" spans="39:39">
      <c r="AM10469" s="445"/>
    </row>
    <row r="10470" spans="39:39">
      <c r="AM10470" s="445"/>
    </row>
    <row r="10471" spans="39:39">
      <c r="AM10471" s="445"/>
    </row>
    <row r="10472" spans="39:39">
      <c r="AM10472" s="445"/>
    </row>
    <row r="10473" spans="39:39">
      <c r="AM10473" s="445"/>
    </row>
    <row r="10474" spans="39:39">
      <c r="AM10474" s="445"/>
    </row>
    <row r="10475" spans="39:39">
      <c r="AM10475" s="445"/>
    </row>
    <row r="10476" spans="39:39">
      <c r="AM10476" s="445"/>
    </row>
    <row r="10477" spans="39:39">
      <c r="AM10477" s="445"/>
    </row>
    <row r="10478" spans="39:39">
      <c r="AM10478" s="445"/>
    </row>
    <row r="10479" spans="39:39">
      <c r="AM10479" s="445"/>
    </row>
    <row r="10480" spans="39:39">
      <c r="AM10480" s="445"/>
    </row>
    <row r="10481" spans="39:39">
      <c r="AM10481" s="445"/>
    </row>
    <row r="10482" spans="39:39">
      <c r="AM10482" s="445"/>
    </row>
    <row r="10483" spans="39:39">
      <c r="AM10483" s="445"/>
    </row>
    <row r="10484" spans="39:39">
      <c r="AM10484" s="445"/>
    </row>
    <row r="10485" spans="39:39">
      <c r="AM10485" s="445"/>
    </row>
    <row r="10486" spans="39:39">
      <c r="AM10486" s="445"/>
    </row>
    <row r="10487" spans="39:39">
      <c r="AM10487" s="445"/>
    </row>
    <row r="10488" spans="39:39">
      <c r="AM10488" s="445"/>
    </row>
    <row r="10489" spans="39:39">
      <c r="AM10489" s="445"/>
    </row>
    <row r="10490" spans="39:39">
      <c r="AM10490" s="445"/>
    </row>
    <row r="10491" spans="39:39">
      <c r="AM10491" s="445"/>
    </row>
    <row r="10492" spans="39:39">
      <c r="AM10492" s="445"/>
    </row>
    <row r="10493" spans="39:39">
      <c r="AM10493" s="445"/>
    </row>
    <row r="10494" spans="39:39">
      <c r="AM10494" s="445"/>
    </row>
    <row r="10495" spans="39:39">
      <c r="AM10495" s="445"/>
    </row>
    <row r="10496" spans="39:39">
      <c r="AM10496" s="445"/>
    </row>
    <row r="10497" spans="39:39">
      <c r="AM10497" s="445"/>
    </row>
    <row r="10498" spans="39:39">
      <c r="AM10498" s="445"/>
    </row>
    <row r="10499" spans="39:39">
      <c r="AM10499" s="445"/>
    </row>
    <row r="10500" spans="39:39">
      <c r="AM10500" s="445"/>
    </row>
    <row r="10501" spans="39:39">
      <c r="AM10501" s="445"/>
    </row>
    <row r="10502" spans="39:39">
      <c r="AM10502" s="445"/>
    </row>
    <row r="10503" spans="39:39">
      <c r="AM10503" s="445"/>
    </row>
    <row r="10504" spans="39:39">
      <c r="AM10504" s="445"/>
    </row>
    <row r="10505" spans="39:39">
      <c r="AM10505" s="445"/>
    </row>
    <row r="10506" spans="39:39">
      <c r="AM10506" s="445"/>
    </row>
    <row r="10507" spans="39:39">
      <c r="AM10507" s="445"/>
    </row>
    <row r="10508" spans="39:39">
      <c r="AM10508" s="445"/>
    </row>
    <row r="10509" spans="39:39">
      <c r="AM10509" s="445"/>
    </row>
    <row r="10510" spans="39:39">
      <c r="AM10510" s="445"/>
    </row>
    <row r="10511" spans="39:39">
      <c r="AM10511" s="445"/>
    </row>
    <row r="10512" spans="39:39">
      <c r="AM10512" s="445"/>
    </row>
    <row r="10513" spans="39:39">
      <c r="AM10513" s="445"/>
    </row>
    <row r="10514" spans="39:39">
      <c r="AM10514" s="445"/>
    </row>
    <row r="10515" spans="39:39">
      <c r="AM10515" s="445"/>
    </row>
    <row r="10516" spans="39:39">
      <c r="AM10516" s="445"/>
    </row>
    <row r="10517" spans="39:39">
      <c r="AM10517" s="445"/>
    </row>
    <row r="10518" spans="39:39">
      <c r="AM10518" s="445"/>
    </row>
    <row r="10519" spans="39:39">
      <c r="AM10519" s="445"/>
    </row>
    <row r="10520" spans="39:39">
      <c r="AM10520" s="445"/>
    </row>
    <row r="10521" spans="39:39">
      <c r="AM10521" s="445"/>
    </row>
    <row r="10522" spans="39:39">
      <c r="AM10522" s="445"/>
    </row>
    <row r="10523" spans="39:39">
      <c r="AM10523" s="445"/>
    </row>
    <row r="10524" spans="39:39">
      <c r="AM10524" s="445"/>
    </row>
    <row r="10525" spans="39:39">
      <c r="AM10525" s="445"/>
    </row>
    <row r="10526" spans="39:39">
      <c r="AM10526" s="445"/>
    </row>
    <row r="10527" spans="39:39">
      <c r="AM10527" s="445"/>
    </row>
    <row r="10528" spans="39:39">
      <c r="AM10528" s="445"/>
    </row>
    <row r="10529" spans="39:39">
      <c r="AM10529" s="445"/>
    </row>
    <row r="10530" spans="39:39">
      <c r="AM10530" s="445"/>
    </row>
    <row r="10531" spans="39:39">
      <c r="AM10531" s="445"/>
    </row>
    <row r="10532" spans="39:39">
      <c r="AM10532" s="445"/>
    </row>
    <row r="10533" spans="39:39">
      <c r="AM10533" s="445"/>
    </row>
    <row r="10534" spans="39:39">
      <c r="AM10534" s="445"/>
    </row>
    <row r="10535" spans="39:39">
      <c r="AM10535" s="445"/>
    </row>
    <row r="10536" spans="39:39">
      <c r="AM10536" s="445"/>
    </row>
    <row r="10537" spans="39:39">
      <c r="AM10537" s="445"/>
    </row>
    <row r="10538" spans="39:39">
      <c r="AM10538" s="445"/>
    </row>
    <row r="10539" spans="39:39">
      <c r="AM10539" s="445"/>
    </row>
    <row r="10540" spans="39:39">
      <c r="AM10540" s="445"/>
    </row>
    <row r="10541" spans="39:39">
      <c r="AM10541" s="445"/>
    </row>
    <row r="10542" spans="39:39">
      <c r="AM10542" s="445"/>
    </row>
    <row r="10543" spans="39:39">
      <c r="AM10543" s="445"/>
    </row>
    <row r="10544" spans="39:39">
      <c r="AM10544" s="445"/>
    </row>
    <row r="10545" spans="39:39">
      <c r="AM10545" s="445"/>
    </row>
    <row r="10546" spans="39:39">
      <c r="AM10546" s="445"/>
    </row>
    <row r="10547" spans="39:39">
      <c r="AM10547" s="445"/>
    </row>
    <row r="10548" spans="39:39">
      <c r="AM10548" s="445"/>
    </row>
    <row r="10549" spans="39:39">
      <c r="AM10549" s="445"/>
    </row>
    <row r="10550" spans="39:39">
      <c r="AM10550" s="445"/>
    </row>
    <row r="10551" spans="39:39">
      <c r="AM10551" s="445"/>
    </row>
    <row r="10552" spans="39:39">
      <c r="AM10552" s="445"/>
    </row>
    <row r="10553" spans="39:39">
      <c r="AM10553" s="445"/>
    </row>
    <row r="10554" spans="39:39">
      <c r="AM10554" s="445"/>
    </row>
    <row r="10555" spans="39:39">
      <c r="AM10555" s="445"/>
    </row>
    <row r="10556" spans="39:39">
      <c r="AM10556" s="445"/>
    </row>
    <row r="10557" spans="39:39">
      <c r="AM10557" s="445"/>
    </row>
    <row r="10558" spans="39:39">
      <c r="AM10558" s="445"/>
    </row>
    <row r="10559" spans="39:39">
      <c r="AM10559" s="445"/>
    </row>
    <row r="10560" spans="39:39">
      <c r="AM10560" s="445"/>
    </row>
    <row r="10561" spans="39:39">
      <c r="AM10561" s="445"/>
    </row>
    <row r="10562" spans="39:39">
      <c r="AM10562" s="445"/>
    </row>
    <row r="10563" spans="39:39">
      <c r="AM10563" s="445"/>
    </row>
    <row r="10564" spans="39:39">
      <c r="AM10564" s="445"/>
    </row>
    <row r="10565" spans="39:39">
      <c r="AM10565" s="445"/>
    </row>
    <row r="10566" spans="39:39">
      <c r="AM10566" s="445"/>
    </row>
    <row r="10567" spans="39:39">
      <c r="AM10567" s="445"/>
    </row>
    <row r="10568" spans="39:39">
      <c r="AM10568" s="445"/>
    </row>
    <row r="10569" spans="39:39">
      <c r="AM10569" s="445"/>
    </row>
    <row r="10570" spans="39:39">
      <c r="AM10570" s="445"/>
    </row>
    <row r="10571" spans="39:39">
      <c r="AM10571" s="445"/>
    </row>
    <row r="10572" spans="39:39">
      <c r="AM10572" s="445"/>
    </row>
    <row r="10573" spans="39:39">
      <c r="AM10573" s="445"/>
    </row>
    <row r="10574" spans="39:39">
      <c r="AM10574" s="445"/>
    </row>
    <row r="10575" spans="39:39">
      <c r="AM10575" s="445"/>
    </row>
    <row r="10576" spans="39:39">
      <c r="AM10576" s="445"/>
    </row>
    <row r="10577" spans="39:39">
      <c r="AM10577" s="445"/>
    </row>
    <row r="10578" spans="39:39">
      <c r="AM10578" s="445"/>
    </row>
    <row r="10579" spans="39:39">
      <c r="AM10579" s="445"/>
    </row>
    <row r="10580" spans="39:39">
      <c r="AM10580" s="445"/>
    </row>
    <row r="10581" spans="39:39">
      <c r="AM10581" s="445"/>
    </row>
    <row r="10582" spans="39:39">
      <c r="AM10582" s="445"/>
    </row>
    <row r="10583" spans="39:39">
      <c r="AM10583" s="445"/>
    </row>
    <row r="10584" spans="39:39">
      <c r="AM10584" s="445"/>
    </row>
    <row r="10585" spans="39:39">
      <c r="AM10585" s="445"/>
    </row>
    <row r="10586" spans="39:39">
      <c r="AM10586" s="445"/>
    </row>
    <row r="10587" spans="39:39">
      <c r="AM10587" s="445"/>
    </row>
    <row r="10588" spans="39:39">
      <c r="AM10588" s="445"/>
    </row>
    <row r="10589" spans="39:39">
      <c r="AM10589" s="445"/>
    </row>
    <row r="10590" spans="39:39">
      <c r="AM10590" s="445"/>
    </row>
    <row r="10591" spans="39:39">
      <c r="AM10591" s="445"/>
    </row>
    <row r="10592" spans="39:39">
      <c r="AM10592" s="445"/>
    </row>
    <row r="10593" spans="39:39">
      <c r="AM10593" s="445"/>
    </row>
    <row r="10594" spans="39:39">
      <c r="AM10594" s="445"/>
    </row>
    <row r="10595" spans="39:39">
      <c r="AM10595" s="445"/>
    </row>
    <row r="10596" spans="39:39">
      <c r="AM10596" s="445"/>
    </row>
    <row r="10597" spans="39:39">
      <c r="AM10597" s="445"/>
    </row>
    <row r="10598" spans="39:39">
      <c r="AM10598" s="445"/>
    </row>
    <row r="10599" spans="39:39">
      <c r="AM10599" s="445"/>
    </row>
    <row r="10600" spans="39:39">
      <c r="AM10600" s="445"/>
    </row>
    <row r="10601" spans="39:39">
      <c r="AM10601" s="445"/>
    </row>
    <row r="10602" spans="39:39">
      <c r="AM10602" s="445"/>
    </row>
    <row r="10603" spans="39:39">
      <c r="AM10603" s="445"/>
    </row>
    <row r="10604" spans="39:39">
      <c r="AM10604" s="445"/>
    </row>
    <row r="10605" spans="39:39">
      <c r="AM10605" s="445"/>
    </row>
    <row r="10606" spans="39:39">
      <c r="AM10606" s="445"/>
    </row>
    <row r="10607" spans="39:39">
      <c r="AM10607" s="445"/>
    </row>
    <row r="10608" spans="39:39">
      <c r="AM10608" s="445"/>
    </row>
    <row r="10609" spans="39:39">
      <c r="AM10609" s="445"/>
    </row>
    <row r="10610" spans="39:39">
      <c r="AM10610" s="445"/>
    </row>
    <row r="10611" spans="39:39">
      <c r="AM10611" s="445"/>
    </row>
    <row r="10612" spans="39:39">
      <c r="AM10612" s="445"/>
    </row>
    <row r="10613" spans="39:39">
      <c r="AM10613" s="445"/>
    </row>
    <row r="10614" spans="39:39">
      <c r="AM10614" s="445"/>
    </row>
    <row r="10615" spans="39:39">
      <c r="AM10615" s="445"/>
    </row>
    <row r="10616" spans="39:39">
      <c r="AM10616" s="445"/>
    </row>
    <row r="10617" spans="39:39">
      <c r="AM10617" s="445"/>
    </row>
    <row r="10618" spans="39:39">
      <c r="AM10618" s="445"/>
    </row>
    <row r="10619" spans="39:39">
      <c r="AM10619" s="445"/>
    </row>
    <row r="10620" spans="39:39">
      <c r="AM10620" s="445"/>
    </row>
    <row r="10621" spans="39:39">
      <c r="AM10621" s="445"/>
    </row>
    <row r="10622" spans="39:39">
      <c r="AM10622" s="445"/>
    </row>
    <row r="10623" spans="39:39">
      <c r="AM10623" s="445"/>
    </row>
    <row r="10624" spans="39:39">
      <c r="AM10624" s="445"/>
    </row>
    <row r="10625" spans="39:39">
      <c r="AM10625" s="445"/>
    </row>
    <row r="10626" spans="39:39">
      <c r="AM10626" s="445"/>
    </row>
    <row r="10627" spans="39:39">
      <c r="AM10627" s="445"/>
    </row>
    <row r="10628" spans="39:39">
      <c r="AM10628" s="445"/>
    </row>
    <row r="10629" spans="39:39">
      <c r="AM10629" s="445"/>
    </row>
    <row r="10630" spans="39:39">
      <c r="AM10630" s="445"/>
    </row>
    <row r="10631" spans="39:39">
      <c r="AM10631" s="445"/>
    </row>
    <row r="10632" spans="39:39">
      <c r="AM10632" s="445"/>
    </row>
    <row r="10633" spans="39:39">
      <c r="AM10633" s="445"/>
    </row>
    <row r="10634" spans="39:39">
      <c r="AM10634" s="445"/>
    </row>
    <row r="10635" spans="39:39">
      <c r="AM10635" s="445"/>
    </row>
    <row r="10636" spans="39:39">
      <c r="AM10636" s="445"/>
    </row>
    <row r="10637" spans="39:39">
      <c r="AM10637" s="445"/>
    </row>
    <row r="10638" spans="39:39">
      <c r="AM10638" s="445"/>
    </row>
    <row r="10639" spans="39:39">
      <c r="AM10639" s="445"/>
    </row>
    <row r="10640" spans="39:39">
      <c r="AM10640" s="445"/>
    </row>
    <row r="10641" spans="39:39">
      <c r="AM10641" s="445"/>
    </row>
    <row r="10642" spans="39:39">
      <c r="AM10642" s="445"/>
    </row>
    <row r="10643" spans="39:39">
      <c r="AM10643" s="445"/>
    </row>
    <row r="10644" spans="39:39">
      <c r="AM10644" s="445"/>
    </row>
    <row r="10645" spans="39:39">
      <c r="AM10645" s="445"/>
    </row>
    <row r="10646" spans="39:39">
      <c r="AM10646" s="445"/>
    </row>
    <row r="10647" spans="39:39">
      <c r="AM10647" s="445"/>
    </row>
    <row r="10648" spans="39:39">
      <c r="AM10648" s="445"/>
    </row>
    <row r="10649" spans="39:39">
      <c r="AM10649" s="445"/>
    </row>
    <row r="10650" spans="39:39">
      <c r="AM10650" s="445"/>
    </row>
    <row r="10651" spans="39:39">
      <c r="AM10651" s="445"/>
    </row>
    <row r="10652" spans="39:39">
      <c r="AM10652" s="445"/>
    </row>
    <row r="10653" spans="39:39">
      <c r="AM10653" s="445"/>
    </row>
    <row r="10654" spans="39:39">
      <c r="AM10654" s="445"/>
    </row>
    <row r="10655" spans="39:39">
      <c r="AM10655" s="445"/>
    </row>
    <row r="10656" spans="39:39">
      <c r="AM10656" s="445"/>
    </row>
    <row r="10657" spans="39:39">
      <c r="AM10657" s="445"/>
    </row>
    <row r="10658" spans="39:39">
      <c r="AM10658" s="445"/>
    </row>
    <row r="10659" spans="39:39">
      <c r="AM10659" s="445"/>
    </row>
    <row r="10660" spans="39:39">
      <c r="AM10660" s="445"/>
    </row>
    <row r="10661" spans="39:39">
      <c r="AM10661" s="445"/>
    </row>
    <row r="10662" spans="39:39">
      <c r="AM10662" s="445"/>
    </row>
    <row r="10663" spans="39:39">
      <c r="AM10663" s="445"/>
    </row>
    <row r="10664" spans="39:39">
      <c r="AM10664" s="445"/>
    </row>
    <row r="10665" spans="39:39">
      <c r="AM10665" s="445"/>
    </row>
    <row r="10666" spans="39:39">
      <c r="AM10666" s="445"/>
    </row>
    <row r="10667" spans="39:39">
      <c r="AM10667" s="445"/>
    </row>
    <row r="10668" spans="39:39">
      <c r="AM10668" s="445"/>
    </row>
    <row r="10669" spans="39:39">
      <c r="AM10669" s="445"/>
    </row>
    <row r="10670" spans="39:39">
      <c r="AM10670" s="445"/>
    </row>
    <row r="10671" spans="39:39">
      <c r="AM10671" s="445"/>
    </row>
    <row r="10672" spans="39:39">
      <c r="AM10672" s="445"/>
    </row>
    <row r="10673" spans="39:39">
      <c r="AM10673" s="445"/>
    </row>
    <row r="10674" spans="39:39">
      <c r="AM10674" s="445"/>
    </row>
    <row r="10675" spans="39:39">
      <c r="AM10675" s="445"/>
    </row>
    <row r="10676" spans="39:39">
      <c r="AM10676" s="445"/>
    </row>
    <row r="10677" spans="39:39">
      <c r="AM10677" s="445"/>
    </row>
    <row r="10678" spans="39:39">
      <c r="AM10678" s="445"/>
    </row>
    <row r="10679" spans="39:39">
      <c r="AM10679" s="445"/>
    </row>
    <row r="10680" spans="39:39">
      <c r="AM10680" s="445"/>
    </row>
    <row r="10681" spans="39:39">
      <c r="AM10681" s="445"/>
    </row>
    <row r="10682" spans="39:39">
      <c r="AM10682" s="445"/>
    </row>
    <row r="10683" spans="39:39">
      <c r="AM10683" s="445"/>
    </row>
    <row r="10684" spans="39:39">
      <c r="AM10684" s="445"/>
    </row>
    <row r="10685" spans="39:39">
      <c r="AM10685" s="445"/>
    </row>
    <row r="10686" spans="39:39">
      <c r="AM10686" s="445"/>
    </row>
    <row r="10687" spans="39:39">
      <c r="AM10687" s="445"/>
    </row>
    <row r="10688" spans="39:39">
      <c r="AM10688" s="445"/>
    </row>
    <row r="10689" spans="39:39">
      <c r="AM10689" s="445"/>
    </row>
    <row r="10690" spans="39:39">
      <c r="AM10690" s="445"/>
    </row>
    <row r="10691" spans="39:39">
      <c r="AM10691" s="445"/>
    </row>
    <row r="10692" spans="39:39">
      <c r="AM10692" s="445"/>
    </row>
    <row r="10693" spans="39:39">
      <c r="AM10693" s="445"/>
    </row>
    <row r="10694" spans="39:39">
      <c r="AM10694" s="445"/>
    </row>
    <row r="10695" spans="39:39">
      <c r="AM10695" s="445"/>
    </row>
    <row r="10696" spans="39:39">
      <c r="AM10696" s="445"/>
    </row>
    <row r="10697" spans="39:39">
      <c r="AM10697" s="445"/>
    </row>
    <row r="10698" spans="39:39">
      <c r="AM10698" s="445"/>
    </row>
    <row r="10699" spans="39:39">
      <c r="AM10699" s="445"/>
    </row>
    <row r="10700" spans="39:39">
      <c r="AM10700" s="445"/>
    </row>
    <row r="10701" spans="39:39">
      <c r="AM10701" s="445"/>
    </row>
    <row r="10702" spans="39:39">
      <c r="AM10702" s="445"/>
    </row>
    <row r="10703" spans="39:39">
      <c r="AM10703" s="445"/>
    </row>
    <row r="10704" spans="39:39">
      <c r="AM10704" s="445"/>
    </row>
    <row r="10705" spans="39:39">
      <c r="AM10705" s="445"/>
    </row>
    <row r="10706" spans="39:39">
      <c r="AM10706" s="445"/>
    </row>
    <row r="10707" spans="39:39">
      <c r="AM10707" s="445"/>
    </row>
    <row r="10708" spans="39:39">
      <c r="AM10708" s="445"/>
    </row>
    <row r="10709" spans="39:39">
      <c r="AM10709" s="445"/>
    </row>
    <row r="10710" spans="39:39">
      <c r="AM10710" s="445"/>
    </row>
    <row r="10711" spans="39:39">
      <c r="AM10711" s="445"/>
    </row>
    <row r="10712" spans="39:39">
      <c r="AM10712" s="445"/>
    </row>
    <row r="10713" spans="39:39">
      <c r="AM10713" s="445"/>
    </row>
    <row r="10714" spans="39:39">
      <c r="AM10714" s="445"/>
    </row>
    <row r="10715" spans="39:39">
      <c r="AM10715" s="445"/>
    </row>
    <row r="10716" spans="39:39">
      <c r="AM10716" s="445"/>
    </row>
    <row r="10717" spans="39:39">
      <c r="AM10717" s="445"/>
    </row>
    <row r="10718" spans="39:39">
      <c r="AM10718" s="445"/>
    </row>
    <row r="10719" spans="39:39">
      <c r="AM10719" s="445"/>
    </row>
    <row r="10720" spans="39:39">
      <c r="AM10720" s="445"/>
    </row>
    <row r="10721" spans="39:39">
      <c r="AM10721" s="445"/>
    </row>
    <row r="10722" spans="39:39">
      <c r="AM10722" s="445"/>
    </row>
    <row r="10723" spans="39:39">
      <c r="AM10723" s="445"/>
    </row>
    <row r="10724" spans="39:39">
      <c r="AM10724" s="445"/>
    </row>
    <row r="10725" spans="39:39">
      <c r="AM10725" s="445"/>
    </row>
    <row r="10726" spans="39:39">
      <c r="AM10726" s="445"/>
    </row>
    <row r="10727" spans="39:39">
      <c r="AM10727" s="445"/>
    </row>
    <row r="10728" spans="39:39">
      <c r="AM10728" s="445"/>
    </row>
    <row r="10729" spans="39:39">
      <c r="AM10729" s="445"/>
    </row>
    <row r="10730" spans="39:39">
      <c r="AM10730" s="445"/>
    </row>
    <row r="10731" spans="39:39">
      <c r="AM10731" s="445"/>
    </row>
    <row r="10732" spans="39:39">
      <c r="AM10732" s="445"/>
    </row>
    <row r="10733" spans="39:39">
      <c r="AM10733" s="445"/>
    </row>
    <row r="10734" spans="39:39">
      <c r="AM10734" s="445"/>
    </row>
    <row r="10735" spans="39:39">
      <c r="AM10735" s="445"/>
    </row>
    <row r="10736" spans="39:39">
      <c r="AM10736" s="445"/>
    </row>
    <row r="10737" spans="39:39">
      <c r="AM10737" s="445"/>
    </row>
    <row r="10738" spans="39:39">
      <c r="AM10738" s="445"/>
    </row>
    <row r="10739" spans="39:39">
      <c r="AM10739" s="445"/>
    </row>
    <row r="10740" spans="39:39">
      <c r="AM10740" s="445"/>
    </row>
    <row r="10741" spans="39:39">
      <c r="AM10741" s="445"/>
    </row>
    <row r="10742" spans="39:39">
      <c r="AM10742" s="445"/>
    </row>
    <row r="10743" spans="39:39">
      <c r="AM10743" s="445"/>
    </row>
    <row r="10744" spans="39:39">
      <c r="AM10744" s="445"/>
    </row>
    <row r="10745" spans="39:39">
      <c r="AM10745" s="445"/>
    </row>
    <row r="10746" spans="39:39">
      <c r="AM10746" s="445"/>
    </row>
    <row r="10747" spans="39:39">
      <c r="AM10747" s="445"/>
    </row>
    <row r="10748" spans="39:39">
      <c r="AM10748" s="445"/>
    </row>
    <row r="10749" spans="39:39">
      <c r="AM10749" s="445"/>
    </row>
    <row r="10750" spans="39:39">
      <c r="AM10750" s="445"/>
    </row>
    <row r="10751" spans="39:39">
      <c r="AM10751" s="445"/>
    </row>
    <row r="10752" spans="39:39">
      <c r="AM10752" s="445"/>
    </row>
    <row r="10753" spans="39:39">
      <c r="AM10753" s="445"/>
    </row>
    <row r="10754" spans="39:39">
      <c r="AM10754" s="445"/>
    </row>
    <row r="10755" spans="39:39">
      <c r="AM10755" s="445"/>
    </row>
    <row r="10756" spans="39:39">
      <c r="AM10756" s="445"/>
    </row>
    <row r="10757" spans="39:39">
      <c r="AM10757" s="445"/>
    </row>
    <row r="10758" spans="39:39">
      <c r="AM10758" s="445"/>
    </row>
    <row r="10759" spans="39:39">
      <c r="AM10759" s="445"/>
    </row>
    <row r="10760" spans="39:39">
      <c r="AM10760" s="445"/>
    </row>
    <row r="10761" spans="39:39">
      <c r="AM10761" s="445"/>
    </row>
    <row r="10762" spans="39:39">
      <c r="AM10762" s="445"/>
    </row>
    <row r="10763" spans="39:39">
      <c r="AM10763" s="445"/>
    </row>
    <row r="10764" spans="39:39">
      <c r="AM10764" s="445"/>
    </row>
    <row r="10765" spans="39:39">
      <c r="AM10765" s="445"/>
    </row>
    <row r="10766" spans="39:39">
      <c r="AM10766" s="445"/>
    </row>
    <row r="10767" spans="39:39">
      <c r="AM10767" s="445"/>
    </row>
    <row r="10768" spans="39:39">
      <c r="AM10768" s="445"/>
    </row>
    <row r="10769" spans="39:39">
      <c r="AM10769" s="445"/>
    </row>
    <row r="10770" spans="39:39">
      <c r="AM10770" s="445"/>
    </row>
    <row r="10771" spans="39:39">
      <c r="AM10771" s="445"/>
    </row>
    <row r="10772" spans="39:39">
      <c r="AM10772" s="445"/>
    </row>
    <row r="10773" spans="39:39">
      <c r="AM10773" s="445"/>
    </row>
    <row r="10774" spans="39:39">
      <c r="AM10774" s="445"/>
    </row>
    <row r="10775" spans="39:39">
      <c r="AM10775" s="445"/>
    </row>
    <row r="10776" spans="39:39">
      <c r="AM10776" s="445"/>
    </row>
    <row r="10777" spans="39:39">
      <c r="AM10777" s="445"/>
    </row>
    <row r="10778" spans="39:39">
      <c r="AM10778" s="445"/>
    </row>
    <row r="10779" spans="39:39">
      <c r="AM10779" s="445"/>
    </row>
    <row r="10780" spans="39:39">
      <c r="AM10780" s="445"/>
    </row>
    <row r="10781" spans="39:39">
      <c r="AM10781" s="445"/>
    </row>
    <row r="10782" spans="39:39">
      <c r="AM10782" s="445"/>
    </row>
    <row r="10783" spans="39:39">
      <c r="AM10783" s="445"/>
    </row>
    <row r="10784" spans="39:39">
      <c r="AM10784" s="445"/>
    </row>
    <row r="10785" spans="39:39">
      <c r="AM10785" s="445"/>
    </row>
    <row r="10786" spans="39:39">
      <c r="AM10786" s="445"/>
    </row>
    <row r="10787" spans="39:39">
      <c r="AM10787" s="445"/>
    </row>
    <row r="10788" spans="39:39">
      <c r="AM10788" s="445"/>
    </row>
    <row r="10789" spans="39:39">
      <c r="AM10789" s="445"/>
    </row>
    <row r="10790" spans="39:39">
      <c r="AM10790" s="445"/>
    </row>
    <row r="10791" spans="39:39">
      <c r="AM10791" s="445"/>
    </row>
    <row r="10792" spans="39:39">
      <c r="AM10792" s="445"/>
    </row>
    <row r="10793" spans="39:39">
      <c r="AM10793" s="445"/>
    </row>
    <row r="10794" spans="39:39">
      <c r="AM10794" s="445"/>
    </row>
    <row r="10795" spans="39:39">
      <c r="AM10795" s="445"/>
    </row>
    <row r="10796" spans="39:39">
      <c r="AM10796" s="445"/>
    </row>
    <row r="10797" spans="39:39">
      <c r="AM10797" s="445"/>
    </row>
    <row r="10798" spans="39:39">
      <c r="AM10798" s="445"/>
    </row>
    <row r="10799" spans="39:39">
      <c r="AM10799" s="445"/>
    </row>
    <row r="10800" spans="39:39">
      <c r="AM10800" s="445"/>
    </row>
    <row r="10801" spans="39:39">
      <c r="AM10801" s="445"/>
    </row>
    <row r="10802" spans="39:39">
      <c r="AM10802" s="445"/>
    </row>
    <row r="10803" spans="39:39">
      <c r="AM10803" s="445"/>
    </row>
    <row r="10804" spans="39:39">
      <c r="AM10804" s="445"/>
    </row>
    <row r="10805" spans="39:39">
      <c r="AM10805" s="445"/>
    </row>
    <row r="10806" spans="39:39">
      <c r="AM10806" s="445"/>
    </row>
    <row r="10807" spans="39:39">
      <c r="AM10807" s="445"/>
    </row>
    <row r="10808" spans="39:39">
      <c r="AM10808" s="445"/>
    </row>
    <row r="10809" spans="39:39">
      <c r="AM10809" s="445"/>
    </row>
    <row r="10810" spans="39:39">
      <c r="AM10810" s="445"/>
    </row>
    <row r="10811" spans="39:39">
      <c r="AM10811" s="445"/>
    </row>
    <row r="10812" spans="39:39">
      <c r="AM10812" s="445"/>
    </row>
    <row r="10813" spans="39:39">
      <c r="AM10813" s="445"/>
    </row>
    <row r="10814" spans="39:39">
      <c r="AM10814" s="445"/>
    </row>
    <row r="10815" spans="39:39">
      <c r="AM10815" s="445"/>
    </row>
    <row r="10816" spans="39:39">
      <c r="AM10816" s="445"/>
    </row>
    <row r="10817" spans="39:39">
      <c r="AM10817" s="445"/>
    </row>
    <row r="10818" spans="39:39">
      <c r="AM10818" s="445"/>
    </row>
    <row r="10819" spans="39:39">
      <c r="AM10819" s="445"/>
    </row>
    <row r="10820" spans="39:39">
      <c r="AM10820" s="445"/>
    </row>
    <row r="10821" spans="39:39">
      <c r="AM10821" s="445"/>
    </row>
    <row r="10822" spans="39:39">
      <c r="AM10822" s="445"/>
    </row>
    <row r="10823" spans="39:39">
      <c r="AM10823" s="445"/>
    </row>
    <row r="10824" spans="39:39">
      <c r="AM10824" s="445"/>
    </row>
    <row r="10825" spans="39:39">
      <c r="AM10825" s="445"/>
    </row>
    <row r="10826" spans="39:39">
      <c r="AM10826" s="445"/>
    </row>
    <row r="10827" spans="39:39">
      <c r="AM10827" s="445"/>
    </row>
    <row r="10828" spans="39:39">
      <c r="AM10828" s="445"/>
    </row>
    <row r="10829" spans="39:39">
      <c r="AM10829" s="445"/>
    </row>
    <row r="10830" spans="39:39">
      <c r="AM10830" s="445"/>
    </row>
    <row r="10831" spans="39:39">
      <c r="AM10831" s="445"/>
    </row>
    <row r="10832" spans="39:39">
      <c r="AM10832" s="445"/>
    </row>
    <row r="10833" spans="39:39">
      <c r="AM10833" s="445"/>
    </row>
    <row r="10834" spans="39:39">
      <c r="AM10834" s="445"/>
    </row>
    <row r="10835" spans="39:39">
      <c r="AM10835" s="445"/>
    </row>
    <row r="10836" spans="39:39">
      <c r="AM10836" s="445"/>
    </row>
    <row r="10837" spans="39:39">
      <c r="AM10837" s="445"/>
    </row>
    <row r="10838" spans="39:39">
      <c r="AM10838" s="445"/>
    </row>
    <row r="10839" spans="39:39">
      <c r="AM10839" s="445"/>
    </row>
    <row r="10840" spans="39:39">
      <c r="AM10840" s="445"/>
    </row>
    <row r="10841" spans="39:39">
      <c r="AM10841" s="445"/>
    </row>
    <row r="10842" spans="39:39">
      <c r="AM10842" s="445"/>
    </row>
    <row r="10843" spans="39:39">
      <c r="AM10843" s="445"/>
    </row>
    <row r="10844" spans="39:39">
      <c r="AM10844" s="445"/>
    </row>
    <row r="10845" spans="39:39">
      <c r="AM10845" s="445"/>
    </row>
    <row r="10846" spans="39:39">
      <c r="AM10846" s="445"/>
    </row>
    <row r="10847" spans="39:39">
      <c r="AM10847" s="445"/>
    </row>
    <row r="10848" spans="39:39">
      <c r="AM10848" s="445"/>
    </row>
    <row r="10849" spans="39:39">
      <c r="AM10849" s="445"/>
    </row>
    <row r="10850" spans="39:39">
      <c r="AM10850" s="445"/>
    </row>
    <row r="10851" spans="39:39">
      <c r="AM10851" s="445"/>
    </row>
    <row r="10852" spans="39:39">
      <c r="AM10852" s="445"/>
    </row>
    <row r="10853" spans="39:39">
      <c r="AM10853" s="445"/>
    </row>
    <row r="10854" spans="39:39">
      <c r="AM10854" s="445"/>
    </row>
    <row r="10855" spans="39:39">
      <c r="AM10855" s="445"/>
    </row>
    <row r="10856" spans="39:39">
      <c r="AM10856" s="445"/>
    </row>
    <row r="10857" spans="39:39">
      <c r="AM10857" s="445"/>
    </row>
    <row r="10858" spans="39:39">
      <c r="AM10858" s="445"/>
    </row>
    <row r="10859" spans="39:39">
      <c r="AM10859" s="445"/>
    </row>
    <row r="10860" spans="39:39">
      <c r="AM10860" s="445"/>
    </row>
    <row r="10861" spans="39:39">
      <c r="AM10861" s="445"/>
    </row>
    <row r="10862" spans="39:39">
      <c r="AM10862" s="445"/>
    </row>
    <row r="10863" spans="39:39">
      <c r="AM10863" s="445"/>
    </row>
    <row r="10864" spans="39:39">
      <c r="AM10864" s="445"/>
    </row>
    <row r="10865" spans="39:39">
      <c r="AM10865" s="445"/>
    </row>
    <row r="10866" spans="39:39">
      <c r="AM10866" s="445"/>
    </row>
    <row r="10867" spans="39:39">
      <c r="AM10867" s="445"/>
    </row>
    <row r="10868" spans="39:39">
      <c r="AM10868" s="445"/>
    </row>
    <row r="10869" spans="39:39">
      <c r="AM10869" s="445"/>
    </row>
    <row r="10870" spans="39:39">
      <c r="AM10870" s="445"/>
    </row>
    <row r="10871" spans="39:39">
      <c r="AM10871" s="445"/>
    </row>
    <row r="10872" spans="39:39">
      <c r="AM10872" s="445"/>
    </row>
    <row r="10873" spans="39:39">
      <c r="AM10873" s="445"/>
    </row>
    <row r="10874" spans="39:39">
      <c r="AM10874" s="445"/>
    </row>
    <row r="10875" spans="39:39">
      <c r="AM10875" s="445"/>
    </row>
    <row r="10876" spans="39:39">
      <c r="AM10876" s="445"/>
    </row>
    <row r="10877" spans="39:39">
      <c r="AM10877" s="445"/>
    </row>
    <row r="10878" spans="39:39">
      <c r="AM10878" s="445"/>
    </row>
    <row r="10879" spans="39:39">
      <c r="AM10879" s="445"/>
    </row>
    <row r="10880" spans="39:39">
      <c r="AM10880" s="445"/>
    </row>
    <row r="10881" spans="39:39">
      <c r="AM10881" s="445"/>
    </row>
    <row r="10882" spans="39:39">
      <c r="AM10882" s="445"/>
    </row>
    <row r="10883" spans="39:39">
      <c r="AM10883" s="445"/>
    </row>
    <row r="10884" spans="39:39">
      <c r="AM10884" s="445"/>
    </row>
    <row r="10885" spans="39:39">
      <c r="AM10885" s="445"/>
    </row>
    <row r="10886" spans="39:39">
      <c r="AM10886" s="445"/>
    </row>
    <row r="10887" spans="39:39">
      <c r="AM10887" s="445"/>
    </row>
    <row r="10888" spans="39:39">
      <c r="AM10888" s="445"/>
    </row>
    <row r="10889" spans="39:39">
      <c r="AM10889" s="445"/>
    </row>
    <row r="10890" spans="39:39">
      <c r="AM10890" s="445"/>
    </row>
    <row r="10891" spans="39:39">
      <c r="AM10891" s="445"/>
    </row>
    <row r="10892" spans="39:39">
      <c r="AM10892" s="445"/>
    </row>
    <row r="10893" spans="39:39">
      <c r="AM10893" s="445"/>
    </row>
    <row r="10894" spans="39:39">
      <c r="AM10894" s="445"/>
    </row>
    <row r="10895" spans="39:39">
      <c r="AM10895" s="445"/>
    </row>
    <row r="10896" spans="39:39">
      <c r="AM10896" s="445"/>
    </row>
    <row r="10897" spans="39:39">
      <c r="AM10897" s="445"/>
    </row>
    <row r="10898" spans="39:39">
      <c r="AM10898" s="445"/>
    </row>
    <row r="10899" spans="39:39">
      <c r="AM10899" s="445"/>
    </row>
    <row r="10900" spans="39:39">
      <c r="AM10900" s="445"/>
    </row>
    <row r="10901" spans="39:39">
      <c r="AM10901" s="445"/>
    </row>
    <row r="10902" spans="39:39">
      <c r="AM10902" s="445"/>
    </row>
    <row r="10903" spans="39:39">
      <c r="AM10903" s="445"/>
    </row>
    <row r="10904" spans="39:39">
      <c r="AM10904" s="445"/>
    </row>
    <row r="10905" spans="39:39">
      <c r="AM10905" s="445"/>
    </row>
    <row r="10906" spans="39:39">
      <c r="AM10906" s="445"/>
    </row>
    <row r="10907" spans="39:39">
      <c r="AM10907" s="445"/>
    </row>
    <row r="10908" spans="39:39">
      <c r="AM10908" s="445"/>
    </row>
    <row r="10909" spans="39:39">
      <c r="AM10909" s="445"/>
    </row>
    <row r="10910" spans="39:39">
      <c r="AM10910" s="445"/>
    </row>
    <row r="10911" spans="39:39">
      <c r="AM10911" s="445"/>
    </row>
    <row r="10912" spans="39:39">
      <c r="AM10912" s="445"/>
    </row>
    <row r="10913" spans="39:39">
      <c r="AM10913" s="445"/>
    </row>
    <row r="10914" spans="39:39">
      <c r="AM10914" s="445"/>
    </row>
    <row r="10915" spans="39:39">
      <c r="AM10915" s="445"/>
    </row>
    <row r="10916" spans="39:39">
      <c r="AM10916" s="445"/>
    </row>
    <row r="10917" spans="39:39">
      <c r="AM10917" s="445"/>
    </row>
    <row r="10918" spans="39:39">
      <c r="AM10918" s="445"/>
    </row>
    <row r="10919" spans="39:39">
      <c r="AM10919" s="445"/>
    </row>
    <row r="10920" spans="39:39">
      <c r="AM10920" s="445"/>
    </row>
    <row r="10921" spans="39:39">
      <c r="AM10921" s="445"/>
    </row>
    <row r="10922" spans="39:39">
      <c r="AM10922" s="445"/>
    </row>
    <row r="10923" spans="39:39">
      <c r="AM10923" s="445"/>
    </row>
    <row r="10924" spans="39:39">
      <c r="AM10924" s="445"/>
    </row>
    <row r="10925" spans="39:39">
      <c r="AM10925" s="445"/>
    </row>
    <row r="10926" spans="39:39">
      <c r="AM10926" s="445"/>
    </row>
    <row r="10927" spans="39:39">
      <c r="AM10927" s="445"/>
    </row>
    <row r="10928" spans="39:39">
      <c r="AM10928" s="445"/>
    </row>
    <row r="10929" spans="39:39">
      <c r="AM10929" s="445"/>
    </row>
    <row r="10930" spans="39:39">
      <c r="AM10930" s="445"/>
    </row>
    <row r="10931" spans="39:39">
      <c r="AM10931" s="445"/>
    </row>
    <row r="10932" spans="39:39">
      <c r="AM10932" s="445"/>
    </row>
    <row r="10933" spans="39:39">
      <c r="AM10933" s="445"/>
    </row>
    <row r="10934" spans="39:39">
      <c r="AM10934" s="445"/>
    </row>
    <row r="10935" spans="39:39">
      <c r="AM10935" s="445"/>
    </row>
    <row r="10936" spans="39:39">
      <c r="AM10936" s="445"/>
    </row>
    <row r="10937" spans="39:39">
      <c r="AM10937" s="445"/>
    </row>
    <row r="10938" spans="39:39">
      <c r="AM10938" s="445"/>
    </row>
    <row r="10939" spans="39:39">
      <c r="AM10939" s="445"/>
    </row>
    <row r="10940" spans="39:39">
      <c r="AM10940" s="445"/>
    </row>
    <row r="10941" spans="39:39">
      <c r="AM10941" s="445"/>
    </row>
    <row r="10942" spans="39:39">
      <c r="AM10942" s="445"/>
    </row>
    <row r="10943" spans="39:39">
      <c r="AM10943" s="445"/>
    </row>
    <row r="10944" spans="39:39">
      <c r="AM10944" s="445"/>
    </row>
    <row r="10945" spans="39:39">
      <c r="AM10945" s="445"/>
    </row>
    <row r="10946" spans="39:39">
      <c r="AM10946" s="445"/>
    </row>
    <row r="10947" spans="39:39">
      <c r="AM10947" s="445"/>
    </row>
    <row r="10948" spans="39:39">
      <c r="AM10948" s="445"/>
    </row>
    <row r="10949" spans="39:39">
      <c r="AM10949" s="445"/>
    </row>
    <row r="10950" spans="39:39">
      <c r="AM10950" s="445"/>
    </row>
    <row r="10951" spans="39:39">
      <c r="AM10951" s="445"/>
    </row>
    <row r="10952" spans="39:39">
      <c r="AM10952" s="445"/>
    </row>
    <row r="10953" spans="39:39">
      <c r="AM10953" s="445"/>
    </row>
    <row r="10954" spans="39:39">
      <c r="AM10954" s="445"/>
    </row>
    <row r="10955" spans="39:39">
      <c r="AM10955" s="445"/>
    </row>
    <row r="10956" spans="39:39">
      <c r="AM10956" s="445"/>
    </row>
    <row r="10957" spans="39:39">
      <c r="AM10957" s="445"/>
    </row>
    <row r="10958" spans="39:39">
      <c r="AM10958" s="445"/>
    </row>
    <row r="10959" spans="39:39">
      <c r="AM10959" s="445"/>
    </row>
    <row r="10960" spans="39:39">
      <c r="AM10960" s="445"/>
    </row>
    <row r="10961" spans="39:39">
      <c r="AM10961" s="445"/>
    </row>
    <row r="10962" spans="39:39">
      <c r="AM10962" s="445"/>
    </row>
    <row r="10963" spans="39:39">
      <c r="AM10963" s="445"/>
    </row>
    <row r="10964" spans="39:39">
      <c r="AM10964" s="445"/>
    </row>
    <row r="10965" spans="39:39">
      <c r="AM10965" s="445"/>
    </row>
    <row r="10966" spans="39:39">
      <c r="AM10966" s="445"/>
    </row>
    <row r="10967" spans="39:39">
      <c r="AM10967" s="445"/>
    </row>
    <row r="10968" spans="39:39">
      <c r="AM10968" s="445"/>
    </row>
    <row r="10969" spans="39:39">
      <c r="AM10969" s="445"/>
    </row>
    <row r="10970" spans="39:39">
      <c r="AM10970" s="445"/>
    </row>
    <row r="10971" spans="39:39">
      <c r="AM10971" s="445"/>
    </row>
    <row r="10972" spans="39:39">
      <c r="AM10972" s="445"/>
    </row>
    <row r="10973" spans="39:39">
      <c r="AM10973" s="445"/>
    </row>
    <row r="10974" spans="39:39">
      <c r="AM10974" s="445"/>
    </row>
    <row r="10975" spans="39:39">
      <c r="AM10975" s="445"/>
    </row>
    <row r="10976" spans="39:39">
      <c r="AM10976" s="445"/>
    </row>
    <row r="10977" spans="39:39">
      <c r="AM10977" s="445"/>
    </row>
    <row r="10978" spans="39:39">
      <c r="AM10978" s="445"/>
    </row>
    <row r="10979" spans="39:39">
      <c r="AM10979" s="445"/>
    </row>
    <row r="10980" spans="39:39">
      <c r="AM10980" s="445"/>
    </row>
    <row r="10981" spans="39:39">
      <c r="AM10981" s="445"/>
    </row>
    <row r="10982" spans="39:39">
      <c r="AM10982" s="445"/>
    </row>
    <row r="10983" spans="39:39">
      <c r="AM10983" s="445"/>
    </row>
    <row r="10984" spans="39:39">
      <c r="AM10984" s="445"/>
    </row>
    <row r="10985" spans="39:39">
      <c r="AM10985" s="445"/>
    </row>
    <row r="10986" spans="39:39">
      <c r="AM10986" s="445"/>
    </row>
    <row r="10987" spans="39:39">
      <c r="AM10987" s="445"/>
    </row>
    <row r="10988" spans="39:39">
      <c r="AM10988" s="445"/>
    </row>
    <row r="10989" spans="39:39">
      <c r="AM10989" s="445"/>
    </row>
    <row r="10990" spans="39:39">
      <c r="AM10990" s="445"/>
    </row>
    <row r="10991" spans="39:39">
      <c r="AM10991" s="445"/>
    </row>
    <row r="10992" spans="39:39">
      <c r="AM10992" s="445"/>
    </row>
    <row r="10993" spans="39:39">
      <c r="AM10993" s="445"/>
    </row>
    <row r="10994" spans="39:39">
      <c r="AM10994" s="445"/>
    </row>
    <row r="10995" spans="39:39">
      <c r="AM10995" s="445"/>
    </row>
    <row r="10996" spans="39:39">
      <c r="AM10996" s="445"/>
    </row>
    <row r="10997" spans="39:39">
      <c r="AM10997" s="445"/>
    </row>
    <row r="10998" spans="39:39">
      <c r="AM10998" s="445"/>
    </row>
    <row r="10999" spans="39:39">
      <c r="AM10999" s="445"/>
    </row>
    <row r="11000" spans="39:39">
      <c r="AM11000" s="445"/>
    </row>
    <row r="11001" spans="39:39">
      <c r="AM11001" s="445"/>
    </row>
    <row r="11002" spans="39:39">
      <c r="AM11002" s="445"/>
    </row>
    <row r="11003" spans="39:39">
      <c r="AM11003" s="445"/>
    </row>
    <row r="11004" spans="39:39">
      <c r="AM11004" s="445"/>
    </row>
    <row r="11005" spans="39:39">
      <c r="AM11005" s="445"/>
    </row>
    <row r="11006" spans="39:39">
      <c r="AM11006" s="445"/>
    </row>
    <row r="11007" spans="39:39">
      <c r="AM11007" s="445"/>
    </row>
    <row r="11008" spans="39:39">
      <c r="AM11008" s="445"/>
    </row>
    <row r="11009" spans="39:39">
      <c r="AM11009" s="445"/>
    </row>
    <row r="11010" spans="39:39">
      <c r="AM11010" s="445"/>
    </row>
    <row r="11011" spans="39:39">
      <c r="AM11011" s="445"/>
    </row>
    <row r="11012" spans="39:39">
      <c r="AM11012" s="445"/>
    </row>
    <row r="11013" spans="39:39">
      <c r="AM11013" s="445"/>
    </row>
    <row r="11014" spans="39:39">
      <c r="AM11014" s="445"/>
    </row>
    <row r="11015" spans="39:39">
      <c r="AM11015" s="445"/>
    </row>
    <row r="11016" spans="39:39">
      <c r="AM11016" s="445"/>
    </row>
    <row r="11017" spans="39:39">
      <c r="AM11017" s="445"/>
    </row>
    <row r="11018" spans="39:39">
      <c r="AM11018" s="445"/>
    </row>
    <row r="11019" spans="39:39">
      <c r="AM11019" s="445"/>
    </row>
    <row r="11020" spans="39:39">
      <c r="AM11020" s="445"/>
    </row>
    <row r="11021" spans="39:39">
      <c r="AM11021" s="445"/>
    </row>
    <row r="11022" spans="39:39">
      <c r="AM11022" s="445"/>
    </row>
    <row r="11023" spans="39:39">
      <c r="AM11023" s="445"/>
    </row>
    <row r="11024" spans="39:39">
      <c r="AM11024" s="445"/>
    </row>
    <row r="11025" spans="39:39">
      <c r="AM11025" s="445"/>
    </row>
    <row r="11026" spans="39:39">
      <c r="AM11026" s="445"/>
    </row>
    <row r="11027" spans="39:39">
      <c r="AM11027" s="445"/>
    </row>
    <row r="11028" spans="39:39">
      <c r="AM11028" s="445"/>
    </row>
    <row r="11029" spans="39:39">
      <c r="AM11029" s="445"/>
    </row>
    <row r="11030" spans="39:39">
      <c r="AM11030" s="445"/>
    </row>
    <row r="11031" spans="39:39">
      <c r="AM11031" s="445"/>
    </row>
    <row r="11032" spans="39:39">
      <c r="AM11032" s="445"/>
    </row>
    <row r="11033" spans="39:39">
      <c r="AM11033" s="445"/>
    </row>
    <row r="11034" spans="39:39">
      <c r="AM11034" s="445"/>
    </row>
    <row r="11035" spans="39:39">
      <c r="AM11035" s="445"/>
    </row>
    <row r="11036" spans="39:39">
      <c r="AM11036" s="445"/>
    </row>
    <row r="11037" spans="39:39">
      <c r="AM11037" s="445"/>
    </row>
    <row r="11038" spans="39:39">
      <c r="AM11038" s="445"/>
    </row>
    <row r="11039" spans="39:39">
      <c r="AM11039" s="445"/>
    </row>
    <row r="11040" spans="39:39">
      <c r="AM11040" s="445"/>
    </row>
    <row r="11041" spans="39:39">
      <c r="AM11041" s="445"/>
    </row>
    <row r="11042" spans="39:39">
      <c r="AM11042" s="445"/>
    </row>
    <row r="11043" spans="39:39">
      <c r="AM11043" s="445"/>
    </row>
    <row r="11044" spans="39:39">
      <c r="AM11044" s="445"/>
    </row>
    <row r="11045" spans="39:39">
      <c r="AM11045" s="445"/>
    </row>
    <row r="11046" spans="39:39">
      <c r="AM11046" s="445"/>
    </row>
    <row r="11047" spans="39:39">
      <c r="AM11047" s="445"/>
    </row>
    <row r="11048" spans="39:39">
      <c r="AM11048" s="445"/>
    </row>
    <row r="11049" spans="39:39">
      <c r="AM11049" s="445"/>
    </row>
    <row r="11050" spans="39:39">
      <c r="AM11050" s="445"/>
    </row>
    <row r="11051" spans="39:39">
      <c r="AM11051" s="445"/>
    </row>
    <row r="11052" spans="39:39">
      <c r="AM11052" s="445"/>
    </row>
    <row r="11053" spans="39:39">
      <c r="AM11053" s="445"/>
    </row>
    <row r="11054" spans="39:39">
      <c r="AM11054" s="445"/>
    </row>
    <row r="11055" spans="39:39">
      <c r="AM11055" s="445"/>
    </row>
    <row r="11056" spans="39:39">
      <c r="AM11056" s="445"/>
    </row>
    <row r="11057" spans="39:39">
      <c r="AM11057" s="445"/>
    </row>
    <row r="11058" spans="39:39">
      <c r="AM11058" s="445"/>
    </row>
    <row r="11059" spans="39:39">
      <c r="AM11059" s="445"/>
    </row>
    <row r="11060" spans="39:39">
      <c r="AM11060" s="445"/>
    </row>
    <row r="11061" spans="39:39">
      <c r="AM11061" s="445"/>
    </row>
    <row r="11062" spans="39:39">
      <c r="AM11062" s="445"/>
    </row>
    <row r="11063" spans="39:39">
      <c r="AM11063" s="445"/>
    </row>
    <row r="11064" spans="39:39">
      <c r="AM11064" s="445"/>
    </row>
    <row r="11065" spans="39:39">
      <c r="AM11065" s="445"/>
    </row>
    <row r="11066" spans="39:39">
      <c r="AM11066" s="445"/>
    </row>
    <row r="11067" spans="39:39">
      <c r="AM11067" s="445"/>
    </row>
    <row r="11068" spans="39:39">
      <c r="AM11068" s="445"/>
    </row>
    <row r="11069" spans="39:39">
      <c r="AM11069" s="445"/>
    </row>
    <row r="11070" spans="39:39">
      <c r="AM11070" s="445"/>
    </row>
    <row r="11071" spans="39:39">
      <c r="AM11071" s="445"/>
    </row>
    <row r="11072" spans="39:39">
      <c r="AM11072" s="445"/>
    </row>
    <row r="11073" spans="39:39">
      <c r="AM11073" s="445"/>
    </row>
    <row r="11074" spans="39:39">
      <c r="AM11074" s="445"/>
    </row>
    <row r="11075" spans="39:39">
      <c r="AM11075" s="445"/>
    </row>
    <row r="11076" spans="39:39">
      <c r="AM11076" s="445"/>
    </row>
    <row r="11077" spans="39:39">
      <c r="AM11077" s="445"/>
    </row>
    <row r="11078" spans="39:39">
      <c r="AM11078" s="445"/>
    </row>
    <row r="11079" spans="39:39">
      <c r="AM11079" s="445"/>
    </row>
    <row r="11080" spans="39:39">
      <c r="AM11080" s="445"/>
    </row>
    <row r="11081" spans="39:39">
      <c r="AM11081" s="445"/>
    </row>
    <row r="11082" spans="39:39">
      <c r="AM11082" s="445"/>
    </row>
    <row r="11083" spans="39:39">
      <c r="AM11083" s="445"/>
    </row>
    <row r="11084" spans="39:39">
      <c r="AM11084" s="445"/>
    </row>
    <row r="11085" spans="39:39">
      <c r="AM11085" s="445"/>
    </row>
    <row r="11086" spans="39:39">
      <c r="AM11086" s="445"/>
    </row>
    <row r="11087" spans="39:39">
      <c r="AM11087" s="445"/>
    </row>
    <row r="11088" spans="39:39">
      <c r="AM11088" s="445"/>
    </row>
    <row r="11089" spans="39:39">
      <c r="AM11089" s="445"/>
    </row>
    <row r="11090" spans="39:39">
      <c r="AM11090" s="445"/>
    </row>
    <row r="11091" spans="39:39">
      <c r="AM11091" s="445"/>
    </row>
    <row r="11092" spans="39:39">
      <c r="AM11092" s="445"/>
    </row>
    <row r="11093" spans="39:39">
      <c r="AM11093" s="445"/>
    </row>
    <row r="11094" spans="39:39">
      <c r="AM11094" s="445"/>
    </row>
    <row r="11095" spans="39:39">
      <c r="AM11095" s="445"/>
    </row>
    <row r="11096" spans="39:39">
      <c r="AM11096" s="445"/>
    </row>
    <row r="11097" spans="39:39">
      <c r="AM11097" s="445"/>
    </row>
    <row r="11098" spans="39:39">
      <c r="AM11098" s="445"/>
    </row>
    <row r="11099" spans="39:39">
      <c r="AM11099" s="445"/>
    </row>
    <row r="11100" spans="39:39">
      <c r="AM11100" s="445"/>
    </row>
    <row r="11101" spans="39:39">
      <c r="AM11101" s="445"/>
    </row>
    <row r="11102" spans="39:39">
      <c r="AM11102" s="445"/>
    </row>
    <row r="11103" spans="39:39">
      <c r="AM11103" s="445"/>
    </row>
    <row r="11104" spans="39:39">
      <c r="AM11104" s="445"/>
    </row>
    <row r="11105" spans="39:39">
      <c r="AM11105" s="445"/>
    </row>
    <row r="11106" spans="39:39">
      <c r="AM11106" s="445"/>
    </row>
    <row r="11107" spans="39:39">
      <c r="AM11107" s="445"/>
    </row>
    <row r="11108" spans="39:39">
      <c r="AM11108" s="445"/>
    </row>
    <row r="11109" spans="39:39">
      <c r="AM11109" s="445"/>
    </row>
    <row r="11110" spans="39:39">
      <c r="AM11110" s="445"/>
    </row>
    <row r="11111" spans="39:39">
      <c r="AM11111" s="445"/>
    </row>
    <row r="11112" spans="39:39">
      <c r="AM11112" s="445"/>
    </row>
    <row r="11113" spans="39:39">
      <c r="AM11113" s="445"/>
    </row>
    <row r="11114" spans="39:39">
      <c r="AM11114" s="445"/>
    </row>
    <row r="11115" spans="39:39">
      <c r="AM11115" s="445"/>
    </row>
    <row r="11116" spans="39:39">
      <c r="AM11116" s="445"/>
    </row>
    <row r="11117" spans="39:39">
      <c r="AM11117" s="445"/>
    </row>
    <row r="11118" spans="39:39">
      <c r="AM11118" s="445"/>
    </row>
    <row r="11119" spans="39:39">
      <c r="AM11119" s="445"/>
    </row>
    <row r="11120" spans="39:39">
      <c r="AM11120" s="445"/>
    </row>
    <row r="11121" spans="39:39">
      <c r="AM11121" s="445"/>
    </row>
    <row r="11122" spans="39:39">
      <c r="AM11122" s="445"/>
    </row>
    <row r="11123" spans="39:39">
      <c r="AM11123" s="445"/>
    </row>
    <row r="11124" spans="39:39">
      <c r="AM11124" s="445"/>
    </row>
    <row r="11125" spans="39:39">
      <c r="AM11125" s="445"/>
    </row>
    <row r="11126" spans="39:39">
      <c r="AM11126" s="445"/>
    </row>
    <row r="11127" spans="39:39">
      <c r="AM11127" s="445"/>
    </row>
    <row r="11128" spans="39:39">
      <c r="AM11128" s="445"/>
    </row>
    <row r="11129" spans="39:39">
      <c r="AM11129" s="445"/>
    </row>
    <row r="11130" spans="39:39">
      <c r="AM11130" s="445"/>
    </row>
    <row r="11131" spans="39:39">
      <c r="AM11131" s="445"/>
    </row>
    <row r="11132" spans="39:39">
      <c r="AM11132" s="445"/>
    </row>
    <row r="11133" spans="39:39">
      <c r="AM11133" s="445"/>
    </row>
    <row r="11134" spans="39:39">
      <c r="AM11134" s="445"/>
    </row>
    <row r="11135" spans="39:39">
      <c r="AM11135" s="445"/>
    </row>
    <row r="11136" spans="39:39">
      <c r="AM11136" s="445"/>
    </row>
    <row r="11137" spans="39:39">
      <c r="AM11137" s="445"/>
    </row>
    <row r="11138" spans="39:39">
      <c r="AM11138" s="445"/>
    </row>
    <row r="11139" spans="39:39">
      <c r="AM11139" s="445"/>
    </row>
    <row r="11140" spans="39:39">
      <c r="AM11140" s="445"/>
    </row>
    <row r="11141" spans="39:39">
      <c r="AM11141" s="445"/>
    </row>
    <row r="11142" spans="39:39">
      <c r="AM11142" s="445"/>
    </row>
    <row r="11143" spans="39:39">
      <c r="AM11143" s="445"/>
    </row>
    <row r="11144" spans="39:39">
      <c r="AM11144" s="445"/>
    </row>
    <row r="11145" spans="39:39">
      <c r="AM11145" s="445"/>
    </row>
    <row r="11146" spans="39:39">
      <c r="AM11146" s="445"/>
    </row>
    <row r="11147" spans="39:39">
      <c r="AM11147" s="445"/>
    </row>
    <row r="11148" spans="39:39">
      <c r="AM11148" s="445"/>
    </row>
    <row r="11149" spans="39:39">
      <c r="AM11149" s="445"/>
    </row>
    <row r="11150" spans="39:39">
      <c r="AM11150" s="445"/>
    </row>
    <row r="11151" spans="39:39">
      <c r="AM11151" s="445"/>
    </row>
    <row r="11152" spans="39:39">
      <c r="AM11152" s="445"/>
    </row>
    <row r="11153" spans="39:39">
      <c r="AM11153" s="445"/>
    </row>
    <row r="11154" spans="39:39">
      <c r="AM11154" s="445"/>
    </row>
    <row r="11155" spans="39:39">
      <c r="AM11155" s="445"/>
    </row>
    <row r="11156" spans="39:39">
      <c r="AM11156" s="445"/>
    </row>
    <row r="11157" spans="39:39">
      <c r="AM11157" s="445"/>
    </row>
    <row r="11158" spans="39:39">
      <c r="AM11158" s="445"/>
    </row>
    <row r="11159" spans="39:39">
      <c r="AM11159" s="445"/>
    </row>
    <row r="11160" spans="39:39">
      <c r="AM11160" s="445"/>
    </row>
    <row r="11161" spans="39:39">
      <c r="AM11161" s="445"/>
    </row>
    <row r="11162" spans="39:39">
      <c r="AM11162" s="445"/>
    </row>
    <row r="11163" spans="39:39">
      <c r="AM11163" s="445"/>
    </row>
    <row r="11164" spans="39:39">
      <c r="AM11164" s="445"/>
    </row>
    <row r="11165" spans="39:39">
      <c r="AM11165" s="445"/>
    </row>
    <row r="11166" spans="39:39">
      <c r="AM11166" s="445"/>
    </row>
    <row r="11167" spans="39:39">
      <c r="AM11167" s="445"/>
    </row>
    <row r="11168" spans="39:39">
      <c r="AM11168" s="445"/>
    </row>
    <row r="11169" spans="39:39">
      <c r="AM11169" s="445"/>
    </row>
    <row r="11170" spans="39:39">
      <c r="AM11170" s="445"/>
    </row>
    <row r="11171" spans="39:39">
      <c r="AM11171" s="445"/>
    </row>
    <row r="11172" spans="39:39">
      <c r="AM11172" s="445"/>
    </row>
    <row r="11173" spans="39:39">
      <c r="AM11173" s="445"/>
    </row>
    <row r="11174" spans="39:39">
      <c r="AM11174" s="445"/>
    </row>
    <row r="11175" spans="39:39">
      <c r="AM11175" s="445"/>
    </row>
    <row r="11176" spans="39:39">
      <c r="AM11176" s="445"/>
    </row>
    <row r="11177" spans="39:39">
      <c r="AM11177" s="445"/>
    </row>
    <row r="11178" spans="39:39">
      <c r="AM11178" s="445"/>
    </row>
    <row r="11179" spans="39:39">
      <c r="AM11179" s="445"/>
    </row>
    <row r="11180" spans="39:39">
      <c r="AM11180" s="445"/>
    </row>
    <row r="11181" spans="39:39">
      <c r="AM11181" s="445"/>
    </row>
    <row r="11182" spans="39:39">
      <c r="AM11182" s="445"/>
    </row>
    <row r="11183" spans="39:39">
      <c r="AM11183" s="445"/>
    </row>
    <row r="11184" spans="39:39">
      <c r="AM11184" s="445"/>
    </row>
    <row r="11185" spans="39:39">
      <c r="AM11185" s="445"/>
    </row>
    <row r="11186" spans="39:39">
      <c r="AM11186" s="445"/>
    </row>
    <row r="11187" spans="39:39">
      <c r="AM11187" s="445"/>
    </row>
    <row r="11188" spans="39:39">
      <c r="AM11188" s="445"/>
    </row>
    <row r="11189" spans="39:39">
      <c r="AM11189" s="445"/>
    </row>
    <row r="11190" spans="39:39">
      <c r="AM11190" s="445"/>
    </row>
    <row r="11191" spans="39:39">
      <c r="AM11191" s="445"/>
    </row>
    <row r="11192" spans="39:39">
      <c r="AM11192" s="445"/>
    </row>
    <row r="11193" spans="39:39">
      <c r="AM11193" s="445"/>
    </row>
    <row r="11194" spans="39:39">
      <c r="AM11194" s="445"/>
    </row>
    <row r="11195" spans="39:39">
      <c r="AM11195" s="445"/>
    </row>
    <row r="11196" spans="39:39">
      <c r="AM11196" s="445"/>
    </row>
    <row r="11197" spans="39:39">
      <c r="AM11197" s="445"/>
    </row>
    <row r="11198" spans="39:39">
      <c r="AM11198" s="445"/>
    </row>
    <row r="11199" spans="39:39">
      <c r="AM11199" s="445"/>
    </row>
    <row r="11200" spans="39:39">
      <c r="AM11200" s="445"/>
    </row>
    <row r="11201" spans="39:39">
      <c r="AM11201" s="445"/>
    </row>
    <row r="11202" spans="39:39">
      <c r="AM11202" s="445"/>
    </row>
    <row r="11203" spans="39:39">
      <c r="AM11203" s="445"/>
    </row>
    <row r="11204" spans="39:39">
      <c r="AM11204" s="445"/>
    </row>
    <row r="11205" spans="39:39">
      <c r="AM11205" s="445"/>
    </row>
    <row r="11206" spans="39:39">
      <c r="AM11206" s="445"/>
    </row>
    <row r="11207" spans="39:39">
      <c r="AM11207" s="445"/>
    </row>
    <row r="11208" spans="39:39">
      <c r="AM11208" s="445"/>
    </row>
    <row r="11209" spans="39:39">
      <c r="AM11209" s="445"/>
    </row>
    <row r="11210" spans="39:39">
      <c r="AM11210" s="445"/>
    </row>
    <row r="11211" spans="39:39">
      <c r="AM11211" s="445"/>
    </row>
    <row r="11212" spans="39:39">
      <c r="AM11212" s="445"/>
    </row>
    <row r="11213" spans="39:39">
      <c r="AM11213" s="445"/>
    </row>
    <row r="11214" spans="39:39">
      <c r="AM11214" s="445"/>
    </row>
    <row r="11215" spans="39:39">
      <c r="AM11215" s="445"/>
    </row>
    <row r="11216" spans="39:39">
      <c r="AM11216" s="445"/>
    </row>
    <row r="11217" spans="39:39">
      <c r="AM11217" s="445"/>
    </row>
    <row r="11218" spans="39:39">
      <c r="AM11218" s="445"/>
    </row>
    <row r="11219" spans="39:39">
      <c r="AM11219" s="445"/>
    </row>
    <row r="11220" spans="39:39">
      <c r="AM11220" s="445"/>
    </row>
    <row r="11221" spans="39:39">
      <c r="AM11221" s="445"/>
    </row>
    <row r="11222" spans="39:39">
      <c r="AM11222" s="445"/>
    </row>
    <row r="11223" spans="39:39">
      <c r="AM11223" s="445"/>
    </row>
    <row r="11224" spans="39:39">
      <c r="AM11224" s="445"/>
    </row>
    <row r="11225" spans="39:39">
      <c r="AM11225" s="445"/>
    </row>
    <row r="11226" spans="39:39">
      <c r="AM11226" s="445"/>
    </row>
    <row r="11227" spans="39:39">
      <c r="AM11227" s="445"/>
    </row>
    <row r="11228" spans="39:39">
      <c r="AM11228" s="445"/>
    </row>
    <row r="11229" spans="39:39">
      <c r="AM11229" s="445"/>
    </row>
    <row r="11230" spans="39:39">
      <c r="AM11230" s="445"/>
    </row>
    <row r="11231" spans="39:39">
      <c r="AM11231" s="445"/>
    </row>
    <row r="11232" spans="39:39">
      <c r="AM11232" s="445"/>
    </row>
    <row r="11233" spans="39:39">
      <c r="AM11233" s="445"/>
    </row>
    <row r="11234" spans="39:39">
      <c r="AM11234" s="445"/>
    </row>
    <row r="11235" spans="39:39">
      <c r="AM11235" s="445"/>
    </row>
    <row r="11236" spans="39:39">
      <c r="AM11236" s="445"/>
    </row>
    <row r="11237" spans="39:39">
      <c r="AM11237" s="445"/>
    </row>
    <row r="11238" spans="39:39">
      <c r="AM11238" s="445"/>
    </row>
    <row r="11239" spans="39:39">
      <c r="AM11239" s="445"/>
    </row>
    <row r="11240" spans="39:39">
      <c r="AM11240" s="445"/>
    </row>
    <row r="11241" spans="39:39">
      <c r="AM11241" s="445"/>
    </row>
    <row r="11242" spans="39:39">
      <c r="AM11242" s="445"/>
    </row>
    <row r="11243" spans="39:39">
      <c r="AM11243" s="445"/>
    </row>
    <row r="11244" spans="39:39">
      <c r="AM11244" s="445"/>
    </row>
    <row r="11245" spans="39:39">
      <c r="AM11245" s="445"/>
    </row>
    <row r="11246" spans="39:39">
      <c r="AM11246" s="445"/>
    </row>
    <row r="11247" spans="39:39">
      <c r="AM11247" s="445"/>
    </row>
    <row r="11248" spans="39:39">
      <c r="AM11248" s="445"/>
    </row>
    <row r="11249" spans="39:39">
      <c r="AM11249" s="445"/>
    </row>
    <row r="11250" spans="39:39">
      <c r="AM11250" s="445"/>
    </row>
    <row r="11251" spans="39:39">
      <c r="AM11251" s="445"/>
    </row>
    <row r="11252" spans="39:39">
      <c r="AM11252" s="445"/>
    </row>
    <row r="11253" spans="39:39">
      <c r="AM11253" s="445"/>
    </row>
    <row r="11254" spans="39:39">
      <c r="AM11254" s="445"/>
    </row>
    <row r="11255" spans="39:39">
      <c r="AM11255" s="445"/>
    </row>
    <row r="11256" spans="39:39">
      <c r="AM11256" s="445"/>
    </row>
    <row r="11257" spans="39:39">
      <c r="AM11257" s="445"/>
    </row>
    <row r="11258" spans="39:39">
      <c r="AM11258" s="445"/>
    </row>
    <row r="11259" spans="39:39">
      <c r="AM11259" s="445"/>
    </row>
    <row r="11260" spans="39:39">
      <c r="AM11260" s="445"/>
    </row>
    <row r="11261" spans="39:39">
      <c r="AM11261" s="445"/>
    </row>
    <row r="11262" spans="39:39">
      <c r="AM11262" s="445"/>
    </row>
    <row r="11263" spans="39:39">
      <c r="AM11263" s="445"/>
    </row>
    <row r="11264" spans="39:39">
      <c r="AM11264" s="445"/>
    </row>
    <row r="11265" spans="39:39">
      <c r="AM11265" s="445"/>
    </row>
    <row r="11266" spans="39:39">
      <c r="AM11266" s="445"/>
    </row>
    <row r="11267" spans="39:39">
      <c r="AM11267" s="445"/>
    </row>
    <row r="11268" spans="39:39">
      <c r="AM11268" s="445"/>
    </row>
    <row r="11269" spans="39:39">
      <c r="AM11269" s="445"/>
    </row>
    <row r="11270" spans="39:39">
      <c r="AM11270" s="445"/>
    </row>
    <row r="11271" spans="39:39">
      <c r="AM11271" s="445"/>
    </row>
    <row r="11272" spans="39:39">
      <c r="AM11272" s="445"/>
    </row>
    <row r="11273" spans="39:39">
      <c r="AM11273" s="445"/>
    </row>
    <row r="11274" spans="39:39">
      <c r="AM11274" s="445"/>
    </row>
    <row r="11275" spans="39:39">
      <c r="AM11275" s="445"/>
    </row>
    <row r="11276" spans="39:39">
      <c r="AM11276" s="445"/>
    </row>
    <row r="11277" spans="39:39">
      <c r="AM11277" s="445"/>
    </row>
    <row r="11278" spans="39:39">
      <c r="AM11278" s="445"/>
    </row>
    <row r="11279" spans="39:39">
      <c r="AM11279" s="445"/>
    </row>
    <row r="11280" spans="39:39">
      <c r="AM11280" s="445"/>
    </row>
    <row r="11281" spans="39:39">
      <c r="AM11281" s="445"/>
    </row>
    <row r="11282" spans="39:39">
      <c r="AM11282" s="445"/>
    </row>
    <row r="11283" spans="39:39">
      <c r="AM11283" s="445"/>
    </row>
    <row r="11284" spans="39:39">
      <c r="AM11284" s="445"/>
    </row>
    <row r="11285" spans="39:39">
      <c r="AM11285" s="445"/>
    </row>
    <row r="11286" spans="39:39">
      <c r="AM11286" s="445"/>
    </row>
    <row r="11287" spans="39:39">
      <c r="AM11287" s="445"/>
    </row>
    <row r="11288" spans="39:39">
      <c r="AM11288" s="445"/>
    </row>
    <row r="11289" spans="39:39">
      <c r="AM11289" s="445"/>
    </row>
    <row r="11290" spans="39:39">
      <c r="AM11290" s="445"/>
    </row>
    <row r="11291" spans="39:39">
      <c r="AM11291" s="445"/>
    </row>
    <row r="11292" spans="39:39">
      <c r="AM11292" s="445"/>
    </row>
    <row r="11293" spans="39:39">
      <c r="AM11293" s="445"/>
    </row>
    <row r="11294" spans="39:39">
      <c r="AM11294" s="445"/>
    </row>
    <row r="11295" spans="39:39">
      <c r="AM11295" s="445"/>
    </row>
    <row r="11296" spans="39:39">
      <c r="AM11296" s="445"/>
    </row>
    <row r="11297" spans="39:39">
      <c r="AM11297" s="445"/>
    </row>
    <row r="11298" spans="39:39">
      <c r="AM11298" s="445"/>
    </row>
    <row r="11299" spans="39:39">
      <c r="AM11299" s="445"/>
    </row>
    <row r="11300" spans="39:39">
      <c r="AM11300" s="445"/>
    </row>
    <row r="11301" spans="39:39">
      <c r="AM11301" s="445"/>
    </row>
    <row r="11302" spans="39:39">
      <c r="AM11302" s="445"/>
    </row>
    <row r="11303" spans="39:39">
      <c r="AM11303" s="445"/>
    </row>
    <row r="11304" spans="39:39">
      <c r="AM11304" s="445"/>
    </row>
    <row r="11305" spans="39:39">
      <c r="AM11305" s="445"/>
    </row>
    <row r="11306" spans="39:39">
      <c r="AM11306" s="445"/>
    </row>
    <row r="11307" spans="39:39">
      <c r="AM11307" s="445"/>
    </row>
    <row r="11308" spans="39:39">
      <c r="AM11308" s="445"/>
    </row>
    <row r="11309" spans="39:39">
      <c r="AM11309" s="445"/>
    </row>
    <row r="11310" spans="39:39">
      <c r="AM11310" s="445"/>
    </row>
    <row r="11311" spans="39:39">
      <c r="AM11311" s="445"/>
    </row>
    <row r="11312" spans="39:39">
      <c r="AM11312" s="445"/>
    </row>
    <row r="11313" spans="39:39">
      <c r="AM11313" s="445"/>
    </row>
    <row r="11314" spans="39:39">
      <c r="AM11314" s="445"/>
    </row>
    <row r="11315" spans="39:39">
      <c r="AM11315" s="445"/>
    </row>
    <row r="11316" spans="39:39">
      <c r="AM11316" s="445"/>
    </row>
    <row r="11317" spans="39:39">
      <c r="AM11317" s="445"/>
    </row>
    <row r="11318" spans="39:39">
      <c r="AM11318" s="445"/>
    </row>
    <row r="11319" spans="39:39">
      <c r="AM11319" s="445"/>
    </row>
    <row r="11320" spans="39:39">
      <c r="AM11320" s="445"/>
    </row>
    <row r="11321" spans="39:39">
      <c r="AM11321" s="445"/>
    </row>
    <row r="11322" spans="39:39">
      <c r="AM11322" s="445"/>
    </row>
    <row r="11323" spans="39:39">
      <c r="AM11323" s="445"/>
    </row>
    <row r="11324" spans="39:39">
      <c r="AM11324" s="445"/>
    </row>
    <row r="11325" spans="39:39">
      <c r="AM11325" s="445"/>
    </row>
    <row r="11326" spans="39:39">
      <c r="AM11326" s="445"/>
    </row>
    <row r="11327" spans="39:39">
      <c r="AM11327" s="445"/>
    </row>
    <row r="11328" spans="39:39">
      <c r="AM11328" s="445"/>
    </row>
    <row r="11329" spans="39:39">
      <c r="AM11329" s="445"/>
    </row>
    <row r="11330" spans="39:39">
      <c r="AM11330" s="445"/>
    </row>
    <row r="11331" spans="39:39">
      <c r="AM11331" s="445"/>
    </row>
    <row r="11332" spans="39:39">
      <c r="AM11332" s="445"/>
    </row>
    <row r="11333" spans="39:39">
      <c r="AM11333" s="445"/>
    </row>
    <row r="11334" spans="39:39">
      <c r="AM11334" s="445"/>
    </row>
    <row r="11335" spans="39:39">
      <c r="AM11335" s="445"/>
    </row>
    <row r="11336" spans="39:39">
      <c r="AM11336" s="445"/>
    </row>
    <row r="11337" spans="39:39">
      <c r="AM11337" s="445"/>
    </row>
    <row r="11338" spans="39:39">
      <c r="AM11338" s="445"/>
    </row>
    <row r="11339" spans="39:39">
      <c r="AM11339" s="445"/>
    </row>
    <row r="11340" spans="39:39">
      <c r="AM11340" s="445"/>
    </row>
    <row r="11341" spans="39:39">
      <c r="AM11341" s="445"/>
    </row>
    <row r="11342" spans="39:39">
      <c r="AM11342" s="445"/>
    </row>
    <row r="11343" spans="39:39">
      <c r="AM11343" s="445"/>
    </row>
    <row r="11344" spans="39:39">
      <c r="AM11344" s="445"/>
    </row>
    <row r="11345" spans="39:39">
      <c r="AM11345" s="445"/>
    </row>
    <row r="11346" spans="39:39">
      <c r="AM11346" s="445"/>
    </row>
    <row r="11347" spans="39:39">
      <c r="AM11347" s="445"/>
    </row>
    <row r="11348" spans="39:39">
      <c r="AM11348" s="445"/>
    </row>
    <row r="11349" spans="39:39">
      <c r="AM11349" s="445"/>
    </row>
    <row r="11350" spans="39:39">
      <c r="AM11350" s="445"/>
    </row>
    <row r="11351" spans="39:39">
      <c r="AM11351" s="445"/>
    </row>
    <row r="11352" spans="39:39">
      <c r="AM11352" s="445"/>
    </row>
    <row r="11353" spans="39:39">
      <c r="AM11353" s="445"/>
    </row>
    <row r="11354" spans="39:39">
      <c r="AM11354" s="445"/>
    </row>
    <row r="11355" spans="39:39">
      <c r="AM11355" s="445"/>
    </row>
    <row r="11356" spans="39:39">
      <c r="AM11356" s="445"/>
    </row>
    <row r="11357" spans="39:39">
      <c r="AM11357" s="445"/>
    </row>
    <row r="11358" spans="39:39">
      <c r="AM11358" s="445"/>
    </row>
    <row r="11359" spans="39:39">
      <c r="AM11359" s="445"/>
    </row>
    <row r="11360" spans="39:39">
      <c r="AM11360" s="445"/>
    </row>
    <row r="11361" spans="39:39">
      <c r="AM11361" s="445"/>
    </row>
    <row r="11362" spans="39:39">
      <c r="AM11362" s="445"/>
    </row>
    <row r="11363" spans="39:39">
      <c r="AM11363" s="445"/>
    </row>
    <row r="11364" spans="39:39">
      <c r="AM11364" s="445"/>
    </row>
    <row r="11365" spans="39:39">
      <c r="AM11365" s="445"/>
    </row>
    <row r="11366" spans="39:39">
      <c r="AM11366" s="445"/>
    </row>
    <row r="11367" spans="39:39">
      <c r="AM11367" s="445"/>
    </row>
    <row r="11368" spans="39:39">
      <c r="AM11368" s="445"/>
    </row>
    <row r="11369" spans="39:39">
      <c r="AM11369" s="445"/>
    </row>
    <row r="11370" spans="39:39">
      <c r="AM11370" s="445"/>
    </row>
    <row r="11371" spans="39:39">
      <c r="AM11371" s="445"/>
    </row>
    <row r="11372" spans="39:39">
      <c r="AM11372" s="445"/>
    </row>
    <row r="11373" spans="39:39">
      <c r="AM11373" s="445"/>
    </row>
    <row r="11374" spans="39:39">
      <c r="AM11374" s="445"/>
    </row>
    <row r="11375" spans="39:39">
      <c r="AM11375" s="445"/>
    </row>
    <row r="11376" spans="39:39">
      <c r="AM11376" s="445"/>
    </row>
    <row r="11377" spans="39:39">
      <c r="AM11377" s="445"/>
    </row>
    <row r="11378" spans="39:39">
      <c r="AM11378" s="445"/>
    </row>
    <row r="11379" spans="39:39">
      <c r="AM11379" s="445"/>
    </row>
    <row r="11380" spans="39:39">
      <c r="AM11380" s="445"/>
    </row>
    <row r="11381" spans="39:39">
      <c r="AM11381" s="445"/>
    </row>
    <row r="11382" spans="39:39">
      <c r="AM11382" s="445"/>
    </row>
    <row r="11383" spans="39:39">
      <c r="AM11383" s="445"/>
    </row>
    <row r="11384" spans="39:39">
      <c r="AM11384" s="445"/>
    </row>
    <row r="11385" spans="39:39">
      <c r="AM11385" s="445"/>
    </row>
    <row r="11386" spans="39:39">
      <c r="AM11386" s="445"/>
    </row>
    <row r="11387" spans="39:39">
      <c r="AM11387" s="445"/>
    </row>
    <row r="11388" spans="39:39">
      <c r="AM11388" s="445"/>
    </row>
    <row r="11389" spans="39:39">
      <c r="AM11389" s="445"/>
    </row>
    <row r="11390" spans="39:39">
      <c r="AM11390" s="445"/>
    </row>
    <row r="11391" spans="39:39">
      <c r="AM11391" s="445"/>
    </row>
    <row r="11392" spans="39:39">
      <c r="AM11392" s="445"/>
    </row>
    <row r="11393" spans="39:39">
      <c r="AM11393" s="445"/>
    </row>
    <row r="11394" spans="39:39">
      <c r="AM11394" s="445"/>
    </row>
    <row r="11395" spans="39:39">
      <c r="AM11395" s="445"/>
    </row>
    <row r="11396" spans="39:39">
      <c r="AM11396" s="445"/>
    </row>
    <row r="11397" spans="39:39">
      <c r="AM11397" s="445"/>
    </row>
    <row r="11398" spans="39:39">
      <c r="AM11398" s="445"/>
    </row>
    <row r="11399" spans="39:39">
      <c r="AM11399" s="445"/>
    </row>
    <row r="11400" spans="39:39">
      <c r="AM11400" s="445"/>
    </row>
    <row r="11401" spans="39:39">
      <c r="AM11401" s="445"/>
    </row>
    <row r="11402" spans="39:39">
      <c r="AM11402" s="445"/>
    </row>
    <row r="11403" spans="39:39">
      <c r="AM11403" s="445"/>
    </row>
    <row r="11404" spans="39:39">
      <c r="AM11404" s="445"/>
    </row>
    <row r="11405" spans="39:39">
      <c r="AM11405" s="445"/>
    </row>
    <row r="11406" spans="39:39">
      <c r="AM11406" s="445"/>
    </row>
    <row r="11407" spans="39:39">
      <c r="AM11407" s="445"/>
    </row>
    <row r="11408" spans="39:39">
      <c r="AM11408" s="445"/>
    </row>
    <row r="11409" spans="39:39">
      <c r="AM11409" s="445"/>
    </row>
    <row r="11410" spans="39:39">
      <c r="AM11410" s="445"/>
    </row>
    <row r="11411" spans="39:39">
      <c r="AM11411" s="445"/>
    </row>
    <row r="11412" spans="39:39">
      <c r="AM11412" s="445"/>
    </row>
    <row r="11413" spans="39:39">
      <c r="AM11413" s="445"/>
    </row>
    <row r="11414" spans="39:39">
      <c r="AM11414" s="445"/>
    </row>
    <row r="11415" spans="39:39">
      <c r="AM11415" s="445"/>
    </row>
    <row r="11416" spans="39:39">
      <c r="AM11416" s="445"/>
    </row>
    <row r="11417" spans="39:39">
      <c r="AM11417" s="445"/>
    </row>
    <row r="11418" spans="39:39">
      <c r="AM11418" s="445"/>
    </row>
    <row r="11419" spans="39:39">
      <c r="AM11419" s="445"/>
    </row>
    <row r="11420" spans="39:39">
      <c r="AM11420" s="445"/>
    </row>
    <row r="11421" spans="39:39">
      <c r="AM11421" s="445"/>
    </row>
    <row r="11422" spans="39:39">
      <c r="AM11422" s="445"/>
    </row>
    <row r="11423" spans="39:39">
      <c r="AM11423" s="445"/>
    </row>
    <row r="11424" spans="39:39">
      <c r="AM11424" s="445"/>
    </row>
    <row r="11425" spans="39:39">
      <c r="AM11425" s="445"/>
    </row>
    <row r="11426" spans="39:39">
      <c r="AM11426" s="445"/>
    </row>
    <row r="11427" spans="39:39">
      <c r="AM11427" s="445"/>
    </row>
    <row r="11428" spans="39:39">
      <c r="AM11428" s="445"/>
    </row>
    <row r="11429" spans="39:39">
      <c r="AM11429" s="445"/>
    </row>
    <row r="11430" spans="39:39">
      <c r="AM11430" s="445"/>
    </row>
    <row r="11431" spans="39:39">
      <c r="AM11431" s="445"/>
    </row>
    <row r="11432" spans="39:39">
      <c r="AM11432" s="445"/>
    </row>
    <row r="11433" spans="39:39">
      <c r="AM11433" s="445"/>
    </row>
    <row r="11434" spans="39:39">
      <c r="AM11434" s="445"/>
    </row>
    <row r="11435" spans="39:39">
      <c r="AM11435" s="445"/>
    </row>
    <row r="11436" spans="39:39">
      <c r="AM11436" s="445"/>
    </row>
    <row r="11437" spans="39:39">
      <c r="AM11437" s="445"/>
    </row>
    <row r="11438" spans="39:39">
      <c r="AM11438" s="445"/>
    </row>
    <row r="11439" spans="39:39">
      <c r="AM11439" s="445"/>
    </row>
    <row r="11440" spans="39:39">
      <c r="AM11440" s="445"/>
    </row>
    <row r="11441" spans="39:39">
      <c r="AM11441" s="445"/>
    </row>
    <row r="11442" spans="39:39">
      <c r="AM11442" s="445"/>
    </row>
    <row r="11443" spans="39:39">
      <c r="AM11443" s="445"/>
    </row>
    <row r="11444" spans="39:39">
      <c r="AM11444" s="445"/>
    </row>
    <row r="11445" spans="39:39">
      <c r="AM11445" s="445"/>
    </row>
    <row r="11446" spans="39:39">
      <c r="AM11446" s="445"/>
    </row>
    <row r="11447" spans="39:39">
      <c r="AM11447" s="445"/>
    </row>
    <row r="11448" spans="39:39">
      <c r="AM11448" s="445"/>
    </row>
    <row r="11449" spans="39:39">
      <c r="AM11449" s="445"/>
    </row>
    <row r="11450" spans="39:39">
      <c r="AM11450" s="445"/>
    </row>
    <row r="11451" spans="39:39">
      <c r="AM11451" s="445"/>
    </row>
    <row r="11452" spans="39:39">
      <c r="AM11452" s="445"/>
    </row>
    <row r="11453" spans="39:39">
      <c r="AM11453" s="445"/>
    </row>
    <row r="11454" spans="39:39">
      <c r="AM11454" s="445"/>
    </row>
    <row r="11455" spans="39:39">
      <c r="AM11455" s="445"/>
    </row>
    <row r="11456" spans="39:39">
      <c r="AM11456" s="445"/>
    </row>
    <row r="11457" spans="39:39">
      <c r="AM11457" s="445"/>
    </row>
    <row r="11458" spans="39:39">
      <c r="AM11458" s="445"/>
    </row>
    <row r="11459" spans="39:39">
      <c r="AM11459" s="445"/>
    </row>
    <row r="11460" spans="39:39">
      <c r="AM11460" s="445"/>
    </row>
    <row r="11461" spans="39:39">
      <c r="AM11461" s="445"/>
    </row>
    <row r="11462" spans="39:39">
      <c r="AM11462" s="445"/>
    </row>
    <row r="11463" spans="39:39">
      <c r="AM11463" s="445"/>
    </row>
    <row r="11464" spans="39:39">
      <c r="AM11464" s="445"/>
    </row>
    <row r="11465" spans="39:39">
      <c r="AM11465" s="445"/>
    </row>
    <row r="11466" spans="39:39">
      <c r="AM11466" s="445"/>
    </row>
    <row r="11467" spans="39:39">
      <c r="AM11467" s="445"/>
    </row>
    <row r="11468" spans="39:39">
      <c r="AM11468" s="445"/>
    </row>
    <row r="11469" spans="39:39">
      <c r="AM11469" s="445"/>
    </row>
    <row r="11470" spans="39:39">
      <c r="AM11470" s="445"/>
    </row>
    <row r="11471" spans="39:39">
      <c r="AM11471" s="445"/>
    </row>
    <row r="11472" spans="39:39">
      <c r="AM11472" s="445"/>
    </row>
    <row r="11473" spans="39:39">
      <c r="AM11473" s="445"/>
    </row>
    <row r="11474" spans="39:39">
      <c r="AM11474" s="445"/>
    </row>
    <row r="11475" spans="39:39">
      <c r="AM11475" s="445"/>
    </row>
    <row r="11476" spans="39:39">
      <c r="AM11476" s="445"/>
    </row>
    <row r="11477" spans="39:39">
      <c r="AM11477" s="445"/>
    </row>
    <row r="11478" spans="39:39">
      <c r="AM11478" s="445"/>
    </row>
    <row r="11479" spans="39:39">
      <c r="AM11479" s="445"/>
    </row>
    <row r="11480" spans="39:39">
      <c r="AM11480" s="445"/>
    </row>
    <row r="11481" spans="39:39">
      <c r="AM11481" s="445"/>
    </row>
    <row r="11482" spans="39:39">
      <c r="AM11482" s="445"/>
    </row>
    <row r="11483" spans="39:39">
      <c r="AM11483" s="445"/>
    </row>
    <row r="11484" spans="39:39">
      <c r="AM11484" s="445"/>
    </row>
    <row r="11485" spans="39:39">
      <c r="AM11485" s="445"/>
    </row>
    <row r="11486" spans="39:39">
      <c r="AM11486" s="445"/>
    </row>
    <row r="11487" spans="39:39">
      <c r="AM11487" s="445"/>
    </row>
    <row r="11488" spans="39:39">
      <c r="AM11488" s="445"/>
    </row>
    <row r="11489" spans="39:39">
      <c r="AM11489" s="445"/>
    </row>
    <row r="11490" spans="39:39">
      <c r="AM11490" s="445"/>
    </row>
    <row r="11491" spans="39:39">
      <c r="AM11491" s="445"/>
    </row>
    <row r="11492" spans="39:39">
      <c r="AM11492" s="445"/>
    </row>
    <row r="11493" spans="39:39">
      <c r="AM11493" s="445"/>
    </row>
    <row r="11494" spans="39:39">
      <c r="AM11494" s="445"/>
    </row>
    <row r="11495" spans="39:39">
      <c r="AM11495" s="445"/>
    </row>
    <row r="11496" spans="39:39">
      <c r="AM11496" s="445"/>
    </row>
    <row r="11497" spans="39:39">
      <c r="AM11497" s="445"/>
    </row>
    <row r="11498" spans="39:39">
      <c r="AM11498" s="445"/>
    </row>
    <row r="11499" spans="39:39">
      <c r="AM11499" s="445"/>
    </row>
    <row r="11500" spans="39:39">
      <c r="AM11500" s="445"/>
    </row>
    <row r="11501" spans="39:39">
      <c r="AM11501" s="445"/>
    </row>
    <row r="11502" spans="39:39">
      <c r="AM11502" s="445"/>
    </row>
    <row r="11503" spans="39:39">
      <c r="AM11503" s="445"/>
    </row>
    <row r="11504" spans="39:39">
      <c r="AM11504" s="445"/>
    </row>
    <row r="11505" spans="39:39">
      <c r="AM11505" s="445"/>
    </row>
    <row r="11506" spans="39:39">
      <c r="AM11506" s="445"/>
    </row>
    <row r="11507" spans="39:39">
      <c r="AM11507" s="445"/>
    </row>
    <row r="11508" spans="39:39">
      <c r="AM11508" s="445"/>
    </row>
    <row r="11509" spans="39:39">
      <c r="AM11509" s="445"/>
    </row>
    <row r="11510" spans="39:39">
      <c r="AM11510" s="445"/>
    </row>
    <row r="11511" spans="39:39">
      <c r="AM11511" s="445"/>
    </row>
    <row r="11512" spans="39:39">
      <c r="AM11512" s="445"/>
    </row>
    <row r="11513" spans="39:39">
      <c r="AM11513" s="445"/>
    </row>
    <row r="11514" spans="39:39">
      <c r="AM11514" s="445"/>
    </row>
    <row r="11515" spans="39:39">
      <c r="AM11515" s="445"/>
    </row>
    <row r="11516" spans="39:39">
      <c r="AM11516" s="445"/>
    </row>
    <row r="11517" spans="39:39">
      <c r="AM11517" s="445"/>
    </row>
    <row r="11518" spans="39:39">
      <c r="AM11518" s="445"/>
    </row>
    <row r="11519" spans="39:39">
      <c r="AM11519" s="445"/>
    </row>
    <row r="11520" spans="39:39">
      <c r="AM11520" s="445"/>
    </row>
    <row r="11521" spans="39:39">
      <c r="AM11521" s="445"/>
    </row>
    <row r="11522" spans="39:39">
      <c r="AM11522" s="445"/>
    </row>
    <row r="11523" spans="39:39">
      <c r="AM11523" s="445"/>
    </row>
    <row r="11524" spans="39:39">
      <c r="AM11524" s="445"/>
    </row>
    <row r="11525" spans="39:39">
      <c r="AM11525" s="445"/>
    </row>
    <row r="11526" spans="39:39">
      <c r="AM11526" s="445"/>
    </row>
    <row r="11527" spans="39:39">
      <c r="AM11527" s="445"/>
    </row>
    <row r="11528" spans="39:39">
      <c r="AM11528" s="445"/>
    </row>
    <row r="11529" spans="39:39">
      <c r="AM11529" s="445"/>
    </row>
    <row r="11530" spans="39:39">
      <c r="AM11530" s="445"/>
    </row>
    <row r="11531" spans="39:39">
      <c r="AM11531" s="445"/>
    </row>
    <row r="11532" spans="39:39">
      <c r="AM11532" s="445"/>
    </row>
    <row r="11533" spans="39:39">
      <c r="AM11533" s="445"/>
    </row>
    <row r="11534" spans="39:39">
      <c r="AM11534" s="445"/>
    </row>
    <row r="11535" spans="39:39">
      <c r="AM11535" s="445"/>
    </row>
    <row r="11536" spans="39:39">
      <c r="AM11536" s="445"/>
    </row>
    <row r="11537" spans="39:39">
      <c r="AM11537" s="445"/>
    </row>
    <row r="11538" spans="39:39">
      <c r="AM11538" s="445"/>
    </row>
    <row r="11539" spans="39:39">
      <c r="AM11539" s="445"/>
    </row>
    <row r="11540" spans="39:39">
      <c r="AM11540" s="445"/>
    </row>
    <row r="11541" spans="39:39">
      <c r="AM11541" s="445"/>
    </row>
    <row r="11542" spans="39:39">
      <c r="AM11542" s="445"/>
    </row>
    <row r="11543" spans="39:39">
      <c r="AM11543" s="445"/>
    </row>
    <row r="11544" spans="39:39">
      <c r="AM11544" s="445"/>
    </row>
    <row r="11545" spans="39:39">
      <c r="AM11545" s="445"/>
    </row>
    <row r="11546" spans="39:39">
      <c r="AM11546" s="445"/>
    </row>
    <row r="11547" spans="39:39">
      <c r="AM11547" s="445"/>
    </row>
    <row r="11548" spans="39:39">
      <c r="AM11548" s="445"/>
    </row>
    <row r="11549" spans="39:39">
      <c r="AM11549" s="445"/>
    </row>
    <row r="11550" spans="39:39">
      <c r="AM11550" s="445"/>
    </row>
    <row r="11551" spans="39:39">
      <c r="AM11551" s="445"/>
    </row>
    <row r="11552" spans="39:39">
      <c r="AM11552" s="445"/>
    </row>
    <row r="11553" spans="39:39">
      <c r="AM11553" s="445"/>
    </row>
    <row r="11554" spans="39:39">
      <c r="AM11554" s="445"/>
    </row>
    <row r="11555" spans="39:39">
      <c r="AM11555" s="445"/>
    </row>
    <row r="11556" spans="39:39">
      <c r="AM11556" s="445"/>
    </row>
    <row r="11557" spans="39:39">
      <c r="AM11557" s="445"/>
    </row>
    <row r="11558" spans="39:39">
      <c r="AM11558" s="445"/>
    </row>
    <row r="11559" spans="39:39">
      <c r="AM11559" s="445"/>
    </row>
    <row r="11560" spans="39:39">
      <c r="AM11560" s="445"/>
    </row>
    <row r="11561" spans="39:39">
      <c r="AM11561" s="445"/>
    </row>
    <row r="11562" spans="39:39">
      <c r="AM11562" s="445"/>
    </row>
    <row r="11563" spans="39:39">
      <c r="AM11563" s="445"/>
    </row>
    <row r="11564" spans="39:39">
      <c r="AM11564" s="445"/>
    </row>
    <row r="11565" spans="39:39">
      <c r="AM11565" s="445"/>
    </row>
    <row r="11566" spans="39:39">
      <c r="AM11566" s="445"/>
    </row>
    <row r="11567" spans="39:39">
      <c r="AM11567" s="445"/>
    </row>
    <row r="11568" spans="39:39">
      <c r="AM11568" s="445"/>
    </row>
    <row r="11569" spans="39:39">
      <c r="AM11569" s="445"/>
    </row>
    <row r="11570" spans="39:39">
      <c r="AM11570" s="445"/>
    </row>
    <row r="11571" spans="39:39">
      <c r="AM11571" s="445"/>
    </row>
    <row r="11572" spans="39:39">
      <c r="AM11572" s="445"/>
    </row>
    <row r="11573" spans="39:39">
      <c r="AM11573" s="445"/>
    </row>
    <row r="11574" spans="39:39">
      <c r="AM11574" s="445"/>
    </row>
    <row r="11575" spans="39:39">
      <c r="AM11575" s="445"/>
    </row>
    <row r="11576" spans="39:39">
      <c r="AM11576" s="445"/>
    </row>
    <row r="11577" spans="39:39">
      <c r="AM11577" s="445"/>
    </row>
    <row r="11578" spans="39:39">
      <c r="AM11578" s="445"/>
    </row>
    <row r="11579" spans="39:39">
      <c r="AM11579" s="445"/>
    </row>
    <row r="11580" spans="39:39">
      <c r="AM11580" s="445"/>
    </row>
    <row r="11581" spans="39:39">
      <c r="AM11581" s="445"/>
    </row>
    <row r="11582" spans="39:39">
      <c r="AM11582" s="445"/>
    </row>
    <row r="11583" spans="39:39">
      <c r="AM11583" s="445"/>
    </row>
    <row r="11584" spans="39:39">
      <c r="AM11584" s="445"/>
    </row>
    <row r="11585" spans="39:39">
      <c r="AM11585" s="445"/>
    </row>
    <row r="11586" spans="39:39">
      <c r="AM11586" s="445"/>
    </row>
    <row r="11587" spans="39:39">
      <c r="AM11587" s="445"/>
    </row>
    <row r="11588" spans="39:39">
      <c r="AM11588" s="445"/>
    </row>
    <row r="11589" spans="39:39">
      <c r="AM11589" s="445"/>
    </row>
    <row r="11590" spans="39:39">
      <c r="AM11590" s="445"/>
    </row>
    <row r="11591" spans="39:39">
      <c r="AM11591" s="445"/>
    </row>
    <row r="11592" spans="39:39">
      <c r="AM11592" s="445"/>
    </row>
    <row r="11593" spans="39:39">
      <c r="AM11593" s="445"/>
    </row>
    <row r="11594" spans="39:39">
      <c r="AM11594" s="445"/>
    </row>
    <row r="11595" spans="39:39">
      <c r="AM11595" s="445"/>
    </row>
    <row r="11596" spans="39:39">
      <c r="AM11596" s="445"/>
    </row>
    <row r="11597" spans="39:39">
      <c r="AM11597" s="445"/>
    </row>
    <row r="11598" spans="39:39">
      <c r="AM11598" s="445"/>
    </row>
    <row r="11599" spans="39:39">
      <c r="AM11599" s="445"/>
    </row>
    <row r="11600" spans="39:39">
      <c r="AM11600" s="445"/>
    </row>
    <row r="11601" spans="39:39">
      <c r="AM11601" s="445"/>
    </row>
    <row r="11602" spans="39:39">
      <c r="AM11602" s="445"/>
    </row>
    <row r="11603" spans="39:39">
      <c r="AM11603" s="445"/>
    </row>
    <row r="11604" spans="39:39">
      <c r="AM11604" s="445"/>
    </row>
    <row r="11605" spans="39:39">
      <c r="AM11605" s="445"/>
    </row>
    <row r="11606" spans="39:39">
      <c r="AM11606" s="445"/>
    </row>
    <row r="11607" spans="39:39">
      <c r="AM11607" s="445"/>
    </row>
    <row r="11608" spans="39:39">
      <c r="AM11608" s="445"/>
    </row>
    <row r="11609" spans="39:39">
      <c r="AM11609" s="445"/>
    </row>
    <row r="11610" spans="39:39">
      <c r="AM11610" s="445"/>
    </row>
    <row r="11611" spans="39:39">
      <c r="AM11611" s="445"/>
    </row>
    <row r="11612" spans="39:39">
      <c r="AM11612" s="445"/>
    </row>
    <row r="11613" spans="39:39">
      <c r="AM11613" s="445"/>
    </row>
    <row r="11614" spans="39:39">
      <c r="AM11614" s="445"/>
    </row>
    <row r="11615" spans="39:39">
      <c r="AM11615" s="445"/>
    </row>
    <row r="11616" spans="39:39">
      <c r="AM11616" s="445"/>
    </row>
    <row r="11617" spans="39:39">
      <c r="AM11617" s="445"/>
    </row>
    <row r="11618" spans="39:39">
      <c r="AM11618" s="445"/>
    </row>
    <row r="11619" spans="39:39">
      <c r="AM11619" s="445"/>
    </row>
    <row r="11620" spans="39:39">
      <c r="AM11620" s="445"/>
    </row>
    <row r="11621" spans="39:39">
      <c r="AM11621" s="445"/>
    </row>
    <row r="11622" spans="39:39">
      <c r="AM11622" s="445"/>
    </row>
    <row r="11623" spans="39:39">
      <c r="AM11623" s="445"/>
    </row>
    <row r="11624" spans="39:39">
      <c r="AM11624" s="445"/>
    </row>
    <row r="11625" spans="39:39">
      <c r="AM11625" s="445"/>
    </row>
    <row r="11626" spans="39:39">
      <c r="AM11626" s="445"/>
    </row>
    <row r="11627" spans="39:39">
      <c r="AM11627" s="445"/>
    </row>
    <row r="11628" spans="39:39">
      <c r="AM11628" s="445"/>
    </row>
    <row r="11629" spans="39:39">
      <c r="AM11629" s="445"/>
    </row>
    <row r="11630" spans="39:39">
      <c r="AM11630" s="445"/>
    </row>
    <row r="11631" spans="39:39">
      <c r="AM11631" s="445"/>
    </row>
    <row r="11632" spans="39:39">
      <c r="AM11632" s="445"/>
    </row>
    <row r="11633" spans="39:39">
      <c r="AM11633" s="445"/>
    </row>
    <row r="11634" spans="39:39">
      <c r="AM11634" s="445"/>
    </row>
    <row r="11635" spans="39:39">
      <c r="AM11635" s="445"/>
    </row>
    <row r="11636" spans="39:39">
      <c r="AM11636" s="445"/>
    </row>
    <row r="11637" spans="39:39">
      <c r="AM11637" s="445"/>
    </row>
    <row r="11638" spans="39:39">
      <c r="AM11638" s="445"/>
    </row>
    <row r="11639" spans="39:39">
      <c r="AM11639" s="445"/>
    </row>
    <row r="11640" spans="39:39">
      <c r="AM11640" s="445"/>
    </row>
    <row r="11641" spans="39:39">
      <c r="AM11641" s="445"/>
    </row>
    <row r="11642" spans="39:39">
      <c r="AM11642" s="445"/>
    </row>
    <row r="11643" spans="39:39">
      <c r="AM11643" s="445"/>
    </row>
    <row r="11644" spans="39:39">
      <c r="AM11644" s="445"/>
    </row>
    <row r="11645" spans="39:39">
      <c r="AM11645" s="445"/>
    </row>
    <row r="11646" spans="39:39">
      <c r="AM11646" s="445"/>
    </row>
    <row r="11647" spans="39:39">
      <c r="AM11647" s="445"/>
    </row>
    <row r="11648" spans="39:39">
      <c r="AM11648" s="445"/>
    </row>
    <row r="11649" spans="39:39">
      <c r="AM11649" s="445"/>
    </row>
    <row r="11650" spans="39:39">
      <c r="AM11650" s="445"/>
    </row>
    <row r="11651" spans="39:39">
      <c r="AM11651" s="445"/>
    </row>
    <row r="11652" spans="39:39">
      <c r="AM11652" s="445"/>
    </row>
    <row r="11653" spans="39:39">
      <c r="AM11653" s="445"/>
    </row>
    <row r="11654" spans="39:39">
      <c r="AM11654" s="445"/>
    </row>
    <row r="11655" spans="39:39">
      <c r="AM11655" s="445"/>
    </row>
    <row r="11656" spans="39:39">
      <c r="AM11656" s="445"/>
    </row>
    <row r="11657" spans="39:39">
      <c r="AM11657" s="445"/>
    </row>
    <row r="11658" spans="39:39">
      <c r="AM11658" s="445"/>
    </row>
    <row r="11659" spans="39:39">
      <c r="AM11659" s="445"/>
    </row>
    <row r="11660" spans="39:39">
      <c r="AM11660" s="445"/>
    </row>
    <row r="11661" spans="39:39">
      <c r="AM11661" s="445"/>
    </row>
    <row r="11662" spans="39:39">
      <c r="AM11662" s="445"/>
    </row>
    <row r="11663" spans="39:39">
      <c r="AM11663" s="445"/>
    </row>
    <row r="11664" spans="39:39">
      <c r="AM11664" s="445"/>
    </row>
    <row r="11665" spans="39:39">
      <c r="AM11665" s="445"/>
    </row>
    <row r="11666" spans="39:39">
      <c r="AM11666" s="445"/>
    </row>
    <row r="11667" spans="39:39">
      <c r="AM11667" s="445"/>
    </row>
    <row r="11668" spans="39:39">
      <c r="AM11668" s="445"/>
    </row>
    <row r="11669" spans="39:39">
      <c r="AM11669" s="445"/>
    </row>
    <row r="11670" spans="39:39">
      <c r="AM11670" s="445"/>
    </row>
    <row r="11671" spans="39:39">
      <c r="AM11671" s="445"/>
    </row>
    <row r="11672" spans="39:39">
      <c r="AM11672" s="445"/>
    </row>
    <row r="11673" spans="39:39">
      <c r="AM11673" s="445"/>
    </row>
    <row r="11674" spans="39:39">
      <c r="AM11674" s="445"/>
    </row>
    <row r="11675" spans="39:39">
      <c r="AM11675" s="445"/>
    </row>
    <row r="11676" spans="39:39">
      <c r="AM11676" s="445"/>
    </row>
    <row r="11677" spans="39:39">
      <c r="AM11677" s="445"/>
    </row>
    <row r="11678" spans="39:39">
      <c r="AM11678" s="445"/>
    </row>
    <row r="11679" spans="39:39">
      <c r="AM11679" s="445"/>
    </row>
    <row r="11680" spans="39:39">
      <c r="AM11680" s="445"/>
    </row>
    <row r="11681" spans="39:39">
      <c r="AM11681" s="445"/>
    </row>
    <row r="11682" spans="39:39">
      <c r="AM11682" s="445"/>
    </row>
    <row r="11683" spans="39:39">
      <c r="AM11683" s="445"/>
    </row>
    <row r="11684" spans="39:39">
      <c r="AM11684" s="445"/>
    </row>
    <row r="11685" spans="39:39">
      <c r="AM11685" s="445"/>
    </row>
    <row r="11686" spans="39:39">
      <c r="AM11686" s="445"/>
    </row>
    <row r="11687" spans="39:39">
      <c r="AM11687" s="445"/>
    </row>
    <row r="11688" spans="39:39">
      <c r="AM11688" s="445"/>
    </row>
    <row r="11689" spans="39:39">
      <c r="AM11689" s="445"/>
    </row>
    <row r="11690" spans="39:39">
      <c r="AM11690" s="445"/>
    </row>
    <row r="11691" spans="39:39">
      <c r="AM11691" s="445"/>
    </row>
    <row r="11692" spans="39:39">
      <c r="AM11692" s="445"/>
    </row>
    <row r="11693" spans="39:39">
      <c r="AM11693" s="445"/>
    </row>
    <row r="11694" spans="39:39">
      <c r="AM11694" s="445"/>
    </row>
    <row r="11695" spans="39:39">
      <c r="AM11695" s="445"/>
    </row>
    <row r="11696" spans="39:39">
      <c r="AM11696" s="445"/>
    </row>
    <row r="11697" spans="39:39">
      <c r="AM11697" s="445"/>
    </row>
    <row r="11698" spans="39:39">
      <c r="AM11698" s="445"/>
    </row>
    <row r="11699" spans="39:39">
      <c r="AM11699" s="445"/>
    </row>
    <row r="11700" spans="39:39">
      <c r="AM11700" s="445"/>
    </row>
    <row r="11701" spans="39:39">
      <c r="AM11701" s="445"/>
    </row>
    <row r="11702" spans="39:39">
      <c r="AM11702" s="445"/>
    </row>
    <row r="11703" spans="39:39">
      <c r="AM11703" s="445"/>
    </row>
    <row r="11704" spans="39:39">
      <c r="AM11704" s="445"/>
    </row>
    <row r="11705" spans="39:39">
      <c r="AM11705" s="445"/>
    </row>
    <row r="11706" spans="39:39">
      <c r="AM11706" s="445"/>
    </row>
    <row r="11707" spans="39:39">
      <c r="AM11707" s="445"/>
    </row>
    <row r="11708" spans="39:39">
      <c r="AM11708" s="445"/>
    </row>
    <row r="11709" spans="39:39">
      <c r="AM11709" s="445"/>
    </row>
    <row r="11710" spans="39:39">
      <c r="AM11710" s="445"/>
    </row>
    <row r="11711" spans="39:39">
      <c r="AM11711" s="445"/>
    </row>
    <row r="11712" spans="39:39">
      <c r="AM11712" s="445"/>
    </row>
    <row r="11713" spans="39:39">
      <c r="AM11713" s="445"/>
    </row>
    <row r="11714" spans="39:39">
      <c r="AM11714" s="445"/>
    </row>
    <row r="11715" spans="39:39">
      <c r="AM11715" s="445"/>
    </row>
    <row r="11716" spans="39:39">
      <c r="AM11716" s="445"/>
    </row>
    <row r="11717" spans="39:39">
      <c r="AM11717" s="445"/>
    </row>
    <row r="11718" spans="39:39">
      <c r="AM11718" s="445"/>
    </row>
    <row r="11719" spans="39:39">
      <c r="AM11719" s="445"/>
    </row>
    <row r="11720" spans="39:39">
      <c r="AM11720" s="445"/>
    </row>
    <row r="11721" spans="39:39">
      <c r="AM11721" s="445"/>
    </row>
    <row r="11722" spans="39:39">
      <c r="AM11722" s="445"/>
    </row>
    <row r="11723" spans="39:39">
      <c r="AM11723" s="445"/>
    </row>
    <row r="11724" spans="39:39">
      <c r="AM11724" s="445"/>
    </row>
    <row r="11725" spans="39:39">
      <c r="AM11725" s="445"/>
    </row>
    <row r="11726" spans="39:39">
      <c r="AM11726" s="445"/>
    </row>
    <row r="11727" spans="39:39">
      <c r="AM11727" s="445"/>
    </row>
    <row r="11728" spans="39:39">
      <c r="AM11728" s="445"/>
    </row>
    <row r="11729" spans="39:39">
      <c r="AM11729" s="445"/>
    </row>
    <row r="11730" spans="39:39">
      <c r="AM11730" s="445"/>
    </row>
    <row r="11731" spans="39:39">
      <c r="AM11731" s="445"/>
    </row>
    <row r="11732" spans="39:39">
      <c r="AM11732" s="445"/>
    </row>
    <row r="11733" spans="39:39">
      <c r="AM11733" s="445"/>
    </row>
    <row r="11734" spans="39:39">
      <c r="AM11734" s="445"/>
    </row>
    <row r="11735" spans="39:39">
      <c r="AM11735" s="445"/>
    </row>
    <row r="11736" spans="39:39">
      <c r="AM11736" s="445"/>
    </row>
    <row r="11737" spans="39:39">
      <c r="AM11737" s="445"/>
    </row>
    <row r="11738" spans="39:39">
      <c r="AM11738" s="445"/>
    </row>
    <row r="11739" spans="39:39">
      <c r="AM11739" s="445"/>
    </row>
    <row r="11740" spans="39:39">
      <c r="AM11740" s="445"/>
    </row>
    <row r="11741" spans="39:39">
      <c r="AM11741" s="445"/>
    </row>
    <row r="11742" spans="39:39">
      <c r="AM11742" s="445"/>
    </row>
    <row r="11743" spans="39:39">
      <c r="AM11743" s="445"/>
    </row>
    <row r="11744" spans="39:39">
      <c r="AM11744" s="445"/>
    </row>
    <row r="11745" spans="39:39">
      <c r="AM11745" s="445"/>
    </row>
    <row r="11746" spans="39:39">
      <c r="AM11746" s="445"/>
    </row>
    <row r="11747" spans="39:39">
      <c r="AM11747" s="445"/>
    </row>
    <row r="11748" spans="39:39">
      <c r="AM11748" s="445"/>
    </row>
    <row r="11749" spans="39:39">
      <c r="AM11749" s="445"/>
    </row>
    <row r="11750" spans="39:39">
      <c r="AM11750" s="445"/>
    </row>
    <row r="11751" spans="39:39">
      <c r="AM11751" s="445"/>
    </row>
    <row r="11752" spans="39:39">
      <c r="AM11752" s="445"/>
    </row>
    <row r="11753" spans="39:39">
      <c r="AM11753" s="445"/>
    </row>
    <row r="11754" spans="39:39">
      <c r="AM11754" s="445"/>
    </row>
    <row r="11755" spans="39:39">
      <c r="AM11755" s="445"/>
    </row>
    <row r="11756" spans="39:39">
      <c r="AM11756" s="445"/>
    </row>
    <row r="11757" spans="39:39">
      <c r="AM11757" s="445"/>
    </row>
    <row r="11758" spans="39:39">
      <c r="AM11758" s="445"/>
    </row>
    <row r="11759" spans="39:39">
      <c r="AM11759" s="445"/>
    </row>
    <row r="11760" spans="39:39">
      <c r="AM11760" s="445"/>
    </row>
    <row r="11761" spans="39:39">
      <c r="AM11761" s="445"/>
    </row>
    <row r="11762" spans="39:39">
      <c r="AM11762" s="445"/>
    </row>
    <row r="11763" spans="39:39">
      <c r="AM11763" s="445"/>
    </row>
    <row r="11764" spans="39:39">
      <c r="AM11764" s="445"/>
    </row>
    <row r="11765" spans="39:39">
      <c r="AM11765" s="445"/>
    </row>
    <row r="11766" spans="39:39">
      <c r="AM11766" s="445"/>
    </row>
    <row r="11767" spans="39:39">
      <c r="AM11767" s="445"/>
    </row>
    <row r="11768" spans="39:39">
      <c r="AM11768" s="445"/>
    </row>
    <row r="11769" spans="39:39">
      <c r="AM11769" s="445"/>
    </row>
    <row r="11770" spans="39:39">
      <c r="AM11770" s="445"/>
    </row>
    <row r="11771" spans="39:39">
      <c r="AM11771" s="445"/>
    </row>
    <row r="11772" spans="39:39">
      <c r="AM11772" s="445"/>
    </row>
    <row r="11773" spans="39:39">
      <c r="AM11773" s="445"/>
    </row>
    <row r="11774" spans="39:39">
      <c r="AM11774" s="445"/>
    </row>
    <row r="11775" spans="39:39">
      <c r="AM11775" s="445"/>
    </row>
    <row r="11776" spans="39:39">
      <c r="AM11776" s="445"/>
    </row>
    <row r="11777" spans="39:39">
      <c r="AM11777" s="445"/>
    </row>
    <row r="11778" spans="39:39">
      <c r="AM11778" s="445"/>
    </row>
    <row r="11779" spans="39:39">
      <c r="AM11779" s="445"/>
    </row>
    <row r="11780" spans="39:39">
      <c r="AM11780" s="445"/>
    </row>
    <row r="11781" spans="39:39">
      <c r="AM11781" s="445"/>
    </row>
    <row r="11782" spans="39:39">
      <c r="AM11782" s="445"/>
    </row>
    <row r="11783" spans="39:39">
      <c r="AM11783" s="445"/>
    </row>
    <row r="11784" spans="39:39">
      <c r="AM11784" s="445"/>
    </row>
    <row r="11785" spans="39:39">
      <c r="AM11785" s="445"/>
    </row>
    <row r="11786" spans="39:39">
      <c r="AM11786" s="445"/>
    </row>
    <row r="11787" spans="39:39">
      <c r="AM11787" s="445"/>
    </row>
    <row r="11788" spans="39:39">
      <c r="AM11788" s="445"/>
    </row>
    <row r="11789" spans="39:39">
      <c r="AM11789" s="445"/>
    </row>
    <row r="11790" spans="39:39">
      <c r="AM11790" s="445"/>
    </row>
    <row r="11791" spans="39:39">
      <c r="AM11791" s="445"/>
    </row>
    <row r="11792" spans="39:39">
      <c r="AM11792" s="445"/>
    </row>
    <row r="11793" spans="39:39">
      <c r="AM11793" s="445"/>
    </row>
    <row r="11794" spans="39:39">
      <c r="AM11794" s="445"/>
    </row>
    <row r="11795" spans="39:39">
      <c r="AM11795" s="445"/>
    </row>
    <row r="11796" spans="39:39">
      <c r="AM11796" s="445"/>
    </row>
    <row r="11797" spans="39:39">
      <c r="AM11797" s="445"/>
    </row>
    <row r="11798" spans="39:39">
      <c r="AM11798" s="445"/>
    </row>
    <row r="11799" spans="39:39">
      <c r="AM11799" s="445"/>
    </row>
    <row r="11800" spans="39:39">
      <c r="AM11800" s="445"/>
    </row>
    <row r="11801" spans="39:39">
      <c r="AM11801" s="445"/>
    </row>
    <row r="11802" spans="39:39">
      <c r="AM11802" s="445"/>
    </row>
    <row r="11803" spans="39:39">
      <c r="AM11803" s="445"/>
    </row>
    <row r="11804" spans="39:39">
      <c r="AM11804" s="445"/>
    </row>
    <row r="11805" spans="39:39">
      <c r="AM11805" s="445"/>
    </row>
    <row r="11806" spans="39:39">
      <c r="AM11806" s="445"/>
    </row>
    <row r="11807" spans="39:39">
      <c r="AM11807" s="445"/>
    </row>
    <row r="11808" spans="39:39">
      <c r="AM11808" s="445"/>
    </row>
    <row r="11809" spans="39:39">
      <c r="AM11809" s="445"/>
    </row>
    <row r="11810" spans="39:39">
      <c r="AM11810" s="445"/>
    </row>
    <row r="11811" spans="39:39">
      <c r="AM11811" s="445"/>
    </row>
    <row r="11812" spans="39:39">
      <c r="AM11812" s="445"/>
    </row>
    <row r="11813" spans="39:39">
      <c r="AM11813" s="445"/>
    </row>
    <row r="11814" spans="39:39">
      <c r="AM11814" s="445"/>
    </row>
    <row r="11815" spans="39:39">
      <c r="AM11815" s="445"/>
    </row>
    <row r="11816" spans="39:39">
      <c r="AM11816" s="445"/>
    </row>
    <row r="11817" spans="39:39">
      <c r="AM11817" s="445"/>
    </row>
    <row r="11818" spans="39:39">
      <c r="AM11818" s="445"/>
    </row>
    <row r="11819" spans="39:39">
      <c r="AM11819" s="445"/>
    </row>
    <row r="11820" spans="39:39">
      <c r="AM11820" s="445"/>
    </row>
    <row r="11821" spans="39:39">
      <c r="AM11821" s="445"/>
    </row>
    <row r="11822" spans="39:39">
      <c r="AM11822" s="445"/>
    </row>
    <row r="11823" spans="39:39">
      <c r="AM11823" s="445"/>
    </row>
    <row r="11824" spans="39:39">
      <c r="AM11824" s="445"/>
    </row>
    <row r="11825" spans="39:39">
      <c r="AM11825" s="445"/>
    </row>
    <row r="11826" spans="39:39">
      <c r="AM11826" s="445"/>
    </row>
    <row r="11827" spans="39:39">
      <c r="AM11827" s="445"/>
    </row>
    <row r="11828" spans="39:39">
      <c r="AM11828" s="445"/>
    </row>
    <row r="11829" spans="39:39">
      <c r="AM11829" s="445"/>
    </row>
    <row r="11830" spans="39:39">
      <c r="AM11830" s="445"/>
    </row>
    <row r="11831" spans="39:39">
      <c r="AM11831" s="445"/>
    </row>
    <row r="11832" spans="39:39">
      <c r="AM11832" s="445"/>
    </row>
    <row r="11833" spans="39:39">
      <c r="AM11833" s="445"/>
    </row>
    <row r="11834" spans="39:39">
      <c r="AM11834" s="445"/>
    </row>
    <row r="11835" spans="39:39">
      <c r="AM11835" s="445"/>
    </row>
    <row r="11836" spans="39:39">
      <c r="AM11836" s="445"/>
    </row>
    <row r="11837" spans="39:39">
      <c r="AM11837" s="445"/>
    </row>
    <row r="11838" spans="39:39">
      <c r="AM11838" s="445"/>
    </row>
    <row r="11839" spans="39:39">
      <c r="AM11839" s="445"/>
    </row>
    <row r="11840" spans="39:39">
      <c r="AM11840" s="445"/>
    </row>
    <row r="11841" spans="39:39">
      <c r="AM11841" s="445"/>
    </row>
    <row r="11842" spans="39:39">
      <c r="AM11842" s="445"/>
    </row>
    <row r="11843" spans="39:39">
      <c r="AM11843" s="445"/>
    </row>
    <row r="11844" spans="39:39">
      <c r="AM11844" s="445"/>
    </row>
    <row r="11845" spans="39:39">
      <c r="AM11845" s="445"/>
    </row>
    <row r="11846" spans="39:39">
      <c r="AM11846" s="445"/>
    </row>
    <row r="11847" spans="39:39">
      <c r="AM11847" s="445"/>
    </row>
    <row r="11848" spans="39:39">
      <c r="AM11848" s="445"/>
    </row>
    <row r="11849" spans="39:39">
      <c r="AM11849" s="445"/>
    </row>
    <row r="11850" spans="39:39">
      <c r="AM11850" s="445"/>
    </row>
    <row r="11851" spans="39:39">
      <c r="AM11851" s="445"/>
    </row>
    <row r="11852" spans="39:39">
      <c r="AM11852" s="445"/>
    </row>
    <row r="11853" spans="39:39">
      <c r="AM11853" s="445"/>
    </row>
    <row r="11854" spans="39:39">
      <c r="AM11854" s="445"/>
    </row>
    <row r="11855" spans="39:39">
      <c r="AM11855" s="445"/>
    </row>
    <row r="11856" spans="39:39">
      <c r="AM11856" s="445"/>
    </row>
    <row r="11857" spans="39:39">
      <c r="AM11857" s="445"/>
    </row>
    <row r="11858" spans="39:39">
      <c r="AM11858" s="445"/>
    </row>
    <row r="11859" spans="39:39">
      <c r="AM11859" s="445"/>
    </row>
    <row r="11860" spans="39:39">
      <c r="AM11860" s="445"/>
    </row>
    <row r="11861" spans="39:39">
      <c r="AM11861" s="445"/>
    </row>
    <row r="11862" spans="39:39">
      <c r="AM11862" s="445"/>
    </row>
    <row r="11863" spans="39:39">
      <c r="AM11863" s="445"/>
    </row>
    <row r="11864" spans="39:39">
      <c r="AM11864" s="445"/>
    </row>
    <row r="11865" spans="39:39">
      <c r="AM11865" s="445"/>
    </row>
    <row r="11866" spans="39:39">
      <c r="AM11866" s="445"/>
    </row>
    <row r="11867" spans="39:39">
      <c r="AM11867" s="445"/>
    </row>
    <row r="11868" spans="39:39">
      <c r="AM11868" s="445"/>
    </row>
    <row r="11869" spans="39:39">
      <c r="AM11869" s="445"/>
    </row>
    <row r="11870" spans="39:39">
      <c r="AM11870" s="445"/>
    </row>
    <row r="11871" spans="39:39">
      <c r="AM11871" s="445"/>
    </row>
    <row r="11872" spans="39:39">
      <c r="AM11872" s="445"/>
    </row>
    <row r="11873" spans="39:39">
      <c r="AM11873" s="445"/>
    </row>
    <row r="11874" spans="39:39">
      <c r="AM11874" s="445"/>
    </row>
    <row r="11875" spans="39:39">
      <c r="AM11875" s="445"/>
    </row>
    <row r="11876" spans="39:39">
      <c r="AM11876" s="445"/>
    </row>
    <row r="11877" spans="39:39">
      <c r="AM11877" s="445"/>
    </row>
    <row r="11878" spans="39:39">
      <c r="AM11878" s="445"/>
    </row>
    <row r="11879" spans="39:39">
      <c r="AM11879" s="445"/>
    </row>
    <row r="11880" spans="39:39">
      <c r="AM11880" s="445"/>
    </row>
    <row r="11881" spans="39:39">
      <c r="AM11881" s="445"/>
    </row>
    <row r="11882" spans="39:39">
      <c r="AM11882" s="445"/>
    </row>
    <row r="11883" spans="39:39">
      <c r="AM11883" s="445"/>
    </row>
    <row r="11884" spans="39:39">
      <c r="AM11884" s="445"/>
    </row>
    <row r="11885" spans="39:39">
      <c r="AM11885" s="445"/>
    </row>
    <row r="11886" spans="39:39">
      <c r="AM11886" s="445"/>
    </row>
    <row r="11887" spans="39:39">
      <c r="AM11887" s="445"/>
    </row>
    <row r="11888" spans="39:39">
      <c r="AM11888" s="445"/>
    </row>
    <row r="11889" spans="39:39">
      <c r="AM11889" s="445"/>
    </row>
    <row r="11890" spans="39:39">
      <c r="AM11890" s="445"/>
    </row>
    <row r="11891" spans="39:39">
      <c r="AM11891" s="445"/>
    </row>
    <row r="11892" spans="39:39">
      <c r="AM11892" s="445"/>
    </row>
    <row r="11893" spans="39:39">
      <c r="AM11893" s="445"/>
    </row>
    <row r="11894" spans="39:39">
      <c r="AM11894" s="445"/>
    </row>
    <row r="11895" spans="39:39">
      <c r="AM11895" s="445"/>
    </row>
    <row r="11896" spans="39:39">
      <c r="AM11896" s="445"/>
    </row>
    <row r="11897" spans="39:39">
      <c r="AM11897" s="445"/>
    </row>
    <row r="11898" spans="39:39">
      <c r="AM11898" s="445"/>
    </row>
    <row r="11899" spans="39:39">
      <c r="AM11899" s="445"/>
    </row>
    <row r="11900" spans="39:39">
      <c r="AM11900" s="445"/>
    </row>
    <row r="11901" spans="39:39">
      <c r="AM11901" s="445"/>
    </row>
    <row r="11902" spans="39:39">
      <c r="AM11902" s="445"/>
    </row>
    <row r="11903" spans="39:39">
      <c r="AM11903" s="445"/>
    </row>
    <row r="11904" spans="39:39">
      <c r="AM11904" s="445"/>
    </row>
    <row r="11905" spans="39:39">
      <c r="AM11905" s="445"/>
    </row>
    <row r="11906" spans="39:39">
      <c r="AM11906" s="445"/>
    </row>
    <row r="11907" spans="39:39">
      <c r="AM11907" s="445"/>
    </row>
    <row r="11908" spans="39:39">
      <c r="AM11908" s="445"/>
    </row>
    <row r="11909" spans="39:39">
      <c r="AM11909" s="445"/>
    </row>
    <row r="11910" spans="39:39">
      <c r="AM11910" s="445"/>
    </row>
    <row r="11911" spans="39:39">
      <c r="AM11911" s="445"/>
    </row>
    <row r="11912" spans="39:39">
      <c r="AM11912" s="445"/>
    </row>
    <row r="11913" spans="39:39">
      <c r="AM11913" s="445"/>
    </row>
    <row r="11914" spans="39:39">
      <c r="AM11914" s="445"/>
    </row>
    <row r="11915" spans="39:39">
      <c r="AM11915" s="445"/>
    </row>
    <row r="11916" spans="39:39">
      <c r="AM11916" s="445"/>
    </row>
    <row r="11917" spans="39:39">
      <c r="AM11917" s="445"/>
    </row>
    <row r="11918" spans="39:39">
      <c r="AM11918" s="445"/>
    </row>
    <row r="11919" spans="39:39">
      <c r="AM11919" s="445"/>
    </row>
    <row r="11920" spans="39:39">
      <c r="AM11920" s="445"/>
    </row>
    <row r="11921" spans="39:39">
      <c r="AM11921" s="445"/>
    </row>
    <row r="11922" spans="39:39">
      <c r="AM11922" s="445"/>
    </row>
    <row r="11923" spans="39:39">
      <c r="AM11923" s="445"/>
    </row>
    <row r="11924" spans="39:39">
      <c r="AM11924" s="445"/>
    </row>
    <row r="11925" spans="39:39">
      <c r="AM11925" s="445"/>
    </row>
    <row r="11926" spans="39:39">
      <c r="AM11926" s="445"/>
    </row>
    <row r="11927" spans="39:39">
      <c r="AM11927" s="445"/>
    </row>
    <row r="11928" spans="39:39">
      <c r="AM11928" s="445"/>
    </row>
    <row r="11929" spans="39:39">
      <c r="AM11929" s="445"/>
    </row>
    <row r="11930" spans="39:39">
      <c r="AM11930" s="445"/>
    </row>
    <row r="11931" spans="39:39">
      <c r="AM11931" s="445"/>
    </row>
    <row r="11932" spans="39:39">
      <c r="AM11932" s="445"/>
    </row>
    <row r="11933" spans="39:39">
      <c r="AM11933" s="445"/>
    </row>
    <row r="11934" spans="39:39">
      <c r="AM11934" s="445"/>
    </row>
    <row r="11935" spans="39:39">
      <c r="AM11935" s="445"/>
    </row>
    <row r="11936" spans="39:39">
      <c r="AM11936" s="445"/>
    </row>
    <row r="11937" spans="39:39">
      <c r="AM11937" s="445"/>
    </row>
    <row r="11938" spans="39:39">
      <c r="AM11938" s="445"/>
    </row>
    <row r="11939" spans="39:39">
      <c r="AM11939" s="445"/>
    </row>
    <row r="11940" spans="39:39">
      <c r="AM11940" s="445"/>
    </row>
    <row r="11941" spans="39:39">
      <c r="AM11941" s="445"/>
    </row>
    <row r="11942" spans="39:39">
      <c r="AM11942" s="445"/>
    </row>
    <row r="11943" spans="39:39">
      <c r="AM11943" s="445"/>
    </row>
    <row r="11944" spans="39:39">
      <c r="AM11944" s="445"/>
    </row>
    <row r="11945" spans="39:39">
      <c r="AM11945" s="445"/>
    </row>
    <row r="11946" spans="39:39">
      <c r="AM11946" s="445"/>
    </row>
    <row r="11947" spans="39:39">
      <c r="AM11947" s="445"/>
    </row>
    <row r="11948" spans="39:39">
      <c r="AM11948" s="445"/>
    </row>
    <row r="11949" spans="39:39">
      <c r="AM11949" s="445"/>
    </row>
    <row r="11950" spans="39:39">
      <c r="AM11950" s="445"/>
    </row>
    <row r="11951" spans="39:39">
      <c r="AM11951" s="445"/>
    </row>
    <row r="11952" spans="39:39">
      <c r="AM11952" s="445"/>
    </row>
    <row r="11953" spans="39:39">
      <c r="AM11953" s="445"/>
    </row>
    <row r="11954" spans="39:39">
      <c r="AM11954" s="445"/>
    </row>
    <row r="11955" spans="39:39">
      <c r="AM11955" s="445"/>
    </row>
    <row r="11956" spans="39:39">
      <c r="AM11956" s="445"/>
    </row>
    <row r="11957" spans="39:39">
      <c r="AM11957" s="445"/>
    </row>
    <row r="11958" spans="39:39">
      <c r="AM11958" s="445"/>
    </row>
    <row r="11959" spans="39:39">
      <c r="AM11959" s="445"/>
    </row>
    <row r="11960" spans="39:39">
      <c r="AM11960" s="445"/>
    </row>
    <row r="11961" spans="39:39">
      <c r="AM11961" s="445"/>
    </row>
    <row r="11962" spans="39:39">
      <c r="AM11962" s="445"/>
    </row>
    <row r="11963" spans="39:39">
      <c r="AM11963" s="445"/>
    </row>
    <row r="11964" spans="39:39">
      <c r="AM11964" s="445"/>
    </row>
    <row r="11965" spans="39:39">
      <c r="AM11965" s="445"/>
    </row>
    <row r="11966" spans="39:39">
      <c r="AM11966" s="445"/>
    </row>
    <row r="11967" spans="39:39">
      <c r="AM11967" s="445"/>
    </row>
    <row r="11968" spans="39:39">
      <c r="AM11968" s="445"/>
    </row>
    <row r="11969" spans="39:39">
      <c r="AM11969" s="445"/>
    </row>
    <row r="11970" spans="39:39">
      <c r="AM11970" s="445"/>
    </row>
    <row r="11971" spans="39:39">
      <c r="AM11971" s="445"/>
    </row>
    <row r="11972" spans="39:39">
      <c r="AM11972" s="445"/>
    </row>
    <row r="11973" spans="39:39">
      <c r="AM11973" s="445"/>
    </row>
    <row r="11974" spans="39:39">
      <c r="AM11974" s="445"/>
    </row>
    <row r="11975" spans="39:39">
      <c r="AM11975" s="445"/>
    </row>
    <row r="11976" spans="39:39">
      <c r="AM11976" s="445"/>
    </row>
    <row r="11977" spans="39:39">
      <c r="AM11977" s="445"/>
    </row>
    <row r="11978" spans="39:39">
      <c r="AM11978" s="445"/>
    </row>
    <row r="11979" spans="39:39">
      <c r="AM11979" s="445"/>
    </row>
    <row r="11980" spans="39:39">
      <c r="AM11980" s="445"/>
    </row>
    <row r="11981" spans="39:39">
      <c r="AM11981" s="445"/>
    </row>
    <row r="11982" spans="39:39">
      <c r="AM11982" s="445"/>
    </row>
    <row r="11983" spans="39:39">
      <c r="AM11983" s="445"/>
    </row>
    <row r="11984" spans="39:39">
      <c r="AM11984" s="445"/>
    </row>
    <row r="11985" spans="39:39">
      <c r="AM11985" s="445"/>
    </row>
    <row r="11986" spans="39:39">
      <c r="AM11986" s="445"/>
    </row>
    <row r="11987" spans="39:39">
      <c r="AM11987" s="445"/>
    </row>
    <row r="11988" spans="39:39">
      <c r="AM11988" s="445"/>
    </row>
    <row r="11989" spans="39:39">
      <c r="AM11989" s="445"/>
    </row>
    <row r="11990" spans="39:39">
      <c r="AM11990" s="445"/>
    </row>
    <row r="11991" spans="39:39">
      <c r="AM11991" s="445"/>
    </row>
    <row r="11992" spans="39:39">
      <c r="AM11992" s="445"/>
    </row>
    <row r="11993" spans="39:39">
      <c r="AM11993" s="445"/>
    </row>
    <row r="11994" spans="39:39">
      <c r="AM11994" s="445"/>
    </row>
    <row r="11995" spans="39:39">
      <c r="AM11995" s="445"/>
    </row>
    <row r="11996" spans="39:39">
      <c r="AM11996" s="445"/>
    </row>
    <row r="11997" spans="39:39">
      <c r="AM11997" s="445"/>
    </row>
    <row r="11998" spans="39:39">
      <c r="AM11998" s="445"/>
    </row>
    <row r="11999" spans="39:39">
      <c r="AM11999" s="445"/>
    </row>
    <row r="12000" spans="39:39">
      <c r="AM12000" s="445"/>
    </row>
    <row r="12001" spans="39:39">
      <c r="AM12001" s="445"/>
    </row>
    <row r="12002" spans="39:39">
      <c r="AM12002" s="445"/>
    </row>
    <row r="12003" spans="39:39">
      <c r="AM12003" s="445"/>
    </row>
    <row r="12004" spans="39:39">
      <c r="AM12004" s="445"/>
    </row>
    <row r="12005" spans="39:39">
      <c r="AM12005" s="445"/>
    </row>
    <row r="12006" spans="39:39">
      <c r="AM12006" s="445"/>
    </row>
    <row r="12007" spans="39:39">
      <c r="AM12007" s="445"/>
    </row>
    <row r="12008" spans="39:39">
      <c r="AM12008" s="445"/>
    </row>
    <row r="12009" spans="39:39">
      <c r="AM12009" s="445"/>
    </row>
    <row r="12010" spans="39:39">
      <c r="AM12010" s="445"/>
    </row>
    <row r="12011" spans="39:39">
      <c r="AM12011" s="445"/>
    </row>
    <row r="12012" spans="39:39">
      <c r="AM12012" s="445"/>
    </row>
    <row r="12013" spans="39:39">
      <c r="AM12013" s="445"/>
    </row>
    <row r="12014" spans="39:39">
      <c r="AM12014" s="445"/>
    </row>
    <row r="12015" spans="39:39">
      <c r="AM12015" s="445"/>
    </row>
    <row r="12016" spans="39:39">
      <c r="AM12016" s="445"/>
    </row>
    <row r="12017" spans="39:39">
      <c r="AM12017" s="445"/>
    </row>
    <row r="12018" spans="39:39">
      <c r="AM12018" s="445"/>
    </row>
    <row r="12019" spans="39:39">
      <c r="AM12019" s="445"/>
    </row>
    <row r="12020" spans="39:39">
      <c r="AM12020" s="445"/>
    </row>
    <row r="12021" spans="39:39">
      <c r="AM12021" s="445"/>
    </row>
    <row r="12022" spans="39:39">
      <c r="AM12022" s="445"/>
    </row>
    <row r="12023" spans="39:39">
      <c r="AM12023" s="445"/>
    </row>
    <row r="12024" spans="39:39">
      <c r="AM12024" s="445"/>
    </row>
    <row r="12025" spans="39:39">
      <c r="AM12025" s="445"/>
    </row>
    <row r="12026" spans="39:39">
      <c r="AM12026" s="445"/>
    </row>
    <row r="12027" spans="39:39">
      <c r="AM12027" s="445"/>
    </row>
    <row r="12028" spans="39:39">
      <c r="AM12028" s="445"/>
    </row>
    <row r="12029" spans="39:39">
      <c r="AM12029" s="445"/>
    </row>
    <row r="12030" spans="39:39">
      <c r="AM12030" s="445"/>
    </row>
    <row r="12031" spans="39:39">
      <c r="AM12031" s="445"/>
    </row>
    <row r="12032" spans="39:39">
      <c r="AM12032" s="445"/>
    </row>
    <row r="12033" spans="39:39">
      <c r="AM12033" s="445"/>
    </row>
    <row r="12034" spans="39:39">
      <c r="AM12034" s="445"/>
    </row>
    <row r="12035" spans="39:39">
      <c r="AM12035" s="445"/>
    </row>
    <row r="12036" spans="39:39">
      <c r="AM12036" s="445"/>
    </row>
    <row r="12037" spans="39:39">
      <c r="AM12037" s="445"/>
    </row>
    <row r="12038" spans="39:39">
      <c r="AM12038" s="445"/>
    </row>
    <row r="12039" spans="39:39">
      <c r="AM12039" s="445"/>
    </row>
    <row r="12040" spans="39:39">
      <c r="AM12040" s="445"/>
    </row>
    <row r="12041" spans="39:39">
      <c r="AM12041" s="445"/>
    </row>
    <row r="12042" spans="39:39">
      <c r="AM12042" s="445"/>
    </row>
    <row r="12043" spans="39:39">
      <c r="AM12043" s="445"/>
    </row>
    <row r="12044" spans="39:39">
      <c r="AM12044" s="445"/>
    </row>
    <row r="12045" spans="39:39">
      <c r="AM12045" s="445"/>
    </row>
    <row r="12046" spans="39:39">
      <c r="AM12046" s="445"/>
    </row>
    <row r="12047" spans="39:39">
      <c r="AM12047" s="445"/>
    </row>
    <row r="12048" spans="39:39">
      <c r="AM12048" s="445"/>
    </row>
    <row r="12049" spans="39:39">
      <c r="AM12049" s="445"/>
    </row>
    <row r="12050" spans="39:39">
      <c r="AM12050" s="445"/>
    </row>
    <row r="12051" spans="39:39">
      <c r="AM12051" s="445"/>
    </row>
    <row r="12052" spans="39:39">
      <c r="AM12052" s="445"/>
    </row>
    <row r="12053" spans="39:39">
      <c r="AM12053" s="445"/>
    </row>
    <row r="12054" spans="39:39">
      <c r="AM12054" s="445"/>
    </row>
    <row r="12055" spans="39:39">
      <c r="AM12055" s="445"/>
    </row>
    <row r="12056" spans="39:39">
      <c r="AM12056" s="445"/>
    </row>
    <row r="12057" spans="39:39">
      <c r="AM12057" s="445"/>
    </row>
    <row r="12058" spans="39:39">
      <c r="AM12058" s="445"/>
    </row>
    <row r="12059" spans="39:39">
      <c r="AM12059" s="445"/>
    </row>
    <row r="12060" spans="39:39">
      <c r="AM12060" s="445"/>
    </row>
    <row r="12061" spans="39:39">
      <c r="AM12061" s="445"/>
    </row>
    <row r="12062" spans="39:39">
      <c r="AM12062" s="445"/>
    </row>
    <row r="12063" spans="39:39">
      <c r="AM12063" s="445"/>
    </row>
    <row r="12064" spans="39:39">
      <c r="AM12064" s="445"/>
    </row>
    <row r="12065" spans="39:39">
      <c r="AM12065" s="445"/>
    </row>
    <row r="12066" spans="39:39">
      <c r="AM12066" s="445"/>
    </row>
    <row r="12067" spans="39:39">
      <c r="AM12067" s="445"/>
    </row>
    <row r="12068" spans="39:39">
      <c r="AM12068" s="445"/>
    </row>
    <row r="12069" spans="39:39">
      <c r="AM12069" s="445"/>
    </row>
    <row r="12070" spans="39:39">
      <c r="AM12070" s="445"/>
    </row>
    <row r="12071" spans="39:39">
      <c r="AM12071" s="445"/>
    </row>
    <row r="12072" spans="39:39">
      <c r="AM12072" s="445"/>
    </row>
    <row r="12073" spans="39:39">
      <c r="AM12073" s="445"/>
    </row>
    <row r="12074" spans="39:39">
      <c r="AM12074" s="445"/>
    </row>
    <row r="12075" spans="39:39">
      <c r="AM12075" s="445"/>
    </row>
    <row r="12076" spans="39:39">
      <c r="AM12076" s="445"/>
    </row>
    <row r="12077" spans="39:39">
      <c r="AM12077" s="445"/>
    </row>
    <row r="12078" spans="39:39">
      <c r="AM12078" s="445"/>
    </row>
    <row r="12079" spans="39:39">
      <c r="AM12079" s="445"/>
    </row>
    <row r="12080" spans="39:39">
      <c r="AM12080" s="445"/>
    </row>
    <row r="12081" spans="39:39">
      <c r="AM12081" s="445"/>
    </row>
    <row r="12082" spans="39:39">
      <c r="AM12082" s="445"/>
    </row>
    <row r="12083" spans="39:39">
      <c r="AM12083" s="445"/>
    </row>
    <row r="12084" spans="39:39">
      <c r="AM12084" s="445"/>
    </row>
    <row r="12085" spans="39:39">
      <c r="AM12085" s="445"/>
    </row>
    <row r="12086" spans="39:39">
      <c r="AM12086" s="445"/>
    </row>
    <row r="12087" spans="39:39">
      <c r="AM12087" s="445"/>
    </row>
    <row r="12088" spans="39:39">
      <c r="AM12088" s="445"/>
    </row>
    <row r="12089" spans="39:39">
      <c r="AM12089" s="445"/>
    </row>
    <row r="12090" spans="39:39">
      <c r="AM12090" s="445"/>
    </row>
    <row r="12091" spans="39:39">
      <c r="AM12091" s="445"/>
    </row>
    <row r="12092" spans="39:39">
      <c r="AM12092" s="445"/>
    </row>
    <row r="12093" spans="39:39">
      <c r="AM12093" s="445"/>
    </row>
    <row r="12094" spans="39:39">
      <c r="AM12094" s="445"/>
    </row>
    <row r="12095" spans="39:39">
      <c r="AM12095" s="445"/>
    </row>
    <row r="12096" spans="39:39">
      <c r="AM12096" s="445"/>
    </row>
    <row r="12097" spans="39:39">
      <c r="AM12097" s="445"/>
    </row>
    <row r="12098" spans="39:39">
      <c r="AM12098" s="445"/>
    </row>
    <row r="12099" spans="39:39">
      <c r="AM12099" s="445"/>
    </row>
    <row r="12100" spans="39:39">
      <c r="AM12100" s="445"/>
    </row>
    <row r="12101" spans="39:39">
      <c r="AM12101" s="445"/>
    </row>
    <row r="12102" spans="39:39">
      <c r="AM12102" s="445"/>
    </row>
    <row r="12103" spans="39:39">
      <c r="AM12103" s="445"/>
    </row>
    <row r="12104" spans="39:39">
      <c r="AM12104" s="445"/>
    </row>
    <row r="12105" spans="39:39">
      <c r="AM12105" s="445"/>
    </row>
    <row r="12106" spans="39:39">
      <c r="AM12106" s="445"/>
    </row>
    <row r="12107" spans="39:39">
      <c r="AM12107" s="445"/>
    </row>
    <row r="12108" spans="39:39">
      <c r="AM12108" s="445"/>
    </row>
    <row r="12109" spans="39:39">
      <c r="AM12109" s="445"/>
    </row>
    <row r="12110" spans="39:39">
      <c r="AM12110" s="445"/>
    </row>
    <row r="12111" spans="39:39">
      <c r="AM12111" s="445"/>
    </row>
    <row r="12112" spans="39:39">
      <c r="AM12112" s="445"/>
    </row>
    <row r="12113" spans="39:39">
      <c r="AM12113" s="445"/>
    </row>
    <row r="12114" spans="39:39">
      <c r="AM12114" s="445"/>
    </row>
    <row r="12115" spans="39:39">
      <c r="AM12115" s="445"/>
    </row>
    <row r="12116" spans="39:39">
      <c r="AM12116" s="445"/>
    </row>
    <row r="12117" spans="39:39">
      <c r="AM12117" s="445"/>
    </row>
    <row r="12118" spans="39:39">
      <c r="AM12118" s="445"/>
    </row>
    <row r="12119" spans="39:39">
      <c r="AM12119" s="445"/>
    </row>
    <row r="12120" spans="39:39">
      <c r="AM12120" s="445"/>
    </row>
    <row r="12121" spans="39:39">
      <c r="AM12121" s="445"/>
    </row>
    <row r="12122" spans="39:39">
      <c r="AM12122" s="445"/>
    </row>
    <row r="12123" spans="39:39">
      <c r="AM12123" s="445"/>
    </row>
    <row r="12124" spans="39:39">
      <c r="AM12124" s="445"/>
    </row>
    <row r="12125" spans="39:39">
      <c r="AM12125" s="445"/>
    </row>
    <row r="12126" spans="39:39">
      <c r="AM12126" s="445"/>
    </row>
    <row r="12127" spans="39:39">
      <c r="AM12127" s="445"/>
    </row>
    <row r="12128" spans="39:39">
      <c r="AM12128" s="445"/>
    </row>
    <row r="12129" spans="39:39">
      <c r="AM12129" s="445"/>
    </row>
    <row r="12130" spans="39:39">
      <c r="AM12130" s="445"/>
    </row>
    <row r="12131" spans="39:39">
      <c r="AM12131" s="445"/>
    </row>
    <row r="12132" spans="39:39">
      <c r="AM12132" s="445"/>
    </row>
    <row r="12133" spans="39:39">
      <c r="AM12133" s="445"/>
    </row>
    <row r="12134" spans="39:39">
      <c r="AM12134" s="445"/>
    </row>
    <row r="12135" spans="39:39">
      <c r="AM12135" s="445"/>
    </row>
    <row r="12136" spans="39:39">
      <c r="AM12136" s="445"/>
    </row>
    <row r="12137" spans="39:39">
      <c r="AM12137" s="445"/>
    </row>
    <row r="12138" spans="39:39">
      <c r="AM12138" s="445"/>
    </row>
    <row r="12139" spans="39:39">
      <c r="AM12139" s="445"/>
    </row>
    <row r="12140" spans="39:39">
      <c r="AM12140" s="445"/>
    </row>
    <row r="12141" spans="39:39">
      <c r="AM12141" s="445"/>
    </row>
    <row r="12142" spans="39:39">
      <c r="AM12142" s="445"/>
    </row>
    <row r="12143" spans="39:39">
      <c r="AM12143" s="445"/>
    </row>
    <row r="12144" spans="39:39">
      <c r="AM12144" s="445"/>
    </row>
    <row r="12145" spans="39:39">
      <c r="AM12145" s="445"/>
    </row>
    <row r="12146" spans="39:39">
      <c r="AM12146" s="445"/>
    </row>
    <row r="12147" spans="39:39">
      <c r="AM12147" s="445"/>
    </row>
    <row r="12148" spans="39:39">
      <c r="AM12148" s="445"/>
    </row>
    <row r="12149" spans="39:39">
      <c r="AM12149" s="445"/>
    </row>
    <row r="12150" spans="39:39">
      <c r="AM12150" s="445"/>
    </row>
    <row r="12151" spans="39:39">
      <c r="AM12151" s="445"/>
    </row>
    <row r="12152" spans="39:39">
      <c r="AM12152" s="445"/>
    </row>
    <row r="12153" spans="39:39">
      <c r="AM12153" s="445"/>
    </row>
    <row r="12154" spans="39:39">
      <c r="AM12154" s="445"/>
    </row>
    <row r="12155" spans="39:39">
      <c r="AM12155" s="445"/>
    </row>
    <row r="12156" spans="39:39">
      <c r="AM12156" s="445"/>
    </row>
    <row r="12157" spans="39:39">
      <c r="AM12157" s="445"/>
    </row>
    <row r="12158" spans="39:39">
      <c r="AM12158" s="445"/>
    </row>
    <row r="12159" spans="39:39">
      <c r="AM12159" s="445"/>
    </row>
    <row r="12160" spans="39:39">
      <c r="AM12160" s="445"/>
    </row>
    <row r="12161" spans="39:39">
      <c r="AM12161" s="445"/>
    </row>
    <row r="12162" spans="39:39">
      <c r="AM12162" s="445"/>
    </row>
    <row r="12163" spans="39:39">
      <c r="AM12163" s="445"/>
    </row>
    <row r="12164" spans="39:39">
      <c r="AM12164" s="445"/>
    </row>
    <row r="12165" spans="39:39">
      <c r="AM12165" s="445"/>
    </row>
    <row r="12166" spans="39:39">
      <c r="AM12166" s="445"/>
    </row>
    <row r="12167" spans="39:39">
      <c r="AM12167" s="445"/>
    </row>
    <row r="12168" spans="39:39">
      <c r="AM12168" s="445"/>
    </row>
    <row r="12169" spans="39:39">
      <c r="AM12169" s="445"/>
    </row>
    <row r="12170" spans="39:39">
      <c r="AM12170" s="445"/>
    </row>
    <row r="12171" spans="39:39">
      <c r="AM12171" s="445"/>
    </row>
    <row r="12172" spans="39:39">
      <c r="AM12172" s="445"/>
    </row>
    <row r="12173" spans="39:39">
      <c r="AM12173" s="445"/>
    </row>
    <row r="12174" spans="39:39">
      <c r="AM12174" s="445"/>
    </row>
    <row r="12175" spans="39:39">
      <c r="AM12175" s="445"/>
    </row>
    <row r="12176" spans="39:39">
      <c r="AM12176" s="445"/>
    </row>
    <row r="12177" spans="39:39">
      <c r="AM12177" s="445"/>
    </row>
    <row r="12178" spans="39:39">
      <c r="AM12178" s="445"/>
    </row>
    <row r="12179" spans="39:39">
      <c r="AM12179" s="445"/>
    </row>
    <row r="12180" spans="39:39">
      <c r="AM12180" s="445"/>
    </row>
    <row r="12181" spans="39:39">
      <c r="AM12181" s="445"/>
    </row>
    <row r="12182" spans="39:39">
      <c r="AM12182" s="445"/>
    </row>
    <row r="12183" spans="39:39">
      <c r="AM12183" s="445"/>
    </row>
    <row r="12184" spans="39:39">
      <c r="AM12184" s="445"/>
    </row>
    <row r="12185" spans="39:39">
      <c r="AM12185" s="445"/>
    </row>
    <row r="12186" spans="39:39">
      <c r="AM12186" s="445"/>
    </row>
    <row r="12187" spans="39:39">
      <c r="AM12187" s="445"/>
    </row>
    <row r="12188" spans="39:39">
      <c r="AM12188" s="445"/>
    </row>
    <row r="12189" spans="39:39">
      <c r="AM12189" s="445"/>
    </row>
    <row r="12190" spans="39:39">
      <c r="AM12190" s="445"/>
    </row>
    <row r="12191" spans="39:39">
      <c r="AM12191" s="445"/>
    </row>
    <row r="12192" spans="39:39">
      <c r="AM12192" s="445"/>
    </row>
    <row r="12193" spans="39:39">
      <c r="AM12193" s="445"/>
    </row>
    <row r="12194" spans="39:39">
      <c r="AM12194" s="445"/>
    </row>
    <row r="12195" spans="39:39">
      <c r="AM12195" s="445"/>
    </row>
    <row r="12196" spans="39:39">
      <c r="AM12196" s="445"/>
    </row>
    <row r="12197" spans="39:39">
      <c r="AM12197" s="445"/>
    </row>
    <row r="12198" spans="39:39">
      <c r="AM12198" s="445"/>
    </row>
    <row r="12199" spans="39:39">
      <c r="AM12199" s="445"/>
    </row>
    <row r="12200" spans="39:39">
      <c r="AM12200" s="445"/>
    </row>
    <row r="12201" spans="39:39">
      <c r="AM12201" s="445"/>
    </row>
    <row r="12202" spans="39:39">
      <c r="AM12202" s="445"/>
    </row>
    <row r="12203" spans="39:39">
      <c r="AM12203" s="445"/>
    </row>
    <row r="12204" spans="39:39">
      <c r="AM12204" s="445"/>
    </row>
    <row r="12205" spans="39:39">
      <c r="AM12205" s="445"/>
    </row>
    <row r="12206" spans="39:39">
      <c r="AM12206" s="445"/>
    </row>
    <row r="12207" spans="39:39">
      <c r="AM12207" s="445"/>
    </row>
    <row r="12208" spans="39:39">
      <c r="AM12208" s="445"/>
    </row>
    <row r="12209" spans="39:39">
      <c r="AM12209" s="445"/>
    </row>
    <row r="12210" spans="39:39">
      <c r="AM12210" s="445"/>
    </row>
    <row r="12211" spans="39:39">
      <c r="AM12211" s="445"/>
    </row>
    <row r="12212" spans="39:39">
      <c r="AM12212" s="445"/>
    </row>
    <row r="12213" spans="39:39">
      <c r="AM12213" s="445"/>
    </row>
    <row r="12214" spans="39:39">
      <c r="AM12214" s="445"/>
    </row>
    <row r="12215" spans="39:39">
      <c r="AM12215" s="445"/>
    </row>
    <row r="12216" spans="39:39">
      <c r="AM12216" s="445"/>
    </row>
    <row r="12217" spans="39:39">
      <c r="AM12217" s="445"/>
    </row>
    <row r="12218" spans="39:39">
      <c r="AM12218" s="445"/>
    </row>
    <row r="12219" spans="39:39">
      <c r="AM12219" s="445"/>
    </row>
    <row r="12220" spans="39:39">
      <c r="AM12220" s="445"/>
    </row>
    <row r="12221" spans="39:39">
      <c r="AM12221" s="445"/>
    </row>
    <row r="12222" spans="39:39">
      <c r="AM12222" s="445"/>
    </row>
    <row r="12223" spans="39:39">
      <c r="AM12223" s="445"/>
    </row>
    <row r="12224" spans="39:39">
      <c r="AM12224" s="445"/>
    </row>
    <row r="12225" spans="39:39">
      <c r="AM12225" s="445"/>
    </row>
    <row r="12226" spans="39:39">
      <c r="AM12226" s="445"/>
    </row>
    <row r="12227" spans="39:39">
      <c r="AM12227" s="445"/>
    </row>
    <row r="12228" spans="39:39">
      <c r="AM12228" s="445"/>
    </row>
    <row r="12229" spans="39:39">
      <c r="AM12229" s="445"/>
    </row>
    <row r="12230" spans="39:39">
      <c r="AM12230" s="445"/>
    </row>
    <row r="12231" spans="39:39">
      <c r="AM12231" s="445"/>
    </row>
    <row r="12232" spans="39:39">
      <c r="AM12232" s="445"/>
    </row>
    <row r="12233" spans="39:39">
      <c r="AM12233" s="445"/>
    </row>
    <row r="12234" spans="39:39">
      <c r="AM12234" s="445"/>
    </row>
    <row r="12235" spans="39:39">
      <c r="AM12235" s="445"/>
    </row>
    <row r="12236" spans="39:39">
      <c r="AM12236" s="445"/>
    </row>
    <row r="12237" spans="39:39">
      <c r="AM12237" s="445"/>
    </row>
    <row r="12238" spans="39:39">
      <c r="AM12238" s="445"/>
    </row>
    <row r="12239" spans="39:39">
      <c r="AM12239" s="445"/>
    </row>
    <row r="12240" spans="39:39">
      <c r="AM12240" s="445"/>
    </row>
    <row r="12241" spans="39:39">
      <c r="AM12241" s="445"/>
    </row>
    <row r="12242" spans="39:39">
      <c r="AM12242" s="445"/>
    </row>
    <row r="12243" spans="39:39">
      <c r="AM12243" s="445"/>
    </row>
    <row r="12244" spans="39:39">
      <c r="AM12244" s="445"/>
    </row>
    <row r="12245" spans="39:39">
      <c r="AM12245" s="445"/>
    </row>
    <row r="12246" spans="39:39">
      <c r="AM12246" s="445"/>
    </row>
    <row r="12247" spans="39:39">
      <c r="AM12247" s="445"/>
    </row>
    <row r="12248" spans="39:39">
      <c r="AM12248" s="445"/>
    </row>
    <row r="12249" spans="39:39">
      <c r="AM12249" s="445"/>
    </row>
    <row r="12250" spans="39:39">
      <c r="AM12250" s="445"/>
    </row>
    <row r="12251" spans="39:39">
      <c r="AM12251" s="445"/>
    </row>
    <row r="12252" spans="39:39">
      <c r="AM12252" s="445"/>
    </row>
    <row r="12253" spans="39:39">
      <c r="AM12253" s="445"/>
    </row>
    <row r="12254" spans="39:39">
      <c r="AM12254" s="445"/>
    </row>
    <row r="12255" spans="39:39">
      <c r="AM12255" s="445"/>
    </row>
    <row r="12256" spans="39:39">
      <c r="AM12256" s="445"/>
    </row>
    <row r="12257" spans="39:39">
      <c r="AM12257" s="445"/>
    </row>
    <row r="12258" spans="39:39">
      <c r="AM12258" s="445"/>
    </row>
    <row r="12259" spans="39:39">
      <c r="AM12259" s="445"/>
    </row>
    <row r="12260" spans="39:39">
      <c r="AM12260" s="445"/>
    </row>
    <row r="12261" spans="39:39">
      <c r="AM12261" s="445"/>
    </row>
    <row r="12262" spans="39:39">
      <c r="AM12262" s="445"/>
    </row>
    <row r="12263" spans="39:39">
      <c r="AM12263" s="445"/>
    </row>
    <row r="12264" spans="39:39">
      <c r="AM12264" s="445"/>
    </row>
    <row r="12265" spans="39:39">
      <c r="AM12265" s="445"/>
    </row>
    <row r="12266" spans="39:39">
      <c r="AM12266" s="445"/>
    </row>
    <row r="12267" spans="39:39">
      <c r="AM12267" s="445"/>
    </row>
    <row r="12268" spans="39:39">
      <c r="AM12268" s="445"/>
    </row>
    <row r="12269" spans="39:39">
      <c r="AM12269" s="445"/>
    </row>
    <row r="12270" spans="39:39">
      <c r="AM12270" s="445"/>
    </row>
    <row r="12271" spans="39:39">
      <c r="AM12271" s="445"/>
    </row>
    <row r="12272" spans="39:39">
      <c r="AM12272" s="445"/>
    </row>
    <row r="12273" spans="39:39">
      <c r="AM12273" s="445"/>
    </row>
    <row r="12274" spans="39:39">
      <c r="AM12274" s="445"/>
    </row>
    <row r="12275" spans="39:39">
      <c r="AM12275" s="445"/>
    </row>
    <row r="12276" spans="39:39">
      <c r="AM12276" s="445"/>
    </row>
    <row r="12277" spans="39:39">
      <c r="AM12277" s="445"/>
    </row>
    <row r="12278" spans="39:39">
      <c r="AM12278" s="445"/>
    </row>
    <row r="12279" spans="39:39">
      <c r="AM12279" s="445"/>
    </row>
    <row r="12280" spans="39:39">
      <c r="AM12280" s="445"/>
    </row>
    <row r="12281" spans="39:39">
      <c r="AM12281" s="445"/>
    </row>
    <row r="12282" spans="39:39">
      <c r="AM12282" s="445"/>
    </row>
    <row r="12283" spans="39:39">
      <c r="AM12283" s="445"/>
    </row>
    <row r="12284" spans="39:39">
      <c r="AM12284" s="445"/>
    </row>
    <row r="12285" spans="39:39">
      <c r="AM12285" s="445"/>
    </row>
    <row r="12286" spans="39:39">
      <c r="AM12286" s="445"/>
    </row>
    <row r="12287" spans="39:39">
      <c r="AM12287" s="445"/>
    </row>
    <row r="12288" spans="39:39">
      <c r="AM12288" s="445"/>
    </row>
    <row r="12289" spans="39:39">
      <c r="AM12289" s="445"/>
    </row>
    <row r="12290" spans="39:39">
      <c r="AM12290" s="445"/>
    </row>
    <row r="12291" spans="39:39">
      <c r="AM12291" s="445"/>
    </row>
    <row r="12292" spans="39:39">
      <c r="AM12292" s="445"/>
    </row>
    <row r="12293" spans="39:39">
      <c r="AM12293" s="445"/>
    </row>
    <row r="12294" spans="39:39">
      <c r="AM12294" s="445"/>
    </row>
    <row r="12295" spans="39:39">
      <c r="AM12295" s="445"/>
    </row>
    <row r="12296" spans="39:39">
      <c r="AM12296" s="445"/>
    </row>
    <row r="12297" spans="39:39">
      <c r="AM12297" s="445"/>
    </row>
    <row r="12298" spans="39:39">
      <c r="AM12298" s="445"/>
    </row>
    <row r="12299" spans="39:39">
      <c r="AM12299" s="445"/>
    </row>
    <row r="12300" spans="39:39">
      <c r="AM12300" s="445"/>
    </row>
    <row r="12301" spans="39:39">
      <c r="AM12301" s="445"/>
    </row>
    <row r="12302" spans="39:39">
      <c r="AM12302" s="445"/>
    </row>
    <row r="12303" spans="39:39">
      <c r="AM12303" s="445"/>
    </row>
    <row r="12304" spans="39:39">
      <c r="AM12304" s="445"/>
    </row>
    <row r="12305" spans="39:39">
      <c r="AM12305" s="445"/>
    </row>
    <row r="12306" spans="39:39">
      <c r="AM12306" s="445"/>
    </row>
    <row r="12307" spans="39:39">
      <c r="AM12307" s="445"/>
    </row>
    <row r="12308" spans="39:39">
      <c r="AM12308" s="445"/>
    </row>
    <row r="12309" spans="39:39">
      <c r="AM12309" s="445"/>
    </row>
    <row r="12310" spans="39:39">
      <c r="AM12310" s="445"/>
    </row>
    <row r="12311" spans="39:39">
      <c r="AM12311" s="445"/>
    </row>
    <row r="12312" spans="39:39">
      <c r="AM12312" s="445"/>
    </row>
    <row r="12313" spans="39:39">
      <c r="AM12313" s="445"/>
    </row>
    <row r="12314" spans="39:39">
      <c r="AM12314" s="445"/>
    </row>
    <row r="12315" spans="39:39">
      <c r="AM12315" s="445"/>
    </row>
    <row r="12316" spans="39:39">
      <c r="AM12316" s="445"/>
    </row>
    <row r="12317" spans="39:39">
      <c r="AM12317" s="445"/>
    </row>
    <row r="12318" spans="39:39">
      <c r="AM12318" s="445"/>
    </row>
    <row r="12319" spans="39:39">
      <c r="AM12319" s="445"/>
    </row>
    <row r="12320" spans="39:39">
      <c r="AM12320" s="445"/>
    </row>
    <row r="12321" spans="39:39">
      <c r="AM12321" s="445"/>
    </row>
    <row r="12322" spans="39:39">
      <c r="AM12322" s="445"/>
    </row>
    <row r="12323" spans="39:39">
      <c r="AM12323" s="445"/>
    </row>
    <row r="12324" spans="39:39">
      <c r="AM12324" s="445"/>
    </row>
    <row r="12325" spans="39:39">
      <c r="AM12325" s="445"/>
    </row>
    <row r="12326" spans="39:39">
      <c r="AM12326" s="445"/>
    </row>
    <row r="12327" spans="39:39">
      <c r="AM12327" s="445"/>
    </row>
    <row r="12328" spans="39:39">
      <c r="AM12328" s="445"/>
    </row>
    <row r="12329" spans="39:39">
      <c r="AM12329" s="445"/>
    </row>
    <row r="12330" spans="39:39">
      <c r="AM12330" s="445"/>
    </row>
    <row r="12331" spans="39:39">
      <c r="AM12331" s="445"/>
    </row>
    <row r="12332" spans="39:39">
      <c r="AM12332" s="445"/>
    </row>
    <row r="12333" spans="39:39">
      <c r="AM12333" s="445"/>
    </row>
    <row r="12334" spans="39:39">
      <c r="AM12334" s="445"/>
    </row>
    <row r="12335" spans="39:39">
      <c r="AM12335" s="445"/>
    </row>
    <row r="12336" spans="39:39">
      <c r="AM12336" s="445"/>
    </row>
    <row r="12337" spans="39:39">
      <c r="AM12337" s="445"/>
    </row>
    <row r="12338" spans="39:39">
      <c r="AM12338" s="445"/>
    </row>
    <row r="12339" spans="39:39">
      <c r="AM12339" s="445"/>
    </row>
    <row r="12340" spans="39:39">
      <c r="AM12340" s="445"/>
    </row>
    <row r="12341" spans="39:39">
      <c r="AM12341" s="445"/>
    </row>
    <row r="12342" spans="39:39">
      <c r="AM12342" s="445"/>
    </row>
    <row r="12343" spans="39:39">
      <c r="AM12343" s="445"/>
    </row>
    <row r="12344" spans="39:39">
      <c r="AM12344" s="445"/>
    </row>
    <row r="12345" spans="39:39">
      <c r="AM12345" s="445"/>
    </row>
    <row r="12346" spans="39:39">
      <c r="AM12346" s="445"/>
    </row>
    <row r="12347" spans="39:39">
      <c r="AM12347" s="445"/>
    </row>
    <row r="12348" spans="39:39">
      <c r="AM12348" s="445"/>
    </row>
    <row r="12349" spans="39:39">
      <c r="AM12349" s="445"/>
    </row>
    <row r="12350" spans="39:39">
      <c r="AM12350" s="445"/>
    </row>
    <row r="12351" spans="39:39">
      <c r="AM12351" s="445"/>
    </row>
    <row r="12352" spans="39:39">
      <c r="AM12352" s="445"/>
    </row>
    <row r="12353" spans="39:39">
      <c r="AM12353" s="445"/>
    </row>
    <row r="12354" spans="39:39">
      <c r="AM12354" s="445"/>
    </row>
    <row r="12355" spans="39:39">
      <c r="AM12355" s="445"/>
    </row>
    <row r="12356" spans="39:39">
      <c r="AM12356" s="445"/>
    </row>
    <row r="12357" spans="39:39">
      <c r="AM12357" s="445"/>
    </row>
    <row r="12358" spans="39:39">
      <c r="AM12358" s="445"/>
    </row>
    <row r="12359" spans="39:39">
      <c r="AM12359" s="445"/>
    </row>
    <row r="12360" spans="39:39">
      <c r="AM12360" s="445"/>
    </row>
    <row r="12361" spans="39:39">
      <c r="AM12361" s="445"/>
    </row>
    <row r="12362" spans="39:39">
      <c r="AM12362" s="445"/>
    </row>
    <row r="12363" spans="39:39">
      <c r="AM12363" s="445"/>
    </row>
    <row r="12364" spans="39:39">
      <c r="AM12364" s="445"/>
    </row>
    <row r="12365" spans="39:39">
      <c r="AM12365" s="445"/>
    </row>
    <row r="12366" spans="39:39">
      <c r="AM12366" s="445"/>
    </row>
    <row r="12367" spans="39:39">
      <c r="AM12367" s="445"/>
    </row>
    <row r="12368" spans="39:39">
      <c r="AM12368" s="445"/>
    </row>
    <row r="12369" spans="39:39">
      <c r="AM12369" s="445"/>
    </row>
    <row r="12370" spans="39:39">
      <c r="AM12370" s="445"/>
    </row>
    <row r="12371" spans="39:39">
      <c r="AM12371" s="445"/>
    </row>
    <row r="12372" spans="39:39">
      <c r="AM12372" s="445"/>
    </row>
    <row r="12373" spans="39:39">
      <c r="AM12373" s="445"/>
    </row>
    <row r="12374" spans="39:39">
      <c r="AM12374" s="445"/>
    </row>
    <row r="12375" spans="39:39">
      <c r="AM12375" s="445"/>
    </row>
    <row r="12376" spans="39:39">
      <c r="AM12376" s="445"/>
    </row>
    <row r="12377" spans="39:39">
      <c r="AM12377" s="445"/>
    </row>
    <row r="12378" spans="39:39">
      <c r="AM12378" s="445"/>
    </row>
    <row r="12379" spans="39:39">
      <c r="AM12379" s="445"/>
    </row>
    <row r="12380" spans="39:39">
      <c r="AM12380" s="445"/>
    </row>
    <row r="12381" spans="39:39">
      <c r="AM12381" s="445"/>
    </row>
    <row r="12382" spans="39:39">
      <c r="AM12382" s="445"/>
    </row>
    <row r="12383" spans="39:39">
      <c r="AM12383" s="445"/>
    </row>
    <row r="12384" spans="39:39">
      <c r="AM12384" s="445"/>
    </row>
    <row r="12385" spans="39:39">
      <c r="AM12385" s="445"/>
    </row>
    <row r="12386" spans="39:39">
      <c r="AM12386" s="445"/>
    </row>
    <row r="12387" spans="39:39">
      <c r="AM12387" s="445"/>
    </row>
    <row r="12388" spans="39:39">
      <c r="AM12388" s="445"/>
    </row>
    <row r="12389" spans="39:39">
      <c r="AM12389" s="445"/>
    </row>
    <row r="12390" spans="39:39">
      <c r="AM12390" s="445"/>
    </row>
    <row r="12391" spans="39:39">
      <c r="AM12391" s="445"/>
    </row>
    <row r="12392" spans="39:39">
      <c r="AM12392" s="445"/>
    </row>
    <row r="12393" spans="39:39">
      <c r="AM12393" s="445"/>
    </row>
    <row r="12394" spans="39:39">
      <c r="AM12394" s="445"/>
    </row>
    <row r="12395" spans="39:39">
      <c r="AM12395" s="445"/>
    </row>
    <row r="12396" spans="39:39">
      <c r="AM12396" s="445"/>
    </row>
    <row r="12397" spans="39:39">
      <c r="AM12397" s="445"/>
    </row>
    <row r="12398" spans="39:39">
      <c r="AM12398" s="445"/>
    </row>
    <row r="12399" spans="39:39">
      <c r="AM12399" s="445"/>
    </row>
    <row r="12400" spans="39:39">
      <c r="AM12400" s="445"/>
    </row>
    <row r="12401" spans="39:39">
      <c r="AM12401" s="445"/>
    </row>
    <row r="12402" spans="39:39">
      <c r="AM12402" s="445"/>
    </row>
    <row r="12403" spans="39:39">
      <c r="AM12403" s="445"/>
    </row>
    <row r="12404" spans="39:39">
      <c r="AM12404" s="445"/>
    </row>
    <row r="12405" spans="39:39">
      <c r="AM12405" s="445"/>
    </row>
    <row r="12406" spans="39:39">
      <c r="AM12406" s="445"/>
    </row>
    <row r="12407" spans="39:39">
      <c r="AM12407" s="445"/>
    </row>
    <row r="12408" spans="39:39">
      <c r="AM12408" s="445"/>
    </row>
    <row r="12409" spans="39:39">
      <c r="AM12409" s="445"/>
    </row>
    <row r="12410" spans="39:39">
      <c r="AM12410" s="445"/>
    </row>
    <row r="12411" spans="39:39">
      <c r="AM12411" s="445"/>
    </row>
    <row r="12412" spans="39:39">
      <c r="AM12412" s="445"/>
    </row>
    <row r="12413" spans="39:39">
      <c r="AM12413" s="445"/>
    </row>
    <row r="12414" spans="39:39">
      <c r="AM12414" s="445"/>
    </row>
    <row r="12415" spans="39:39">
      <c r="AM12415" s="445"/>
    </row>
    <row r="12416" spans="39:39">
      <c r="AM12416" s="445"/>
    </row>
    <row r="12417" spans="39:39">
      <c r="AM12417" s="445"/>
    </row>
    <row r="12418" spans="39:39">
      <c r="AM12418" s="445"/>
    </row>
    <row r="12419" spans="39:39">
      <c r="AM12419" s="445"/>
    </row>
    <row r="12420" spans="39:39">
      <c r="AM12420" s="445"/>
    </row>
    <row r="12421" spans="39:39">
      <c r="AM12421" s="445"/>
    </row>
    <row r="12422" spans="39:39">
      <c r="AM12422" s="445"/>
    </row>
    <row r="12423" spans="39:39">
      <c r="AM12423" s="445"/>
    </row>
    <row r="12424" spans="39:39">
      <c r="AM12424" s="445"/>
    </row>
    <row r="12425" spans="39:39">
      <c r="AM12425" s="445"/>
    </row>
    <row r="12426" spans="39:39">
      <c r="AM12426" s="445"/>
    </row>
    <row r="12427" spans="39:39">
      <c r="AM12427" s="445"/>
    </row>
    <row r="12428" spans="39:39">
      <c r="AM12428" s="445"/>
    </row>
    <row r="12429" spans="39:39">
      <c r="AM12429" s="445"/>
    </row>
    <row r="12430" spans="39:39">
      <c r="AM12430" s="445"/>
    </row>
    <row r="12431" spans="39:39">
      <c r="AM12431" s="445"/>
    </row>
    <row r="12432" spans="39:39">
      <c r="AM12432" s="445"/>
    </row>
    <row r="12433" spans="39:39">
      <c r="AM12433" s="445"/>
    </row>
    <row r="12434" spans="39:39">
      <c r="AM12434" s="445"/>
    </row>
    <row r="12435" spans="39:39">
      <c r="AM12435" s="445"/>
    </row>
    <row r="12436" spans="39:39">
      <c r="AM12436" s="445"/>
    </row>
    <row r="12437" spans="39:39">
      <c r="AM12437" s="445"/>
    </row>
    <row r="12438" spans="39:39">
      <c r="AM12438" s="445"/>
    </row>
    <row r="12439" spans="39:39">
      <c r="AM12439" s="445"/>
    </row>
    <row r="12440" spans="39:39">
      <c r="AM12440" s="445"/>
    </row>
    <row r="12441" spans="39:39">
      <c r="AM12441" s="445"/>
    </row>
    <row r="12442" spans="39:39">
      <c r="AM12442" s="445"/>
    </row>
    <row r="12443" spans="39:39">
      <c r="AM12443" s="445"/>
    </row>
    <row r="12444" spans="39:39">
      <c r="AM12444" s="445"/>
    </row>
    <row r="12445" spans="39:39">
      <c r="AM12445" s="445"/>
    </row>
    <row r="12446" spans="39:39">
      <c r="AM12446" s="445"/>
    </row>
    <row r="12447" spans="39:39">
      <c r="AM12447" s="445"/>
    </row>
    <row r="12448" spans="39:39">
      <c r="AM12448" s="445"/>
    </row>
    <row r="12449" spans="39:39">
      <c r="AM12449" s="445"/>
    </row>
    <row r="12450" spans="39:39">
      <c r="AM12450" s="445"/>
    </row>
    <row r="12451" spans="39:39">
      <c r="AM12451" s="445"/>
    </row>
    <row r="12452" spans="39:39">
      <c r="AM12452" s="445"/>
    </row>
    <row r="12453" spans="39:39">
      <c r="AM12453" s="445"/>
    </row>
    <row r="12454" spans="39:39">
      <c r="AM12454" s="445"/>
    </row>
    <row r="12455" spans="39:39">
      <c r="AM12455" s="445"/>
    </row>
    <row r="12456" spans="39:39">
      <c r="AM12456" s="445"/>
    </row>
    <row r="12457" spans="39:39">
      <c r="AM12457" s="445"/>
    </row>
    <row r="12458" spans="39:39">
      <c r="AM12458" s="445"/>
    </row>
    <row r="12459" spans="39:39">
      <c r="AM12459" s="445"/>
    </row>
    <row r="12460" spans="39:39">
      <c r="AM12460" s="445"/>
    </row>
    <row r="12461" spans="39:39">
      <c r="AM12461" s="445"/>
    </row>
    <row r="12462" spans="39:39">
      <c r="AM12462" s="445"/>
    </row>
    <row r="12463" spans="39:39">
      <c r="AM12463" s="445"/>
    </row>
    <row r="12464" spans="39:39">
      <c r="AM12464" s="445"/>
    </row>
    <row r="12465" spans="39:39">
      <c r="AM12465" s="445"/>
    </row>
    <row r="12466" spans="39:39">
      <c r="AM12466" s="445"/>
    </row>
    <row r="12467" spans="39:39">
      <c r="AM12467" s="445"/>
    </row>
    <row r="12468" spans="39:39">
      <c r="AM12468" s="445"/>
    </row>
    <row r="12469" spans="39:39">
      <c r="AM12469" s="445"/>
    </row>
    <row r="12470" spans="39:39">
      <c r="AM12470" s="445"/>
    </row>
    <row r="12471" spans="39:39">
      <c r="AM12471" s="445"/>
    </row>
    <row r="12472" spans="39:39">
      <c r="AM12472" s="445"/>
    </row>
    <row r="12473" spans="39:39">
      <c r="AM12473" s="445"/>
    </row>
    <row r="12474" spans="39:39">
      <c r="AM12474" s="445"/>
    </row>
    <row r="12475" spans="39:39">
      <c r="AM12475" s="445"/>
    </row>
    <row r="12476" spans="39:39">
      <c r="AM12476" s="445"/>
    </row>
    <row r="12477" spans="39:39">
      <c r="AM12477" s="445"/>
    </row>
    <row r="12478" spans="39:39">
      <c r="AM12478" s="445"/>
    </row>
    <row r="12479" spans="39:39">
      <c r="AM12479" s="445"/>
    </row>
    <row r="12480" spans="39:39">
      <c r="AM12480" s="445"/>
    </row>
    <row r="12481" spans="39:39">
      <c r="AM12481" s="445"/>
    </row>
    <row r="12482" spans="39:39">
      <c r="AM12482" s="445"/>
    </row>
    <row r="12483" spans="39:39">
      <c r="AM12483" s="445"/>
    </row>
    <row r="12484" spans="39:39">
      <c r="AM12484" s="445"/>
    </row>
    <row r="12485" spans="39:39">
      <c r="AM12485" s="445"/>
    </row>
    <row r="12486" spans="39:39">
      <c r="AM12486" s="445"/>
    </row>
    <row r="12487" spans="39:39">
      <c r="AM12487" s="445"/>
    </row>
    <row r="12488" spans="39:39">
      <c r="AM12488" s="445"/>
    </row>
    <row r="12489" spans="39:39">
      <c r="AM12489" s="445"/>
    </row>
    <row r="12490" spans="39:39">
      <c r="AM12490" s="445"/>
    </row>
    <row r="12491" spans="39:39">
      <c r="AM12491" s="445"/>
    </row>
    <row r="12492" spans="39:39">
      <c r="AM12492" s="445"/>
    </row>
    <row r="12493" spans="39:39">
      <c r="AM12493" s="445"/>
    </row>
    <row r="12494" spans="39:39">
      <c r="AM12494" s="445"/>
    </row>
    <row r="12495" spans="39:39">
      <c r="AM12495" s="445"/>
    </row>
    <row r="12496" spans="39:39">
      <c r="AM12496" s="445"/>
    </row>
    <row r="12497" spans="39:39">
      <c r="AM12497" s="445"/>
    </row>
    <row r="12498" spans="39:39">
      <c r="AM12498" s="445"/>
    </row>
    <row r="12499" spans="39:39">
      <c r="AM12499" s="445"/>
    </row>
    <row r="12500" spans="39:39">
      <c r="AM12500" s="445"/>
    </row>
    <row r="12501" spans="39:39">
      <c r="AM12501" s="445"/>
    </row>
    <row r="12502" spans="39:39">
      <c r="AM12502" s="445"/>
    </row>
    <row r="12503" spans="39:39">
      <c r="AM12503" s="445"/>
    </row>
    <row r="12504" spans="39:39">
      <c r="AM12504" s="445"/>
    </row>
    <row r="12505" spans="39:39">
      <c r="AM12505" s="445"/>
    </row>
    <row r="12506" spans="39:39">
      <c r="AM12506" s="445"/>
    </row>
    <row r="12507" spans="39:39">
      <c r="AM12507" s="445"/>
    </row>
    <row r="12508" spans="39:39">
      <c r="AM12508" s="445"/>
    </row>
    <row r="12509" spans="39:39">
      <c r="AM12509" s="445"/>
    </row>
    <row r="12510" spans="39:39">
      <c r="AM12510" s="445"/>
    </row>
    <row r="12511" spans="39:39">
      <c r="AM12511" s="445"/>
    </row>
    <row r="12512" spans="39:39">
      <c r="AM12512" s="445"/>
    </row>
    <row r="12513" spans="39:39">
      <c r="AM12513" s="445"/>
    </row>
    <row r="12514" spans="39:39">
      <c r="AM12514" s="445"/>
    </row>
    <row r="12515" spans="39:39">
      <c r="AM12515" s="445"/>
    </row>
    <row r="12516" spans="39:39">
      <c r="AM12516" s="445"/>
    </row>
    <row r="12517" spans="39:39">
      <c r="AM12517" s="445"/>
    </row>
    <row r="12518" spans="39:39">
      <c r="AM12518" s="445"/>
    </row>
    <row r="12519" spans="39:39">
      <c r="AM12519" s="445"/>
    </row>
    <row r="12520" spans="39:39">
      <c r="AM12520" s="445"/>
    </row>
    <row r="12521" spans="39:39">
      <c r="AM12521" s="445"/>
    </row>
    <row r="12522" spans="39:39">
      <c r="AM12522" s="445"/>
    </row>
    <row r="12523" spans="39:39">
      <c r="AM12523" s="445"/>
    </row>
    <row r="12524" spans="39:39">
      <c r="AM12524" s="445"/>
    </row>
    <row r="12525" spans="39:39">
      <c r="AM12525" s="445"/>
    </row>
    <row r="12526" spans="39:39">
      <c r="AM12526" s="445"/>
    </row>
    <row r="12527" spans="39:39">
      <c r="AM12527" s="445"/>
    </row>
    <row r="12528" spans="39:39">
      <c r="AM12528" s="445"/>
    </row>
    <row r="12529" spans="39:39">
      <c r="AM12529" s="445"/>
    </row>
    <row r="12530" spans="39:39">
      <c r="AM12530" s="445"/>
    </row>
    <row r="12531" spans="39:39">
      <c r="AM12531" s="445"/>
    </row>
    <row r="12532" spans="39:39">
      <c r="AM12532" s="445"/>
    </row>
    <row r="12533" spans="39:39">
      <c r="AM12533" s="445"/>
    </row>
    <row r="12534" spans="39:39">
      <c r="AM12534" s="445"/>
    </row>
    <row r="12535" spans="39:39">
      <c r="AM12535" s="445"/>
    </row>
    <row r="12536" spans="39:39">
      <c r="AM12536" s="445"/>
    </row>
    <row r="12537" spans="39:39">
      <c r="AM12537" s="445"/>
    </row>
    <row r="12538" spans="39:39">
      <c r="AM12538" s="445"/>
    </row>
    <row r="12539" spans="39:39">
      <c r="AM12539" s="445"/>
    </row>
    <row r="12540" spans="39:39">
      <c r="AM12540" s="445"/>
    </row>
    <row r="12541" spans="39:39">
      <c r="AM12541" s="445"/>
    </row>
    <row r="12542" spans="39:39">
      <c r="AM12542" s="445"/>
    </row>
    <row r="12543" spans="39:39">
      <c r="AM12543" s="445"/>
    </row>
    <row r="12544" spans="39:39">
      <c r="AM12544" s="445"/>
    </row>
    <row r="12545" spans="39:39">
      <c r="AM12545" s="445"/>
    </row>
    <row r="12546" spans="39:39">
      <c r="AM12546" s="445"/>
    </row>
    <row r="12547" spans="39:39">
      <c r="AM12547" s="445"/>
    </row>
    <row r="12548" spans="39:39">
      <c r="AM12548" s="445"/>
    </row>
    <row r="12549" spans="39:39">
      <c r="AM12549" s="445"/>
    </row>
    <row r="12550" spans="39:39">
      <c r="AM12550" s="445"/>
    </row>
    <row r="12551" spans="39:39">
      <c r="AM12551" s="445"/>
    </row>
    <row r="12552" spans="39:39">
      <c r="AM12552" s="445"/>
    </row>
    <row r="12553" spans="39:39">
      <c r="AM12553" s="445"/>
    </row>
    <row r="12554" spans="39:39">
      <c r="AM12554" s="445"/>
    </row>
    <row r="12555" spans="39:39">
      <c r="AM12555" s="445"/>
    </row>
    <row r="12556" spans="39:39">
      <c r="AM12556" s="445"/>
    </row>
    <row r="12557" spans="39:39">
      <c r="AM12557" s="445"/>
    </row>
    <row r="12558" spans="39:39">
      <c r="AM12558" s="445"/>
    </row>
    <row r="12559" spans="39:39">
      <c r="AM12559" s="445"/>
    </row>
    <row r="12560" spans="39:39">
      <c r="AM12560" s="445"/>
    </row>
    <row r="12561" spans="39:39">
      <c r="AM12561" s="445"/>
    </row>
    <row r="12562" spans="39:39">
      <c r="AM12562" s="445"/>
    </row>
    <row r="12563" spans="39:39">
      <c r="AM12563" s="445"/>
    </row>
    <row r="12564" spans="39:39">
      <c r="AM12564" s="445"/>
    </row>
    <row r="12565" spans="39:39">
      <c r="AM12565" s="445"/>
    </row>
    <row r="12566" spans="39:39">
      <c r="AM12566" s="445"/>
    </row>
    <row r="12567" spans="39:39">
      <c r="AM12567" s="445"/>
    </row>
    <row r="12568" spans="39:39">
      <c r="AM12568" s="445"/>
    </row>
    <row r="12569" spans="39:39">
      <c r="AM12569" s="445"/>
    </row>
    <row r="12570" spans="39:39">
      <c r="AM12570" s="445"/>
    </row>
    <row r="12571" spans="39:39">
      <c r="AM12571" s="445"/>
    </row>
    <row r="12572" spans="39:39">
      <c r="AM12572" s="445"/>
    </row>
    <row r="12573" spans="39:39">
      <c r="AM12573" s="445"/>
    </row>
    <row r="12574" spans="39:39">
      <c r="AM12574" s="445"/>
    </row>
    <row r="12575" spans="39:39">
      <c r="AM12575" s="445"/>
    </row>
    <row r="12576" spans="39:39">
      <c r="AM12576" s="445"/>
    </row>
    <row r="12577" spans="39:39">
      <c r="AM12577" s="445"/>
    </row>
    <row r="12578" spans="39:39">
      <c r="AM12578" s="445"/>
    </row>
    <row r="12579" spans="39:39">
      <c r="AM12579" s="445"/>
    </row>
    <row r="12580" spans="39:39">
      <c r="AM12580" s="445"/>
    </row>
    <row r="12581" spans="39:39">
      <c r="AM12581" s="445"/>
    </row>
    <row r="12582" spans="39:39">
      <c r="AM12582" s="445"/>
    </row>
    <row r="12583" spans="39:39">
      <c r="AM12583" s="445"/>
    </row>
    <row r="12584" spans="39:39">
      <c r="AM12584" s="445"/>
    </row>
    <row r="12585" spans="39:39">
      <c r="AM12585" s="445"/>
    </row>
    <row r="12586" spans="39:39">
      <c r="AM12586" s="445"/>
    </row>
    <row r="12587" spans="39:39">
      <c r="AM12587" s="445"/>
    </row>
    <row r="12588" spans="39:39">
      <c r="AM12588" s="445"/>
    </row>
    <row r="12589" spans="39:39">
      <c r="AM12589" s="445"/>
    </row>
    <row r="12590" spans="39:39">
      <c r="AM12590" s="445"/>
    </row>
    <row r="12591" spans="39:39">
      <c r="AM12591" s="445"/>
    </row>
    <row r="12592" spans="39:39">
      <c r="AM12592" s="445"/>
    </row>
    <row r="12593" spans="39:39">
      <c r="AM12593" s="445"/>
    </row>
    <row r="12594" spans="39:39">
      <c r="AM12594" s="445"/>
    </row>
    <row r="12595" spans="39:39">
      <c r="AM12595" s="445"/>
    </row>
    <row r="12596" spans="39:39">
      <c r="AM12596" s="445"/>
    </row>
    <row r="12597" spans="39:39">
      <c r="AM12597" s="445"/>
    </row>
    <row r="12598" spans="39:39">
      <c r="AM12598" s="445"/>
    </row>
    <row r="12599" spans="39:39">
      <c r="AM12599" s="445"/>
    </row>
    <row r="12600" spans="39:39">
      <c r="AM12600" s="445"/>
    </row>
    <row r="12601" spans="39:39">
      <c r="AM12601" s="445"/>
    </row>
    <row r="12602" spans="39:39">
      <c r="AM12602" s="445"/>
    </row>
    <row r="12603" spans="39:39">
      <c r="AM12603" s="445"/>
    </row>
    <row r="12604" spans="39:39">
      <c r="AM12604" s="445"/>
    </row>
    <row r="12605" spans="39:39">
      <c r="AM12605" s="445"/>
    </row>
    <row r="12606" spans="39:39">
      <c r="AM12606" s="445"/>
    </row>
    <row r="12607" spans="39:39">
      <c r="AM12607" s="445"/>
    </row>
    <row r="12608" spans="39:39">
      <c r="AM12608" s="445"/>
    </row>
    <row r="12609" spans="39:39">
      <c r="AM12609" s="445"/>
    </row>
    <row r="12610" spans="39:39">
      <c r="AM12610" s="445"/>
    </row>
    <row r="12611" spans="39:39">
      <c r="AM12611" s="445"/>
    </row>
    <row r="12612" spans="39:39">
      <c r="AM12612" s="445"/>
    </row>
    <row r="12613" spans="39:39">
      <c r="AM12613" s="445"/>
    </row>
    <row r="12614" spans="39:39">
      <c r="AM12614" s="445"/>
    </row>
    <row r="12615" spans="39:39">
      <c r="AM12615" s="445"/>
    </row>
    <row r="12616" spans="39:39">
      <c r="AM12616" s="445"/>
    </row>
    <row r="12617" spans="39:39">
      <c r="AM12617" s="445"/>
    </row>
    <row r="12618" spans="39:39">
      <c r="AM12618" s="445"/>
    </row>
    <row r="12619" spans="39:39">
      <c r="AM12619" s="445"/>
    </row>
    <row r="12620" spans="39:39">
      <c r="AM12620" s="445"/>
    </row>
    <row r="12621" spans="39:39">
      <c r="AM12621" s="445"/>
    </row>
    <row r="12622" spans="39:39">
      <c r="AM12622" s="445"/>
    </row>
    <row r="12623" spans="39:39">
      <c r="AM12623" s="445"/>
    </row>
    <row r="12624" spans="39:39">
      <c r="AM12624" s="445"/>
    </row>
    <row r="12625" spans="39:39">
      <c r="AM12625" s="445"/>
    </row>
    <row r="12626" spans="39:39">
      <c r="AM12626" s="445"/>
    </row>
    <row r="12627" spans="39:39">
      <c r="AM12627" s="445"/>
    </row>
    <row r="12628" spans="39:39">
      <c r="AM12628" s="445"/>
    </row>
    <row r="12629" spans="39:39">
      <c r="AM12629" s="445"/>
    </row>
    <row r="12630" spans="39:39">
      <c r="AM12630" s="445"/>
    </row>
    <row r="12631" spans="39:39">
      <c r="AM12631" s="445"/>
    </row>
    <row r="12632" spans="39:39">
      <c r="AM12632" s="445"/>
    </row>
    <row r="12633" spans="39:39">
      <c r="AM12633" s="445"/>
    </row>
    <row r="12634" spans="39:39">
      <c r="AM12634" s="445"/>
    </row>
    <row r="12635" spans="39:39">
      <c r="AM12635" s="445"/>
    </row>
    <row r="12636" spans="39:39">
      <c r="AM12636" s="445"/>
    </row>
    <row r="12637" spans="39:39">
      <c r="AM12637" s="445"/>
    </row>
    <row r="12638" spans="39:39">
      <c r="AM12638" s="445"/>
    </row>
    <row r="12639" spans="39:39">
      <c r="AM12639" s="445"/>
    </row>
    <row r="12640" spans="39:39">
      <c r="AM12640" s="445"/>
    </row>
    <row r="12641" spans="39:39">
      <c r="AM12641" s="445"/>
    </row>
    <row r="12642" spans="39:39">
      <c r="AM12642" s="445"/>
    </row>
    <row r="12643" spans="39:39">
      <c r="AM12643" s="445"/>
    </row>
    <row r="12644" spans="39:39">
      <c r="AM12644" s="445"/>
    </row>
    <row r="12645" spans="39:39">
      <c r="AM12645" s="445"/>
    </row>
    <row r="12646" spans="39:39">
      <c r="AM12646" s="445"/>
    </row>
    <row r="12647" spans="39:39">
      <c r="AM12647" s="445"/>
    </row>
    <row r="12648" spans="39:39">
      <c r="AM12648" s="445"/>
    </row>
    <row r="12649" spans="39:39">
      <c r="AM12649" s="445"/>
    </row>
    <row r="12650" spans="39:39">
      <c r="AM12650" s="445"/>
    </row>
    <row r="12651" spans="39:39">
      <c r="AM12651" s="445"/>
    </row>
    <row r="12652" spans="39:39">
      <c r="AM12652" s="445"/>
    </row>
    <row r="12653" spans="39:39">
      <c r="AM12653" s="445"/>
    </row>
    <row r="12654" spans="39:39">
      <c r="AM12654" s="445"/>
    </row>
    <row r="12655" spans="39:39">
      <c r="AM12655" s="445"/>
    </row>
    <row r="12656" spans="39:39">
      <c r="AM12656" s="445"/>
    </row>
    <row r="12657" spans="39:39">
      <c r="AM12657" s="445"/>
    </row>
    <row r="12658" spans="39:39">
      <c r="AM12658" s="445"/>
    </row>
    <row r="12659" spans="39:39">
      <c r="AM12659" s="445"/>
    </row>
    <row r="12660" spans="39:39">
      <c r="AM12660" s="445"/>
    </row>
    <row r="12661" spans="39:39">
      <c r="AM12661" s="445"/>
    </row>
    <row r="12662" spans="39:39">
      <c r="AM12662" s="445"/>
    </row>
    <row r="12663" spans="39:39">
      <c r="AM12663" s="445"/>
    </row>
    <row r="12664" spans="39:39">
      <c r="AM12664" s="445"/>
    </row>
    <row r="12665" spans="39:39">
      <c r="AM12665" s="445"/>
    </row>
    <row r="12666" spans="39:39">
      <c r="AM12666" s="445"/>
    </row>
    <row r="12667" spans="39:39">
      <c r="AM12667" s="445"/>
    </row>
    <row r="12668" spans="39:39">
      <c r="AM12668" s="445"/>
    </row>
    <row r="12669" spans="39:39">
      <c r="AM12669" s="445"/>
    </row>
    <row r="12670" spans="39:39">
      <c r="AM12670" s="445"/>
    </row>
    <row r="12671" spans="39:39">
      <c r="AM12671" s="445"/>
    </row>
    <row r="12672" spans="39:39">
      <c r="AM12672" s="445"/>
    </row>
    <row r="12673" spans="39:39">
      <c r="AM12673" s="445"/>
    </row>
    <row r="12674" spans="39:39">
      <c r="AM12674" s="445"/>
    </row>
    <row r="12675" spans="39:39">
      <c r="AM12675" s="445"/>
    </row>
    <row r="12676" spans="39:39">
      <c r="AM12676" s="445"/>
    </row>
    <row r="12677" spans="39:39">
      <c r="AM12677" s="445"/>
    </row>
    <row r="12678" spans="39:39">
      <c r="AM12678" s="445"/>
    </row>
    <row r="12679" spans="39:39">
      <c r="AM12679" s="445"/>
    </row>
    <row r="12680" spans="39:39">
      <c r="AM12680" s="445"/>
    </row>
    <row r="12681" spans="39:39">
      <c r="AM12681" s="445"/>
    </row>
    <row r="12682" spans="39:39">
      <c r="AM12682" s="445"/>
    </row>
    <row r="12683" spans="39:39">
      <c r="AM12683" s="445"/>
    </row>
    <row r="12684" spans="39:39">
      <c r="AM12684" s="445"/>
    </row>
    <row r="12685" spans="39:39">
      <c r="AM12685" s="445"/>
    </row>
    <row r="12686" spans="39:39">
      <c r="AM12686" s="445"/>
    </row>
    <row r="12687" spans="39:39">
      <c r="AM12687" s="445"/>
    </row>
    <row r="12688" spans="39:39">
      <c r="AM12688" s="445"/>
    </row>
    <row r="12689" spans="39:39">
      <c r="AM12689" s="445"/>
    </row>
    <row r="12690" spans="39:39">
      <c r="AM12690" s="445"/>
    </row>
    <row r="12691" spans="39:39">
      <c r="AM12691" s="445"/>
    </row>
    <row r="12692" spans="39:39">
      <c r="AM12692" s="445"/>
    </row>
    <row r="12693" spans="39:39">
      <c r="AM12693" s="445"/>
    </row>
    <row r="12694" spans="39:39">
      <c r="AM12694" s="445"/>
    </row>
    <row r="12695" spans="39:39">
      <c r="AM12695" s="445"/>
    </row>
    <row r="12696" spans="39:39">
      <c r="AM12696" s="445"/>
    </row>
    <row r="12697" spans="39:39">
      <c r="AM12697" s="445"/>
    </row>
    <row r="12698" spans="39:39">
      <c r="AM12698" s="445"/>
    </row>
    <row r="12699" spans="39:39">
      <c r="AM12699" s="445"/>
    </row>
    <row r="12700" spans="39:39">
      <c r="AM12700" s="445"/>
    </row>
    <row r="12701" spans="39:39">
      <c r="AM12701" s="445"/>
    </row>
    <row r="12702" spans="39:39">
      <c r="AM12702" s="445"/>
    </row>
    <row r="12703" spans="39:39">
      <c r="AM12703" s="445"/>
    </row>
    <row r="12704" spans="39:39">
      <c r="AM12704" s="445"/>
    </row>
    <row r="12705" spans="39:39">
      <c r="AM12705" s="445"/>
    </row>
    <row r="12706" spans="39:39">
      <c r="AM12706" s="445"/>
    </row>
    <row r="12707" spans="39:39">
      <c r="AM12707" s="445"/>
    </row>
    <row r="12708" spans="39:39">
      <c r="AM12708" s="445"/>
    </row>
    <row r="12709" spans="39:39">
      <c r="AM12709" s="445"/>
    </row>
    <row r="12710" spans="39:39">
      <c r="AM12710" s="445"/>
    </row>
    <row r="12711" spans="39:39">
      <c r="AM12711" s="445"/>
    </row>
    <row r="12712" spans="39:39">
      <c r="AM12712" s="445"/>
    </row>
    <row r="12713" spans="39:39">
      <c r="AM12713" s="445"/>
    </row>
    <row r="12714" spans="39:39">
      <c r="AM12714" s="445"/>
    </row>
    <row r="12715" spans="39:39">
      <c r="AM12715" s="445"/>
    </row>
    <row r="12716" spans="39:39">
      <c r="AM12716" s="445"/>
    </row>
    <row r="12717" spans="39:39">
      <c r="AM12717" s="445"/>
    </row>
    <row r="12718" spans="39:39">
      <c r="AM12718" s="445"/>
    </row>
    <row r="12719" spans="39:39">
      <c r="AM12719" s="445"/>
    </row>
    <row r="12720" spans="39:39">
      <c r="AM12720" s="445"/>
    </row>
    <row r="12721" spans="39:39">
      <c r="AM12721" s="445"/>
    </row>
    <row r="12722" spans="39:39">
      <c r="AM12722" s="445"/>
    </row>
    <row r="12723" spans="39:39">
      <c r="AM12723" s="445"/>
    </row>
    <row r="12724" spans="39:39">
      <c r="AM12724" s="445"/>
    </row>
    <row r="12725" spans="39:39">
      <c r="AM12725" s="445"/>
    </row>
    <row r="12726" spans="39:39">
      <c r="AM12726" s="445"/>
    </row>
    <row r="12727" spans="39:39">
      <c r="AM12727" s="445"/>
    </row>
    <row r="12728" spans="39:39">
      <c r="AM12728" s="445"/>
    </row>
    <row r="12729" spans="39:39">
      <c r="AM12729" s="445"/>
    </row>
    <row r="12730" spans="39:39">
      <c r="AM12730" s="445"/>
    </row>
    <row r="12731" spans="39:39">
      <c r="AM12731" s="445"/>
    </row>
    <row r="12732" spans="39:39">
      <c r="AM12732" s="445"/>
    </row>
    <row r="12733" spans="39:39">
      <c r="AM12733" s="445"/>
    </row>
    <row r="12734" spans="39:39">
      <c r="AM12734" s="445"/>
    </row>
    <row r="12735" spans="39:39">
      <c r="AM12735" s="445"/>
    </row>
    <row r="12736" spans="39:39">
      <c r="AM12736" s="445"/>
    </row>
    <row r="12737" spans="39:39">
      <c r="AM12737" s="445"/>
    </row>
    <row r="12738" spans="39:39">
      <c r="AM12738" s="445"/>
    </row>
    <row r="12739" spans="39:39">
      <c r="AM12739" s="445"/>
    </row>
    <row r="12740" spans="39:39">
      <c r="AM12740" s="445"/>
    </row>
    <row r="12741" spans="39:39">
      <c r="AM12741" s="445"/>
    </row>
    <row r="12742" spans="39:39">
      <c r="AM12742" s="445"/>
    </row>
    <row r="12743" spans="39:39">
      <c r="AM12743" s="445"/>
    </row>
    <row r="12744" spans="39:39">
      <c r="AM12744" s="445"/>
    </row>
    <row r="12745" spans="39:39">
      <c r="AM12745" s="445"/>
    </row>
    <row r="12746" spans="39:39">
      <c r="AM12746" s="445"/>
    </row>
    <row r="12747" spans="39:39">
      <c r="AM12747" s="445"/>
    </row>
    <row r="12748" spans="39:39">
      <c r="AM12748" s="445"/>
    </row>
    <row r="12749" spans="39:39">
      <c r="AM12749" s="445"/>
    </row>
    <row r="12750" spans="39:39">
      <c r="AM12750" s="445"/>
    </row>
    <row r="12751" spans="39:39">
      <c r="AM12751" s="445"/>
    </row>
    <row r="12752" spans="39:39">
      <c r="AM12752" s="445"/>
    </row>
    <row r="12753" spans="39:39">
      <c r="AM12753" s="445"/>
    </row>
    <row r="12754" spans="39:39">
      <c r="AM12754" s="445"/>
    </row>
    <row r="12755" spans="39:39">
      <c r="AM12755" s="445"/>
    </row>
    <row r="12756" spans="39:39">
      <c r="AM12756" s="445"/>
    </row>
    <row r="12757" spans="39:39">
      <c r="AM12757" s="445"/>
    </row>
    <row r="12758" spans="39:39">
      <c r="AM12758" s="445"/>
    </row>
    <row r="12759" spans="39:39">
      <c r="AM12759" s="445"/>
    </row>
    <row r="12760" spans="39:39">
      <c r="AM12760" s="445"/>
    </row>
    <row r="12761" spans="39:39">
      <c r="AM12761" s="445"/>
    </row>
    <row r="12762" spans="39:39">
      <c r="AM12762" s="445"/>
    </row>
    <row r="12763" spans="39:39">
      <c r="AM12763" s="445"/>
    </row>
    <row r="12764" spans="39:39">
      <c r="AM12764" s="445"/>
    </row>
    <row r="12765" spans="39:39">
      <c r="AM12765" s="445"/>
    </row>
    <row r="12766" spans="39:39">
      <c r="AM12766" s="445"/>
    </row>
    <row r="12767" spans="39:39">
      <c r="AM12767" s="445"/>
    </row>
    <row r="12768" spans="39:39">
      <c r="AM12768" s="445"/>
    </row>
    <row r="12769" spans="39:39">
      <c r="AM12769" s="445"/>
    </row>
    <row r="12770" spans="39:39">
      <c r="AM12770" s="445"/>
    </row>
    <row r="12771" spans="39:39">
      <c r="AM12771" s="445"/>
    </row>
    <row r="12772" spans="39:39">
      <c r="AM12772" s="445"/>
    </row>
    <row r="12773" spans="39:39">
      <c r="AM12773" s="445"/>
    </row>
    <row r="12774" spans="39:39">
      <c r="AM12774" s="445"/>
    </row>
    <row r="12775" spans="39:39">
      <c r="AM12775" s="445"/>
    </row>
    <row r="12776" spans="39:39">
      <c r="AM12776" s="445"/>
    </row>
    <row r="12777" spans="39:39">
      <c r="AM12777" s="445"/>
    </row>
    <row r="12778" spans="39:39">
      <c r="AM12778" s="445"/>
    </row>
    <row r="12779" spans="39:39">
      <c r="AM12779" s="445"/>
    </row>
    <row r="12780" spans="39:39">
      <c r="AM12780" s="445"/>
    </row>
    <row r="12781" spans="39:39">
      <c r="AM12781" s="445"/>
    </row>
    <row r="12782" spans="39:39">
      <c r="AM12782" s="445"/>
    </row>
    <row r="12783" spans="39:39">
      <c r="AM12783" s="445"/>
    </row>
    <row r="12784" spans="39:39">
      <c r="AM12784" s="445"/>
    </row>
    <row r="12785" spans="39:39">
      <c r="AM12785" s="445"/>
    </row>
    <row r="12786" spans="39:39">
      <c r="AM12786" s="445"/>
    </row>
    <row r="12787" spans="39:39">
      <c r="AM12787" s="445"/>
    </row>
    <row r="12788" spans="39:39">
      <c r="AM12788" s="445"/>
    </row>
    <row r="12789" spans="39:39">
      <c r="AM12789" s="445"/>
    </row>
    <row r="12790" spans="39:39">
      <c r="AM12790" s="445"/>
    </row>
    <row r="12791" spans="39:39">
      <c r="AM12791" s="445"/>
    </row>
    <row r="12792" spans="39:39">
      <c r="AM12792" s="445"/>
    </row>
    <row r="12793" spans="39:39">
      <c r="AM12793" s="445"/>
    </row>
    <row r="12794" spans="39:39">
      <c r="AM12794" s="445"/>
    </row>
    <row r="12795" spans="39:39">
      <c r="AM12795" s="445"/>
    </row>
    <row r="12796" spans="39:39">
      <c r="AM12796" s="445"/>
    </row>
    <row r="12797" spans="39:39">
      <c r="AM12797" s="445"/>
    </row>
    <row r="12798" spans="39:39">
      <c r="AM12798" s="445"/>
    </row>
    <row r="12799" spans="39:39">
      <c r="AM12799" s="445"/>
    </row>
    <row r="12800" spans="39:39">
      <c r="AM12800" s="445"/>
    </row>
    <row r="12801" spans="39:39">
      <c r="AM12801" s="445"/>
    </row>
    <row r="12802" spans="39:39">
      <c r="AM12802" s="445"/>
    </row>
    <row r="12803" spans="39:39">
      <c r="AM12803" s="445"/>
    </row>
    <row r="12804" spans="39:39">
      <c r="AM12804" s="445"/>
    </row>
    <row r="12805" spans="39:39">
      <c r="AM12805" s="445"/>
    </row>
    <row r="12806" spans="39:39">
      <c r="AM12806" s="445"/>
    </row>
    <row r="12807" spans="39:39">
      <c r="AM12807" s="445"/>
    </row>
    <row r="12808" spans="39:39">
      <c r="AM12808" s="445"/>
    </row>
    <row r="12809" spans="39:39">
      <c r="AM12809" s="445"/>
    </row>
    <row r="12810" spans="39:39">
      <c r="AM12810" s="445"/>
    </row>
    <row r="12811" spans="39:39">
      <c r="AM12811" s="445"/>
    </row>
    <row r="12812" spans="39:39">
      <c r="AM12812" s="445"/>
    </row>
    <row r="12813" spans="39:39">
      <c r="AM12813" s="445"/>
    </row>
    <row r="12814" spans="39:39">
      <c r="AM12814" s="445"/>
    </row>
    <row r="12815" spans="39:39">
      <c r="AM12815" s="445"/>
    </row>
    <row r="12816" spans="39:39">
      <c r="AM12816" s="445"/>
    </row>
    <row r="12817" spans="39:39">
      <c r="AM12817" s="445"/>
    </row>
    <row r="12818" spans="39:39">
      <c r="AM12818" s="445"/>
    </row>
    <row r="12819" spans="39:39">
      <c r="AM12819" s="445"/>
    </row>
    <row r="12820" spans="39:39">
      <c r="AM12820" s="445"/>
    </row>
    <row r="12821" spans="39:39">
      <c r="AM12821" s="445"/>
    </row>
    <row r="12822" spans="39:39">
      <c r="AM12822" s="445"/>
    </row>
    <row r="12823" spans="39:39">
      <c r="AM12823" s="445"/>
    </row>
    <row r="12824" spans="39:39">
      <c r="AM12824" s="445"/>
    </row>
    <row r="12825" spans="39:39">
      <c r="AM12825" s="445"/>
    </row>
    <row r="12826" spans="39:39">
      <c r="AM12826" s="445"/>
    </row>
    <row r="12827" spans="39:39">
      <c r="AM12827" s="445"/>
    </row>
    <row r="12828" spans="39:39">
      <c r="AM12828" s="445"/>
    </row>
    <row r="12829" spans="39:39">
      <c r="AM12829" s="445"/>
    </row>
    <row r="12830" spans="39:39">
      <c r="AM12830" s="445"/>
    </row>
    <row r="12831" spans="39:39">
      <c r="AM12831" s="445"/>
    </row>
    <row r="12832" spans="39:39">
      <c r="AM12832" s="445"/>
    </row>
    <row r="12833" spans="39:39">
      <c r="AM12833" s="445"/>
    </row>
    <row r="12834" spans="39:39">
      <c r="AM12834" s="445"/>
    </row>
    <row r="12835" spans="39:39">
      <c r="AM12835" s="445"/>
    </row>
    <row r="12836" spans="39:39">
      <c r="AM12836" s="445"/>
    </row>
    <row r="12837" spans="39:39">
      <c r="AM12837" s="445"/>
    </row>
    <row r="12838" spans="39:39">
      <c r="AM12838" s="445"/>
    </row>
    <row r="12839" spans="39:39">
      <c r="AM12839" s="445"/>
    </row>
    <row r="12840" spans="39:39">
      <c r="AM12840" s="445"/>
    </row>
    <row r="12841" spans="39:39">
      <c r="AM12841" s="445"/>
    </row>
    <row r="12842" spans="39:39">
      <c r="AM12842" s="445"/>
    </row>
    <row r="12843" spans="39:39">
      <c r="AM12843" s="445"/>
    </row>
    <row r="12844" spans="39:39">
      <c r="AM12844" s="445"/>
    </row>
    <row r="12845" spans="39:39">
      <c r="AM12845" s="445"/>
    </row>
    <row r="12846" spans="39:39">
      <c r="AM12846" s="445"/>
    </row>
    <row r="12847" spans="39:39">
      <c r="AM12847" s="445"/>
    </row>
    <row r="12848" spans="39:39">
      <c r="AM12848" s="445"/>
    </row>
    <row r="12849" spans="39:39">
      <c r="AM12849" s="445"/>
    </row>
    <row r="12850" spans="39:39">
      <c r="AM12850" s="445"/>
    </row>
    <row r="12851" spans="39:39">
      <c r="AM12851" s="445"/>
    </row>
    <row r="12852" spans="39:39">
      <c r="AM12852" s="445"/>
    </row>
    <row r="12853" spans="39:39">
      <c r="AM12853" s="445"/>
    </row>
    <row r="12854" spans="39:39">
      <c r="AM12854" s="445"/>
    </row>
    <row r="12855" spans="39:39">
      <c r="AM12855" s="445"/>
    </row>
    <row r="12856" spans="39:39">
      <c r="AM12856" s="445"/>
    </row>
    <row r="12857" spans="39:39">
      <c r="AM12857" s="445"/>
    </row>
    <row r="12858" spans="39:39">
      <c r="AM12858" s="445"/>
    </row>
    <row r="12859" spans="39:39">
      <c r="AM12859" s="445"/>
    </row>
    <row r="12860" spans="39:39">
      <c r="AM12860" s="445"/>
    </row>
    <row r="12861" spans="39:39">
      <c r="AM12861" s="445"/>
    </row>
    <row r="12862" spans="39:39">
      <c r="AM12862" s="445"/>
    </row>
    <row r="12863" spans="39:39">
      <c r="AM12863" s="445"/>
    </row>
    <row r="12864" spans="39:39">
      <c r="AM12864" s="445"/>
    </row>
    <row r="12865" spans="39:39">
      <c r="AM12865" s="445"/>
    </row>
    <row r="12866" spans="39:39">
      <c r="AM12866" s="445"/>
    </row>
    <row r="12867" spans="39:39">
      <c r="AM12867" s="445"/>
    </row>
    <row r="12868" spans="39:39">
      <c r="AM12868" s="445"/>
    </row>
    <row r="12869" spans="39:39">
      <c r="AM12869" s="445"/>
    </row>
    <row r="12870" spans="39:39">
      <c r="AM12870" s="445"/>
    </row>
    <row r="12871" spans="39:39">
      <c r="AM12871" s="445"/>
    </row>
    <row r="12872" spans="39:39">
      <c r="AM12872" s="445"/>
    </row>
    <row r="12873" spans="39:39">
      <c r="AM12873" s="445"/>
    </row>
    <row r="12874" spans="39:39">
      <c r="AM12874" s="445"/>
    </row>
    <row r="12875" spans="39:39">
      <c r="AM12875" s="445"/>
    </row>
    <row r="12876" spans="39:39">
      <c r="AM12876" s="445"/>
    </row>
    <row r="12877" spans="39:39">
      <c r="AM12877" s="445"/>
    </row>
    <row r="12878" spans="39:39">
      <c r="AM12878" s="445"/>
    </row>
    <row r="12879" spans="39:39">
      <c r="AM12879" s="445"/>
    </row>
    <row r="12880" spans="39:39">
      <c r="AM12880" s="445"/>
    </row>
    <row r="12881" spans="39:39">
      <c r="AM12881" s="445"/>
    </row>
    <row r="12882" spans="39:39">
      <c r="AM12882" s="445"/>
    </row>
    <row r="12883" spans="39:39">
      <c r="AM12883" s="445"/>
    </row>
    <row r="12884" spans="39:39">
      <c r="AM12884" s="445"/>
    </row>
    <row r="12885" spans="39:39">
      <c r="AM12885" s="445"/>
    </row>
    <row r="12886" spans="39:39">
      <c r="AM12886" s="445"/>
    </row>
    <row r="12887" spans="39:39">
      <c r="AM12887" s="445"/>
    </row>
    <row r="12888" spans="39:39">
      <c r="AM12888" s="445"/>
    </row>
    <row r="12889" spans="39:39">
      <c r="AM12889" s="445"/>
    </row>
    <row r="12890" spans="39:39">
      <c r="AM12890" s="445"/>
    </row>
    <row r="12891" spans="39:39">
      <c r="AM12891" s="445"/>
    </row>
    <row r="12892" spans="39:39">
      <c r="AM12892" s="445"/>
    </row>
    <row r="12893" spans="39:39">
      <c r="AM12893" s="445"/>
    </row>
    <row r="12894" spans="39:39">
      <c r="AM12894" s="445"/>
    </row>
    <row r="12895" spans="39:39">
      <c r="AM12895" s="445"/>
    </row>
    <row r="12896" spans="39:39">
      <c r="AM12896" s="445"/>
    </row>
    <row r="12897" spans="39:39">
      <c r="AM12897" s="445"/>
    </row>
    <row r="12898" spans="39:39">
      <c r="AM12898" s="445"/>
    </row>
    <row r="12899" spans="39:39">
      <c r="AM12899" s="445"/>
    </row>
    <row r="12900" spans="39:39">
      <c r="AM12900" s="445"/>
    </row>
    <row r="12901" spans="39:39">
      <c r="AM12901" s="445"/>
    </row>
    <row r="12902" spans="39:39">
      <c r="AM12902" s="445"/>
    </row>
    <row r="12903" spans="39:39">
      <c r="AM12903" s="445"/>
    </row>
    <row r="12904" spans="39:39">
      <c r="AM12904" s="445"/>
    </row>
    <row r="12905" spans="39:39">
      <c r="AM12905" s="445"/>
    </row>
    <row r="12906" spans="39:39">
      <c r="AM12906" s="445"/>
    </row>
    <row r="12907" spans="39:39">
      <c r="AM12907" s="445"/>
    </row>
    <row r="12908" spans="39:39">
      <c r="AM12908" s="445"/>
    </row>
    <row r="12909" spans="39:39">
      <c r="AM12909" s="445"/>
    </row>
    <row r="12910" spans="39:39">
      <c r="AM12910" s="445"/>
    </row>
    <row r="12911" spans="39:39">
      <c r="AM12911" s="445"/>
    </row>
    <row r="12912" spans="39:39">
      <c r="AM12912" s="445"/>
    </row>
    <row r="12913" spans="39:39">
      <c r="AM12913" s="445"/>
    </row>
    <row r="12914" spans="39:39">
      <c r="AM12914" s="445"/>
    </row>
    <row r="12915" spans="39:39">
      <c r="AM12915" s="445"/>
    </row>
    <row r="12916" spans="39:39">
      <c r="AM12916" s="445"/>
    </row>
    <row r="12917" spans="39:39">
      <c r="AM12917" s="445"/>
    </row>
    <row r="12918" spans="39:39">
      <c r="AM12918" s="445"/>
    </row>
    <row r="12919" spans="39:39">
      <c r="AM12919" s="445"/>
    </row>
    <row r="12920" spans="39:39">
      <c r="AM12920" s="445"/>
    </row>
    <row r="12921" spans="39:39">
      <c r="AM12921" s="445"/>
    </row>
    <row r="12922" spans="39:39">
      <c r="AM12922" s="445"/>
    </row>
    <row r="12923" spans="39:39">
      <c r="AM12923" s="445"/>
    </row>
    <row r="12924" spans="39:39">
      <c r="AM12924" s="445"/>
    </row>
    <row r="12925" spans="39:39">
      <c r="AM12925" s="445"/>
    </row>
    <row r="12926" spans="39:39">
      <c r="AM12926" s="445"/>
    </row>
    <row r="12927" spans="39:39">
      <c r="AM12927" s="445"/>
    </row>
    <row r="12928" spans="39:39">
      <c r="AM12928" s="445"/>
    </row>
    <row r="12929" spans="39:39">
      <c r="AM12929" s="445"/>
    </row>
    <row r="12930" spans="39:39">
      <c r="AM12930" s="445"/>
    </row>
    <row r="12931" spans="39:39">
      <c r="AM12931" s="445"/>
    </row>
    <row r="12932" spans="39:39">
      <c r="AM12932" s="445"/>
    </row>
    <row r="12933" spans="39:39">
      <c r="AM12933" s="445"/>
    </row>
    <row r="12934" spans="39:39">
      <c r="AM12934" s="445"/>
    </row>
    <row r="12935" spans="39:39">
      <c r="AM12935" s="445"/>
    </row>
    <row r="12936" spans="39:39">
      <c r="AM12936" s="445"/>
    </row>
    <row r="12937" spans="39:39">
      <c r="AM12937" s="445"/>
    </row>
    <row r="12938" spans="39:39">
      <c r="AM12938" s="445"/>
    </row>
    <row r="12939" spans="39:39">
      <c r="AM12939" s="445"/>
    </row>
    <row r="12940" spans="39:39">
      <c r="AM12940" s="445"/>
    </row>
    <row r="12941" spans="39:39">
      <c r="AM12941" s="445"/>
    </row>
    <row r="12942" spans="39:39">
      <c r="AM12942" s="445"/>
    </row>
    <row r="12943" spans="39:39">
      <c r="AM12943" s="445"/>
    </row>
    <row r="12944" spans="39:39">
      <c r="AM12944" s="445"/>
    </row>
    <row r="12945" spans="39:39">
      <c r="AM12945" s="445"/>
    </row>
    <row r="12946" spans="39:39">
      <c r="AM12946" s="445"/>
    </row>
    <row r="12947" spans="39:39">
      <c r="AM12947" s="445"/>
    </row>
    <row r="12948" spans="39:39">
      <c r="AM12948" s="445"/>
    </row>
    <row r="12949" spans="39:39">
      <c r="AM12949" s="445"/>
    </row>
    <row r="12950" spans="39:39">
      <c r="AM12950" s="445"/>
    </row>
    <row r="12951" spans="39:39">
      <c r="AM12951" s="445"/>
    </row>
    <row r="12952" spans="39:39">
      <c r="AM12952" s="445"/>
    </row>
    <row r="12953" spans="39:39">
      <c r="AM12953" s="445"/>
    </row>
    <row r="12954" spans="39:39">
      <c r="AM12954" s="445"/>
    </row>
    <row r="12955" spans="39:39">
      <c r="AM12955" s="445"/>
    </row>
    <row r="12956" spans="39:39">
      <c r="AM12956" s="445"/>
    </row>
    <row r="12957" spans="39:39">
      <c r="AM12957" s="445"/>
    </row>
    <row r="12958" spans="39:39">
      <c r="AM12958" s="445"/>
    </row>
    <row r="12959" spans="39:39">
      <c r="AM12959" s="445"/>
    </row>
    <row r="12960" spans="39:39">
      <c r="AM12960" s="445"/>
    </row>
    <row r="12961" spans="39:39">
      <c r="AM12961" s="445"/>
    </row>
    <row r="12962" spans="39:39">
      <c r="AM12962" s="445"/>
    </row>
    <row r="12963" spans="39:39">
      <c r="AM12963" s="445"/>
    </row>
    <row r="12964" spans="39:39">
      <c r="AM12964" s="445"/>
    </row>
    <row r="12965" spans="39:39">
      <c r="AM12965" s="445"/>
    </row>
    <row r="12966" spans="39:39">
      <c r="AM12966" s="445"/>
    </row>
    <row r="12967" spans="39:39">
      <c r="AM12967" s="445"/>
    </row>
    <row r="12968" spans="39:39">
      <c r="AM12968" s="445"/>
    </row>
    <row r="12969" spans="39:39">
      <c r="AM12969" s="445"/>
    </row>
    <row r="12970" spans="39:39">
      <c r="AM12970" s="445"/>
    </row>
    <row r="12971" spans="39:39">
      <c r="AM12971" s="445"/>
    </row>
    <row r="12972" spans="39:39">
      <c r="AM12972" s="445"/>
    </row>
    <row r="12973" spans="39:39">
      <c r="AM12973" s="445"/>
    </row>
    <row r="12974" spans="39:39">
      <c r="AM12974" s="445"/>
    </row>
    <row r="12975" spans="39:39">
      <c r="AM12975" s="445"/>
    </row>
    <row r="12976" spans="39:39">
      <c r="AM12976" s="445"/>
    </row>
    <row r="12977" spans="39:39">
      <c r="AM12977" s="445"/>
    </row>
    <row r="12978" spans="39:39">
      <c r="AM12978" s="445"/>
    </row>
    <row r="12979" spans="39:39">
      <c r="AM12979" s="445"/>
    </row>
    <row r="12980" spans="39:39">
      <c r="AM12980" s="445"/>
    </row>
    <row r="12981" spans="39:39">
      <c r="AM12981" s="445"/>
    </row>
    <row r="12982" spans="39:39">
      <c r="AM12982" s="445"/>
    </row>
    <row r="12983" spans="39:39">
      <c r="AM12983" s="445"/>
    </row>
    <row r="12984" spans="39:39">
      <c r="AM12984" s="445"/>
    </row>
    <row r="12985" spans="39:39">
      <c r="AM12985" s="445"/>
    </row>
    <row r="12986" spans="39:39">
      <c r="AM12986" s="445"/>
    </row>
    <row r="12987" spans="39:39">
      <c r="AM12987" s="445"/>
    </row>
    <row r="12988" spans="39:39">
      <c r="AM12988" s="445"/>
    </row>
    <row r="12989" spans="39:39">
      <c r="AM12989" s="445"/>
    </row>
    <row r="12990" spans="39:39">
      <c r="AM12990" s="445"/>
    </row>
    <row r="12991" spans="39:39">
      <c r="AM12991" s="445"/>
    </row>
    <row r="12992" spans="39:39">
      <c r="AM12992" s="445"/>
    </row>
    <row r="12993" spans="39:39">
      <c r="AM12993" s="445"/>
    </row>
    <row r="12994" spans="39:39">
      <c r="AM12994" s="445"/>
    </row>
    <row r="12995" spans="39:39">
      <c r="AM12995" s="445"/>
    </row>
    <row r="12996" spans="39:39">
      <c r="AM12996" s="445"/>
    </row>
    <row r="12997" spans="39:39">
      <c r="AM12997" s="445"/>
    </row>
    <row r="12998" spans="39:39">
      <c r="AM12998" s="445"/>
    </row>
    <row r="12999" spans="39:39">
      <c r="AM12999" s="445"/>
    </row>
    <row r="13000" spans="39:39">
      <c r="AM13000" s="445"/>
    </row>
    <row r="13001" spans="39:39">
      <c r="AM13001" s="445"/>
    </row>
    <row r="13002" spans="39:39">
      <c r="AM13002" s="445"/>
    </row>
    <row r="13003" spans="39:39">
      <c r="AM13003" s="445"/>
    </row>
    <row r="13004" spans="39:39">
      <c r="AM13004" s="445"/>
    </row>
    <row r="13005" spans="39:39">
      <c r="AM13005" s="445"/>
    </row>
    <row r="13006" spans="39:39">
      <c r="AM13006" s="445"/>
    </row>
    <row r="13007" spans="39:39">
      <c r="AM13007" s="445"/>
    </row>
    <row r="13008" spans="39:39">
      <c r="AM13008" s="445"/>
    </row>
    <row r="13009" spans="39:39">
      <c r="AM13009" s="445"/>
    </row>
    <row r="13010" spans="39:39">
      <c r="AM13010" s="445"/>
    </row>
    <row r="13011" spans="39:39">
      <c r="AM13011" s="445"/>
    </row>
    <row r="13012" spans="39:39">
      <c r="AM13012" s="445"/>
    </row>
    <row r="13013" spans="39:39">
      <c r="AM13013" s="445"/>
    </row>
    <row r="13014" spans="39:39">
      <c r="AM13014" s="445"/>
    </row>
    <row r="13015" spans="39:39">
      <c r="AM13015" s="445"/>
    </row>
    <row r="13016" spans="39:39">
      <c r="AM13016" s="445"/>
    </row>
    <row r="13017" spans="39:39">
      <c r="AM13017" s="445"/>
    </row>
    <row r="13018" spans="39:39">
      <c r="AM13018" s="445"/>
    </row>
    <row r="13019" spans="39:39">
      <c r="AM13019" s="445"/>
    </row>
    <row r="13020" spans="39:39">
      <c r="AM13020" s="445"/>
    </row>
    <row r="13021" spans="39:39">
      <c r="AM13021" s="445"/>
    </row>
    <row r="13022" spans="39:39">
      <c r="AM13022" s="445"/>
    </row>
    <row r="13023" spans="39:39">
      <c r="AM13023" s="445"/>
    </row>
    <row r="13024" spans="39:39">
      <c r="AM13024" s="445"/>
    </row>
    <row r="13025" spans="39:39">
      <c r="AM13025" s="445"/>
    </row>
    <row r="13026" spans="39:39">
      <c r="AM13026" s="445"/>
    </row>
    <row r="13027" spans="39:39">
      <c r="AM13027" s="445"/>
    </row>
    <row r="13028" spans="39:39">
      <c r="AM13028" s="445"/>
    </row>
    <row r="13029" spans="39:39">
      <c r="AM13029" s="445"/>
    </row>
    <row r="13030" spans="39:39">
      <c r="AM13030" s="445"/>
    </row>
    <row r="13031" spans="39:39">
      <c r="AM13031" s="445"/>
    </row>
    <row r="13032" spans="39:39">
      <c r="AM13032" s="445"/>
    </row>
    <row r="13033" spans="39:39">
      <c r="AM13033" s="445"/>
    </row>
    <row r="13034" spans="39:39">
      <c r="AM13034" s="445"/>
    </row>
    <row r="13035" spans="39:39">
      <c r="AM13035" s="445"/>
    </row>
    <row r="13036" spans="39:39">
      <c r="AM13036" s="445"/>
    </row>
    <row r="13037" spans="39:39">
      <c r="AM13037" s="445"/>
    </row>
    <row r="13038" spans="39:39">
      <c r="AM13038" s="445"/>
    </row>
    <row r="13039" spans="39:39">
      <c r="AM13039" s="445"/>
    </row>
    <row r="13040" spans="39:39">
      <c r="AM13040" s="445"/>
    </row>
    <row r="13041" spans="39:39">
      <c r="AM13041" s="445"/>
    </row>
    <row r="13042" spans="39:39">
      <c r="AM13042" s="445"/>
    </row>
    <row r="13043" spans="39:39">
      <c r="AM13043" s="445"/>
    </row>
    <row r="13044" spans="39:39">
      <c r="AM13044" s="445"/>
    </row>
    <row r="13045" spans="39:39">
      <c r="AM13045" s="445"/>
    </row>
    <row r="13046" spans="39:39">
      <c r="AM13046" s="445"/>
    </row>
    <row r="13047" spans="39:39">
      <c r="AM13047" s="445"/>
    </row>
    <row r="13048" spans="39:39">
      <c r="AM13048" s="445"/>
    </row>
    <row r="13049" spans="39:39">
      <c r="AM13049" s="445"/>
    </row>
    <row r="13050" spans="39:39">
      <c r="AM13050" s="445"/>
    </row>
    <row r="13051" spans="39:39">
      <c r="AM13051" s="445"/>
    </row>
    <row r="13052" spans="39:39">
      <c r="AM13052" s="445"/>
    </row>
    <row r="13053" spans="39:39">
      <c r="AM13053" s="445"/>
    </row>
    <row r="13054" spans="39:39">
      <c r="AM13054" s="445"/>
    </row>
    <row r="13055" spans="39:39">
      <c r="AM13055" s="445"/>
    </row>
    <row r="13056" spans="39:39">
      <c r="AM13056" s="445"/>
    </row>
    <row r="13057" spans="39:39">
      <c r="AM13057" s="445"/>
    </row>
    <row r="13058" spans="39:39">
      <c r="AM13058" s="445"/>
    </row>
    <row r="13059" spans="39:39">
      <c r="AM13059" s="445"/>
    </row>
    <row r="13060" spans="39:39">
      <c r="AM13060" s="445"/>
    </row>
    <row r="13061" spans="39:39">
      <c r="AM13061" s="445"/>
    </row>
    <row r="13062" spans="39:39">
      <c r="AM13062" s="445"/>
    </row>
    <row r="13063" spans="39:39">
      <c r="AM13063" s="445"/>
    </row>
    <row r="13064" spans="39:39">
      <c r="AM13064" s="445"/>
    </row>
    <row r="13065" spans="39:39">
      <c r="AM13065" s="445"/>
    </row>
    <row r="13066" spans="39:39">
      <c r="AM13066" s="445"/>
    </row>
    <row r="13067" spans="39:39">
      <c r="AM13067" s="445"/>
    </row>
    <row r="13068" spans="39:39">
      <c r="AM13068" s="445"/>
    </row>
    <row r="13069" spans="39:39">
      <c r="AM13069" s="445"/>
    </row>
    <row r="13070" spans="39:39">
      <c r="AM13070" s="445"/>
    </row>
    <row r="13071" spans="39:39">
      <c r="AM13071" s="445"/>
    </row>
    <row r="13072" spans="39:39">
      <c r="AM13072" s="445"/>
    </row>
    <row r="13073" spans="39:39">
      <c r="AM13073" s="445"/>
    </row>
    <row r="13074" spans="39:39">
      <c r="AM13074" s="445"/>
    </row>
    <row r="13075" spans="39:39">
      <c r="AM13075" s="445"/>
    </row>
    <row r="13076" spans="39:39">
      <c r="AM13076" s="445"/>
    </row>
    <row r="13077" spans="39:39">
      <c r="AM13077" s="445"/>
    </row>
    <row r="13078" spans="39:39">
      <c r="AM13078" s="445"/>
    </row>
    <row r="13079" spans="39:39">
      <c r="AM13079" s="445"/>
    </row>
    <row r="13080" spans="39:39">
      <c r="AM13080" s="445"/>
    </row>
    <row r="13081" spans="39:39">
      <c r="AM13081" s="445"/>
    </row>
    <row r="13082" spans="39:39">
      <c r="AM13082" s="445"/>
    </row>
    <row r="13083" spans="39:39">
      <c r="AM13083" s="445"/>
    </row>
    <row r="13084" spans="39:39">
      <c r="AM13084" s="445"/>
    </row>
    <row r="13085" spans="39:39">
      <c r="AM13085" s="445"/>
    </row>
    <row r="13086" spans="39:39">
      <c r="AM13086" s="445"/>
    </row>
    <row r="13087" spans="39:39">
      <c r="AM13087" s="445"/>
    </row>
    <row r="13088" spans="39:39">
      <c r="AM13088" s="445"/>
    </row>
    <row r="13089" spans="39:39">
      <c r="AM13089" s="445"/>
    </row>
    <row r="13090" spans="39:39">
      <c r="AM13090" s="445"/>
    </row>
    <row r="13091" spans="39:39">
      <c r="AM13091" s="445"/>
    </row>
    <row r="13092" spans="39:39">
      <c r="AM13092" s="445"/>
    </row>
    <row r="13093" spans="39:39">
      <c r="AM13093" s="445"/>
    </row>
    <row r="13094" spans="39:39">
      <c r="AM13094" s="445"/>
    </row>
    <row r="13095" spans="39:39">
      <c r="AM13095" s="445"/>
    </row>
    <row r="13096" spans="39:39">
      <c r="AM13096" s="445"/>
    </row>
    <row r="13097" spans="39:39">
      <c r="AM13097" s="445"/>
    </row>
    <row r="13098" spans="39:39">
      <c r="AM13098" s="445"/>
    </row>
    <row r="13099" spans="39:39">
      <c r="AM13099" s="445"/>
    </row>
    <row r="13100" spans="39:39">
      <c r="AM13100" s="445"/>
    </row>
    <row r="13101" spans="39:39">
      <c r="AM13101" s="445"/>
    </row>
    <row r="13102" spans="39:39">
      <c r="AM13102" s="445"/>
    </row>
    <row r="13103" spans="39:39">
      <c r="AM13103" s="445"/>
    </row>
    <row r="13104" spans="39:39">
      <c r="AM13104" s="445"/>
    </row>
    <row r="13105" spans="39:39">
      <c r="AM13105" s="445"/>
    </row>
    <row r="13106" spans="39:39">
      <c r="AM13106" s="445"/>
    </row>
    <row r="13107" spans="39:39">
      <c r="AM13107" s="445"/>
    </row>
    <row r="13108" spans="39:39">
      <c r="AM13108" s="445"/>
    </row>
    <row r="13109" spans="39:39">
      <c r="AM13109" s="445"/>
    </row>
    <row r="13110" spans="39:39">
      <c r="AM13110" s="445"/>
    </row>
    <row r="13111" spans="39:39">
      <c r="AM13111" s="445"/>
    </row>
    <row r="13112" spans="39:39">
      <c r="AM13112" s="445"/>
    </row>
    <row r="13113" spans="39:39">
      <c r="AM13113" s="445"/>
    </row>
    <row r="13114" spans="39:39">
      <c r="AM13114" s="445"/>
    </row>
    <row r="13115" spans="39:39">
      <c r="AM13115" s="445"/>
    </row>
    <row r="13116" spans="39:39">
      <c r="AM13116" s="445"/>
    </row>
    <row r="13117" spans="39:39">
      <c r="AM13117" s="445"/>
    </row>
    <row r="13118" spans="39:39">
      <c r="AM13118" s="445"/>
    </row>
    <row r="13119" spans="39:39">
      <c r="AM13119" s="445"/>
    </row>
    <row r="13120" spans="39:39">
      <c r="AM13120" s="445"/>
    </row>
    <row r="13121" spans="39:39">
      <c r="AM13121" s="445"/>
    </row>
    <row r="13122" spans="39:39">
      <c r="AM13122" s="445"/>
    </row>
    <row r="13123" spans="39:39">
      <c r="AM13123" s="445"/>
    </row>
    <row r="13124" spans="39:39">
      <c r="AM13124" s="445"/>
    </row>
    <row r="13125" spans="39:39">
      <c r="AM13125" s="445"/>
    </row>
    <row r="13126" spans="39:39">
      <c r="AM13126" s="445"/>
    </row>
    <row r="13127" spans="39:39">
      <c r="AM13127" s="445"/>
    </row>
    <row r="13128" spans="39:39">
      <c r="AM13128" s="445"/>
    </row>
    <row r="13129" spans="39:39">
      <c r="AM13129" s="445"/>
    </row>
    <row r="13130" spans="39:39">
      <c r="AM13130" s="445"/>
    </row>
    <row r="13131" spans="39:39">
      <c r="AM13131" s="445"/>
    </row>
    <row r="13132" spans="39:39">
      <c r="AM13132" s="445"/>
    </row>
    <row r="13133" spans="39:39">
      <c r="AM13133" s="445"/>
    </row>
    <row r="13134" spans="39:39">
      <c r="AM13134" s="445"/>
    </row>
    <row r="13135" spans="39:39">
      <c r="AM13135" s="445"/>
    </row>
    <row r="13136" spans="39:39">
      <c r="AM13136" s="445"/>
    </row>
    <row r="13137" spans="39:39">
      <c r="AM13137" s="445"/>
    </row>
    <row r="13138" spans="39:39">
      <c r="AM13138" s="445"/>
    </row>
    <row r="13139" spans="39:39">
      <c r="AM13139" s="445"/>
    </row>
    <row r="13140" spans="39:39">
      <c r="AM13140" s="445"/>
    </row>
    <row r="13141" spans="39:39">
      <c r="AM13141" s="445"/>
    </row>
    <row r="13142" spans="39:39">
      <c r="AM13142" s="445"/>
    </row>
    <row r="13143" spans="39:39">
      <c r="AM13143" s="445"/>
    </row>
    <row r="13144" spans="39:39">
      <c r="AM13144" s="445"/>
    </row>
    <row r="13145" spans="39:39">
      <c r="AM13145" s="445"/>
    </row>
    <row r="13146" spans="39:39">
      <c r="AM13146" s="445"/>
    </row>
    <row r="13147" spans="39:39">
      <c r="AM13147" s="445"/>
    </row>
    <row r="13148" spans="39:39">
      <c r="AM13148" s="445"/>
    </row>
    <row r="13149" spans="39:39">
      <c r="AM13149" s="445"/>
    </row>
    <row r="13150" spans="39:39">
      <c r="AM13150" s="445"/>
    </row>
    <row r="13151" spans="39:39">
      <c r="AM13151" s="445"/>
    </row>
    <row r="13152" spans="39:39">
      <c r="AM13152" s="445"/>
    </row>
    <row r="13153" spans="39:39">
      <c r="AM13153" s="445"/>
    </row>
    <row r="13154" spans="39:39">
      <c r="AM13154" s="445"/>
    </row>
    <row r="13155" spans="39:39">
      <c r="AM13155" s="445"/>
    </row>
    <row r="13156" spans="39:39">
      <c r="AM13156" s="445"/>
    </row>
    <row r="13157" spans="39:39">
      <c r="AM13157" s="445"/>
    </row>
    <row r="13158" spans="39:39">
      <c r="AM13158" s="445"/>
    </row>
    <row r="13159" spans="39:39">
      <c r="AM13159" s="445"/>
    </row>
    <row r="13160" spans="39:39">
      <c r="AM13160" s="445"/>
    </row>
    <row r="13161" spans="39:39">
      <c r="AM13161" s="445"/>
    </row>
    <row r="13162" spans="39:39">
      <c r="AM13162" s="445"/>
    </row>
    <row r="13163" spans="39:39">
      <c r="AM13163" s="445"/>
    </row>
    <row r="13164" spans="39:39">
      <c r="AM13164" s="445"/>
    </row>
    <row r="13165" spans="39:39">
      <c r="AM13165" s="445"/>
    </row>
    <row r="13166" spans="39:39">
      <c r="AM13166" s="445"/>
    </row>
    <row r="13167" spans="39:39">
      <c r="AM13167" s="445"/>
    </row>
    <row r="13168" spans="39:39">
      <c r="AM13168" s="445"/>
    </row>
    <row r="13169" spans="39:39">
      <c r="AM13169" s="445"/>
    </row>
    <row r="13170" spans="39:39">
      <c r="AM13170" s="445"/>
    </row>
    <row r="13171" spans="39:39">
      <c r="AM13171" s="445"/>
    </row>
    <row r="13172" spans="39:39">
      <c r="AM13172" s="445"/>
    </row>
    <row r="13173" spans="39:39">
      <c r="AM13173" s="445"/>
    </row>
    <row r="13174" spans="39:39">
      <c r="AM13174" s="445"/>
    </row>
    <row r="13175" spans="39:39">
      <c r="AM13175" s="445"/>
    </row>
    <row r="13176" spans="39:39">
      <c r="AM13176" s="445"/>
    </row>
    <row r="13177" spans="39:39">
      <c r="AM13177" s="445"/>
    </row>
    <row r="13178" spans="39:39">
      <c r="AM13178" s="445"/>
    </row>
    <row r="13179" spans="39:39">
      <c r="AM13179" s="445"/>
    </row>
    <row r="13180" spans="39:39">
      <c r="AM13180" s="445"/>
    </row>
    <row r="13181" spans="39:39">
      <c r="AM13181" s="445"/>
    </row>
    <row r="13182" spans="39:39">
      <c r="AM13182" s="445"/>
    </row>
    <row r="13183" spans="39:39">
      <c r="AM13183" s="445"/>
    </row>
    <row r="13184" spans="39:39">
      <c r="AM13184" s="445"/>
    </row>
    <row r="13185" spans="39:39">
      <c r="AM13185" s="445"/>
    </row>
    <row r="13186" spans="39:39">
      <c r="AM13186" s="445"/>
    </row>
    <row r="13187" spans="39:39">
      <c r="AM13187" s="445"/>
    </row>
    <row r="13188" spans="39:39">
      <c r="AM13188" s="445"/>
    </row>
    <row r="13189" spans="39:39">
      <c r="AM13189" s="445"/>
    </row>
    <row r="13190" spans="39:39">
      <c r="AM13190" s="445"/>
    </row>
    <row r="13191" spans="39:39">
      <c r="AM13191" s="445"/>
    </row>
    <row r="13192" spans="39:39">
      <c r="AM13192" s="445"/>
    </row>
    <row r="13193" spans="39:39">
      <c r="AM13193" s="445"/>
    </row>
    <row r="13194" spans="39:39">
      <c r="AM13194" s="445"/>
    </row>
    <row r="13195" spans="39:39">
      <c r="AM13195" s="445"/>
    </row>
    <row r="13196" spans="39:39">
      <c r="AM13196" s="445"/>
    </row>
    <row r="13197" spans="39:39">
      <c r="AM13197" s="445"/>
    </row>
    <row r="13198" spans="39:39">
      <c r="AM13198" s="445"/>
    </row>
    <row r="13199" spans="39:39">
      <c r="AM13199" s="445"/>
    </row>
    <row r="13200" spans="39:39">
      <c r="AM13200" s="445"/>
    </row>
    <row r="13201" spans="39:39">
      <c r="AM13201" s="445"/>
    </row>
    <row r="13202" spans="39:39">
      <c r="AM13202" s="445"/>
    </row>
    <row r="13203" spans="39:39">
      <c r="AM13203" s="445"/>
    </row>
    <row r="13204" spans="39:39">
      <c r="AM13204" s="445"/>
    </row>
    <row r="13205" spans="39:39">
      <c r="AM13205" s="445"/>
    </row>
    <row r="13206" spans="39:39">
      <c r="AM13206" s="445"/>
    </row>
    <row r="13207" spans="39:39">
      <c r="AM13207" s="445"/>
    </row>
    <row r="13208" spans="39:39">
      <c r="AM13208" s="445"/>
    </row>
    <row r="13209" spans="39:39">
      <c r="AM13209" s="445"/>
    </row>
    <row r="13210" spans="39:39">
      <c r="AM13210" s="445"/>
    </row>
    <row r="13211" spans="39:39">
      <c r="AM13211" s="445"/>
    </row>
    <row r="13212" spans="39:39">
      <c r="AM13212" s="445"/>
    </row>
    <row r="13213" spans="39:39">
      <c r="AM13213" s="445"/>
    </row>
    <row r="13214" spans="39:39">
      <c r="AM13214" s="445"/>
    </row>
    <row r="13215" spans="39:39">
      <c r="AM13215" s="445"/>
    </row>
    <row r="13216" spans="39:39">
      <c r="AM13216" s="445"/>
    </row>
    <row r="13217" spans="39:39">
      <c r="AM13217" s="445"/>
    </row>
    <row r="13218" spans="39:39">
      <c r="AM13218" s="445"/>
    </row>
    <row r="13219" spans="39:39">
      <c r="AM13219" s="445"/>
    </row>
    <row r="13220" spans="39:39">
      <c r="AM13220" s="445"/>
    </row>
    <row r="13221" spans="39:39">
      <c r="AM13221" s="445"/>
    </row>
    <row r="13222" spans="39:39">
      <c r="AM13222" s="445"/>
    </row>
    <row r="13223" spans="39:39">
      <c r="AM13223" s="445"/>
    </row>
    <row r="13224" spans="39:39">
      <c r="AM13224" s="445"/>
    </row>
    <row r="13225" spans="39:39">
      <c r="AM13225" s="445"/>
    </row>
    <row r="13226" spans="39:39">
      <c r="AM13226" s="445"/>
    </row>
    <row r="13227" spans="39:39">
      <c r="AM13227" s="445"/>
    </row>
    <row r="13228" spans="39:39">
      <c r="AM13228" s="445"/>
    </row>
    <row r="13229" spans="39:39">
      <c r="AM13229" s="445"/>
    </row>
    <row r="13230" spans="39:39">
      <c r="AM13230" s="445"/>
    </row>
    <row r="13231" spans="39:39">
      <c r="AM13231" s="445"/>
    </row>
    <row r="13232" spans="39:39">
      <c r="AM13232" s="445"/>
    </row>
    <row r="13233" spans="39:39">
      <c r="AM13233" s="445"/>
    </row>
    <row r="13234" spans="39:39">
      <c r="AM13234" s="445"/>
    </row>
    <row r="13235" spans="39:39">
      <c r="AM13235" s="445"/>
    </row>
    <row r="13236" spans="39:39">
      <c r="AM13236" s="445"/>
    </row>
    <row r="13237" spans="39:39">
      <c r="AM13237" s="445"/>
    </row>
    <row r="13238" spans="39:39">
      <c r="AM13238" s="445"/>
    </row>
    <row r="13239" spans="39:39">
      <c r="AM13239" s="445"/>
    </row>
    <row r="13240" spans="39:39">
      <c r="AM13240" s="445"/>
    </row>
    <row r="13241" spans="39:39">
      <c r="AM13241" s="445"/>
    </row>
    <row r="13242" spans="39:39">
      <c r="AM13242" s="445"/>
    </row>
    <row r="13243" spans="39:39">
      <c r="AM13243" s="445"/>
    </row>
    <row r="13244" spans="39:39">
      <c r="AM13244" s="445"/>
    </row>
    <row r="13245" spans="39:39">
      <c r="AM13245" s="445"/>
    </row>
    <row r="13246" spans="39:39">
      <c r="AM13246" s="445"/>
    </row>
    <row r="13247" spans="39:39">
      <c r="AM13247" s="445"/>
    </row>
    <row r="13248" spans="39:39">
      <c r="AM13248" s="445"/>
    </row>
    <row r="13249" spans="39:39">
      <c r="AM13249" s="445"/>
    </row>
    <row r="13250" spans="39:39">
      <c r="AM13250" s="445"/>
    </row>
    <row r="13251" spans="39:39">
      <c r="AM13251" s="445"/>
    </row>
    <row r="13252" spans="39:39">
      <c r="AM13252" s="445"/>
    </row>
    <row r="13253" spans="39:39">
      <c r="AM13253" s="445"/>
    </row>
    <row r="13254" spans="39:39">
      <c r="AM13254" s="445"/>
    </row>
    <row r="13255" spans="39:39">
      <c r="AM13255" s="445"/>
    </row>
    <row r="13256" spans="39:39">
      <c r="AM13256" s="445"/>
    </row>
    <row r="13257" spans="39:39">
      <c r="AM13257" s="445"/>
    </row>
    <row r="13258" spans="39:39">
      <c r="AM13258" s="445"/>
    </row>
    <row r="13259" spans="39:39">
      <c r="AM13259" s="445"/>
    </row>
    <row r="13260" spans="39:39">
      <c r="AM13260" s="445"/>
    </row>
    <row r="13261" spans="39:39">
      <c r="AM13261" s="445"/>
    </row>
    <row r="13262" spans="39:39">
      <c r="AM13262" s="445"/>
    </row>
    <row r="13263" spans="39:39">
      <c r="AM13263" s="445"/>
    </row>
    <row r="13264" spans="39:39">
      <c r="AM13264" s="445"/>
    </row>
    <row r="13265" spans="39:39">
      <c r="AM13265" s="445"/>
    </row>
    <row r="13266" spans="39:39">
      <c r="AM13266" s="445"/>
    </row>
    <row r="13267" spans="39:39">
      <c r="AM13267" s="445"/>
    </row>
    <row r="13268" spans="39:39">
      <c r="AM13268" s="445"/>
    </row>
    <row r="13269" spans="39:39">
      <c r="AM13269" s="445"/>
    </row>
    <row r="13270" spans="39:39">
      <c r="AM13270" s="445"/>
    </row>
    <row r="13271" spans="39:39">
      <c r="AM13271" s="445"/>
    </row>
    <row r="13272" spans="39:39">
      <c r="AM13272" s="445"/>
    </row>
    <row r="13273" spans="39:39">
      <c r="AM13273" s="445"/>
    </row>
    <row r="13274" spans="39:39">
      <c r="AM13274" s="445"/>
    </row>
    <row r="13275" spans="39:39">
      <c r="AM13275" s="445"/>
    </row>
    <row r="13276" spans="39:39">
      <c r="AM13276" s="445"/>
    </row>
    <row r="13277" spans="39:39">
      <c r="AM13277" s="445"/>
    </row>
    <row r="13278" spans="39:39">
      <c r="AM13278" s="445"/>
    </row>
    <row r="13279" spans="39:39">
      <c r="AM13279" s="445"/>
    </row>
    <row r="13280" spans="39:39">
      <c r="AM13280" s="445"/>
    </row>
    <row r="13281" spans="39:39">
      <c r="AM13281" s="445"/>
    </row>
    <row r="13282" spans="39:39">
      <c r="AM13282" s="445"/>
    </row>
    <row r="13283" spans="39:39">
      <c r="AM13283" s="445"/>
    </row>
    <row r="13284" spans="39:39">
      <c r="AM13284" s="445"/>
    </row>
    <row r="13285" spans="39:39">
      <c r="AM13285" s="445"/>
    </row>
    <row r="13286" spans="39:39">
      <c r="AM13286" s="445"/>
    </row>
    <row r="13287" spans="39:39">
      <c r="AM13287" s="445"/>
    </row>
    <row r="13288" spans="39:39">
      <c r="AM13288" s="445"/>
    </row>
    <row r="13289" spans="39:39">
      <c r="AM13289" s="445"/>
    </row>
    <row r="13290" spans="39:39">
      <c r="AM13290" s="445"/>
    </row>
    <row r="13291" spans="39:39">
      <c r="AM13291" s="445"/>
    </row>
    <row r="13292" spans="39:39">
      <c r="AM13292" s="445"/>
    </row>
    <row r="13293" spans="39:39">
      <c r="AM13293" s="445"/>
    </row>
    <row r="13294" spans="39:39">
      <c r="AM13294" s="445"/>
    </row>
    <row r="13295" spans="39:39">
      <c r="AM13295" s="445"/>
    </row>
    <row r="13296" spans="39:39">
      <c r="AM13296" s="445"/>
    </row>
    <row r="13297" spans="39:39">
      <c r="AM13297" s="445"/>
    </row>
    <row r="13298" spans="39:39">
      <c r="AM13298" s="445"/>
    </row>
    <row r="13299" spans="39:39">
      <c r="AM13299" s="445"/>
    </row>
    <row r="13300" spans="39:39">
      <c r="AM13300" s="445"/>
    </row>
    <row r="13301" spans="39:39">
      <c r="AM13301" s="445"/>
    </row>
    <row r="13302" spans="39:39">
      <c r="AM13302" s="445"/>
    </row>
    <row r="13303" spans="39:39">
      <c r="AM13303" s="445"/>
    </row>
    <row r="13304" spans="39:39">
      <c r="AM13304" s="445"/>
    </row>
    <row r="13305" spans="39:39">
      <c r="AM13305" s="445"/>
    </row>
    <row r="13306" spans="39:39">
      <c r="AM13306" s="445"/>
    </row>
    <row r="13307" spans="39:39">
      <c r="AM13307" s="445"/>
    </row>
    <row r="13308" spans="39:39">
      <c r="AM13308" s="445"/>
    </row>
    <row r="13309" spans="39:39">
      <c r="AM13309" s="445"/>
    </row>
    <row r="13310" spans="39:39">
      <c r="AM13310" s="445"/>
    </row>
    <row r="13311" spans="39:39">
      <c r="AM13311" s="445"/>
    </row>
    <row r="13312" spans="39:39">
      <c r="AM13312" s="445"/>
    </row>
    <row r="13313" spans="39:39">
      <c r="AM13313" s="445"/>
    </row>
    <row r="13314" spans="39:39">
      <c r="AM13314" s="445"/>
    </row>
    <row r="13315" spans="39:39">
      <c r="AM13315" s="445"/>
    </row>
    <row r="13316" spans="39:39">
      <c r="AM13316" s="445"/>
    </row>
    <row r="13317" spans="39:39">
      <c r="AM13317" s="445"/>
    </row>
    <row r="13318" spans="39:39">
      <c r="AM13318" s="445"/>
    </row>
    <row r="13319" spans="39:39">
      <c r="AM13319" s="445"/>
    </row>
    <row r="13320" spans="39:39">
      <c r="AM13320" s="445"/>
    </row>
    <row r="13321" spans="39:39">
      <c r="AM13321" s="445"/>
    </row>
    <row r="13322" spans="39:39">
      <c r="AM13322" s="445"/>
    </row>
    <row r="13323" spans="39:39">
      <c r="AM13323" s="445"/>
    </row>
    <row r="13324" spans="39:39">
      <c r="AM13324" s="445"/>
    </row>
    <row r="13325" spans="39:39">
      <c r="AM13325" s="445"/>
    </row>
    <row r="13326" spans="39:39">
      <c r="AM13326" s="445"/>
    </row>
    <row r="13327" spans="39:39">
      <c r="AM13327" s="445"/>
    </row>
    <row r="13328" spans="39:39">
      <c r="AM13328" s="445"/>
    </row>
    <row r="13329" spans="39:39">
      <c r="AM13329" s="445"/>
    </row>
    <row r="13330" spans="39:39">
      <c r="AM13330" s="445"/>
    </row>
    <row r="13331" spans="39:39">
      <c r="AM13331" s="445"/>
    </row>
    <row r="13332" spans="39:39">
      <c r="AM13332" s="445"/>
    </row>
    <row r="13333" spans="39:39">
      <c r="AM13333" s="445"/>
    </row>
    <row r="13334" spans="39:39">
      <c r="AM13334" s="445"/>
    </row>
    <row r="13335" spans="39:39">
      <c r="AM13335" s="445"/>
    </row>
    <row r="13336" spans="39:39">
      <c r="AM13336" s="445"/>
    </row>
    <row r="13337" spans="39:39">
      <c r="AM13337" s="445"/>
    </row>
    <row r="13338" spans="39:39">
      <c r="AM13338" s="445"/>
    </row>
    <row r="13339" spans="39:39">
      <c r="AM13339" s="445"/>
    </row>
    <row r="13340" spans="39:39">
      <c r="AM13340" s="445"/>
    </row>
    <row r="13341" spans="39:39">
      <c r="AM13341" s="445"/>
    </row>
    <row r="13342" spans="39:39">
      <c r="AM13342" s="445"/>
    </row>
    <row r="13343" spans="39:39">
      <c r="AM13343" s="445"/>
    </row>
    <row r="13344" spans="39:39">
      <c r="AM13344" s="445"/>
    </row>
    <row r="13345" spans="39:39">
      <c r="AM13345" s="445"/>
    </row>
    <row r="13346" spans="39:39">
      <c r="AM13346" s="445"/>
    </row>
    <row r="13347" spans="39:39">
      <c r="AM13347" s="445"/>
    </row>
    <row r="13348" spans="39:39">
      <c r="AM13348" s="445"/>
    </row>
    <row r="13349" spans="39:39">
      <c r="AM13349" s="445"/>
    </row>
    <row r="13350" spans="39:39">
      <c r="AM13350" s="445"/>
    </row>
    <row r="13351" spans="39:39">
      <c r="AM13351" s="445"/>
    </row>
    <row r="13352" spans="39:39">
      <c r="AM13352" s="445"/>
    </row>
    <row r="13353" spans="39:39">
      <c r="AM13353" s="445"/>
    </row>
    <row r="13354" spans="39:39">
      <c r="AM13354" s="445"/>
    </row>
    <row r="13355" spans="39:39">
      <c r="AM13355" s="445"/>
    </row>
    <row r="13356" spans="39:39">
      <c r="AM13356" s="445"/>
    </row>
    <row r="13357" spans="39:39">
      <c r="AM13357" s="445"/>
    </row>
    <row r="13358" spans="39:39">
      <c r="AM13358" s="445"/>
    </row>
    <row r="13359" spans="39:39">
      <c r="AM13359" s="445"/>
    </row>
    <row r="13360" spans="39:39">
      <c r="AM13360" s="445"/>
    </row>
    <row r="13361" spans="39:39">
      <c r="AM13361" s="445"/>
    </row>
    <row r="13362" spans="39:39">
      <c r="AM13362" s="445"/>
    </row>
    <row r="13363" spans="39:39">
      <c r="AM13363" s="445"/>
    </row>
    <row r="13364" spans="39:39">
      <c r="AM13364" s="445"/>
    </row>
    <row r="13365" spans="39:39">
      <c r="AM13365" s="445"/>
    </row>
    <row r="13366" spans="39:39">
      <c r="AM13366" s="445"/>
    </row>
    <row r="13367" spans="39:39">
      <c r="AM13367" s="445"/>
    </row>
    <row r="13368" spans="39:39">
      <c r="AM13368" s="445"/>
    </row>
    <row r="13369" spans="39:39">
      <c r="AM13369" s="445"/>
    </row>
    <row r="13370" spans="39:39">
      <c r="AM13370" s="445"/>
    </row>
    <row r="13371" spans="39:39">
      <c r="AM13371" s="445"/>
    </row>
    <row r="13372" spans="39:39">
      <c r="AM13372" s="445"/>
    </row>
    <row r="13373" spans="39:39">
      <c r="AM13373" s="445"/>
    </row>
    <row r="13374" spans="39:39">
      <c r="AM13374" s="445"/>
    </row>
    <row r="13375" spans="39:39">
      <c r="AM13375" s="445"/>
    </row>
    <row r="13376" spans="39:39">
      <c r="AM13376" s="445"/>
    </row>
    <row r="13377" spans="39:39">
      <c r="AM13377" s="445"/>
    </row>
    <row r="13378" spans="39:39">
      <c r="AM13378" s="445"/>
    </row>
    <row r="13379" spans="39:39">
      <c r="AM13379" s="445"/>
    </row>
    <row r="13380" spans="39:39">
      <c r="AM13380" s="445"/>
    </row>
    <row r="13381" spans="39:39">
      <c r="AM13381" s="445"/>
    </row>
    <row r="13382" spans="39:39">
      <c r="AM13382" s="445"/>
    </row>
    <row r="13383" spans="39:39">
      <c r="AM13383" s="445"/>
    </row>
    <row r="13384" spans="39:39">
      <c r="AM13384" s="445"/>
    </row>
    <row r="13385" spans="39:39">
      <c r="AM13385" s="445"/>
    </row>
    <row r="13386" spans="39:39">
      <c r="AM13386" s="445"/>
    </row>
    <row r="13387" spans="39:39">
      <c r="AM13387" s="445"/>
    </row>
    <row r="13388" spans="39:39">
      <c r="AM13388" s="445"/>
    </row>
    <row r="13389" spans="39:39">
      <c r="AM13389" s="445"/>
    </row>
    <row r="13390" spans="39:39">
      <c r="AM13390" s="445"/>
    </row>
    <row r="13391" spans="39:39">
      <c r="AM13391" s="445"/>
    </row>
    <row r="13392" spans="39:39">
      <c r="AM13392" s="445"/>
    </row>
    <row r="13393" spans="39:39">
      <c r="AM13393" s="445"/>
    </row>
    <row r="13394" spans="39:39">
      <c r="AM13394" s="445"/>
    </row>
    <row r="13395" spans="39:39">
      <c r="AM13395" s="445"/>
    </row>
    <row r="13396" spans="39:39">
      <c r="AM13396" s="445"/>
    </row>
    <row r="13397" spans="39:39">
      <c r="AM13397" s="445"/>
    </row>
    <row r="13398" spans="39:39">
      <c r="AM13398" s="445"/>
    </row>
    <row r="13399" spans="39:39">
      <c r="AM13399" s="445"/>
    </row>
    <row r="13400" spans="39:39">
      <c r="AM13400" s="445"/>
    </row>
    <row r="13401" spans="39:39">
      <c r="AM13401" s="445"/>
    </row>
    <row r="13402" spans="39:39">
      <c r="AM13402" s="445"/>
    </row>
    <row r="13403" spans="39:39">
      <c r="AM13403" s="445"/>
    </row>
    <row r="13404" spans="39:39">
      <c r="AM13404" s="445"/>
    </row>
    <row r="13405" spans="39:39">
      <c r="AM13405" s="445"/>
    </row>
    <row r="13406" spans="39:39">
      <c r="AM13406" s="445"/>
    </row>
    <row r="13407" spans="39:39">
      <c r="AM13407" s="445"/>
    </row>
    <row r="13408" spans="39:39">
      <c r="AM13408" s="445"/>
    </row>
    <row r="13409" spans="39:39">
      <c r="AM13409" s="445"/>
    </row>
    <row r="13410" spans="39:39">
      <c r="AM13410" s="445"/>
    </row>
    <row r="13411" spans="39:39">
      <c r="AM13411" s="445"/>
    </row>
    <row r="13412" spans="39:39">
      <c r="AM13412" s="445"/>
    </row>
    <row r="13413" spans="39:39">
      <c r="AM13413" s="445"/>
    </row>
    <row r="13414" spans="39:39">
      <c r="AM13414" s="445"/>
    </row>
    <row r="13415" spans="39:39">
      <c r="AM13415" s="445"/>
    </row>
    <row r="13416" spans="39:39">
      <c r="AM13416" s="445"/>
    </row>
    <row r="13417" spans="39:39">
      <c r="AM13417" s="445"/>
    </row>
    <row r="13418" spans="39:39">
      <c r="AM13418" s="445"/>
    </row>
    <row r="13419" spans="39:39">
      <c r="AM13419" s="445"/>
    </row>
    <row r="13420" spans="39:39">
      <c r="AM13420" s="445"/>
    </row>
    <row r="13421" spans="39:39">
      <c r="AM13421" s="445"/>
    </row>
    <row r="13422" spans="39:39">
      <c r="AM13422" s="445"/>
    </row>
    <row r="13423" spans="39:39">
      <c r="AM13423" s="445"/>
    </row>
    <row r="13424" spans="39:39">
      <c r="AM13424" s="445"/>
    </row>
    <row r="13425" spans="39:39">
      <c r="AM13425" s="445"/>
    </row>
    <row r="13426" spans="39:39">
      <c r="AM13426" s="445"/>
    </row>
    <row r="13427" spans="39:39">
      <c r="AM13427" s="445"/>
    </row>
    <row r="13428" spans="39:39">
      <c r="AM13428" s="445"/>
    </row>
    <row r="13429" spans="39:39">
      <c r="AM13429" s="445"/>
    </row>
    <row r="13430" spans="39:39">
      <c r="AM13430" s="445"/>
    </row>
    <row r="13431" spans="39:39">
      <c r="AM13431" s="445"/>
    </row>
    <row r="13432" spans="39:39">
      <c r="AM13432" s="445"/>
    </row>
    <row r="13433" spans="39:39">
      <c r="AM13433" s="445"/>
    </row>
    <row r="13434" spans="39:39">
      <c r="AM13434" s="445"/>
    </row>
    <row r="13435" spans="39:39">
      <c r="AM13435" s="445"/>
    </row>
    <row r="13436" spans="39:39">
      <c r="AM13436" s="445"/>
    </row>
    <row r="13437" spans="39:39">
      <c r="AM13437" s="445"/>
    </row>
    <row r="13438" spans="39:39">
      <c r="AM13438" s="445"/>
    </row>
    <row r="13439" spans="39:39">
      <c r="AM13439" s="445"/>
    </row>
    <row r="13440" spans="39:39">
      <c r="AM13440" s="445"/>
    </row>
    <row r="13441" spans="39:39">
      <c r="AM13441" s="445"/>
    </row>
    <row r="13442" spans="39:39">
      <c r="AM13442" s="445"/>
    </row>
    <row r="13443" spans="39:39">
      <c r="AM13443" s="445"/>
    </row>
    <row r="13444" spans="39:39">
      <c r="AM13444" s="445"/>
    </row>
    <row r="13445" spans="39:39">
      <c r="AM13445" s="445"/>
    </row>
    <row r="13446" spans="39:39">
      <c r="AM13446" s="445"/>
    </row>
    <row r="13447" spans="39:39">
      <c r="AM13447" s="445"/>
    </row>
    <row r="13448" spans="39:39">
      <c r="AM13448" s="445"/>
    </row>
    <row r="13449" spans="39:39">
      <c r="AM13449" s="445"/>
    </row>
    <row r="13450" spans="39:39">
      <c r="AM13450" s="445"/>
    </row>
    <row r="13451" spans="39:39">
      <c r="AM13451" s="445"/>
    </row>
    <row r="13452" spans="39:39">
      <c r="AM13452" s="445"/>
    </row>
    <row r="13453" spans="39:39">
      <c r="AM13453" s="445"/>
    </row>
    <row r="13454" spans="39:39">
      <c r="AM13454" s="445"/>
    </row>
    <row r="13455" spans="39:39">
      <c r="AM13455" s="445"/>
    </row>
    <row r="13456" spans="39:39">
      <c r="AM13456" s="445"/>
    </row>
    <row r="13457" spans="39:39">
      <c r="AM13457" s="445"/>
    </row>
    <row r="13458" spans="39:39">
      <c r="AM13458" s="445"/>
    </row>
    <row r="13459" spans="39:39">
      <c r="AM13459" s="445"/>
    </row>
    <row r="13460" spans="39:39">
      <c r="AM13460" s="445"/>
    </row>
    <row r="13461" spans="39:39">
      <c r="AM13461" s="445"/>
    </row>
    <row r="13462" spans="39:39">
      <c r="AM13462" s="445"/>
    </row>
    <row r="13463" spans="39:39">
      <c r="AM13463" s="445"/>
    </row>
    <row r="13464" spans="39:39">
      <c r="AM13464" s="445"/>
    </row>
    <row r="13465" spans="39:39">
      <c r="AM13465" s="445"/>
    </row>
    <row r="13466" spans="39:39">
      <c r="AM13466" s="445"/>
    </row>
    <row r="13467" spans="39:39">
      <c r="AM13467" s="445"/>
    </row>
    <row r="13468" spans="39:39">
      <c r="AM13468" s="445"/>
    </row>
    <row r="13469" spans="39:39">
      <c r="AM13469" s="445"/>
    </row>
    <row r="13470" spans="39:39">
      <c r="AM13470" s="445"/>
    </row>
    <row r="13471" spans="39:39">
      <c r="AM13471" s="445"/>
    </row>
    <row r="13472" spans="39:39">
      <c r="AM13472" s="445"/>
    </row>
    <row r="13473" spans="39:39">
      <c r="AM13473" s="445"/>
    </row>
    <row r="13474" spans="39:39">
      <c r="AM13474" s="445"/>
    </row>
    <row r="13475" spans="39:39">
      <c r="AM13475" s="445"/>
    </row>
    <row r="13476" spans="39:39">
      <c r="AM13476" s="445"/>
    </row>
    <row r="13477" spans="39:39">
      <c r="AM13477" s="445"/>
    </row>
    <row r="13478" spans="39:39">
      <c r="AM13478" s="445"/>
    </row>
    <row r="13479" spans="39:39">
      <c r="AM13479" s="445"/>
    </row>
    <row r="13480" spans="39:39">
      <c r="AM13480" s="445"/>
    </row>
    <row r="13481" spans="39:39">
      <c r="AM13481" s="445"/>
    </row>
    <row r="13482" spans="39:39">
      <c r="AM13482" s="445"/>
    </row>
    <row r="13483" spans="39:39">
      <c r="AM13483" s="445"/>
    </row>
    <row r="13484" spans="39:39">
      <c r="AM13484" s="445"/>
    </row>
    <row r="13485" spans="39:39">
      <c r="AM13485" s="445"/>
    </row>
    <row r="13486" spans="39:39">
      <c r="AM13486" s="445"/>
    </row>
    <row r="13487" spans="39:39">
      <c r="AM13487" s="445"/>
    </row>
    <row r="13488" spans="39:39">
      <c r="AM13488" s="445"/>
    </row>
    <row r="13489" spans="39:39">
      <c r="AM13489" s="445"/>
    </row>
    <row r="13490" spans="39:39">
      <c r="AM13490" s="445"/>
    </row>
    <row r="13491" spans="39:39">
      <c r="AM13491" s="445"/>
    </row>
    <row r="13492" spans="39:39">
      <c r="AM13492" s="445"/>
    </row>
    <row r="13493" spans="39:39">
      <c r="AM13493" s="445"/>
    </row>
    <row r="13494" spans="39:39">
      <c r="AM13494" s="445"/>
    </row>
    <row r="13495" spans="39:39">
      <c r="AM13495" s="445"/>
    </row>
    <row r="13496" spans="39:39">
      <c r="AM13496" s="445"/>
    </row>
    <row r="13497" spans="39:39">
      <c r="AM13497" s="445"/>
    </row>
    <row r="13498" spans="39:39">
      <c r="AM13498" s="445"/>
    </row>
    <row r="13499" spans="39:39">
      <c r="AM13499" s="445"/>
    </row>
    <row r="13500" spans="39:39">
      <c r="AM13500" s="445"/>
    </row>
    <row r="13501" spans="39:39">
      <c r="AM13501" s="445"/>
    </row>
    <row r="13502" spans="39:39">
      <c r="AM13502" s="445"/>
    </row>
    <row r="13503" spans="39:39">
      <c r="AM13503" s="445"/>
    </row>
    <row r="13504" spans="39:39">
      <c r="AM13504" s="445"/>
    </row>
    <row r="13505" spans="39:39">
      <c r="AM13505" s="445"/>
    </row>
    <row r="13506" spans="39:39">
      <c r="AM13506" s="445"/>
    </row>
    <row r="13507" spans="39:39">
      <c r="AM13507" s="445"/>
    </row>
    <row r="13508" spans="39:39">
      <c r="AM13508" s="445"/>
    </row>
    <row r="13509" spans="39:39">
      <c r="AM13509" s="445"/>
    </row>
    <row r="13510" spans="39:39">
      <c r="AM13510" s="445"/>
    </row>
    <row r="13511" spans="39:39">
      <c r="AM13511" s="445"/>
    </row>
    <row r="13512" spans="39:39">
      <c r="AM13512" s="445"/>
    </row>
    <row r="13513" spans="39:39">
      <c r="AM13513" s="445"/>
    </row>
    <row r="13514" spans="39:39">
      <c r="AM13514" s="445"/>
    </row>
    <row r="13515" spans="39:39">
      <c r="AM13515" s="445"/>
    </row>
    <row r="13516" spans="39:39">
      <c r="AM13516" s="445"/>
    </row>
    <row r="13517" spans="39:39">
      <c r="AM13517" s="445"/>
    </row>
    <row r="13518" spans="39:39">
      <c r="AM13518" s="445"/>
    </row>
    <row r="13519" spans="39:39">
      <c r="AM13519" s="445"/>
    </row>
    <row r="13520" spans="39:39">
      <c r="AM13520" s="445"/>
    </row>
    <row r="13521" spans="39:39">
      <c r="AM13521" s="445"/>
    </row>
    <row r="13522" spans="39:39">
      <c r="AM13522" s="445"/>
    </row>
    <row r="13523" spans="39:39">
      <c r="AM13523" s="445"/>
    </row>
    <row r="13524" spans="39:39">
      <c r="AM13524" s="445"/>
    </row>
    <row r="13525" spans="39:39">
      <c r="AM13525" s="445"/>
    </row>
    <row r="13526" spans="39:39">
      <c r="AM13526" s="445"/>
    </row>
    <row r="13527" spans="39:39">
      <c r="AM13527" s="445"/>
    </row>
    <row r="13528" spans="39:39">
      <c r="AM13528" s="445"/>
    </row>
    <row r="13529" spans="39:39">
      <c r="AM13529" s="445"/>
    </row>
    <row r="13530" spans="39:39">
      <c r="AM13530" s="445"/>
    </row>
    <row r="13531" spans="39:39">
      <c r="AM13531" s="445"/>
    </row>
    <row r="13532" spans="39:39">
      <c r="AM13532" s="445"/>
    </row>
    <row r="13533" spans="39:39">
      <c r="AM13533" s="445"/>
    </row>
    <row r="13534" spans="39:39">
      <c r="AM13534" s="445"/>
    </row>
    <row r="13535" spans="39:39">
      <c r="AM13535" s="445"/>
    </row>
    <row r="13536" spans="39:39">
      <c r="AM13536" s="445"/>
    </row>
    <row r="13537" spans="39:39">
      <c r="AM13537" s="445"/>
    </row>
    <row r="13538" spans="39:39">
      <c r="AM13538" s="445"/>
    </row>
    <row r="13539" spans="39:39">
      <c r="AM13539" s="445"/>
    </row>
    <row r="13540" spans="39:39">
      <c r="AM13540" s="445"/>
    </row>
    <row r="13541" spans="39:39">
      <c r="AM13541" s="445"/>
    </row>
    <row r="13542" spans="39:39">
      <c r="AM13542" s="445"/>
    </row>
    <row r="13543" spans="39:39">
      <c r="AM13543" s="445"/>
    </row>
    <row r="13544" spans="39:39">
      <c r="AM13544" s="445"/>
    </row>
    <row r="13545" spans="39:39">
      <c r="AM13545" s="445"/>
    </row>
    <row r="13546" spans="39:39">
      <c r="AM13546" s="445"/>
    </row>
    <row r="13547" spans="39:39">
      <c r="AM13547" s="445"/>
    </row>
    <row r="13548" spans="39:39">
      <c r="AM13548" s="445"/>
    </row>
    <row r="13549" spans="39:39">
      <c r="AM13549" s="445"/>
    </row>
    <row r="13550" spans="39:39">
      <c r="AM13550" s="445"/>
    </row>
    <row r="13551" spans="39:39">
      <c r="AM13551" s="445"/>
    </row>
    <row r="13552" spans="39:39">
      <c r="AM13552" s="445"/>
    </row>
    <row r="13553" spans="39:39">
      <c r="AM13553" s="445"/>
    </row>
    <row r="13554" spans="39:39">
      <c r="AM13554" s="445"/>
    </row>
    <row r="13555" spans="39:39">
      <c r="AM13555" s="445"/>
    </row>
    <row r="13556" spans="39:39">
      <c r="AM13556" s="445"/>
    </row>
    <row r="13557" spans="39:39">
      <c r="AM13557" s="445"/>
    </row>
    <row r="13558" spans="39:39">
      <c r="AM13558" s="445"/>
    </row>
    <row r="13559" spans="39:39">
      <c r="AM13559" s="445"/>
    </row>
    <row r="13560" spans="39:39">
      <c r="AM13560" s="445"/>
    </row>
    <row r="13561" spans="39:39">
      <c r="AM13561" s="445"/>
    </row>
    <row r="13562" spans="39:39">
      <c r="AM13562" s="445"/>
    </row>
    <row r="13563" spans="39:39">
      <c r="AM13563" s="445"/>
    </row>
    <row r="13564" spans="39:39">
      <c r="AM13564" s="445"/>
    </row>
    <row r="13565" spans="39:39">
      <c r="AM13565" s="445"/>
    </row>
    <row r="13566" spans="39:39">
      <c r="AM13566" s="445"/>
    </row>
    <row r="13567" spans="39:39">
      <c r="AM13567" s="445"/>
    </row>
    <row r="13568" spans="39:39">
      <c r="AM13568" s="445"/>
    </row>
    <row r="13569" spans="39:39">
      <c r="AM13569" s="445"/>
    </row>
    <row r="13570" spans="39:39">
      <c r="AM13570" s="445"/>
    </row>
    <row r="13571" spans="39:39">
      <c r="AM13571" s="445"/>
    </row>
    <row r="13572" spans="39:39">
      <c r="AM13572" s="445"/>
    </row>
    <row r="13573" spans="39:39">
      <c r="AM13573" s="445"/>
    </row>
    <row r="13574" spans="39:39">
      <c r="AM13574" s="445"/>
    </row>
    <row r="13575" spans="39:39">
      <c r="AM13575" s="445"/>
    </row>
    <row r="13576" spans="39:39">
      <c r="AM13576" s="445"/>
    </row>
    <row r="13577" spans="39:39">
      <c r="AM13577" s="445"/>
    </row>
    <row r="13578" spans="39:39">
      <c r="AM13578" s="445"/>
    </row>
    <row r="13579" spans="39:39">
      <c r="AM13579" s="445"/>
    </row>
    <row r="13580" spans="39:39">
      <c r="AM13580" s="445"/>
    </row>
    <row r="13581" spans="39:39">
      <c r="AM13581" s="445"/>
    </row>
    <row r="13582" spans="39:39">
      <c r="AM13582" s="445"/>
    </row>
    <row r="13583" spans="39:39">
      <c r="AM13583" s="445"/>
    </row>
    <row r="13584" spans="39:39">
      <c r="AM13584" s="445"/>
    </row>
    <row r="13585" spans="39:39">
      <c r="AM13585" s="445"/>
    </row>
    <row r="13586" spans="39:39">
      <c r="AM13586" s="445"/>
    </row>
    <row r="13587" spans="39:39">
      <c r="AM13587" s="445"/>
    </row>
    <row r="13588" spans="39:39">
      <c r="AM13588" s="445"/>
    </row>
    <row r="13589" spans="39:39">
      <c r="AM13589" s="445"/>
    </row>
    <row r="13590" spans="39:39">
      <c r="AM13590" s="445"/>
    </row>
    <row r="13591" spans="39:39">
      <c r="AM13591" s="445"/>
    </row>
    <row r="13592" spans="39:39">
      <c r="AM13592" s="445"/>
    </row>
    <row r="13593" spans="39:39">
      <c r="AM13593" s="445"/>
    </row>
    <row r="13594" spans="39:39">
      <c r="AM13594" s="445"/>
    </row>
    <row r="13595" spans="39:39">
      <c r="AM13595" s="445"/>
    </row>
    <row r="13596" spans="39:39">
      <c r="AM13596" s="445"/>
    </row>
    <row r="13597" spans="39:39">
      <c r="AM13597" s="445"/>
    </row>
    <row r="13598" spans="39:39">
      <c r="AM13598" s="445"/>
    </row>
    <row r="13599" spans="39:39">
      <c r="AM13599" s="445"/>
    </row>
    <row r="13600" spans="39:39">
      <c r="AM13600" s="445"/>
    </row>
    <row r="13601" spans="39:39">
      <c r="AM13601" s="445"/>
    </row>
    <row r="13602" spans="39:39">
      <c r="AM13602" s="445"/>
    </row>
    <row r="13603" spans="39:39">
      <c r="AM13603" s="445"/>
    </row>
    <row r="13604" spans="39:39">
      <c r="AM13604" s="445"/>
    </row>
    <row r="13605" spans="39:39">
      <c r="AM13605" s="445"/>
    </row>
    <row r="13606" spans="39:39">
      <c r="AM13606" s="445"/>
    </row>
    <row r="13607" spans="39:39">
      <c r="AM13607" s="445"/>
    </row>
    <row r="13608" spans="39:39">
      <c r="AM13608" s="445"/>
    </row>
    <row r="13609" spans="39:39">
      <c r="AM13609" s="445"/>
    </row>
    <row r="13610" spans="39:39">
      <c r="AM13610" s="445"/>
    </row>
    <row r="13611" spans="39:39">
      <c r="AM13611" s="445"/>
    </row>
    <row r="13612" spans="39:39">
      <c r="AM13612" s="445"/>
    </row>
    <row r="13613" spans="39:39">
      <c r="AM13613" s="445"/>
    </row>
    <row r="13614" spans="39:39">
      <c r="AM13614" s="445"/>
    </row>
    <row r="13615" spans="39:39">
      <c r="AM13615" s="445"/>
    </row>
    <row r="13616" spans="39:39">
      <c r="AM13616" s="445"/>
    </row>
    <row r="13617" spans="39:39">
      <c r="AM13617" s="445"/>
    </row>
    <row r="13618" spans="39:39">
      <c r="AM13618" s="445"/>
    </row>
    <row r="13619" spans="39:39">
      <c r="AM13619" s="445"/>
    </row>
    <row r="13620" spans="39:39">
      <c r="AM13620" s="445"/>
    </row>
    <row r="13621" spans="39:39">
      <c r="AM13621" s="445"/>
    </row>
    <row r="13622" spans="39:39">
      <c r="AM13622" s="445"/>
    </row>
    <row r="13623" spans="39:39">
      <c r="AM13623" s="445"/>
    </row>
    <row r="13624" spans="39:39">
      <c r="AM13624" s="445"/>
    </row>
    <row r="13625" spans="39:39">
      <c r="AM13625" s="445"/>
    </row>
    <row r="13626" spans="39:39">
      <c r="AM13626" s="445"/>
    </row>
    <row r="13627" spans="39:39">
      <c r="AM13627" s="445"/>
    </row>
    <row r="13628" spans="39:39">
      <c r="AM13628" s="445"/>
    </row>
    <row r="13629" spans="39:39">
      <c r="AM13629" s="445"/>
    </row>
    <row r="13630" spans="39:39">
      <c r="AM13630" s="445"/>
    </row>
    <row r="13631" spans="39:39">
      <c r="AM13631" s="445"/>
    </row>
    <row r="13632" spans="39:39">
      <c r="AM13632" s="445"/>
    </row>
    <row r="13633" spans="39:39">
      <c r="AM13633" s="445"/>
    </row>
    <row r="13634" spans="39:39">
      <c r="AM13634" s="445"/>
    </row>
    <row r="13635" spans="39:39">
      <c r="AM13635" s="445"/>
    </row>
    <row r="13636" spans="39:39">
      <c r="AM13636" s="445"/>
    </row>
    <row r="13637" spans="39:39">
      <c r="AM13637" s="445"/>
    </row>
    <row r="13638" spans="39:39">
      <c r="AM13638" s="445"/>
    </row>
    <row r="13639" spans="39:39">
      <c r="AM13639" s="445"/>
    </row>
    <row r="13640" spans="39:39">
      <c r="AM13640" s="445"/>
    </row>
    <row r="13641" spans="39:39">
      <c r="AM13641" s="445"/>
    </row>
    <row r="13642" spans="39:39">
      <c r="AM13642" s="445"/>
    </row>
    <row r="13643" spans="39:39">
      <c r="AM13643" s="445"/>
    </row>
    <row r="13644" spans="39:39">
      <c r="AM13644" s="445"/>
    </row>
    <row r="13645" spans="39:39">
      <c r="AM13645" s="445"/>
    </row>
    <row r="13646" spans="39:39">
      <c r="AM13646" s="445"/>
    </row>
    <row r="13647" spans="39:39">
      <c r="AM13647" s="445"/>
    </row>
    <row r="13648" spans="39:39">
      <c r="AM13648" s="445"/>
    </row>
    <row r="13649" spans="39:39">
      <c r="AM13649" s="445"/>
    </row>
    <row r="13650" spans="39:39">
      <c r="AM13650" s="445"/>
    </row>
    <row r="13651" spans="39:39">
      <c r="AM13651" s="445"/>
    </row>
    <row r="13652" spans="39:39">
      <c r="AM13652" s="445"/>
    </row>
    <row r="13653" spans="39:39">
      <c r="AM13653" s="445"/>
    </row>
    <row r="13654" spans="39:39">
      <c r="AM13654" s="445"/>
    </row>
    <row r="13655" spans="39:39">
      <c r="AM13655" s="445"/>
    </row>
    <row r="13656" spans="39:39">
      <c r="AM13656" s="445"/>
    </row>
    <row r="13657" spans="39:39">
      <c r="AM13657" s="445"/>
    </row>
    <row r="13658" spans="39:39">
      <c r="AM13658" s="445"/>
    </row>
    <row r="13659" spans="39:39">
      <c r="AM13659" s="445"/>
    </row>
    <row r="13660" spans="39:39">
      <c r="AM13660" s="445"/>
    </row>
    <row r="13661" spans="39:39">
      <c r="AM13661" s="445"/>
    </row>
    <row r="13662" spans="39:39">
      <c r="AM13662" s="445"/>
    </row>
    <row r="13663" spans="39:39">
      <c r="AM13663" s="445"/>
    </row>
    <row r="13664" spans="39:39">
      <c r="AM13664" s="445"/>
    </row>
    <row r="13665" spans="39:39">
      <c r="AM13665" s="445"/>
    </row>
    <row r="13666" spans="39:39">
      <c r="AM13666" s="445"/>
    </row>
    <row r="13667" spans="39:39">
      <c r="AM13667" s="445"/>
    </row>
    <row r="13668" spans="39:39">
      <c r="AM13668" s="445"/>
    </row>
    <row r="13669" spans="39:39">
      <c r="AM13669" s="445"/>
    </row>
    <row r="13670" spans="39:39">
      <c r="AM13670" s="445"/>
    </row>
    <row r="13671" spans="39:39">
      <c r="AM13671" s="445"/>
    </row>
    <row r="13672" spans="39:39">
      <c r="AM13672" s="445"/>
    </row>
    <row r="13673" spans="39:39">
      <c r="AM13673" s="445"/>
    </row>
    <row r="13674" spans="39:39">
      <c r="AM13674" s="445"/>
    </row>
    <row r="13675" spans="39:39">
      <c r="AM13675" s="445"/>
    </row>
    <row r="13676" spans="39:39">
      <c r="AM13676" s="445"/>
    </row>
    <row r="13677" spans="39:39">
      <c r="AM13677" s="445"/>
    </row>
    <row r="13678" spans="39:39">
      <c r="AM13678" s="445"/>
    </row>
    <row r="13679" spans="39:39">
      <c r="AM13679" s="445"/>
    </row>
    <row r="13680" spans="39:39">
      <c r="AM13680" s="445"/>
    </row>
    <row r="13681" spans="39:39">
      <c r="AM13681" s="445"/>
    </row>
    <row r="13682" spans="39:39">
      <c r="AM13682" s="445"/>
    </row>
    <row r="13683" spans="39:39">
      <c r="AM13683" s="445"/>
    </row>
    <row r="13684" spans="39:39">
      <c r="AM13684" s="445"/>
    </row>
    <row r="13685" spans="39:39">
      <c r="AM13685" s="445"/>
    </row>
    <row r="13686" spans="39:39">
      <c r="AM13686" s="445"/>
    </row>
    <row r="13687" spans="39:39">
      <c r="AM13687" s="445"/>
    </row>
    <row r="13688" spans="39:39">
      <c r="AM13688" s="445"/>
    </row>
    <row r="13689" spans="39:39">
      <c r="AM13689" s="445"/>
    </row>
    <row r="13690" spans="39:39">
      <c r="AM13690" s="445"/>
    </row>
    <row r="13691" spans="39:39">
      <c r="AM13691" s="445"/>
    </row>
    <row r="13692" spans="39:39">
      <c r="AM13692" s="445"/>
    </row>
    <row r="13693" spans="39:39">
      <c r="AM13693" s="445"/>
    </row>
    <row r="13694" spans="39:39">
      <c r="AM13694" s="445"/>
    </row>
    <row r="13695" spans="39:39">
      <c r="AM13695" s="445"/>
    </row>
    <row r="13696" spans="39:39">
      <c r="AM13696" s="445"/>
    </row>
    <row r="13697" spans="39:39">
      <c r="AM13697" s="445"/>
    </row>
    <row r="13698" spans="39:39">
      <c r="AM13698" s="445"/>
    </row>
    <row r="13699" spans="39:39">
      <c r="AM13699" s="445"/>
    </row>
    <row r="13700" spans="39:39">
      <c r="AM13700" s="445"/>
    </row>
    <row r="13701" spans="39:39">
      <c r="AM13701" s="445"/>
    </row>
    <row r="13702" spans="39:39">
      <c r="AM13702" s="445"/>
    </row>
    <row r="13703" spans="39:39">
      <c r="AM13703" s="445"/>
    </row>
    <row r="13704" spans="39:39">
      <c r="AM13704" s="445"/>
    </row>
    <row r="13705" spans="39:39">
      <c r="AM13705" s="445"/>
    </row>
    <row r="13706" spans="39:39">
      <c r="AM13706" s="445"/>
    </row>
    <row r="13707" spans="39:39">
      <c r="AM13707" s="445"/>
    </row>
    <row r="13708" spans="39:39">
      <c r="AM13708" s="445"/>
    </row>
    <row r="13709" spans="39:39">
      <c r="AM13709" s="445"/>
    </row>
    <row r="13710" spans="39:39">
      <c r="AM13710" s="445"/>
    </row>
    <row r="13711" spans="39:39">
      <c r="AM13711" s="445"/>
    </row>
    <row r="13712" spans="39:39">
      <c r="AM13712" s="445"/>
    </row>
    <row r="13713" spans="39:39">
      <c r="AM13713" s="445"/>
    </row>
    <row r="13714" spans="39:39">
      <c r="AM13714" s="445"/>
    </row>
    <row r="13715" spans="39:39">
      <c r="AM13715" s="445"/>
    </row>
    <row r="13716" spans="39:39">
      <c r="AM13716" s="445"/>
    </row>
    <row r="13717" spans="39:39">
      <c r="AM13717" s="445"/>
    </row>
    <row r="13718" spans="39:39">
      <c r="AM13718" s="445"/>
    </row>
    <row r="13719" spans="39:39">
      <c r="AM13719" s="445"/>
    </row>
    <row r="13720" spans="39:39">
      <c r="AM13720" s="445"/>
    </row>
    <row r="13721" spans="39:39">
      <c r="AM13721" s="445"/>
    </row>
    <row r="13722" spans="39:39">
      <c r="AM13722" s="445"/>
    </row>
    <row r="13723" spans="39:39">
      <c r="AM13723" s="445"/>
    </row>
    <row r="13724" spans="39:39">
      <c r="AM13724" s="445"/>
    </row>
    <row r="13725" spans="39:39">
      <c r="AM13725" s="445"/>
    </row>
    <row r="13726" spans="39:39">
      <c r="AM13726" s="445"/>
    </row>
    <row r="13727" spans="39:39">
      <c r="AM13727" s="445"/>
    </row>
    <row r="13728" spans="39:39">
      <c r="AM13728" s="445"/>
    </row>
    <row r="13729" spans="39:39">
      <c r="AM13729" s="445"/>
    </row>
    <row r="13730" spans="39:39">
      <c r="AM13730" s="445"/>
    </row>
    <row r="13731" spans="39:39">
      <c r="AM13731" s="445"/>
    </row>
    <row r="13732" spans="39:39">
      <c r="AM13732" s="445"/>
    </row>
    <row r="13733" spans="39:39">
      <c r="AM13733" s="445"/>
    </row>
    <row r="13734" spans="39:39">
      <c r="AM13734" s="445"/>
    </row>
    <row r="13735" spans="39:39">
      <c r="AM13735" s="445"/>
    </row>
    <row r="13736" spans="39:39">
      <c r="AM13736" s="445"/>
    </row>
    <row r="13737" spans="39:39">
      <c r="AM13737" s="445"/>
    </row>
    <row r="13738" spans="39:39">
      <c r="AM13738" s="445"/>
    </row>
    <row r="13739" spans="39:39">
      <c r="AM13739" s="445"/>
    </row>
    <row r="13740" spans="39:39">
      <c r="AM13740" s="445"/>
    </row>
    <row r="13741" spans="39:39">
      <c r="AM13741" s="445"/>
    </row>
    <row r="13742" spans="39:39">
      <c r="AM13742" s="445"/>
    </row>
    <row r="13743" spans="39:39">
      <c r="AM13743" s="445"/>
    </row>
    <row r="13744" spans="39:39">
      <c r="AM13744" s="445"/>
    </row>
    <row r="13745" spans="39:39">
      <c r="AM13745" s="445"/>
    </row>
    <row r="13746" spans="39:39">
      <c r="AM13746" s="445"/>
    </row>
    <row r="13747" spans="39:39">
      <c r="AM13747" s="445"/>
    </row>
    <row r="13748" spans="39:39">
      <c r="AM13748" s="445"/>
    </row>
    <row r="13749" spans="39:39">
      <c r="AM13749" s="445"/>
    </row>
    <row r="13750" spans="39:39">
      <c r="AM13750" s="445"/>
    </row>
    <row r="13751" spans="39:39">
      <c r="AM13751" s="445"/>
    </row>
    <row r="13752" spans="39:39">
      <c r="AM13752" s="445"/>
    </row>
    <row r="13753" spans="39:39">
      <c r="AM13753" s="445"/>
    </row>
    <row r="13754" spans="39:39">
      <c r="AM13754" s="445"/>
    </row>
    <row r="13755" spans="39:39">
      <c r="AM13755" s="445"/>
    </row>
    <row r="13756" spans="39:39">
      <c r="AM13756" s="445"/>
    </row>
    <row r="13757" spans="39:39">
      <c r="AM13757" s="445"/>
    </row>
    <row r="13758" spans="39:39">
      <c r="AM13758" s="445"/>
    </row>
    <row r="13759" spans="39:39">
      <c r="AM13759" s="445"/>
    </row>
    <row r="13760" spans="39:39">
      <c r="AM13760" s="445"/>
    </row>
    <row r="13761" spans="39:39">
      <c r="AM13761" s="445"/>
    </row>
    <row r="13762" spans="39:39">
      <c r="AM13762" s="445"/>
    </row>
    <row r="13763" spans="39:39">
      <c r="AM13763" s="445"/>
    </row>
    <row r="13764" spans="39:39">
      <c r="AM13764" s="445"/>
    </row>
    <row r="13765" spans="39:39">
      <c r="AM13765" s="445"/>
    </row>
    <row r="13766" spans="39:39">
      <c r="AM13766" s="445"/>
    </row>
    <row r="13767" spans="39:39">
      <c r="AM13767" s="445"/>
    </row>
    <row r="13768" spans="39:39">
      <c r="AM13768" s="445"/>
    </row>
    <row r="13769" spans="39:39">
      <c r="AM13769" s="445"/>
    </row>
    <row r="13770" spans="39:39">
      <c r="AM13770" s="445"/>
    </row>
    <row r="13771" spans="39:39">
      <c r="AM13771" s="445"/>
    </row>
    <row r="13772" spans="39:39">
      <c r="AM13772" s="445"/>
    </row>
    <row r="13773" spans="39:39">
      <c r="AM13773" s="445"/>
    </row>
    <row r="13774" spans="39:39">
      <c r="AM13774" s="445"/>
    </row>
    <row r="13775" spans="39:39">
      <c r="AM13775" s="445"/>
    </row>
    <row r="13776" spans="39:39">
      <c r="AM13776" s="445"/>
    </row>
    <row r="13777" spans="39:39">
      <c r="AM13777" s="445"/>
    </row>
    <row r="13778" spans="39:39">
      <c r="AM13778" s="445"/>
    </row>
    <row r="13779" spans="39:39">
      <c r="AM13779" s="445"/>
    </row>
    <row r="13780" spans="39:39">
      <c r="AM13780" s="445"/>
    </row>
    <row r="13781" spans="39:39">
      <c r="AM13781" s="445"/>
    </row>
    <row r="13782" spans="39:39">
      <c r="AM13782" s="445"/>
    </row>
    <row r="13783" spans="39:39">
      <c r="AM13783" s="445"/>
    </row>
    <row r="13784" spans="39:39">
      <c r="AM13784" s="445"/>
    </row>
    <row r="13785" spans="39:39">
      <c r="AM13785" s="445"/>
    </row>
    <row r="13786" spans="39:39">
      <c r="AM13786" s="445"/>
    </row>
    <row r="13787" spans="39:39">
      <c r="AM13787" s="445"/>
    </row>
    <row r="13788" spans="39:39">
      <c r="AM13788" s="445"/>
    </row>
    <row r="13789" spans="39:39">
      <c r="AM13789" s="445"/>
    </row>
    <row r="13790" spans="39:39">
      <c r="AM13790" s="445"/>
    </row>
    <row r="13791" spans="39:39">
      <c r="AM13791" s="445"/>
    </row>
    <row r="13792" spans="39:39">
      <c r="AM13792" s="445"/>
    </row>
    <row r="13793" spans="39:39">
      <c r="AM13793" s="445"/>
    </row>
    <row r="13794" spans="39:39">
      <c r="AM13794" s="445"/>
    </row>
    <row r="13795" spans="39:39">
      <c r="AM13795" s="445"/>
    </row>
    <row r="13796" spans="39:39">
      <c r="AM13796" s="445"/>
    </row>
    <row r="13797" spans="39:39">
      <c r="AM13797" s="445"/>
    </row>
    <row r="13798" spans="39:39">
      <c r="AM13798" s="445"/>
    </row>
    <row r="13799" spans="39:39">
      <c r="AM13799" s="445"/>
    </row>
    <row r="13800" spans="39:39">
      <c r="AM13800" s="445"/>
    </row>
    <row r="13801" spans="39:39">
      <c r="AM13801" s="445"/>
    </row>
    <row r="13802" spans="39:39">
      <c r="AM13802" s="445"/>
    </row>
    <row r="13803" spans="39:39">
      <c r="AM13803" s="445"/>
    </row>
    <row r="13804" spans="39:39">
      <c r="AM13804" s="445"/>
    </row>
    <row r="13805" spans="39:39">
      <c r="AM13805" s="445"/>
    </row>
    <row r="13806" spans="39:39">
      <c r="AM13806" s="445"/>
    </row>
    <row r="13807" spans="39:39">
      <c r="AM13807" s="445"/>
    </row>
    <row r="13808" spans="39:39">
      <c r="AM13808" s="445"/>
    </row>
    <row r="13809" spans="39:39">
      <c r="AM13809" s="445"/>
    </row>
    <row r="13810" spans="39:39">
      <c r="AM13810" s="445"/>
    </row>
    <row r="13811" spans="39:39">
      <c r="AM13811" s="445"/>
    </row>
    <row r="13812" spans="39:39">
      <c r="AM13812" s="445"/>
    </row>
    <row r="13813" spans="39:39">
      <c r="AM13813" s="445"/>
    </row>
    <row r="13814" spans="39:39">
      <c r="AM13814" s="445"/>
    </row>
    <row r="13815" spans="39:39">
      <c r="AM13815" s="445"/>
    </row>
    <row r="13816" spans="39:39">
      <c r="AM13816" s="445"/>
    </row>
    <row r="13817" spans="39:39">
      <c r="AM13817" s="445"/>
    </row>
    <row r="13818" spans="39:39">
      <c r="AM13818" s="445"/>
    </row>
    <row r="13819" spans="39:39">
      <c r="AM13819" s="445"/>
    </row>
    <row r="13820" spans="39:39">
      <c r="AM13820" s="445"/>
    </row>
    <row r="13821" spans="39:39">
      <c r="AM13821" s="445"/>
    </row>
    <row r="13822" spans="39:39">
      <c r="AM13822" s="445"/>
    </row>
    <row r="13823" spans="39:39">
      <c r="AM13823" s="445"/>
    </row>
    <row r="13824" spans="39:39">
      <c r="AM13824" s="445"/>
    </row>
    <row r="13825" spans="39:39">
      <c r="AM13825" s="445"/>
    </row>
    <row r="13826" spans="39:39">
      <c r="AM13826" s="445"/>
    </row>
    <row r="13827" spans="39:39">
      <c r="AM13827" s="445"/>
    </row>
    <row r="13828" spans="39:39">
      <c r="AM13828" s="445"/>
    </row>
    <row r="13829" spans="39:39">
      <c r="AM13829" s="445"/>
    </row>
    <row r="13830" spans="39:39">
      <c r="AM13830" s="445"/>
    </row>
    <row r="13831" spans="39:39">
      <c r="AM13831" s="445"/>
    </row>
    <row r="13832" spans="39:39">
      <c r="AM13832" s="445"/>
    </row>
    <row r="13833" spans="39:39">
      <c r="AM13833" s="445"/>
    </row>
    <row r="13834" spans="39:39">
      <c r="AM13834" s="445"/>
    </row>
    <row r="13835" spans="39:39">
      <c r="AM13835" s="445"/>
    </row>
    <row r="13836" spans="39:39">
      <c r="AM13836" s="445"/>
    </row>
    <row r="13837" spans="39:39">
      <c r="AM13837" s="445"/>
    </row>
    <row r="13838" spans="39:39">
      <c r="AM13838" s="445"/>
    </row>
    <row r="13839" spans="39:39">
      <c r="AM13839" s="445"/>
    </row>
    <row r="13840" spans="39:39">
      <c r="AM13840" s="445"/>
    </row>
    <row r="13841" spans="39:39">
      <c r="AM13841" s="445"/>
    </row>
    <row r="13842" spans="39:39">
      <c r="AM13842" s="445"/>
    </row>
    <row r="13843" spans="39:39">
      <c r="AM13843" s="445"/>
    </row>
    <row r="13844" spans="39:39">
      <c r="AM13844" s="445"/>
    </row>
    <row r="13845" spans="39:39">
      <c r="AM13845" s="445"/>
    </row>
    <row r="13846" spans="39:39">
      <c r="AM13846" s="445"/>
    </row>
    <row r="13847" spans="39:39">
      <c r="AM13847" s="445"/>
    </row>
    <row r="13848" spans="39:39">
      <c r="AM13848" s="445"/>
    </row>
    <row r="13849" spans="39:39">
      <c r="AM13849" s="445"/>
    </row>
    <row r="13850" spans="39:39">
      <c r="AM13850" s="445"/>
    </row>
    <row r="13851" spans="39:39">
      <c r="AM13851" s="445"/>
    </row>
    <row r="13852" spans="39:39">
      <c r="AM13852" s="445"/>
    </row>
    <row r="13853" spans="39:39">
      <c r="AM13853" s="445"/>
    </row>
    <row r="13854" spans="39:39">
      <c r="AM13854" s="445"/>
    </row>
    <row r="13855" spans="39:39">
      <c r="AM13855" s="445"/>
    </row>
    <row r="13856" spans="39:39">
      <c r="AM13856" s="445"/>
    </row>
    <row r="13857" spans="39:39">
      <c r="AM13857" s="445"/>
    </row>
    <row r="13858" spans="39:39">
      <c r="AM13858" s="445"/>
    </row>
    <row r="13859" spans="39:39">
      <c r="AM13859" s="445"/>
    </row>
    <row r="13860" spans="39:39">
      <c r="AM13860" s="445"/>
    </row>
    <row r="13861" spans="39:39">
      <c r="AM13861" s="445"/>
    </row>
    <row r="13862" spans="39:39">
      <c r="AM13862" s="445"/>
    </row>
    <row r="13863" spans="39:39">
      <c r="AM13863" s="445"/>
    </row>
    <row r="13864" spans="39:39">
      <c r="AM13864" s="445"/>
    </row>
    <row r="13865" spans="39:39">
      <c r="AM13865" s="445"/>
    </row>
    <row r="13866" spans="39:39">
      <c r="AM13866" s="445"/>
    </row>
    <row r="13867" spans="39:39">
      <c r="AM13867" s="445"/>
    </row>
    <row r="13868" spans="39:39">
      <c r="AM13868" s="445"/>
    </row>
    <row r="13869" spans="39:39">
      <c r="AM13869" s="445"/>
    </row>
    <row r="13870" spans="39:39">
      <c r="AM13870" s="445"/>
    </row>
    <row r="13871" spans="39:39">
      <c r="AM13871" s="445"/>
    </row>
    <row r="13872" spans="39:39">
      <c r="AM13872" s="445"/>
    </row>
    <row r="13873" spans="39:39">
      <c r="AM13873" s="445"/>
    </row>
    <row r="13874" spans="39:39">
      <c r="AM13874" s="445"/>
    </row>
    <row r="13875" spans="39:39">
      <c r="AM13875" s="445"/>
    </row>
    <row r="13876" spans="39:39">
      <c r="AM13876" s="445"/>
    </row>
    <row r="13877" spans="39:39">
      <c r="AM13877" s="445"/>
    </row>
    <row r="13878" spans="39:39">
      <c r="AM13878" s="445"/>
    </row>
    <row r="13879" spans="39:39">
      <c r="AM13879" s="445"/>
    </row>
    <row r="13880" spans="39:39">
      <c r="AM13880" s="445"/>
    </row>
    <row r="13881" spans="39:39">
      <c r="AM13881" s="445"/>
    </row>
    <row r="13882" spans="39:39">
      <c r="AM13882" s="445"/>
    </row>
    <row r="13883" spans="39:39">
      <c r="AM13883" s="445"/>
    </row>
    <row r="13884" spans="39:39">
      <c r="AM13884" s="445"/>
    </row>
    <row r="13885" spans="39:39">
      <c r="AM13885" s="445"/>
    </row>
    <row r="13886" spans="39:39">
      <c r="AM13886" s="445"/>
    </row>
    <row r="13887" spans="39:39">
      <c r="AM13887" s="445"/>
    </row>
    <row r="13888" spans="39:39">
      <c r="AM13888" s="445"/>
    </row>
    <row r="13889" spans="39:39">
      <c r="AM13889" s="445"/>
    </row>
    <row r="13890" spans="39:39">
      <c r="AM13890" s="445"/>
    </row>
    <row r="13891" spans="39:39">
      <c r="AM13891" s="445"/>
    </row>
    <row r="13892" spans="39:39">
      <c r="AM13892" s="445"/>
    </row>
    <row r="13893" spans="39:39">
      <c r="AM13893" s="445"/>
    </row>
    <row r="13894" spans="39:39">
      <c r="AM13894" s="445"/>
    </row>
    <row r="13895" spans="39:39">
      <c r="AM13895" s="445"/>
    </row>
    <row r="13896" spans="39:39">
      <c r="AM13896" s="445"/>
    </row>
    <row r="13897" spans="39:39">
      <c r="AM13897" s="445"/>
    </row>
    <row r="13898" spans="39:39">
      <c r="AM13898" s="445"/>
    </row>
    <row r="13899" spans="39:39">
      <c r="AM13899" s="445"/>
    </row>
    <row r="13900" spans="39:39">
      <c r="AM13900" s="445"/>
    </row>
    <row r="13901" spans="39:39">
      <c r="AM13901" s="445"/>
    </row>
    <row r="13902" spans="39:39">
      <c r="AM13902" s="445"/>
    </row>
    <row r="13903" spans="39:39">
      <c r="AM13903" s="445"/>
    </row>
    <row r="13904" spans="39:39">
      <c r="AM13904" s="445"/>
    </row>
    <row r="13905" spans="39:39">
      <c r="AM13905" s="445"/>
    </row>
    <row r="13906" spans="39:39">
      <c r="AM13906" s="445"/>
    </row>
    <row r="13907" spans="39:39">
      <c r="AM13907" s="445"/>
    </row>
    <row r="13908" spans="39:39">
      <c r="AM13908" s="445"/>
    </row>
    <row r="13909" spans="39:39">
      <c r="AM13909" s="445"/>
    </row>
    <row r="13910" spans="39:39">
      <c r="AM13910" s="445"/>
    </row>
    <row r="13911" spans="39:39">
      <c r="AM13911" s="445"/>
    </row>
    <row r="13912" spans="39:39">
      <c r="AM13912" s="445"/>
    </row>
    <row r="13913" spans="39:39">
      <c r="AM13913" s="445"/>
    </row>
    <row r="13914" spans="39:39">
      <c r="AM13914" s="445"/>
    </row>
    <row r="13915" spans="39:39">
      <c r="AM13915" s="445"/>
    </row>
    <row r="13916" spans="39:39">
      <c r="AM13916" s="445"/>
    </row>
    <row r="13917" spans="39:39">
      <c r="AM13917" s="445"/>
    </row>
    <row r="13918" spans="39:39">
      <c r="AM13918" s="445"/>
    </row>
    <row r="13919" spans="39:39">
      <c r="AM13919" s="445"/>
    </row>
    <row r="13920" spans="39:39">
      <c r="AM13920" s="445"/>
    </row>
    <row r="13921" spans="39:39">
      <c r="AM13921" s="445"/>
    </row>
    <row r="13922" spans="39:39">
      <c r="AM13922" s="445"/>
    </row>
    <row r="13923" spans="39:39">
      <c r="AM13923" s="445"/>
    </row>
    <row r="13924" spans="39:39">
      <c r="AM13924" s="445"/>
    </row>
    <row r="13925" spans="39:39">
      <c r="AM13925" s="445"/>
    </row>
    <row r="13926" spans="39:39">
      <c r="AM13926" s="445"/>
    </row>
    <row r="13927" spans="39:39">
      <c r="AM13927" s="445"/>
    </row>
    <row r="13928" spans="39:39">
      <c r="AM13928" s="445"/>
    </row>
    <row r="13929" spans="39:39">
      <c r="AM13929" s="445"/>
    </row>
    <row r="13930" spans="39:39">
      <c r="AM13930" s="445"/>
    </row>
    <row r="13931" spans="39:39">
      <c r="AM13931" s="445"/>
    </row>
    <row r="13932" spans="39:39">
      <c r="AM13932" s="445"/>
    </row>
    <row r="13933" spans="39:39">
      <c r="AM13933" s="445"/>
    </row>
    <row r="13934" spans="39:39">
      <c r="AM13934" s="445"/>
    </row>
    <row r="13935" spans="39:39">
      <c r="AM13935" s="445"/>
    </row>
    <row r="13936" spans="39:39">
      <c r="AM13936" s="445"/>
    </row>
    <row r="13937" spans="39:39">
      <c r="AM13937" s="445"/>
    </row>
    <row r="13938" spans="39:39">
      <c r="AM13938" s="445"/>
    </row>
    <row r="13939" spans="39:39">
      <c r="AM13939" s="445"/>
    </row>
    <row r="13940" spans="39:39">
      <c r="AM13940" s="445"/>
    </row>
    <row r="13941" spans="39:39">
      <c r="AM13941" s="445"/>
    </row>
    <row r="13942" spans="39:39">
      <c r="AM13942" s="445"/>
    </row>
    <row r="13943" spans="39:39">
      <c r="AM13943" s="445"/>
    </row>
    <row r="13944" spans="39:39">
      <c r="AM13944" s="445"/>
    </row>
    <row r="13945" spans="39:39">
      <c r="AM13945" s="445"/>
    </row>
    <row r="13946" spans="39:39">
      <c r="AM13946" s="445"/>
    </row>
    <row r="13947" spans="39:39">
      <c r="AM13947" s="445"/>
    </row>
    <row r="13948" spans="39:39">
      <c r="AM13948" s="445"/>
    </row>
    <row r="13949" spans="39:39">
      <c r="AM13949" s="445"/>
    </row>
    <row r="13950" spans="39:39">
      <c r="AM13950" s="445"/>
    </row>
    <row r="13951" spans="39:39">
      <c r="AM13951" s="445"/>
    </row>
    <row r="13952" spans="39:39">
      <c r="AM13952" s="445"/>
    </row>
    <row r="13953" spans="39:39">
      <c r="AM13953" s="445"/>
    </row>
    <row r="13954" spans="39:39">
      <c r="AM13954" s="445"/>
    </row>
    <row r="13955" spans="39:39">
      <c r="AM13955" s="445"/>
    </row>
    <row r="13956" spans="39:39">
      <c r="AM13956" s="445"/>
    </row>
    <row r="13957" spans="39:39">
      <c r="AM13957" s="445"/>
    </row>
    <row r="13958" spans="39:39">
      <c r="AM13958" s="445"/>
    </row>
    <row r="13959" spans="39:39">
      <c r="AM13959" s="445"/>
    </row>
    <row r="13960" spans="39:39">
      <c r="AM13960" s="445"/>
    </row>
    <row r="13961" spans="39:39">
      <c r="AM13961" s="445"/>
    </row>
    <row r="13962" spans="39:39">
      <c r="AM13962" s="445"/>
    </row>
    <row r="13963" spans="39:39">
      <c r="AM13963" s="445"/>
    </row>
    <row r="13964" spans="39:39">
      <c r="AM13964" s="445"/>
    </row>
    <row r="13965" spans="39:39">
      <c r="AM13965" s="445"/>
    </row>
    <row r="13966" spans="39:39">
      <c r="AM13966" s="445"/>
    </row>
    <row r="13967" spans="39:39">
      <c r="AM13967" s="445"/>
    </row>
    <row r="13968" spans="39:39">
      <c r="AM13968" s="445"/>
    </row>
    <row r="13969" spans="39:39">
      <c r="AM13969" s="445"/>
    </row>
    <row r="13970" spans="39:39">
      <c r="AM13970" s="445"/>
    </row>
    <row r="13971" spans="39:39">
      <c r="AM13971" s="445"/>
    </row>
    <row r="13972" spans="39:39">
      <c r="AM13972" s="445"/>
    </row>
    <row r="13973" spans="39:39">
      <c r="AM13973" s="445"/>
    </row>
    <row r="13974" spans="39:39">
      <c r="AM13974" s="445"/>
    </row>
    <row r="13975" spans="39:39">
      <c r="AM13975" s="445"/>
    </row>
    <row r="13976" spans="39:39">
      <c r="AM13976" s="445"/>
    </row>
    <row r="13977" spans="39:39">
      <c r="AM13977" s="445"/>
    </row>
    <row r="13978" spans="39:39">
      <c r="AM13978" s="445"/>
    </row>
    <row r="13979" spans="39:39">
      <c r="AM13979" s="445"/>
    </row>
    <row r="13980" spans="39:39">
      <c r="AM13980" s="445"/>
    </row>
    <row r="13981" spans="39:39">
      <c r="AM13981" s="445"/>
    </row>
    <row r="13982" spans="39:39">
      <c r="AM13982" s="445"/>
    </row>
    <row r="13983" spans="39:39">
      <c r="AM13983" s="445"/>
    </row>
    <row r="13984" spans="39:39">
      <c r="AM13984" s="445"/>
    </row>
    <row r="13985" spans="39:39">
      <c r="AM13985" s="445"/>
    </row>
    <row r="13986" spans="39:39">
      <c r="AM13986" s="445"/>
    </row>
    <row r="13987" spans="39:39">
      <c r="AM13987" s="445"/>
    </row>
    <row r="13988" spans="39:39">
      <c r="AM13988" s="445"/>
    </row>
    <row r="13989" spans="39:39">
      <c r="AM13989" s="445"/>
    </row>
    <row r="13990" spans="39:39">
      <c r="AM13990" s="445"/>
    </row>
    <row r="13991" spans="39:39">
      <c r="AM13991" s="445"/>
    </row>
    <row r="13992" spans="39:39">
      <c r="AM13992" s="445"/>
    </row>
    <row r="13993" spans="39:39">
      <c r="AM13993" s="445"/>
    </row>
    <row r="13994" spans="39:39">
      <c r="AM13994" s="445"/>
    </row>
    <row r="13995" spans="39:39">
      <c r="AM13995" s="445"/>
    </row>
    <row r="13996" spans="39:39">
      <c r="AM13996" s="445"/>
    </row>
    <row r="13997" spans="39:39">
      <c r="AM13997" s="445"/>
    </row>
    <row r="13998" spans="39:39">
      <c r="AM13998" s="445"/>
    </row>
    <row r="13999" spans="39:39">
      <c r="AM13999" s="445"/>
    </row>
    <row r="14000" spans="39:39">
      <c r="AM14000" s="445"/>
    </row>
    <row r="14001" spans="39:39">
      <c r="AM14001" s="445"/>
    </row>
    <row r="14002" spans="39:39">
      <c r="AM14002" s="445"/>
    </row>
    <row r="14003" spans="39:39">
      <c r="AM14003" s="445"/>
    </row>
    <row r="14004" spans="39:39">
      <c r="AM14004" s="445"/>
    </row>
    <row r="14005" spans="39:39">
      <c r="AM14005" s="445"/>
    </row>
    <row r="14006" spans="39:39">
      <c r="AM14006" s="445"/>
    </row>
    <row r="14007" spans="39:39">
      <c r="AM14007" s="445"/>
    </row>
    <row r="14008" spans="39:39">
      <c r="AM14008" s="445"/>
    </row>
    <row r="14009" spans="39:39">
      <c r="AM14009" s="445"/>
    </row>
    <row r="14010" spans="39:39">
      <c r="AM14010" s="445"/>
    </row>
    <row r="14011" spans="39:39">
      <c r="AM14011" s="445"/>
    </row>
    <row r="14012" spans="39:39">
      <c r="AM14012" s="445"/>
    </row>
    <row r="14013" spans="39:39">
      <c r="AM14013" s="445"/>
    </row>
    <row r="14014" spans="39:39">
      <c r="AM14014" s="445"/>
    </row>
    <row r="14015" spans="39:39">
      <c r="AM14015" s="445"/>
    </row>
    <row r="14016" spans="39:39">
      <c r="AM14016" s="445"/>
    </row>
    <row r="14017" spans="39:39">
      <c r="AM14017" s="445"/>
    </row>
    <row r="14018" spans="39:39">
      <c r="AM14018" s="445"/>
    </row>
    <row r="14019" spans="39:39">
      <c r="AM14019" s="445"/>
    </row>
    <row r="14020" spans="39:39">
      <c r="AM14020" s="445"/>
    </row>
    <row r="14021" spans="39:39">
      <c r="AM14021" s="445"/>
    </row>
    <row r="14022" spans="39:39">
      <c r="AM14022" s="445"/>
    </row>
    <row r="14023" spans="39:39">
      <c r="AM14023" s="445"/>
    </row>
    <row r="14024" spans="39:39">
      <c r="AM14024" s="445"/>
    </row>
    <row r="14025" spans="39:39">
      <c r="AM14025" s="445"/>
    </row>
    <row r="14026" spans="39:39">
      <c r="AM14026" s="445"/>
    </row>
    <row r="14027" spans="39:39">
      <c r="AM14027" s="445"/>
    </row>
    <row r="14028" spans="39:39">
      <c r="AM14028" s="445"/>
    </row>
    <row r="14029" spans="39:39">
      <c r="AM14029" s="445"/>
    </row>
    <row r="14030" spans="39:39">
      <c r="AM14030" s="445"/>
    </row>
    <row r="14031" spans="39:39">
      <c r="AM14031" s="445"/>
    </row>
    <row r="14032" spans="39:39">
      <c r="AM14032" s="445"/>
    </row>
    <row r="14033" spans="39:39">
      <c r="AM14033" s="445"/>
    </row>
    <row r="14034" spans="39:39">
      <c r="AM14034" s="445"/>
    </row>
    <row r="14035" spans="39:39">
      <c r="AM14035" s="445"/>
    </row>
    <row r="14036" spans="39:39">
      <c r="AM14036" s="445"/>
    </row>
    <row r="14037" spans="39:39">
      <c r="AM14037" s="445"/>
    </row>
    <row r="14038" spans="39:39">
      <c r="AM14038" s="445"/>
    </row>
    <row r="14039" spans="39:39">
      <c r="AM14039" s="445"/>
    </row>
    <row r="14040" spans="39:39">
      <c r="AM14040" s="445"/>
    </row>
    <row r="14041" spans="39:39">
      <c r="AM14041" s="445"/>
    </row>
    <row r="14042" spans="39:39">
      <c r="AM14042" s="445"/>
    </row>
    <row r="14043" spans="39:39">
      <c r="AM14043" s="445"/>
    </row>
    <row r="14044" spans="39:39">
      <c r="AM14044" s="445"/>
    </row>
    <row r="14045" spans="39:39">
      <c r="AM14045" s="445"/>
    </row>
    <row r="14046" spans="39:39">
      <c r="AM14046" s="445"/>
    </row>
    <row r="14047" spans="39:39">
      <c r="AM14047" s="445"/>
    </row>
    <row r="14048" spans="39:39">
      <c r="AM14048" s="445"/>
    </row>
    <row r="14049" spans="39:39">
      <c r="AM14049" s="445"/>
    </row>
    <row r="14050" spans="39:39">
      <c r="AM14050" s="445"/>
    </row>
    <row r="14051" spans="39:39">
      <c r="AM14051" s="445"/>
    </row>
    <row r="14052" spans="39:39">
      <c r="AM14052" s="445"/>
    </row>
    <row r="14053" spans="39:39">
      <c r="AM14053" s="445"/>
    </row>
    <row r="14054" spans="39:39">
      <c r="AM14054" s="445"/>
    </row>
    <row r="14055" spans="39:39">
      <c r="AM14055" s="445"/>
    </row>
    <row r="14056" spans="39:39">
      <c r="AM14056" s="445"/>
    </row>
    <row r="14057" spans="39:39">
      <c r="AM14057" s="445"/>
    </row>
    <row r="14058" spans="39:39">
      <c r="AM14058" s="445"/>
    </row>
    <row r="14059" spans="39:39">
      <c r="AM14059" s="445"/>
    </row>
    <row r="14060" spans="39:39">
      <c r="AM14060" s="445"/>
    </row>
    <row r="14061" spans="39:39">
      <c r="AM14061" s="445"/>
    </row>
    <row r="14062" spans="39:39">
      <c r="AM14062" s="445"/>
    </row>
    <row r="14063" spans="39:39">
      <c r="AM14063" s="445"/>
    </row>
    <row r="14064" spans="39:39">
      <c r="AM14064" s="445"/>
    </row>
    <row r="14065" spans="39:39">
      <c r="AM14065" s="445"/>
    </row>
    <row r="14066" spans="39:39">
      <c r="AM14066" s="445"/>
    </row>
    <row r="14067" spans="39:39">
      <c r="AM14067" s="445"/>
    </row>
    <row r="14068" spans="39:39">
      <c r="AM14068" s="445"/>
    </row>
    <row r="14069" spans="39:39">
      <c r="AM14069" s="445"/>
    </row>
    <row r="14070" spans="39:39">
      <c r="AM14070" s="445"/>
    </row>
    <row r="14071" spans="39:39">
      <c r="AM14071" s="445"/>
    </row>
    <row r="14072" spans="39:39">
      <c r="AM14072" s="445"/>
    </row>
    <row r="14073" spans="39:39">
      <c r="AM14073" s="445"/>
    </row>
    <row r="14074" spans="39:39">
      <c r="AM14074" s="445"/>
    </row>
    <row r="14075" spans="39:39">
      <c r="AM14075" s="445"/>
    </row>
    <row r="14076" spans="39:39">
      <c r="AM14076" s="445"/>
    </row>
    <row r="14077" spans="39:39">
      <c r="AM14077" s="445"/>
    </row>
    <row r="14078" spans="39:39">
      <c r="AM14078" s="445"/>
    </row>
    <row r="14079" spans="39:39">
      <c r="AM14079" s="445"/>
    </row>
    <row r="14080" spans="39:39">
      <c r="AM14080" s="445"/>
    </row>
    <row r="14081" spans="39:39">
      <c r="AM14081" s="445"/>
    </row>
    <row r="14082" spans="39:39">
      <c r="AM14082" s="445"/>
    </row>
    <row r="14083" spans="39:39">
      <c r="AM14083" s="445"/>
    </row>
    <row r="14084" spans="39:39">
      <c r="AM14084" s="445"/>
    </row>
    <row r="14085" spans="39:39">
      <c r="AM14085" s="445"/>
    </row>
    <row r="14086" spans="39:39">
      <c r="AM14086" s="445"/>
    </row>
    <row r="14087" spans="39:39">
      <c r="AM14087" s="445"/>
    </row>
    <row r="14088" spans="39:39">
      <c r="AM14088" s="445"/>
    </row>
    <row r="14089" spans="39:39">
      <c r="AM14089" s="445"/>
    </row>
    <row r="14090" spans="39:39">
      <c r="AM14090" s="445"/>
    </row>
    <row r="14091" spans="39:39">
      <c r="AM14091" s="445"/>
    </row>
    <row r="14092" spans="39:39">
      <c r="AM14092" s="445"/>
    </row>
    <row r="14093" spans="39:39">
      <c r="AM14093" s="445"/>
    </row>
    <row r="14094" spans="39:39">
      <c r="AM14094" s="445"/>
    </row>
    <row r="14095" spans="39:39">
      <c r="AM14095" s="445"/>
    </row>
    <row r="14096" spans="39:39">
      <c r="AM14096" s="445"/>
    </row>
    <row r="14097" spans="39:39">
      <c r="AM14097" s="445"/>
    </row>
    <row r="14098" spans="39:39">
      <c r="AM14098" s="445"/>
    </row>
    <row r="14099" spans="39:39">
      <c r="AM14099" s="445"/>
    </row>
    <row r="14100" spans="39:39">
      <c r="AM14100" s="445"/>
    </row>
    <row r="14101" spans="39:39">
      <c r="AM14101" s="445"/>
    </row>
    <row r="14102" spans="39:39">
      <c r="AM14102" s="445"/>
    </row>
    <row r="14103" spans="39:39">
      <c r="AM14103" s="445"/>
    </row>
    <row r="14104" spans="39:39">
      <c r="AM14104" s="445"/>
    </row>
    <row r="14105" spans="39:39">
      <c r="AM14105" s="445"/>
    </row>
    <row r="14106" spans="39:39">
      <c r="AM14106" s="445"/>
    </row>
    <row r="14107" spans="39:39">
      <c r="AM14107" s="445"/>
    </row>
    <row r="14108" spans="39:39">
      <c r="AM14108" s="445"/>
    </row>
    <row r="14109" spans="39:39">
      <c r="AM14109" s="445"/>
    </row>
    <row r="14110" spans="39:39">
      <c r="AM14110" s="445"/>
    </row>
    <row r="14111" spans="39:39">
      <c r="AM14111" s="445"/>
    </row>
    <row r="14112" spans="39:39">
      <c r="AM14112" s="445"/>
    </row>
    <row r="14113" spans="39:39">
      <c r="AM14113" s="445"/>
    </row>
    <row r="14114" spans="39:39">
      <c r="AM14114" s="445"/>
    </row>
    <row r="14115" spans="39:39">
      <c r="AM14115" s="445"/>
    </row>
    <row r="14116" spans="39:39">
      <c r="AM14116" s="445"/>
    </row>
    <row r="14117" spans="39:39">
      <c r="AM14117" s="445"/>
    </row>
    <row r="14118" spans="39:39">
      <c r="AM14118" s="445"/>
    </row>
    <row r="14119" spans="39:39">
      <c r="AM14119" s="445"/>
    </row>
    <row r="14120" spans="39:39">
      <c r="AM14120" s="445"/>
    </row>
    <row r="14121" spans="39:39">
      <c r="AM14121" s="445"/>
    </row>
    <row r="14122" spans="39:39">
      <c r="AM14122" s="445"/>
    </row>
    <row r="14123" spans="39:39">
      <c r="AM14123" s="445"/>
    </row>
    <row r="14124" spans="39:39">
      <c r="AM14124" s="445"/>
    </row>
    <row r="14125" spans="39:39">
      <c r="AM14125" s="445"/>
    </row>
    <row r="14126" spans="39:39">
      <c r="AM14126" s="445"/>
    </row>
    <row r="14127" spans="39:39">
      <c r="AM14127" s="445"/>
    </row>
    <row r="14128" spans="39:39">
      <c r="AM14128" s="445"/>
    </row>
    <row r="14129" spans="39:39">
      <c r="AM14129" s="445"/>
    </row>
    <row r="14130" spans="39:39">
      <c r="AM14130" s="445"/>
    </row>
    <row r="14131" spans="39:39">
      <c r="AM14131" s="445"/>
    </row>
    <row r="14132" spans="39:39">
      <c r="AM14132" s="445"/>
    </row>
    <row r="14133" spans="39:39">
      <c r="AM14133" s="445"/>
    </row>
    <row r="14134" spans="39:39">
      <c r="AM14134" s="445"/>
    </row>
    <row r="14135" spans="39:39">
      <c r="AM14135" s="445"/>
    </row>
    <row r="14136" spans="39:39">
      <c r="AM14136" s="445"/>
    </row>
    <row r="14137" spans="39:39">
      <c r="AM14137" s="445"/>
    </row>
    <row r="14138" spans="39:39">
      <c r="AM14138" s="445"/>
    </row>
    <row r="14139" spans="39:39">
      <c r="AM14139" s="445"/>
    </row>
    <row r="14140" spans="39:39">
      <c r="AM14140" s="445"/>
    </row>
    <row r="14141" spans="39:39">
      <c r="AM14141" s="445"/>
    </row>
    <row r="14142" spans="39:39">
      <c r="AM14142" s="445"/>
    </row>
    <row r="14143" spans="39:39">
      <c r="AM14143" s="445"/>
    </row>
    <row r="14144" spans="39:39">
      <c r="AM14144" s="445"/>
    </row>
    <row r="14145" spans="39:39">
      <c r="AM14145" s="445"/>
    </row>
    <row r="14146" spans="39:39">
      <c r="AM14146" s="445"/>
    </row>
    <row r="14147" spans="39:39">
      <c r="AM14147" s="445"/>
    </row>
    <row r="14148" spans="39:39">
      <c r="AM14148" s="445"/>
    </row>
    <row r="14149" spans="39:39">
      <c r="AM14149" s="445"/>
    </row>
    <row r="14150" spans="39:39">
      <c r="AM14150" s="445"/>
    </row>
    <row r="14151" spans="39:39">
      <c r="AM14151" s="445"/>
    </row>
    <row r="14152" spans="39:39">
      <c r="AM14152" s="445"/>
    </row>
    <row r="14153" spans="39:39">
      <c r="AM14153" s="445"/>
    </row>
    <row r="14154" spans="39:39">
      <c r="AM14154" s="445"/>
    </row>
    <row r="14155" spans="39:39">
      <c r="AM14155" s="445"/>
    </row>
    <row r="14156" spans="39:39">
      <c r="AM14156" s="445"/>
    </row>
    <row r="14157" spans="39:39">
      <c r="AM14157" s="445"/>
    </row>
    <row r="14158" spans="39:39">
      <c r="AM14158" s="445"/>
    </row>
    <row r="14159" spans="39:39">
      <c r="AM14159" s="445"/>
    </row>
    <row r="14160" spans="39:39">
      <c r="AM14160" s="445"/>
    </row>
    <row r="14161" spans="39:39">
      <c r="AM14161" s="445"/>
    </row>
    <row r="14162" spans="39:39">
      <c r="AM14162" s="445"/>
    </row>
    <row r="14163" spans="39:39">
      <c r="AM14163" s="445"/>
    </row>
    <row r="14164" spans="39:39">
      <c r="AM14164" s="445"/>
    </row>
    <row r="14165" spans="39:39">
      <c r="AM14165" s="445"/>
    </row>
    <row r="14166" spans="39:39">
      <c r="AM14166" s="445"/>
    </row>
    <row r="14167" spans="39:39">
      <c r="AM14167" s="445"/>
    </row>
    <row r="14168" spans="39:39">
      <c r="AM14168" s="445"/>
    </row>
    <row r="14169" spans="39:39">
      <c r="AM14169" s="445"/>
    </row>
    <row r="14170" spans="39:39">
      <c r="AM14170" s="445"/>
    </row>
    <row r="14171" spans="39:39">
      <c r="AM14171" s="445"/>
    </row>
    <row r="14172" spans="39:39">
      <c r="AM14172" s="445"/>
    </row>
    <row r="14173" spans="39:39">
      <c r="AM14173" s="445"/>
    </row>
    <row r="14174" spans="39:39">
      <c r="AM14174" s="445"/>
    </row>
    <row r="14175" spans="39:39">
      <c r="AM14175" s="445"/>
    </row>
    <row r="14176" spans="39:39">
      <c r="AM14176" s="445"/>
    </row>
    <row r="14177" spans="39:39">
      <c r="AM14177" s="445"/>
    </row>
    <row r="14178" spans="39:39">
      <c r="AM14178" s="445"/>
    </row>
    <row r="14179" spans="39:39">
      <c r="AM14179" s="445"/>
    </row>
    <row r="14180" spans="39:39">
      <c r="AM14180" s="445"/>
    </row>
    <row r="14181" spans="39:39">
      <c r="AM14181" s="445"/>
    </row>
    <row r="14182" spans="39:39">
      <c r="AM14182" s="445"/>
    </row>
    <row r="14183" spans="39:39">
      <c r="AM14183" s="445"/>
    </row>
    <row r="14184" spans="39:39">
      <c r="AM14184" s="445"/>
    </row>
    <row r="14185" spans="39:39">
      <c r="AM14185" s="445"/>
    </row>
    <row r="14186" spans="39:39">
      <c r="AM14186" s="445"/>
    </row>
    <row r="14187" spans="39:39">
      <c r="AM14187" s="445"/>
    </row>
    <row r="14188" spans="39:39">
      <c r="AM14188" s="445"/>
    </row>
    <row r="14189" spans="39:39">
      <c r="AM14189" s="445"/>
    </row>
    <row r="14190" spans="39:39">
      <c r="AM14190" s="445"/>
    </row>
    <row r="14191" spans="39:39">
      <c r="AM14191" s="445"/>
    </row>
    <row r="14192" spans="39:39">
      <c r="AM14192" s="445"/>
    </row>
    <row r="14193" spans="39:39">
      <c r="AM14193" s="445"/>
    </row>
    <row r="14194" spans="39:39">
      <c r="AM14194" s="445"/>
    </row>
    <row r="14195" spans="39:39">
      <c r="AM14195" s="445"/>
    </row>
    <row r="14196" spans="39:39">
      <c r="AM14196" s="445"/>
    </row>
    <row r="14197" spans="39:39">
      <c r="AM14197" s="445"/>
    </row>
    <row r="14198" spans="39:39">
      <c r="AM14198" s="445"/>
    </row>
    <row r="14199" spans="39:39">
      <c r="AM14199" s="445"/>
    </row>
    <row r="14200" spans="39:39">
      <c r="AM14200" s="445"/>
    </row>
    <row r="14201" spans="39:39">
      <c r="AM14201" s="445"/>
    </row>
    <row r="14202" spans="39:39">
      <c r="AM14202" s="445"/>
    </row>
    <row r="14203" spans="39:39">
      <c r="AM14203" s="445"/>
    </row>
    <row r="14204" spans="39:39">
      <c r="AM14204" s="445"/>
    </row>
    <row r="14205" spans="39:39">
      <c r="AM14205" s="445"/>
    </row>
    <row r="14206" spans="39:39">
      <c r="AM14206" s="445"/>
    </row>
    <row r="14207" spans="39:39">
      <c r="AM14207" s="445"/>
    </row>
    <row r="14208" spans="39:39">
      <c r="AM14208" s="445"/>
    </row>
    <row r="14209" spans="39:39">
      <c r="AM14209" s="445"/>
    </row>
    <row r="14210" spans="39:39">
      <c r="AM14210" s="445"/>
    </row>
    <row r="14211" spans="39:39">
      <c r="AM14211" s="445"/>
    </row>
    <row r="14212" spans="39:39">
      <c r="AM14212" s="445"/>
    </row>
    <row r="14213" spans="39:39">
      <c r="AM14213" s="445"/>
    </row>
    <row r="14214" spans="39:39">
      <c r="AM14214" s="445"/>
    </row>
    <row r="14215" spans="39:39">
      <c r="AM14215" s="445"/>
    </row>
    <row r="14216" spans="39:39">
      <c r="AM14216" s="445"/>
    </row>
    <row r="14217" spans="39:39">
      <c r="AM14217" s="445"/>
    </row>
    <row r="14218" spans="39:39">
      <c r="AM14218" s="445"/>
    </row>
    <row r="14219" spans="39:39">
      <c r="AM14219" s="445"/>
    </row>
    <row r="14220" spans="39:39">
      <c r="AM14220" s="445"/>
    </row>
    <row r="14221" spans="39:39">
      <c r="AM14221" s="445"/>
    </row>
    <row r="14222" spans="39:39">
      <c r="AM14222" s="445"/>
    </row>
    <row r="14223" spans="39:39">
      <c r="AM14223" s="445"/>
    </row>
    <row r="14224" spans="39:39">
      <c r="AM14224" s="445"/>
    </row>
    <row r="14225" spans="39:39">
      <c r="AM14225" s="445"/>
    </row>
    <row r="14226" spans="39:39">
      <c r="AM14226" s="445"/>
    </row>
    <row r="14227" spans="39:39">
      <c r="AM14227" s="445"/>
    </row>
    <row r="14228" spans="39:39">
      <c r="AM14228" s="445"/>
    </row>
    <row r="14229" spans="39:39">
      <c r="AM14229" s="445"/>
    </row>
    <row r="14230" spans="39:39">
      <c r="AM14230" s="445"/>
    </row>
    <row r="14231" spans="39:39">
      <c r="AM14231" s="445"/>
    </row>
    <row r="14232" spans="39:39">
      <c r="AM14232" s="445"/>
    </row>
    <row r="14233" spans="39:39">
      <c r="AM14233" s="445"/>
    </row>
    <row r="14234" spans="39:39">
      <c r="AM14234" s="445"/>
    </row>
    <row r="14235" spans="39:39">
      <c r="AM14235" s="445"/>
    </row>
    <row r="14236" spans="39:39">
      <c r="AM14236" s="445"/>
    </row>
    <row r="14237" spans="39:39">
      <c r="AM14237" s="445"/>
    </row>
    <row r="14238" spans="39:39">
      <c r="AM14238" s="445"/>
    </row>
    <row r="14239" spans="39:39">
      <c r="AM14239" s="445"/>
    </row>
    <row r="14240" spans="39:39">
      <c r="AM14240" s="445"/>
    </row>
    <row r="14241" spans="39:39">
      <c r="AM14241" s="445"/>
    </row>
    <row r="14242" spans="39:39">
      <c r="AM14242" s="445"/>
    </row>
    <row r="14243" spans="39:39">
      <c r="AM14243" s="445"/>
    </row>
    <row r="14244" spans="39:39">
      <c r="AM14244" s="445"/>
    </row>
    <row r="14245" spans="39:39">
      <c r="AM14245" s="445"/>
    </row>
    <row r="14246" spans="39:39">
      <c r="AM14246" s="445"/>
    </row>
    <row r="14247" spans="39:39">
      <c r="AM14247" s="445"/>
    </row>
    <row r="14248" spans="39:39">
      <c r="AM14248" s="445"/>
    </row>
    <row r="14249" spans="39:39">
      <c r="AM14249" s="445"/>
    </row>
    <row r="14250" spans="39:39">
      <c r="AM14250" s="445"/>
    </row>
    <row r="14251" spans="39:39">
      <c r="AM14251" s="445"/>
    </row>
    <row r="14252" spans="39:39">
      <c r="AM14252" s="445"/>
    </row>
    <row r="14253" spans="39:39">
      <c r="AM14253" s="445"/>
    </row>
    <row r="14254" spans="39:39">
      <c r="AM14254" s="445"/>
    </row>
    <row r="14255" spans="39:39">
      <c r="AM14255" s="445"/>
    </row>
    <row r="14256" spans="39:39">
      <c r="AM14256" s="445"/>
    </row>
    <row r="14257" spans="39:39">
      <c r="AM14257" s="445"/>
    </row>
    <row r="14258" spans="39:39">
      <c r="AM14258" s="445"/>
    </row>
    <row r="14259" spans="39:39">
      <c r="AM14259" s="445"/>
    </row>
    <row r="14260" spans="39:39">
      <c r="AM14260" s="445"/>
    </row>
    <row r="14261" spans="39:39">
      <c r="AM14261" s="445"/>
    </row>
    <row r="14262" spans="39:39">
      <c r="AM14262" s="445"/>
    </row>
    <row r="14263" spans="39:39">
      <c r="AM14263" s="445"/>
    </row>
    <row r="14264" spans="39:39">
      <c r="AM14264" s="445"/>
    </row>
    <row r="14265" spans="39:39">
      <c r="AM14265" s="445"/>
    </row>
    <row r="14266" spans="39:39">
      <c r="AM14266" s="445"/>
    </row>
    <row r="14267" spans="39:39">
      <c r="AM14267" s="445"/>
    </row>
    <row r="14268" spans="39:39">
      <c r="AM14268" s="445"/>
    </row>
    <row r="14269" spans="39:39">
      <c r="AM14269" s="445"/>
    </row>
    <row r="14270" spans="39:39">
      <c r="AM14270" s="445"/>
    </row>
    <row r="14271" spans="39:39">
      <c r="AM14271" s="445"/>
    </row>
    <row r="14272" spans="39:39">
      <c r="AM14272" s="445"/>
    </row>
    <row r="14273" spans="39:39">
      <c r="AM14273" s="445"/>
    </row>
    <row r="14274" spans="39:39">
      <c r="AM14274" s="445"/>
    </row>
    <row r="14275" spans="39:39">
      <c r="AM14275" s="445"/>
    </row>
    <row r="14276" spans="39:39">
      <c r="AM14276" s="445"/>
    </row>
    <row r="14277" spans="39:39">
      <c r="AM14277" s="445"/>
    </row>
    <row r="14278" spans="39:39">
      <c r="AM14278" s="445"/>
    </row>
    <row r="14279" spans="39:39">
      <c r="AM14279" s="445"/>
    </row>
    <row r="14280" spans="39:39">
      <c r="AM14280" s="445"/>
    </row>
    <row r="14281" spans="39:39">
      <c r="AM14281" s="445"/>
    </row>
    <row r="14282" spans="39:39">
      <c r="AM14282" s="445"/>
    </row>
    <row r="14283" spans="39:39">
      <c r="AM14283" s="445"/>
    </row>
    <row r="14284" spans="39:39">
      <c r="AM14284" s="445"/>
    </row>
    <row r="14285" spans="39:39">
      <c r="AM14285" s="445"/>
    </row>
    <row r="14286" spans="39:39">
      <c r="AM14286" s="445"/>
    </row>
    <row r="14287" spans="39:39">
      <c r="AM14287" s="445"/>
    </row>
    <row r="14288" spans="39:39">
      <c r="AM14288" s="445"/>
    </row>
    <row r="14289" spans="39:39">
      <c r="AM14289" s="445"/>
    </row>
    <row r="14290" spans="39:39">
      <c r="AM14290" s="445"/>
    </row>
    <row r="14291" spans="39:39">
      <c r="AM14291" s="445"/>
    </row>
    <row r="14292" spans="39:39">
      <c r="AM14292" s="445"/>
    </row>
    <row r="14293" spans="39:39">
      <c r="AM14293" s="445"/>
    </row>
    <row r="14294" spans="39:39">
      <c r="AM14294" s="445"/>
    </row>
    <row r="14295" spans="39:39">
      <c r="AM14295" s="445"/>
    </row>
    <row r="14296" spans="39:39">
      <c r="AM14296" s="445"/>
    </row>
    <row r="14297" spans="39:39">
      <c r="AM14297" s="445"/>
    </row>
    <row r="14298" spans="39:39">
      <c r="AM14298" s="445"/>
    </row>
    <row r="14299" spans="39:39">
      <c r="AM14299" s="445"/>
    </row>
    <row r="14300" spans="39:39">
      <c r="AM14300" s="445"/>
    </row>
    <row r="14301" spans="39:39">
      <c r="AM14301" s="445"/>
    </row>
    <row r="14302" spans="39:39">
      <c r="AM14302" s="445"/>
    </row>
    <row r="14303" spans="39:39">
      <c r="AM14303" s="445"/>
    </row>
    <row r="14304" spans="39:39">
      <c r="AM14304" s="445"/>
    </row>
    <row r="14305" spans="39:39">
      <c r="AM14305" s="445"/>
    </row>
    <row r="14306" spans="39:39">
      <c r="AM14306" s="445"/>
    </row>
    <row r="14307" spans="39:39">
      <c r="AM14307" s="445"/>
    </row>
    <row r="14308" spans="39:39">
      <c r="AM14308" s="445"/>
    </row>
    <row r="14309" spans="39:39">
      <c r="AM14309" s="445"/>
    </row>
    <row r="14310" spans="39:39">
      <c r="AM14310" s="445"/>
    </row>
    <row r="14311" spans="39:39">
      <c r="AM14311" s="445"/>
    </row>
    <row r="14312" spans="39:39">
      <c r="AM14312" s="445"/>
    </row>
    <row r="14313" spans="39:39">
      <c r="AM14313" s="445"/>
    </row>
    <row r="14314" spans="39:39">
      <c r="AM14314" s="445"/>
    </row>
    <row r="14315" spans="39:39">
      <c r="AM14315" s="445"/>
    </row>
    <row r="14316" spans="39:39">
      <c r="AM14316" s="445"/>
    </row>
    <row r="14317" spans="39:39">
      <c r="AM14317" s="445"/>
    </row>
    <row r="14318" spans="39:39">
      <c r="AM14318" s="445"/>
    </row>
    <row r="14319" spans="39:39">
      <c r="AM14319" s="445"/>
    </row>
    <row r="14320" spans="39:39">
      <c r="AM14320" s="445"/>
    </row>
    <row r="14321" spans="39:39">
      <c r="AM14321" s="445"/>
    </row>
    <row r="14322" spans="39:39">
      <c r="AM14322" s="445"/>
    </row>
    <row r="14323" spans="39:39">
      <c r="AM14323" s="445"/>
    </row>
    <row r="14324" spans="39:39">
      <c r="AM14324" s="445"/>
    </row>
    <row r="14325" spans="39:39">
      <c r="AM14325" s="445"/>
    </row>
    <row r="14326" spans="39:39">
      <c r="AM14326" s="445"/>
    </row>
    <row r="14327" spans="39:39">
      <c r="AM14327" s="445"/>
    </row>
    <row r="14328" spans="39:39">
      <c r="AM14328" s="445"/>
    </row>
    <row r="14329" spans="39:39">
      <c r="AM14329" s="445"/>
    </row>
    <row r="14330" spans="39:39">
      <c r="AM14330" s="445"/>
    </row>
    <row r="14331" spans="39:39">
      <c r="AM14331" s="445"/>
    </row>
    <row r="14332" spans="39:39">
      <c r="AM14332" s="445"/>
    </row>
    <row r="14333" spans="39:39">
      <c r="AM14333" s="445"/>
    </row>
    <row r="14334" spans="39:39">
      <c r="AM14334" s="445"/>
    </row>
    <row r="14335" spans="39:39">
      <c r="AM14335" s="445"/>
    </row>
    <row r="14336" spans="39:39">
      <c r="AM14336" s="445"/>
    </row>
    <row r="14337" spans="39:39">
      <c r="AM14337" s="445"/>
    </row>
    <row r="14338" spans="39:39">
      <c r="AM14338" s="445"/>
    </row>
    <row r="14339" spans="39:39">
      <c r="AM14339" s="445"/>
    </row>
    <row r="14340" spans="39:39">
      <c r="AM14340" s="445"/>
    </row>
    <row r="14341" spans="39:39">
      <c r="AM14341" s="445"/>
    </row>
    <row r="14342" spans="39:39">
      <c r="AM14342" s="445"/>
    </row>
    <row r="14343" spans="39:39">
      <c r="AM14343" s="445"/>
    </row>
    <row r="14344" spans="39:39">
      <c r="AM14344" s="445"/>
    </row>
    <row r="14345" spans="39:39">
      <c r="AM14345" s="445"/>
    </row>
    <row r="14346" spans="39:39">
      <c r="AM14346" s="445"/>
    </row>
    <row r="14347" spans="39:39">
      <c r="AM14347" s="445"/>
    </row>
    <row r="14348" spans="39:39">
      <c r="AM14348" s="445"/>
    </row>
    <row r="14349" spans="39:39">
      <c r="AM14349" s="445"/>
    </row>
    <row r="14350" spans="39:39">
      <c r="AM14350" s="445"/>
    </row>
    <row r="14351" spans="39:39">
      <c r="AM14351" s="445"/>
    </row>
    <row r="14352" spans="39:39">
      <c r="AM14352" s="445"/>
    </row>
    <row r="14353" spans="39:39">
      <c r="AM14353" s="445"/>
    </row>
    <row r="14354" spans="39:39">
      <c r="AM14354" s="445"/>
    </row>
    <row r="14355" spans="39:39">
      <c r="AM14355" s="445"/>
    </row>
    <row r="14356" spans="39:39">
      <c r="AM14356" s="445"/>
    </row>
    <row r="14357" spans="39:39">
      <c r="AM14357" s="445"/>
    </row>
    <row r="14358" spans="39:39">
      <c r="AM14358" s="445"/>
    </row>
    <row r="14359" spans="39:39">
      <c r="AM14359" s="445"/>
    </row>
    <row r="14360" spans="39:39">
      <c r="AM14360" s="445"/>
    </row>
    <row r="14361" spans="39:39">
      <c r="AM14361" s="445"/>
    </row>
    <row r="14362" spans="39:39">
      <c r="AM14362" s="445"/>
    </row>
    <row r="14363" spans="39:39">
      <c r="AM14363" s="445"/>
    </row>
    <row r="14364" spans="39:39">
      <c r="AM14364" s="445"/>
    </row>
    <row r="14365" spans="39:39">
      <c r="AM14365" s="445"/>
    </row>
    <row r="14366" spans="39:39">
      <c r="AM14366" s="445"/>
    </row>
    <row r="14367" spans="39:39">
      <c r="AM14367" s="445"/>
    </row>
    <row r="14368" spans="39:39">
      <c r="AM14368" s="445"/>
    </row>
    <row r="14369" spans="39:39">
      <c r="AM14369" s="445"/>
    </row>
    <row r="14370" spans="39:39">
      <c r="AM14370" s="445"/>
    </row>
    <row r="14371" spans="39:39">
      <c r="AM14371" s="445"/>
    </row>
    <row r="14372" spans="39:39">
      <c r="AM14372" s="445"/>
    </row>
    <row r="14373" spans="39:39">
      <c r="AM14373" s="445"/>
    </row>
    <row r="14374" spans="39:39">
      <c r="AM14374" s="445"/>
    </row>
    <row r="14375" spans="39:39">
      <c r="AM14375" s="445"/>
    </row>
    <row r="14376" spans="39:39">
      <c r="AM14376" s="445"/>
    </row>
    <row r="14377" spans="39:39">
      <c r="AM14377" s="445"/>
    </row>
    <row r="14378" spans="39:39">
      <c r="AM14378" s="445"/>
    </row>
    <row r="14379" spans="39:39">
      <c r="AM14379" s="445"/>
    </row>
    <row r="14380" spans="39:39">
      <c r="AM14380" s="445"/>
    </row>
    <row r="14381" spans="39:39">
      <c r="AM14381" s="445"/>
    </row>
    <row r="14382" spans="39:39">
      <c r="AM14382" s="445"/>
    </row>
    <row r="14383" spans="39:39">
      <c r="AM14383" s="445"/>
    </row>
    <row r="14384" spans="39:39">
      <c r="AM14384" s="445"/>
    </row>
    <row r="14385" spans="39:39">
      <c r="AM14385" s="445"/>
    </row>
    <row r="14386" spans="39:39">
      <c r="AM14386" s="445"/>
    </row>
    <row r="14387" spans="39:39">
      <c r="AM14387" s="445"/>
    </row>
    <row r="14388" spans="39:39">
      <c r="AM14388" s="445"/>
    </row>
    <row r="14389" spans="39:39">
      <c r="AM14389" s="445"/>
    </row>
    <row r="14390" spans="39:39">
      <c r="AM14390" s="445"/>
    </row>
    <row r="14391" spans="39:39">
      <c r="AM14391" s="445"/>
    </row>
    <row r="14392" spans="39:39">
      <c r="AM14392" s="445"/>
    </row>
    <row r="14393" spans="39:39">
      <c r="AM14393" s="445"/>
    </row>
    <row r="14394" spans="39:39">
      <c r="AM14394" s="445"/>
    </row>
    <row r="14395" spans="39:39">
      <c r="AM14395" s="445"/>
    </row>
    <row r="14396" spans="39:39">
      <c r="AM14396" s="445"/>
    </row>
    <row r="14397" spans="39:39">
      <c r="AM14397" s="445"/>
    </row>
    <row r="14398" spans="39:39">
      <c r="AM14398" s="445"/>
    </row>
    <row r="14399" spans="39:39">
      <c r="AM14399" s="445"/>
    </row>
    <row r="14400" spans="39:39">
      <c r="AM14400" s="445"/>
    </row>
    <row r="14401" spans="39:39">
      <c r="AM14401" s="445"/>
    </row>
    <row r="14402" spans="39:39">
      <c r="AM14402" s="445"/>
    </row>
    <row r="14403" spans="39:39">
      <c r="AM14403" s="445"/>
    </row>
    <row r="14404" spans="39:39">
      <c r="AM14404" s="445"/>
    </row>
    <row r="14405" spans="39:39">
      <c r="AM14405" s="445"/>
    </row>
    <row r="14406" spans="39:39">
      <c r="AM14406" s="445"/>
    </row>
    <row r="14407" spans="39:39">
      <c r="AM14407" s="445"/>
    </row>
    <row r="14408" spans="39:39">
      <c r="AM14408" s="445"/>
    </row>
    <row r="14409" spans="39:39">
      <c r="AM14409" s="445"/>
    </row>
    <row r="14410" spans="39:39">
      <c r="AM14410" s="445"/>
    </row>
    <row r="14411" spans="39:39">
      <c r="AM14411" s="445"/>
    </row>
    <row r="14412" spans="39:39">
      <c r="AM14412" s="445"/>
    </row>
    <row r="14413" spans="39:39">
      <c r="AM14413" s="445"/>
    </row>
    <row r="14414" spans="39:39">
      <c r="AM14414" s="445"/>
    </row>
    <row r="14415" spans="39:39">
      <c r="AM14415" s="445"/>
    </row>
    <row r="14416" spans="39:39">
      <c r="AM14416" s="445"/>
    </row>
    <row r="14417" spans="39:39">
      <c r="AM14417" s="445"/>
    </row>
    <row r="14418" spans="39:39">
      <c r="AM14418" s="445"/>
    </row>
    <row r="14419" spans="39:39">
      <c r="AM14419" s="445"/>
    </row>
    <row r="14420" spans="39:39">
      <c r="AM14420" s="445"/>
    </row>
    <row r="14421" spans="39:39">
      <c r="AM14421" s="445"/>
    </row>
    <row r="14422" spans="39:39">
      <c r="AM14422" s="445"/>
    </row>
    <row r="14423" spans="39:39">
      <c r="AM14423" s="445"/>
    </row>
    <row r="14424" spans="39:39">
      <c r="AM14424" s="445"/>
    </row>
    <row r="14425" spans="39:39">
      <c r="AM14425" s="445"/>
    </row>
    <row r="14426" spans="39:39">
      <c r="AM14426" s="445"/>
    </row>
    <row r="14427" spans="39:39">
      <c r="AM14427" s="445"/>
    </row>
    <row r="14428" spans="39:39">
      <c r="AM14428" s="445"/>
    </row>
    <row r="14429" spans="39:39">
      <c r="AM14429" s="445"/>
    </row>
    <row r="14430" spans="39:39">
      <c r="AM14430" s="445"/>
    </row>
    <row r="14431" spans="39:39">
      <c r="AM14431" s="445"/>
    </row>
    <row r="14432" spans="39:39">
      <c r="AM14432" s="445"/>
    </row>
    <row r="14433" spans="39:39">
      <c r="AM14433" s="445"/>
    </row>
    <row r="14434" spans="39:39">
      <c r="AM14434" s="445"/>
    </row>
    <row r="14435" spans="39:39">
      <c r="AM14435" s="445"/>
    </row>
    <row r="14436" spans="39:39">
      <c r="AM14436" s="445"/>
    </row>
    <row r="14437" spans="39:39">
      <c r="AM14437" s="445"/>
    </row>
    <row r="14438" spans="39:39">
      <c r="AM14438" s="445"/>
    </row>
    <row r="14439" spans="39:39">
      <c r="AM14439" s="445"/>
    </row>
    <row r="14440" spans="39:39">
      <c r="AM14440" s="445"/>
    </row>
    <row r="14441" spans="39:39">
      <c r="AM14441" s="445"/>
    </row>
    <row r="14442" spans="39:39">
      <c r="AM14442" s="445"/>
    </row>
    <row r="14443" spans="39:39">
      <c r="AM14443" s="445"/>
    </row>
    <row r="14444" spans="39:39">
      <c r="AM14444" s="445"/>
    </row>
    <row r="14445" spans="39:39">
      <c r="AM14445" s="445"/>
    </row>
    <row r="14446" spans="39:39">
      <c r="AM14446" s="445"/>
    </row>
    <row r="14447" spans="39:39">
      <c r="AM14447" s="445"/>
    </row>
    <row r="14448" spans="39:39">
      <c r="AM14448" s="445"/>
    </row>
    <row r="14449" spans="39:39">
      <c r="AM14449" s="445"/>
    </row>
    <row r="14450" spans="39:39">
      <c r="AM14450" s="445"/>
    </row>
    <row r="14451" spans="39:39">
      <c r="AM14451" s="445"/>
    </row>
    <row r="14452" spans="39:39">
      <c r="AM14452" s="445"/>
    </row>
    <row r="14453" spans="39:39">
      <c r="AM14453" s="445"/>
    </row>
    <row r="14454" spans="39:39">
      <c r="AM14454" s="445"/>
    </row>
    <row r="14455" spans="39:39">
      <c r="AM14455" s="445"/>
    </row>
    <row r="14456" spans="39:39">
      <c r="AM14456" s="445"/>
    </row>
    <row r="14457" spans="39:39">
      <c r="AM14457" s="445"/>
    </row>
    <row r="14458" spans="39:39">
      <c r="AM14458" s="445"/>
    </row>
    <row r="14459" spans="39:39">
      <c r="AM14459" s="445"/>
    </row>
    <row r="14460" spans="39:39">
      <c r="AM14460" s="445"/>
    </row>
    <row r="14461" spans="39:39">
      <c r="AM14461" s="445"/>
    </row>
    <row r="14462" spans="39:39">
      <c r="AM14462" s="445"/>
    </row>
    <row r="14463" spans="39:39">
      <c r="AM14463" s="445"/>
    </row>
    <row r="14464" spans="39:39">
      <c r="AM14464" s="445"/>
    </row>
    <row r="14465" spans="39:39">
      <c r="AM14465" s="445"/>
    </row>
    <row r="14466" spans="39:39">
      <c r="AM14466" s="445"/>
    </row>
    <row r="14467" spans="39:39">
      <c r="AM14467" s="445"/>
    </row>
    <row r="14468" spans="39:39">
      <c r="AM14468" s="445"/>
    </row>
    <row r="14469" spans="39:39">
      <c r="AM14469" s="445"/>
    </row>
    <row r="14470" spans="39:39">
      <c r="AM14470" s="445"/>
    </row>
    <row r="14471" spans="39:39">
      <c r="AM14471" s="445"/>
    </row>
    <row r="14472" spans="39:39">
      <c r="AM14472" s="445"/>
    </row>
    <row r="14473" spans="39:39">
      <c r="AM14473" s="445"/>
    </row>
    <row r="14474" spans="39:39">
      <c r="AM14474" s="445"/>
    </row>
    <row r="14475" spans="39:39">
      <c r="AM14475" s="445"/>
    </row>
    <row r="14476" spans="39:39">
      <c r="AM14476" s="445"/>
    </row>
    <row r="14477" spans="39:39">
      <c r="AM14477" s="445"/>
    </row>
    <row r="14478" spans="39:39">
      <c r="AM14478" s="445"/>
    </row>
    <row r="14479" spans="39:39">
      <c r="AM14479" s="445"/>
    </row>
    <row r="14480" spans="39:39">
      <c r="AM14480" s="445"/>
    </row>
    <row r="14481" spans="39:39">
      <c r="AM14481" s="445"/>
    </row>
    <row r="14482" spans="39:39">
      <c r="AM14482" s="445"/>
    </row>
    <row r="14483" spans="39:39">
      <c r="AM14483" s="445"/>
    </row>
    <row r="14484" spans="39:39">
      <c r="AM14484" s="445"/>
    </row>
    <row r="14485" spans="39:39">
      <c r="AM14485" s="445"/>
    </row>
    <row r="14486" spans="39:39">
      <c r="AM14486" s="445"/>
    </row>
    <row r="14487" spans="39:39">
      <c r="AM14487" s="445"/>
    </row>
    <row r="14488" spans="39:39">
      <c r="AM14488" s="445"/>
    </row>
    <row r="14489" spans="39:39">
      <c r="AM14489" s="445"/>
    </row>
    <row r="14490" spans="39:39">
      <c r="AM14490" s="445"/>
    </row>
    <row r="14491" spans="39:39">
      <c r="AM14491" s="445"/>
    </row>
    <row r="14492" spans="39:39">
      <c r="AM14492" s="445"/>
    </row>
    <row r="14493" spans="39:39">
      <c r="AM14493" s="445"/>
    </row>
    <row r="14494" spans="39:39">
      <c r="AM14494" s="445"/>
    </row>
    <row r="14495" spans="39:39">
      <c r="AM14495" s="445"/>
    </row>
    <row r="14496" spans="39:39">
      <c r="AM14496" s="445"/>
    </row>
    <row r="14497" spans="39:39">
      <c r="AM14497" s="445"/>
    </row>
    <row r="14498" spans="39:39">
      <c r="AM14498" s="445"/>
    </row>
    <row r="14499" spans="39:39">
      <c r="AM14499" s="445"/>
    </row>
    <row r="14500" spans="39:39">
      <c r="AM14500" s="445"/>
    </row>
    <row r="14501" spans="39:39">
      <c r="AM14501" s="445"/>
    </row>
    <row r="14502" spans="39:39">
      <c r="AM14502" s="445"/>
    </row>
    <row r="14503" spans="39:39">
      <c r="AM14503" s="445"/>
    </row>
    <row r="14504" spans="39:39">
      <c r="AM14504" s="445"/>
    </row>
    <row r="14505" spans="39:39">
      <c r="AM14505" s="445"/>
    </row>
    <row r="14506" spans="39:39">
      <c r="AM14506" s="445"/>
    </row>
    <row r="14507" spans="39:39">
      <c r="AM14507" s="445"/>
    </row>
    <row r="14508" spans="39:39">
      <c r="AM14508" s="445"/>
    </row>
    <row r="14509" spans="39:39">
      <c r="AM14509" s="445"/>
    </row>
    <row r="14510" spans="39:39">
      <c r="AM14510" s="445"/>
    </row>
    <row r="14511" spans="39:39">
      <c r="AM14511" s="445"/>
    </row>
    <row r="14512" spans="39:39">
      <c r="AM14512" s="445"/>
    </row>
    <row r="14513" spans="39:39">
      <c r="AM14513" s="445"/>
    </row>
    <row r="14514" spans="39:39">
      <c r="AM14514" s="445"/>
    </row>
    <row r="14515" spans="39:39">
      <c r="AM14515" s="445"/>
    </row>
    <row r="14516" spans="39:39">
      <c r="AM14516" s="445"/>
    </row>
    <row r="14517" spans="39:39">
      <c r="AM14517" s="445"/>
    </row>
    <row r="14518" spans="39:39">
      <c r="AM14518" s="445"/>
    </row>
    <row r="14519" spans="39:39">
      <c r="AM14519" s="445"/>
    </row>
    <row r="14520" spans="39:39">
      <c r="AM14520" s="445"/>
    </row>
    <row r="14521" spans="39:39">
      <c r="AM14521" s="445"/>
    </row>
    <row r="14522" spans="39:39">
      <c r="AM14522" s="445"/>
    </row>
    <row r="14523" spans="39:39">
      <c r="AM14523" s="445"/>
    </row>
    <row r="14524" spans="39:39">
      <c r="AM14524" s="445"/>
    </row>
    <row r="14525" spans="39:39">
      <c r="AM14525" s="445"/>
    </row>
    <row r="14526" spans="39:39">
      <c r="AM14526" s="445"/>
    </row>
    <row r="14527" spans="39:39">
      <c r="AM14527" s="445"/>
    </row>
    <row r="14528" spans="39:39">
      <c r="AM14528" s="445"/>
    </row>
    <row r="14529" spans="39:39">
      <c r="AM14529" s="445"/>
    </row>
    <row r="14530" spans="39:39">
      <c r="AM14530" s="445"/>
    </row>
    <row r="14531" spans="39:39">
      <c r="AM14531" s="445"/>
    </row>
    <row r="14532" spans="39:39">
      <c r="AM14532" s="445"/>
    </row>
    <row r="14533" spans="39:39">
      <c r="AM14533" s="445"/>
    </row>
    <row r="14534" spans="39:39">
      <c r="AM14534" s="445"/>
    </row>
    <row r="14535" spans="39:39">
      <c r="AM14535" s="445"/>
    </row>
    <row r="14536" spans="39:39">
      <c r="AM14536" s="445"/>
    </row>
    <row r="14537" spans="39:39">
      <c r="AM14537" s="445"/>
    </row>
    <row r="14538" spans="39:39">
      <c r="AM14538" s="445"/>
    </row>
    <row r="14539" spans="39:39">
      <c r="AM14539" s="445"/>
    </row>
    <row r="14540" spans="39:39">
      <c r="AM14540" s="445"/>
    </row>
    <row r="14541" spans="39:39">
      <c r="AM14541" s="445"/>
    </row>
    <row r="14542" spans="39:39">
      <c r="AM14542" s="445"/>
    </row>
    <row r="14543" spans="39:39">
      <c r="AM14543" s="445"/>
    </row>
    <row r="14544" spans="39:39">
      <c r="AM14544" s="445"/>
    </row>
    <row r="14545" spans="39:39">
      <c r="AM14545" s="445"/>
    </row>
    <row r="14546" spans="39:39">
      <c r="AM14546" s="445"/>
    </row>
    <row r="14547" spans="39:39">
      <c r="AM14547" s="445"/>
    </row>
    <row r="14548" spans="39:39">
      <c r="AM14548" s="445"/>
    </row>
    <row r="14549" spans="39:39">
      <c r="AM14549" s="445"/>
    </row>
    <row r="14550" spans="39:39">
      <c r="AM14550" s="445"/>
    </row>
    <row r="14551" spans="39:39">
      <c r="AM14551" s="445"/>
    </row>
    <row r="14552" spans="39:39">
      <c r="AM14552" s="445"/>
    </row>
    <row r="14553" spans="39:39">
      <c r="AM14553" s="445"/>
    </row>
    <row r="14554" spans="39:39">
      <c r="AM14554" s="445"/>
    </row>
    <row r="14555" spans="39:39">
      <c r="AM14555" s="445"/>
    </row>
    <row r="14556" spans="39:39">
      <c r="AM14556" s="445"/>
    </row>
    <row r="14557" spans="39:39">
      <c r="AM14557" s="445"/>
    </row>
    <row r="14558" spans="39:39">
      <c r="AM14558" s="445"/>
    </row>
    <row r="14559" spans="39:39">
      <c r="AM14559" s="445"/>
    </row>
    <row r="14560" spans="39:39">
      <c r="AM14560" s="445"/>
    </row>
    <row r="14561" spans="39:39">
      <c r="AM14561" s="445"/>
    </row>
    <row r="14562" spans="39:39">
      <c r="AM14562" s="445"/>
    </row>
    <row r="14563" spans="39:39">
      <c r="AM14563" s="445"/>
    </row>
    <row r="14564" spans="39:39">
      <c r="AM14564" s="445"/>
    </row>
    <row r="14565" spans="39:39">
      <c r="AM14565" s="445"/>
    </row>
    <row r="14566" spans="39:39">
      <c r="AM14566" s="445"/>
    </row>
    <row r="14567" spans="39:39">
      <c r="AM14567" s="445"/>
    </row>
    <row r="14568" spans="39:39">
      <c r="AM14568" s="445"/>
    </row>
    <row r="14569" spans="39:39">
      <c r="AM14569" s="445"/>
    </row>
    <row r="14570" spans="39:39">
      <c r="AM14570" s="445"/>
    </row>
    <row r="14571" spans="39:39">
      <c r="AM14571" s="445"/>
    </row>
    <row r="14572" spans="39:39">
      <c r="AM14572" s="445"/>
    </row>
    <row r="14573" spans="39:39">
      <c r="AM14573" s="445"/>
    </row>
    <row r="14574" spans="39:39">
      <c r="AM14574" s="445"/>
    </row>
    <row r="14575" spans="39:39">
      <c r="AM14575" s="445"/>
    </row>
    <row r="14576" spans="39:39">
      <c r="AM14576" s="445"/>
    </row>
    <row r="14577" spans="39:39">
      <c r="AM14577" s="445"/>
    </row>
    <row r="14578" spans="39:39">
      <c r="AM14578" s="445"/>
    </row>
    <row r="14579" spans="39:39">
      <c r="AM14579" s="445"/>
    </row>
    <row r="14580" spans="39:39">
      <c r="AM14580" s="445"/>
    </row>
    <row r="14581" spans="39:39">
      <c r="AM14581" s="445"/>
    </row>
    <row r="14582" spans="39:39">
      <c r="AM14582" s="445"/>
    </row>
    <row r="14583" spans="39:39">
      <c r="AM14583" s="445"/>
    </row>
    <row r="14584" spans="39:39">
      <c r="AM14584" s="445"/>
    </row>
    <row r="14585" spans="39:39">
      <c r="AM14585" s="445"/>
    </row>
    <row r="14586" spans="39:39">
      <c r="AM14586" s="445"/>
    </row>
    <row r="14587" spans="39:39">
      <c r="AM14587" s="445"/>
    </row>
    <row r="14588" spans="39:39">
      <c r="AM14588" s="445"/>
    </row>
    <row r="14589" spans="39:39">
      <c r="AM14589" s="445"/>
    </row>
    <row r="14590" spans="39:39">
      <c r="AM14590" s="445"/>
    </row>
    <row r="14591" spans="39:39">
      <c r="AM14591" s="445"/>
    </row>
    <row r="14592" spans="39:39">
      <c r="AM14592" s="445"/>
    </row>
    <row r="14593" spans="39:39">
      <c r="AM14593" s="445"/>
    </row>
    <row r="14594" spans="39:39">
      <c r="AM14594" s="445"/>
    </row>
    <row r="14595" spans="39:39">
      <c r="AM14595" s="445"/>
    </row>
    <row r="14596" spans="39:39">
      <c r="AM14596" s="445"/>
    </row>
    <row r="14597" spans="39:39">
      <c r="AM14597" s="445"/>
    </row>
    <row r="14598" spans="39:39">
      <c r="AM14598" s="445"/>
    </row>
    <row r="14599" spans="39:39">
      <c r="AM14599" s="445"/>
    </row>
    <row r="14600" spans="39:39">
      <c r="AM14600" s="445"/>
    </row>
    <row r="14601" spans="39:39">
      <c r="AM14601" s="445"/>
    </row>
    <row r="14602" spans="39:39">
      <c r="AM14602" s="445"/>
    </row>
    <row r="14603" spans="39:39">
      <c r="AM14603" s="445"/>
    </row>
    <row r="14604" spans="39:39">
      <c r="AM14604" s="445"/>
    </row>
    <row r="14605" spans="39:39">
      <c r="AM14605" s="445"/>
    </row>
    <row r="14606" spans="39:39">
      <c r="AM14606" s="445"/>
    </row>
    <row r="14607" spans="39:39">
      <c r="AM14607" s="445"/>
    </row>
    <row r="14608" spans="39:39">
      <c r="AM14608" s="445"/>
    </row>
    <row r="14609" spans="39:39">
      <c r="AM14609" s="445"/>
    </row>
    <row r="14610" spans="39:39">
      <c r="AM14610" s="445"/>
    </row>
    <row r="14611" spans="39:39">
      <c r="AM14611" s="445"/>
    </row>
    <row r="14612" spans="39:39">
      <c r="AM14612" s="445"/>
    </row>
    <row r="14613" spans="39:39">
      <c r="AM14613" s="445"/>
    </row>
    <row r="14614" spans="39:39">
      <c r="AM14614" s="445"/>
    </row>
    <row r="14615" spans="39:39">
      <c r="AM14615" s="445"/>
    </row>
    <row r="14616" spans="39:39">
      <c r="AM14616" s="445"/>
    </row>
    <row r="14617" spans="39:39">
      <c r="AM14617" s="445"/>
    </row>
    <row r="14618" spans="39:39">
      <c r="AM14618" s="445"/>
    </row>
    <row r="14619" spans="39:39">
      <c r="AM14619" s="445"/>
    </row>
    <row r="14620" spans="39:39">
      <c r="AM14620" s="445"/>
    </row>
    <row r="14621" spans="39:39">
      <c r="AM14621" s="445"/>
    </row>
    <row r="14622" spans="39:39">
      <c r="AM14622" s="445"/>
    </row>
    <row r="14623" spans="39:39">
      <c r="AM14623" s="445"/>
    </row>
    <row r="14624" spans="39:39">
      <c r="AM14624" s="445"/>
    </row>
    <row r="14625" spans="39:39">
      <c r="AM14625" s="445"/>
    </row>
    <row r="14626" spans="39:39">
      <c r="AM14626" s="445"/>
    </row>
    <row r="14627" spans="39:39">
      <c r="AM14627" s="445"/>
    </row>
    <row r="14628" spans="39:39">
      <c r="AM14628" s="445"/>
    </row>
    <row r="14629" spans="39:39">
      <c r="AM14629" s="445"/>
    </row>
    <row r="14630" spans="39:39">
      <c r="AM14630" s="445"/>
    </row>
    <row r="14631" spans="39:39">
      <c r="AM14631" s="445"/>
    </row>
    <row r="14632" spans="39:39">
      <c r="AM14632" s="445"/>
    </row>
    <row r="14633" spans="39:39">
      <c r="AM14633" s="445"/>
    </row>
    <row r="14634" spans="39:39">
      <c r="AM14634" s="445"/>
    </row>
    <row r="14635" spans="39:39">
      <c r="AM14635" s="445"/>
    </row>
    <row r="14636" spans="39:39">
      <c r="AM14636" s="445"/>
    </row>
    <row r="14637" spans="39:39">
      <c r="AM14637" s="445"/>
    </row>
    <row r="14638" spans="39:39">
      <c r="AM14638" s="445"/>
    </row>
    <row r="14639" spans="39:39">
      <c r="AM14639" s="445"/>
    </row>
    <row r="14640" spans="39:39">
      <c r="AM14640" s="445"/>
    </row>
    <row r="14641" spans="39:39">
      <c r="AM14641" s="445"/>
    </row>
    <row r="14642" spans="39:39">
      <c r="AM14642" s="445"/>
    </row>
    <row r="14643" spans="39:39">
      <c r="AM14643" s="445"/>
    </row>
    <row r="14644" spans="39:39">
      <c r="AM14644" s="445"/>
    </row>
    <row r="14645" spans="39:39">
      <c r="AM14645" s="445"/>
    </row>
    <row r="14646" spans="39:39">
      <c r="AM14646" s="445"/>
    </row>
    <row r="14647" spans="39:39">
      <c r="AM14647" s="445"/>
    </row>
    <row r="14648" spans="39:39">
      <c r="AM14648" s="445"/>
    </row>
    <row r="14649" spans="39:39">
      <c r="AM14649" s="445"/>
    </row>
    <row r="14650" spans="39:39">
      <c r="AM14650" s="445"/>
    </row>
    <row r="14651" spans="39:39">
      <c r="AM14651" s="445"/>
    </row>
    <row r="14652" spans="39:39">
      <c r="AM14652" s="445"/>
    </row>
    <row r="14653" spans="39:39">
      <c r="AM14653" s="445"/>
    </row>
    <row r="14654" spans="39:39">
      <c r="AM14654" s="445"/>
    </row>
    <row r="14655" spans="39:39">
      <c r="AM14655" s="445"/>
    </row>
    <row r="14656" spans="39:39">
      <c r="AM14656" s="445"/>
    </row>
    <row r="14657" spans="39:39">
      <c r="AM14657" s="445"/>
    </row>
    <row r="14658" spans="39:39">
      <c r="AM14658" s="445"/>
    </row>
    <row r="14659" spans="39:39">
      <c r="AM14659" s="445"/>
    </row>
    <row r="14660" spans="39:39">
      <c r="AM14660" s="445"/>
    </row>
    <row r="14661" spans="39:39">
      <c r="AM14661" s="445"/>
    </row>
    <row r="14662" spans="39:39">
      <c r="AM14662" s="445"/>
    </row>
    <row r="14663" spans="39:39">
      <c r="AM14663" s="445"/>
    </row>
    <row r="14664" spans="39:39">
      <c r="AM14664" s="445"/>
    </row>
    <row r="14665" spans="39:39">
      <c r="AM14665" s="445"/>
    </row>
    <row r="14666" spans="39:39">
      <c r="AM14666" s="445"/>
    </row>
    <row r="14667" spans="39:39">
      <c r="AM14667" s="445"/>
    </row>
    <row r="14668" spans="39:39">
      <c r="AM14668" s="445"/>
    </row>
    <row r="14669" spans="39:39">
      <c r="AM14669" s="445"/>
    </row>
    <row r="14670" spans="39:39">
      <c r="AM14670" s="445"/>
    </row>
    <row r="14671" spans="39:39">
      <c r="AM14671" s="445"/>
    </row>
    <row r="14672" spans="39:39">
      <c r="AM14672" s="445"/>
    </row>
    <row r="14673" spans="39:39">
      <c r="AM14673" s="445"/>
    </row>
    <row r="14674" spans="39:39">
      <c r="AM14674" s="445"/>
    </row>
    <row r="14675" spans="39:39">
      <c r="AM14675" s="445"/>
    </row>
    <row r="14676" spans="39:39">
      <c r="AM14676" s="445"/>
    </row>
    <row r="14677" spans="39:39">
      <c r="AM14677" s="445"/>
    </row>
    <row r="14678" spans="39:39">
      <c r="AM14678" s="445"/>
    </row>
    <row r="14679" spans="39:39">
      <c r="AM14679" s="445"/>
    </row>
    <row r="14680" spans="39:39">
      <c r="AM14680" s="445"/>
    </row>
    <row r="14681" spans="39:39">
      <c r="AM14681" s="445"/>
    </row>
    <row r="14682" spans="39:39">
      <c r="AM14682" s="445"/>
    </row>
    <row r="14683" spans="39:39">
      <c r="AM14683" s="445"/>
    </row>
    <row r="14684" spans="39:39">
      <c r="AM14684" s="445"/>
    </row>
    <row r="14685" spans="39:39">
      <c r="AM14685" s="445"/>
    </row>
    <row r="14686" spans="39:39">
      <c r="AM14686" s="445"/>
    </row>
    <row r="14687" spans="39:39">
      <c r="AM14687" s="445"/>
    </row>
    <row r="14688" spans="39:39">
      <c r="AM14688" s="445"/>
    </row>
    <row r="14689" spans="39:39">
      <c r="AM14689" s="445"/>
    </row>
    <row r="14690" spans="39:39">
      <c r="AM14690" s="445"/>
    </row>
    <row r="14691" spans="39:39">
      <c r="AM14691" s="445"/>
    </row>
    <row r="14692" spans="39:39">
      <c r="AM14692" s="445"/>
    </row>
    <row r="14693" spans="39:39">
      <c r="AM14693" s="445"/>
    </row>
    <row r="14694" spans="39:39">
      <c r="AM14694" s="445"/>
    </row>
    <row r="14695" spans="39:39">
      <c r="AM14695" s="445"/>
    </row>
    <row r="14696" spans="39:39">
      <c r="AM14696" s="445"/>
    </row>
    <row r="14697" spans="39:39">
      <c r="AM14697" s="445"/>
    </row>
    <row r="14698" spans="39:39">
      <c r="AM14698" s="445"/>
    </row>
    <row r="14699" spans="39:39">
      <c r="AM14699" s="445"/>
    </row>
    <row r="14700" spans="39:39">
      <c r="AM14700" s="445"/>
    </row>
    <row r="14701" spans="39:39">
      <c r="AM14701" s="445"/>
    </row>
    <row r="14702" spans="39:39">
      <c r="AM14702" s="445"/>
    </row>
    <row r="14703" spans="39:39">
      <c r="AM14703" s="445"/>
    </row>
    <row r="14704" spans="39:39">
      <c r="AM14704" s="445"/>
    </row>
    <row r="14705" spans="39:39">
      <c r="AM14705" s="445"/>
    </row>
    <row r="14706" spans="39:39">
      <c r="AM14706" s="445"/>
    </row>
    <row r="14707" spans="39:39">
      <c r="AM14707" s="445"/>
    </row>
    <row r="14708" spans="39:39">
      <c r="AM14708" s="445"/>
    </row>
    <row r="14709" spans="39:39">
      <c r="AM14709" s="445"/>
    </row>
    <row r="14710" spans="39:39">
      <c r="AM14710" s="445"/>
    </row>
    <row r="14711" spans="39:39">
      <c r="AM14711" s="445"/>
    </row>
    <row r="14712" spans="39:39">
      <c r="AM14712" s="445"/>
    </row>
    <row r="14713" spans="39:39">
      <c r="AM14713" s="445"/>
    </row>
    <row r="14714" spans="39:39">
      <c r="AM14714" s="445"/>
    </row>
    <row r="14715" spans="39:39">
      <c r="AM14715" s="445"/>
    </row>
    <row r="14716" spans="39:39">
      <c r="AM14716" s="445"/>
    </row>
    <row r="14717" spans="39:39">
      <c r="AM14717" s="445"/>
    </row>
    <row r="14718" spans="39:39">
      <c r="AM14718" s="445"/>
    </row>
    <row r="14719" spans="39:39">
      <c r="AM14719" s="445"/>
    </row>
    <row r="14720" spans="39:39">
      <c r="AM14720" s="445"/>
    </row>
    <row r="14721" spans="39:39">
      <c r="AM14721" s="445"/>
    </row>
    <row r="14722" spans="39:39">
      <c r="AM14722" s="445"/>
    </row>
    <row r="14723" spans="39:39">
      <c r="AM14723" s="445"/>
    </row>
    <row r="14724" spans="39:39">
      <c r="AM14724" s="445"/>
    </row>
    <row r="14725" spans="39:39">
      <c r="AM14725" s="445"/>
    </row>
    <row r="14726" spans="39:39">
      <c r="AM14726" s="445"/>
    </row>
    <row r="14727" spans="39:39">
      <c r="AM14727" s="445"/>
    </row>
    <row r="14728" spans="39:39">
      <c r="AM14728" s="445"/>
    </row>
    <row r="14729" spans="39:39">
      <c r="AM14729" s="445"/>
    </row>
    <row r="14730" spans="39:39">
      <c r="AM14730" s="445"/>
    </row>
    <row r="14731" spans="39:39">
      <c r="AM14731" s="445"/>
    </row>
    <row r="14732" spans="39:39">
      <c r="AM14732" s="445"/>
    </row>
    <row r="14733" spans="39:39">
      <c r="AM14733" s="445"/>
    </row>
    <row r="14734" spans="39:39">
      <c r="AM14734" s="445"/>
    </row>
    <row r="14735" spans="39:39">
      <c r="AM14735" s="445"/>
    </row>
    <row r="14736" spans="39:39">
      <c r="AM14736" s="445"/>
    </row>
    <row r="14737" spans="39:39">
      <c r="AM14737" s="445"/>
    </row>
    <row r="14738" spans="39:39">
      <c r="AM14738" s="445"/>
    </row>
    <row r="14739" spans="39:39">
      <c r="AM14739" s="445"/>
    </row>
    <row r="14740" spans="39:39">
      <c r="AM14740" s="445"/>
    </row>
    <row r="14741" spans="39:39">
      <c r="AM14741" s="445"/>
    </row>
    <row r="14742" spans="39:39">
      <c r="AM14742" s="445"/>
    </row>
    <row r="14743" spans="39:39">
      <c r="AM14743" s="445"/>
    </row>
    <row r="14744" spans="39:39">
      <c r="AM14744" s="445"/>
    </row>
    <row r="14745" spans="39:39">
      <c r="AM14745" s="445"/>
    </row>
    <row r="14746" spans="39:39">
      <c r="AM14746" s="445"/>
    </row>
    <row r="14747" spans="39:39">
      <c r="AM14747" s="445"/>
    </row>
    <row r="14748" spans="39:39">
      <c r="AM14748" s="445"/>
    </row>
    <row r="14749" spans="39:39">
      <c r="AM14749" s="445"/>
    </row>
    <row r="14750" spans="39:39">
      <c r="AM14750" s="445"/>
    </row>
    <row r="14751" spans="39:39">
      <c r="AM14751" s="445"/>
    </row>
    <row r="14752" spans="39:39">
      <c r="AM14752" s="445"/>
    </row>
    <row r="14753" spans="39:39">
      <c r="AM14753" s="445"/>
    </row>
    <row r="14754" spans="39:39">
      <c r="AM14754" s="445"/>
    </row>
    <row r="14755" spans="39:39">
      <c r="AM14755" s="445"/>
    </row>
    <row r="14756" spans="39:39">
      <c r="AM14756" s="445"/>
    </row>
    <row r="14757" spans="39:39">
      <c r="AM14757" s="445"/>
    </row>
    <row r="14758" spans="39:39">
      <c r="AM14758" s="445"/>
    </row>
    <row r="14759" spans="39:39">
      <c r="AM14759" s="445"/>
    </row>
    <row r="14760" spans="39:39">
      <c r="AM14760" s="445"/>
    </row>
    <row r="14761" spans="39:39">
      <c r="AM14761" s="445"/>
    </row>
    <row r="14762" spans="39:39">
      <c r="AM14762" s="445"/>
    </row>
    <row r="14763" spans="39:39">
      <c r="AM14763" s="445"/>
    </row>
    <row r="14764" spans="39:39">
      <c r="AM14764" s="445"/>
    </row>
    <row r="14765" spans="39:39">
      <c r="AM14765" s="445"/>
    </row>
    <row r="14766" spans="39:39">
      <c r="AM14766" s="445"/>
    </row>
    <row r="14767" spans="39:39">
      <c r="AM14767" s="445"/>
    </row>
    <row r="14768" spans="39:39">
      <c r="AM14768" s="445"/>
    </row>
    <row r="14769" spans="39:39">
      <c r="AM14769" s="445"/>
    </row>
    <row r="14770" spans="39:39">
      <c r="AM14770" s="445"/>
    </row>
    <row r="14771" spans="39:39">
      <c r="AM14771" s="445"/>
    </row>
    <row r="14772" spans="39:39">
      <c r="AM14772" s="445"/>
    </row>
    <row r="14773" spans="39:39">
      <c r="AM14773" s="445"/>
    </row>
    <row r="14774" spans="39:39">
      <c r="AM14774" s="445"/>
    </row>
    <row r="14775" spans="39:39">
      <c r="AM14775" s="445"/>
    </row>
    <row r="14776" spans="39:39">
      <c r="AM14776" s="445"/>
    </row>
    <row r="14777" spans="39:39">
      <c r="AM14777" s="445"/>
    </row>
    <row r="14778" spans="39:39">
      <c r="AM14778" s="445"/>
    </row>
    <row r="14779" spans="39:39">
      <c r="AM14779" s="445"/>
    </row>
    <row r="14780" spans="39:39">
      <c r="AM14780" s="445"/>
    </row>
    <row r="14781" spans="39:39">
      <c r="AM14781" s="445"/>
    </row>
    <row r="14782" spans="39:39">
      <c r="AM14782" s="445"/>
    </row>
    <row r="14783" spans="39:39">
      <c r="AM14783" s="445"/>
    </row>
    <row r="14784" spans="39:39">
      <c r="AM14784" s="445"/>
    </row>
    <row r="14785" spans="39:39">
      <c r="AM14785" s="445"/>
    </row>
    <row r="14786" spans="39:39">
      <c r="AM14786" s="445"/>
    </row>
    <row r="14787" spans="39:39">
      <c r="AM14787" s="445"/>
    </row>
    <row r="14788" spans="39:39">
      <c r="AM14788" s="445"/>
    </row>
    <row r="14789" spans="39:39">
      <c r="AM14789" s="445"/>
    </row>
    <row r="14790" spans="39:39">
      <c r="AM14790" s="445"/>
    </row>
    <row r="14791" spans="39:39">
      <c r="AM14791" s="445"/>
    </row>
    <row r="14792" spans="39:39">
      <c r="AM14792" s="445"/>
    </row>
    <row r="14793" spans="39:39">
      <c r="AM14793" s="445"/>
    </row>
    <row r="14794" spans="39:39">
      <c r="AM14794" s="445"/>
    </row>
    <row r="14795" spans="39:39">
      <c r="AM14795" s="445"/>
    </row>
    <row r="14796" spans="39:39">
      <c r="AM14796" s="445"/>
    </row>
    <row r="14797" spans="39:39">
      <c r="AM14797" s="445"/>
    </row>
    <row r="14798" spans="39:39">
      <c r="AM14798" s="445"/>
    </row>
    <row r="14799" spans="39:39">
      <c r="AM14799" s="445"/>
    </row>
    <row r="14800" spans="39:39">
      <c r="AM14800" s="445"/>
    </row>
    <row r="14801" spans="39:39">
      <c r="AM14801" s="445"/>
    </row>
    <row r="14802" spans="39:39">
      <c r="AM14802" s="445"/>
    </row>
    <row r="14803" spans="39:39">
      <c r="AM14803" s="445"/>
    </row>
    <row r="14804" spans="39:39">
      <c r="AM14804" s="445"/>
    </row>
    <row r="14805" spans="39:39">
      <c r="AM14805" s="445"/>
    </row>
    <row r="14806" spans="39:39">
      <c r="AM14806" s="445"/>
    </row>
    <row r="14807" spans="39:39">
      <c r="AM14807" s="445"/>
    </row>
    <row r="14808" spans="39:39">
      <c r="AM14808" s="445"/>
    </row>
    <row r="14809" spans="39:39">
      <c r="AM14809" s="445"/>
    </row>
    <row r="14810" spans="39:39">
      <c r="AM14810" s="445"/>
    </row>
    <row r="14811" spans="39:39">
      <c r="AM14811" s="445"/>
    </row>
    <row r="14812" spans="39:39">
      <c r="AM14812" s="445"/>
    </row>
    <row r="14813" spans="39:39">
      <c r="AM14813" s="445"/>
    </row>
    <row r="14814" spans="39:39">
      <c r="AM14814" s="445"/>
    </row>
    <row r="14815" spans="39:39">
      <c r="AM14815" s="445"/>
    </row>
    <row r="14816" spans="39:39">
      <c r="AM14816" s="445"/>
    </row>
    <row r="14817" spans="39:39">
      <c r="AM14817" s="445"/>
    </row>
    <row r="14818" spans="39:39">
      <c r="AM14818" s="445"/>
    </row>
    <row r="14819" spans="39:39">
      <c r="AM14819" s="445"/>
    </row>
    <row r="14820" spans="39:39">
      <c r="AM14820" s="445"/>
    </row>
    <row r="14821" spans="39:39">
      <c r="AM14821" s="445"/>
    </row>
    <row r="14822" spans="39:39">
      <c r="AM14822" s="445"/>
    </row>
    <row r="14823" spans="39:39">
      <c r="AM14823" s="445"/>
    </row>
    <row r="14824" spans="39:39">
      <c r="AM14824" s="445"/>
    </row>
    <row r="14825" spans="39:39">
      <c r="AM14825" s="445"/>
    </row>
    <row r="14826" spans="39:39">
      <c r="AM14826" s="445"/>
    </row>
    <row r="14827" spans="39:39">
      <c r="AM14827" s="445"/>
    </row>
    <row r="14828" spans="39:39">
      <c r="AM14828" s="445"/>
    </row>
    <row r="14829" spans="39:39">
      <c r="AM14829" s="445"/>
    </row>
    <row r="14830" spans="39:39">
      <c r="AM14830" s="445"/>
    </row>
    <row r="14831" spans="39:39">
      <c r="AM14831" s="445"/>
    </row>
    <row r="14832" spans="39:39">
      <c r="AM14832" s="445"/>
    </row>
    <row r="14833" spans="39:39">
      <c r="AM14833" s="445"/>
    </row>
    <row r="14834" spans="39:39">
      <c r="AM14834" s="445"/>
    </row>
    <row r="14835" spans="39:39">
      <c r="AM14835" s="445"/>
    </row>
    <row r="14836" spans="39:39">
      <c r="AM14836" s="445"/>
    </row>
    <row r="14837" spans="39:39">
      <c r="AM14837" s="445"/>
    </row>
    <row r="14838" spans="39:39">
      <c r="AM14838" s="445"/>
    </row>
    <row r="14839" spans="39:39">
      <c r="AM14839" s="445"/>
    </row>
    <row r="14840" spans="39:39">
      <c r="AM14840" s="445"/>
    </row>
    <row r="14841" spans="39:39">
      <c r="AM14841" s="445"/>
    </row>
    <row r="14842" spans="39:39">
      <c r="AM14842" s="445"/>
    </row>
    <row r="14843" spans="39:39">
      <c r="AM14843" s="445"/>
    </row>
    <row r="14844" spans="39:39">
      <c r="AM14844" s="445"/>
    </row>
    <row r="14845" spans="39:39">
      <c r="AM14845" s="445"/>
    </row>
    <row r="14846" spans="39:39">
      <c r="AM14846" s="445"/>
    </row>
    <row r="14847" spans="39:39">
      <c r="AM14847" s="445"/>
    </row>
    <row r="14848" spans="39:39">
      <c r="AM14848" s="445"/>
    </row>
    <row r="14849" spans="39:39">
      <c r="AM14849" s="445"/>
    </row>
    <row r="14850" spans="39:39">
      <c r="AM14850" s="445"/>
    </row>
    <row r="14851" spans="39:39">
      <c r="AM14851" s="445"/>
    </row>
    <row r="14852" spans="39:39">
      <c r="AM14852" s="445"/>
    </row>
    <row r="14853" spans="39:39">
      <c r="AM14853" s="445"/>
    </row>
    <row r="14854" spans="39:39">
      <c r="AM14854" s="445"/>
    </row>
    <row r="14855" spans="39:39">
      <c r="AM14855" s="445"/>
    </row>
    <row r="14856" spans="39:39">
      <c r="AM14856" s="445"/>
    </row>
    <row r="14857" spans="39:39">
      <c r="AM14857" s="445"/>
    </row>
    <row r="14858" spans="39:39">
      <c r="AM14858" s="445"/>
    </row>
    <row r="14859" spans="39:39">
      <c r="AM14859" s="445"/>
    </row>
    <row r="14860" spans="39:39">
      <c r="AM14860" s="445"/>
    </row>
    <row r="14861" spans="39:39">
      <c r="AM14861" s="445"/>
    </row>
    <row r="14862" spans="39:39">
      <c r="AM14862" s="445"/>
    </row>
    <row r="14863" spans="39:39">
      <c r="AM14863" s="445"/>
    </row>
    <row r="14864" spans="39:39">
      <c r="AM14864" s="445"/>
    </row>
    <row r="14865" spans="39:39">
      <c r="AM14865" s="445"/>
    </row>
    <row r="14866" spans="39:39">
      <c r="AM14866" s="445"/>
    </row>
    <row r="14867" spans="39:39">
      <c r="AM14867" s="445"/>
    </row>
    <row r="14868" spans="39:39">
      <c r="AM14868" s="445"/>
    </row>
    <row r="14869" spans="39:39">
      <c r="AM14869" s="445"/>
    </row>
    <row r="14870" spans="39:39">
      <c r="AM14870" s="445"/>
    </row>
    <row r="14871" spans="39:39">
      <c r="AM14871" s="445"/>
    </row>
    <row r="14872" spans="39:39">
      <c r="AM14872" s="445"/>
    </row>
    <row r="14873" spans="39:39">
      <c r="AM14873" s="445"/>
    </row>
    <row r="14874" spans="39:39">
      <c r="AM14874" s="445"/>
    </row>
    <row r="14875" spans="39:39">
      <c r="AM14875" s="445"/>
    </row>
    <row r="14876" spans="39:39">
      <c r="AM14876" s="445"/>
    </row>
    <row r="14877" spans="39:39">
      <c r="AM14877" s="445"/>
    </row>
    <row r="14878" spans="39:39">
      <c r="AM14878" s="445"/>
    </row>
    <row r="14879" spans="39:39">
      <c r="AM14879" s="445"/>
    </row>
    <row r="14880" spans="39:39">
      <c r="AM14880" s="445"/>
    </row>
    <row r="14881" spans="39:39">
      <c r="AM14881" s="445"/>
    </row>
    <row r="14882" spans="39:39">
      <c r="AM14882" s="445"/>
    </row>
    <row r="14883" spans="39:39">
      <c r="AM14883" s="445"/>
    </row>
    <row r="14884" spans="39:39">
      <c r="AM14884" s="445"/>
    </row>
    <row r="14885" spans="39:39">
      <c r="AM14885" s="445"/>
    </row>
    <row r="14886" spans="39:39">
      <c r="AM14886" s="445"/>
    </row>
    <row r="14887" spans="39:39">
      <c r="AM14887" s="445"/>
    </row>
    <row r="14888" spans="39:39">
      <c r="AM14888" s="445"/>
    </row>
    <row r="14889" spans="39:39">
      <c r="AM14889" s="445"/>
    </row>
    <row r="14890" spans="39:39">
      <c r="AM14890" s="445"/>
    </row>
    <row r="14891" spans="39:39">
      <c r="AM14891" s="445"/>
    </row>
    <row r="14892" spans="39:39">
      <c r="AM14892" s="445"/>
    </row>
    <row r="14893" spans="39:39">
      <c r="AM14893" s="445"/>
    </row>
    <row r="14894" spans="39:39">
      <c r="AM14894" s="445"/>
    </row>
    <row r="14895" spans="39:39">
      <c r="AM14895" s="445"/>
    </row>
    <row r="14896" spans="39:39">
      <c r="AM14896" s="445"/>
    </row>
    <row r="14897" spans="39:39">
      <c r="AM14897" s="445"/>
    </row>
    <row r="14898" spans="39:39">
      <c r="AM14898" s="445"/>
    </row>
    <row r="14899" spans="39:39">
      <c r="AM14899" s="445"/>
    </row>
    <row r="14900" spans="39:39">
      <c r="AM14900" s="445"/>
    </row>
    <row r="14901" spans="39:39">
      <c r="AM14901" s="445"/>
    </row>
    <row r="14902" spans="39:39">
      <c r="AM14902" s="445"/>
    </row>
    <row r="14903" spans="39:39">
      <c r="AM14903" s="445"/>
    </row>
    <row r="14904" spans="39:39">
      <c r="AM14904" s="445"/>
    </row>
    <row r="14905" spans="39:39">
      <c r="AM14905" s="445"/>
    </row>
    <row r="14906" spans="39:39">
      <c r="AM14906" s="445"/>
    </row>
    <row r="14907" spans="39:39">
      <c r="AM14907" s="445"/>
    </row>
    <row r="14908" spans="39:39">
      <c r="AM14908" s="445"/>
    </row>
    <row r="14909" spans="39:39">
      <c r="AM14909" s="445"/>
    </row>
    <row r="14910" spans="39:39">
      <c r="AM14910" s="445"/>
    </row>
    <row r="14911" spans="39:39">
      <c r="AM14911" s="445"/>
    </row>
    <row r="14912" spans="39:39">
      <c r="AM14912" s="445"/>
    </row>
    <row r="14913" spans="39:39">
      <c r="AM14913" s="445"/>
    </row>
    <row r="14914" spans="39:39">
      <c r="AM14914" s="445"/>
    </row>
    <row r="14915" spans="39:39">
      <c r="AM14915" s="445"/>
    </row>
    <row r="14916" spans="39:39">
      <c r="AM14916" s="445"/>
    </row>
    <row r="14917" spans="39:39">
      <c r="AM14917" s="445"/>
    </row>
    <row r="14918" spans="39:39">
      <c r="AM14918" s="445"/>
    </row>
    <row r="14919" spans="39:39">
      <c r="AM14919" s="445"/>
    </row>
    <row r="14920" spans="39:39">
      <c r="AM14920" s="445"/>
    </row>
    <row r="14921" spans="39:39">
      <c r="AM14921" s="445"/>
    </row>
    <row r="14922" spans="39:39">
      <c r="AM14922" s="445"/>
    </row>
    <row r="14923" spans="39:39">
      <c r="AM14923" s="445"/>
    </row>
    <row r="14924" spans="39:39">
      <c r="AM14924" s="445"/>
    </row>
    <row r="14925" spans="39:39">
      <c r="AM14925" s="445"/>
    </row>
    <row r="14926" spans="39:39">
      <c r="AM14926" s="445"/>
    </row>
    <row r="14927" spans="39:39">
      <c r="AM14927" s="445"/>
    </row>
    <row r="14928" spans="39:39">
      <c r="AM14928" s="445"/>
    </row>
    <row r="14929" spans="39:39">
      <c r="AM14929" s="445"/>
    </row>
    <row r="14930" spans="39:39">
      <c r="AM14930" s="445"/>
    </row>
    <row r="14931" spans="39:39">
      <c r="AM14931" s="445"/>
    </row>
    <row r="14932" spans="39:39">
      <c r="AM14932" s="445"/>
    </row>
    <row r="14933" spans="39:39">
      <c r="AM14933" s="445"/>
    </row>
    <row r="14934" spans="39:39">
      <c r="AM14934" s="445"/>
    </row>
    <row r="14935" spans="39:39">
      <c r="AM14935" s="445"/>
    </row>
    <row r="14936" spans="39:39">
      <c r="AM14936" s="445"/>
    </row>
    <row r="14937" spans="39:39">
      <c r="AM14937" s="445"/>
    </row>
    <row r="14938" spans="39:39">
      <c r="AM14938" s="445"/>
    </row>
    <row r="14939" spans="39:39">
      <c r="AM14939" s="445"/>
    </row>
    <row r="14940" spans="39:39">
      <c r="AM14940" s="445"/>
    </row>
    <row r="14941" spans="39:39">
      <c r="AM14941" s="445"/>
    </row>
    <row r="14942" spans="39:39">
      <c r="AM14942" s="445"/>
    </row>
    <row r="14943" spans="39:39">
      <c r="AM14943" s="445"/>
    </row>
    <row r="14944" spans="39:39">
      <c r="AM14944" s="445"/>
    </row>
    <row r="14945" spans="39:39">
      <c r="AM14945" s="445"/>
    </row>
    <row r="14946" spans="39:39">
      <c r="AM14946" s="445"/>
    </row>
    <row r="14947" spans="39:39">
      <c r="AM14947" s="445"/>
    </row>
    <row r="14948" spans="39:39">
      <c r="AM14948" s="445"/>
    </row>
    <row r="14949" spans="39:39">
      <c r="AM14949" s="445"/>
    </row>
    <row r="14950" spans="39:39">
      <c r="AM14950" s="445"/>
    </row>
    <row r="14951" spans="39:39">
      <c r="AM14951" s="445"/>
    </row>
    <row r="14952" spans="39:39">
      <c r="AM14952" s="445"/>
    </row>
    <row r="14953" spans="39:39">
      <c r="AM14953" s="445"/>
    </row>
    <row r="14954" spans="39:39">
      <c r="AM14954" s="445"/>
    </row>
    <row r="14955" spans="39:39">
      <c r="AM14955" s="445"/>
    </row>
    <row r="14956" spans="39:39">
      <c r="AM14956" s="445"/>
    </row>
    <row r="14957" spans="39:39">
      <c r="AM14957" s="445"/>
    </row>
    <row r="14958" spans="39:39">
      <c r="AM14958" s="445"/>
    </row>
    <row r="14959" spans="39:39">
      <c r="AM14959" s="445"/>
    </row>
    <row r="14960" spans="39:39">
      <c r="AM14960" s="445"/>
    </row>
    <row r="14961" spans="39:39">
      <c r="AM14961" s="445"/>
    </row>
    <row r="14962" spans="39:39">
      <c r="AM14962" s="445"/>
    </row>
    <row r="14963" spans="39:39">
      <c r="AM14963" s="445"/>
    </row>
    <row r="14964" spans="39:39">
      <c r="AM14964" s="445"/>
    </row>
    <row r="14965" spans="39:39">
      <c r="AM14965" s="445"/>
    </row>
    <row r="14966" spans="39:39">
      <c r="AM14966" s="445"/>
    </row>
    <row r="14967" spans="39:39">
      <c r="AM14967" s="445"/>
    </row>
    <row r="14968" spans="39:39">
      <c r="AM14968" s="445"/>
    </row>
    <row r="14969" spans="39:39">
      <c r="AM14969" s="445"/>
    </row>
    <row r="14970" spans="39:39">
      <c r="AM14970" s="445"/>
    </row>
    <row r="14971" spans="39:39">
      <c r="AM14971" s="445"/>
    </row>
    <row r="14972" spans="39:39">
      <c r="AM14972" s="445"/>
    </row>
    <row r="14973" spans="39:39">
      <c r="AM14973" s="445"/>
    </row>
    <row r="14974" spans="39:39">
      <c r="AM14974" s="445"/>
    </row>
    <row r="14975" spans="39:39">
      <c r="AM14975" s="445"/>
    </row>
    <row r="14976" spans="39:39">
      <c r="AM14976" s="445"/>
    </row>
    <row r="14977" spans="39:39">
      <c r="AM14977" s="445"/>
    </row>
    <row r="14978" spans="39:39">
      <c r="AM14978" s="445"/>
    </row>
    <row r="14979" spans="39:39">
      <c r="AM14979" s="445"/>
    </row>
    <row r="14980" spans="39:39">
      <c r="AM14980" s="445"/>
    </row>
    <row r="14981" spans="39:39">
      <c r="AM14981" s="445"/>
    </row>
    <row r="14982" spans="39:39">
      <c r="AM14982" s="445"/>
    </row>
    <row r="14983" spans="39:39">
      <c r="AM14983" s="445"/>
    </row>
    <row r="14984" spans="39:39">
      <c r="AM14984" s="445"/>
    </row>
    <row r="14985" spans="39:39">
      <c r="AM14985" s="445"/>
    </row>
    <row r="14986" spans="39:39">
      <c r="AM14986" s="445"/>
    </row>
    <row r="14987" spans="39:39">
      <c r="AM14987" s="445"/>
    </row>
    <row r="14988" spans="39:39">
      <c r="AM14988" s="445"/>
    </row>
    <row r="14989" spans="39:39">
      <c r="AM14989" s="445"/>
    </row>
    <row r="14990" spans="39:39">
      <c r="AM14990" s="445"/>
    </row>
    <row r="14991" spans="39:39">
      <c r="AM14991" s="445"/>
    </row>
    <row r="14992" spans="39:39">
      <c r="AM14992" s="445"/>
    </row>
    <row r="14993" spans="39:39">
      <c r="AM14993" s="445"/>
    </row>
    <row r="14994" spans="39:39">
      <c r="AM14994" s="445"/>
    </row>
    <row r="14995" spans="39:39">
      <c r="AM14995" s="445"/>
    </row>
    <row r="14996" spans="39:39">
      <c r="AM14996" s="445"/>
    </row>
    <row r="14997" spans="39:39">
      <c r="AM14997" s="445"/>
    </row>
    <row r="14998" spans="39:39">
      <c r="AM14998" s="445"/>
    </row>
    <row r="14999" spans="39:39">
      <c r="AM14999" s="445"/>
    </row>
    <row r="15000" spans="39:39">
      <c r="AM15000" s="445"/>
    </row>
    <row r="15001" spans="39:39">
      <c r="AM15001" s="445"/>
    </row>
    <row r="15002" spans="39:39">
      <c r="AM15002" s="445"/>
    </row>
    <row r="15003" spans="39:39">
      <c r="AM15003" s="445"/>
    </row>
    <row r="15004" spans="39:39">
      <c r="AM15004" s="445"/>
    </row>
    <row r="15005" spans="39:39">
      <c r="AM15005" s="445"/>
    </row>
    <row r="15006" spans="39:39">
      <c r="AM15006" s="445"/>
    </row>
    <row r="15007" spans="39:39">
      <c r="AM15007" s="445"/>
    </row>
    <row r="15008" spans="39:39">
      <c r="AM15008" s="445"/>
    </row>
    <row r="15009" spans="39:39">
      <c r="AM15009" s="445"/>
    </row>
    <row r="15010" spans="39:39">
      <c r="AM15010" s="445"/>
    </row>
    <row r="15011" spans="39:39">
      <c r="AM15011" s="445"/>
    </row>
    <row r="15012" spans="39:39">
      <c r="AM15012" s="445"/>
    </row>
    <row r="15013" spans="39:39">
      <c r="AM15013" s="445"/>
    </row>
    <row r="15014" spans="39:39">
      <c r="AM15014" s="445"/>
    </row>
    <row r="15015" spans="39:39">
      <c r="AM15015" s="445"/>
    </row>
    <row r="15016" spans="39:39">
      <c r="AM15016" s="445"/>
    </row>
    <row r="15017" spans="39:39">
      <c r="AM15017" s="445"/>
    </row>
    <row r="15018" spans="39:39">
      <c r="AM15018" s="445"/>
    </row>
    <row r="15019" spans="39:39">
      <c r="AM15019" s="445"/>
    </row>
    <row r="15020" spans="39:39">
      <c r="AM15020" s="445"/>
    </row>
    <row r="15021" spans="39:39">
      <c r="AM15021" s="445"/>
    </row>
    <row r="15022" spans="39:39">
      <c r="AM15022" s="445"/>
    </row>
    <row r="15023" spans="39:39">
      <c r="AM15023" s="445"/>
    </row>
    <row r="15024" spans="39:39">
      <c r="AM15024" s="445"/>
    </row>
    <row r="15025" spans="39:39">
      <c r="AM15025" s="445"/>
    </row>
    <row r="15026" spans="39:39">
      <c r="AM15026" s="445"/>
    </row>
    <row r="15027" spans="39:39">
      <c r="AM15027" s="445"/>
    </row>
    <row r="15028" spans="39:39">
      <c r="AM15028" s="445"/>
    </row>
    <row r="15029" spans="39:39">
      <c r="AM15029" s="445"/>
    </row>
    <row r="15030" spans="39:39">
      <c r="AM15030" s="445"/>
    </row>
    <row r="15031" spans="39:39">
      <c r="AM15031" s="445"/>
    </row>
    <row r="15032" spans="39:39">
      <c r="AM15032" s="445"/>
    </row>
    <row r="15033" spans="39:39">
      <c r="AM15033" s="445"/>
    </row>
    <row r="15034" spans="39:39">
      <c r="AM15034" s="445"/>
    </row>
    <row r="15035" spans="39:39">
      <c r="AM15035" s="445"/>
    </row>
    <row r="15036" spans="39:39">
      <c r="AM15036" s="445"/>
    </row>
    <row r="15037" spans="39:39">
      <c r="AM15037" s="445"/>
    </row>
    <row r="15038" spans="39:39">
      <c r="AM15038" s="445"/>
    </row>
    <row r="15039" spans="39:39">
      <c r="AM15039" s="445"/>
    </row>
    <row r="15040" spans="39:39">
      <c r="AM15040" s="445"/>
    </row>
    <row r="15041" spans="39:39">
      <c r="AM15041" s="445"/>
    </row>
    <row r="15042" spans="39:39">
      <c r="AM15042" s="445"/>
    </row>
    <row r="15043" spans="39:39">
      <c r="AM15043" s="445"/>
    </row>
    <row r="15044" spans="39:39">
      <c r="AM15044" s="445"/>
    </row>
    <row r="15045" spans="39:39">
      <c r="AM15045" s="445"/>
    </row>
    <row r="15046" spans="39:39">
      <c r="AM15046" s="445"/>
    </row>
    <row r="15047" spans="39:39">
      <c r="AM15047" s="445"/>
    </row>
    <row r="15048" spans="39:39">
      <c r="AM15048" s="445"/>
    </row>
    <row r="15049" spans="39:39">
      <c r="AM15049" s="445"/>
    </row>
    <row r="15050" spans="39:39">
      <c r="AM15050" s="445"/>
    </row>
    <row r="15051" spans="39:39">
      <c r="AM15051" s="445"/>
    </row>
    <row r="15052" spans="39:39">
      <c r="AM15052" s="445"/>
    </row>
    <row r="15053" spans="39:39">
      <c r="AM15053" s="445"/>
    </row>
    <row r="15054" spans="39:39">
      <c r="AM15054" s="445"/>
    </row>
    <row r="15055" spans="39:39">
      <c r="AM15055" s="445"/>
    </row>
    <row r="15056" spans="39:39">
      <c r="AM15056" s="445"/>
    </row>
    <row r="15057" spans="39:39">
      <c r="AM15057" s="445"/>
    </row>
    <row r="15058" spans="39:39">
      <c r="AM15058" s="445"/>
    </row>
    <row r="15059" spans="39:39">
      <c r="AM15059" s="445"/>
    </row>
    <row r="15060" spans="39:39">
      <c r="AM15060" s="445"/>
    </row>
    <row r="15061" spans="39:39">
      <c r="AM15061" s="445"/>
    </row>
    <row r="15062" spans="39:39">
      <c r="AM15062" s="445"/>
    </row>
    <row r="15063" spans="39:39">
      <c r="AM15063" s="445"/>
    </row>
    <row r="15064" spans="39:39">
      <c r="AM15064" s="445"/>
    </row>
    <row r="15065" spans="39:39">
      <c r="AM15065" s="445"/>
    </row>
    <row r="15066" spans="39:39">
      <c r="AM15066" s="445"/>
    </row>
    <row r="15067" spans="39:39">
      <c r="AM15067" s="445"/>
    </row>
    <row r="15068" spans="39:39">
      <c r="AM15068" s="445"/>
    </row>
    <row r="15069" spans="39:39">
      <c r="AM15069" s="445"/>
    </row>
    <row r="15070" spans="39:39">
      <c r="AM15070" s="445"/>
    </row>
    <row r="15071" spans="39:39">
      <c r="AM15071" s="445"/>
    </row>
    <row r="15072" spans="39:39">
      <c r="AM15072" s="445"/>
    </row>
    <row r="15073" spans="39:39">
      <c r="AM15073" s="445"/>
    </row>
    <row r="15074" spans="39:39">
      <c r="AM15074" s="445"/>
    </row>
    <row r="15075" spans="39:39">
      <c r="AM15075" s="445"/>
    </row>
    <row r="15076" spans="39:39">
      <c r="AM15076" s="445"/>
    </row>
    <row r="15077" spans="39:39">
      <c r="AM15077" s="445"/>
    </row>
    <row r="15078" spans="39:39">
      <c r="AM15078" s="445"/>
    </row>
    <row r="15079" spans="39:39">
      <c r="AM15079" s="445"/>
    </row>
    <row r="15080" spans="39:39">
      <c r="AM15080" s="445"/>
    </row>
    <row r="15081" spans="39:39">
      <c r="AM15081" s="445"/>
    </row>
    <row r="15082" spans="39:39">
      <c r="AM15082" s="445"/>
    </row>
    <row r="15083" spans="39:39">
      <c r="AM15083" s="445"/>
    </row>
    <row r="15084" spans="39:39">
      <c r="AM15084" s="445"/>
    </row>
    <row r="15085" spans="39:39">
      <c r="AM15085" s="445"/>
    </row>
    <row r="15086" spans="39:39">
      <c r="AM15086" s="445"/>
    </row>
    <row r="15087" spans="39:39">
      <c r="AM15087" s="445"/>
    </row>
    <row r="15088" spans="39:39">
      <c r="AM15088" s="445"/>
    </row>
    <row r="15089" spans="39:39">
      <c r="AM15089" s="445"/>
    </row>
    <row r="15090" spans="39:39">
      <c r="AM15090" s="445"/>
    </row>
    <row r="15091" spans="39:39">
      <c r="AM15091" s="445"/>
    </row>
    <row r="15092" spans="39:39">
      <c r="AM15092" s="445"/>
    </row>
    <row r="15093" spans="39:39">
      <c r="AM15093" s="445"/>
    </row>
    <row r="15094" spans="39:39">
      <c r="AM15094" s="445"/>
    </row>
    <row r="15095" spans="39:39">
      <c r="AM15095" s="445"/>
    </row>
    <row r="15096" spans="39:39">
      <c r="AM15096" s="445"/>
    </row>
    <row r="15097" spans="39:39">
      <c r="AM15097" s="445"/>
    </row>
    <row r="15098" spans="39:39">
      <c r="AM15098" s="445"/>
    </row>
    <row r="15099" spans="39:39">
      <c r="AM15099" s="445"/>
    </row>
    <row r="15100" spans="39:39">
      <c r="AM15100" s="445"/>
    </row>
    <row r="15101" spans="39:39">
      <c r="AM15101" s="445"/>
    </row>
    <row r="15102" spans="39:39">
      <c r="AM15102" s="445"/>
    </row>
    <row r="15103" spans="39:39">
      <c r="AM15103" s="445"/>
    </row>
    <row r="15104" spans="39:39">
      <c r="AM15104" s="445"/>
    </row>
    <row r="15105" spans="39:39">
      <c r="AM15105" s="445"/>
    </row>
    <row r="15106" spans="39:39">
      <c r="AM15106" s="445"/>
    </row>
    <row r="15107" spans="39:39">
      <c r="AM15107" s="445"/>
    </row>
    <row r="15108" spans="39:39">
      <c r="AM15108" s="445"/>
    </row>
    <row r="15109" spans="39:39">
      <c r="AM15109" s="445"/>
    </row>
    <row r="15110" spans="39:39">
      <c r="AM15110" s="445"/>
    </row>
    <row r="15111" spans="39:39">
      <c r="AM15111" s="445"/>
    </row>
    <row r="15112" spans="39:39">
      <c r="AM15112" s="445"/>
    </row>
    <row r="15113" spans="39:39">
      <c r="AM15113" s="445"/>
    </row>
    <row r="15114" spans="39:39">
      <c r="AM15114" s="445"/>
    </row>
    <row r="15115" spans="39:39">
      <c r="AM15115" s="445"/>
    </row>
    <row r="15116" spans="39:39">
      <c r="AM15116" s="445"/>
    </row>
    <row r="15117" spans="39:39">
      <c r="AM15117" s="445"/>
    </row>
    <row r="15118" spans="39:39">
      <c r="AM15118" s="445"/>
    </row>
    <row r="15119" spans="39:39">
      <c r="AM15119" s="445"/>
    </row>
    <row r="15120" spans="39:39">
      <c r="AM15120" s="445"/>
    </row>
    <row r="15121" spans="39:39">
      <c r="AM15121" s="445"/>
    </row>
    <row r="15122" spans="39:39">
      <c r="AM15122" s="445"/>
    </row>
    <row r="15123" spans="39:39">
      <c r="AM15123" s="445"/>
    </row>
    <row r="15124" spans="39:39">
      <c r="AM15124" s="445"/>
    </row>
    <row r="15125" spans="39:39">
      <c r="AM15125" s="445"/>
    </row>
    <row r="15126" spans="39:39">
      <c r="AM15126" s="445"/>
    </row>
    <row r="15127" spans="39:39">
      <c r="AM15127" s="445"/>
    </row>
    <row r="15128" spans="39:39">
      <c r="AM15128" s="445"/>
    </row>
    <row r="15129" spans="39:39">
      <c r="AM15129" s="445"/>
    </row>
    <row r="15130" spans="39:39">
      <c r="AM15130" s="445"/>
    </row>
    <row r="15131" spans="39:39">
      <c r="AM15131" s="445"/>
    </row>
    <row r="15132" spans="39:39">
      <c r="AM15132" s="445"/>
    </row>
    <row r="15133" spans="39:39">
      <c r="AM15133" s="445"/>
    </row>
    <row r="15134" spans="39:39">
      <c r="AM15134" s="445"/>
    </row>
    <row r="15135" spans="39:39">
      <c r="AM15135" s="445"/>
    </row>
    <row r="15136" spans="39:39">
      <c r="AM15136" s="445"/>
    </row>
    <row r="15137" spans="39:39">
      <c r="AM15137" s="445"/>
    </row>
    <row r="15138" spans="39:39">
      <c r="AM15138" s="445"/>
    </row>
    <row r="15139" spans="39:39">
      <c r="AM15139" s="445"/>
    </row>
    <row r="15140" spans="39:39">
      <c r="AM15140" s="445"/>
    </row>
    <row r="15141" spans="39:39">
      <c r="AM15141" s="445"/>
    </row>
    <row r="15142" spans="39:39">
      <c r="AM15142" s="445"/>
    </row>
    <row r="15143" spans="39:39">
      <c r="AM15143" s="445"/>
    </row>
    <row r="15144" spans="39:39">
      <c r="AM15144" s="445"/>
    </row>
    <row r="15145" spans="39:39">
      <c r="AM15145" s="445"/>
    </row>
    <row r="15146" spans="39:39">
      <c r="AM15146" s="445"/>
    </row>
    <row r="15147" spans="39:39">
      <c r="AM15147" s="445"/>
    </row>
    <row r="15148" spans="39:39">
      <c r="AM15148" s="445"/>
    </row>
    <row r="15149" spans="39:39">
      <c r="AM15149" s="445"/>
    </row>
    <row r="15150" spans="39:39">
      <c r="AM15150" s="445"/>
    </row>
    <row r="15151" spans="39:39">
      <c r="AM15151" s="445"/>
    </row>
    <row r="15152" spans="39:39">
      <c r="AM15152" s="445"/>
    </row>
    <row r="15153" spans="39:39">
      <c r="AM15153" s="445"/>
    </row>
    <row r="15154" spans="39:39">
      <c r="AM15154" s="445"/>
    </row>
    <row r="15155" spans="39:39">
      <c r="AM15155" s="445"/>
    </row>
    <row r="15156" spans="39:39">
      <c r="AM15156" s="445"/>
    </row>
    <row r="15157" spans="39:39">
      <c r="AM15157" s="445"/>
    </row>
    <row r="15158" spans="39:39">
      <c r="AM15158" s="445"/>
    </row>
    <row r="15159" spans="39:39">
      <c r="AM15159" s="445"/>
    </row>
    <row r="15160" spans="39:39">
      <c r="AM15160" s="445"/>
    </row>
    <row r="15161" spans="39:39">
      <c r="AM15161" s="445"/>
    </row>
    <row r="15162" spans="39:39">
      <c r="AM15162" s="445"/>
    </row>
    <row r="15163" spans="39:39">
      <c r="AM15163" s="445"/>
    </row>
    <row r="15164" spans="39:39">
      <c r="AM15164" s="445"/>
    </row>
    <row r="15165" spans="39:39">
      <c r="AM15165" s="445"/>
    </row>
    <row r="15166" spans="39:39">
      <c r="AM15166" s="445"/>
    </row>
    <row r="15167" spans="39:39">
      <c r="AM15167" s="445"/>
    </row>
    <row r="15168" spans="39:39">
      <c r="AM15168" s="445"/>
    </row>
    <row r="15169" spans="39:39">
      <c r="AM15169" s="445"/>
    </row>
    <row r="15170" spans="39:39">
      <c r="AM15170" s="445"/>
    </row>
    <row r="15171" spans="39:39">
      <c r="AM15171" s="445"/>
    </row>
    <row r="15172" spans="39:39">
      <c r="AM15172" s="445"/>
    </row>
    <row r="15173" spans="39:39">
      <c r="AM15173" s="445"/>
    </row>
    <row r="15174" spans="39:39">
      <c r="AM15174" s="445"/>
    </row>
    <row r="15175" spans="39:39">
      <c r="AM15175" s="445"/>
    </row>
    <row r="15176" spans="39:39">
      <c r="AM15176" s="445"/>
    </row>
    <row r="15177" spans="39:39">
      <c r="AM15177" s="445"/>
    </row>
    <row r="15178" spans="39:39">
      <c r="AM15178" s="445"/>
    </row>
    <row r="15179" spans="39:39">
      <c r="AM15179" s="445"/>
    </row>
    <row r="15180" spans="39:39">
      <c r="AM15180" s="445"/>
    </row>
    <row r="15181" spans="39:39">
      <c r="AM15181" s="445"/>
    </row>
    <row r="15182" spans="39:39">
      <c r="AM15182" s="445"/>
    </row>
    <row r="15183" spans="39:39">
      <c r="AM15183" s="445"/>
    </row>
    <row r="15184" spans="39:39">
      <c r="AM15184" s="445"/>
    </row>
    <row r="15185" spans="39:39">
      <c r="AM15185" s="445"/>
    </row>
    <row r="15186" spans="39:39">
      <c r="AM15186" s="445"/>
    </row>
    <row r="15187" spans="39:39">
      <c r="AM15187" s="445"/>
    </row>
    <row r="15188" spans="39:39">
      <c r="AM15188" s="445"/>
    </row>
    <row r="15189" spans="39:39">
      <c r="AM15189" s="445"/>
    </row>
    <row r="15190" spans="39:39">
      <c r="AM15190" s="445"/>
    </row>
    <row r="15191" spans="39:39">
      <c r="AM15191" s="445"/>
    </row>
    <row r="15192" spans="39:39">
      <c r="AM15192" s="445"/>
    </row>
    <row r="15193" spans="39:39">
      <c r="AM15193" s="445"/>
    </row>
    <row r="15194" spans="39:39">
      <c r="AM15194" s="445"/>
    </row>
    <row r="15195" spans="39:39">
      <c r="AM15195" s="445"/>
    </row>
    <row r="15196" spans="39:39">
      <c r="AM15196" s="445"/>
    </row>
    <row r="15197" spans="39:39">
      <c r="AM15197" s="445"/>
    </row>
    <row r="15198" spans="39:39">
      <c r="AM15198" s="445"/>
    </row>
    <row r="15199" spans="39:39">
      <c r="AM15199" s="445"/>
    </row>
    <row r="15200" spans="39:39">
      <c r="AM15200" s="445"/>
    </row>
    <row r="15201" spans="39:39">
      <c r="AM15201" s="445"/>
    </row>
    <row r="15202" spans="39:39">
      <c r="AM15202" s="445"/>
    </row>
    <row r="15203" spans="39:39">
      <c r="AM15203" s="445"/>
    </row>
    <row r="15204" spans="39:39">
      <c r="AM15204" s="445"/>
    </row>
    <row r="15205" spans="39:39">
      <c r="AM15205" s="445"/>
    </row>
    <row r="15206" spans="39:39">
      <c r="AM15206" s="445"/>
    </row>
    <row r="15207" spans="39:39">
      <c r="AM15207" s="445"/>
    </row>
    <row r="15208" spans="39:39">
      <c r="AM15208" s="445"/>
    </row>
    <row r="15209" spans="39:39">
      <c r="AM15209" s="445"/>
    </row>
    <row r="15210" spans="39:39">
      <c r="AM15210" s="445"/>
    </row>
    <row r="15211" spans="39:39">
      <c r="AM15211" s="445"/>
    </row>
    <row r="15212" spans="39:39">
      <c r="AM15212" s="445"/>
    </row>
    <row r="15213" spans="39:39">
      <c r="AM15213" s="445"/>
    </row>
    <row r="15214" spans="39:39">
      <c r="AM15214" s="445"/>
    </row>
    <row r="15215" spans="39:39">
      <c r="AM15215" s="445"/>
    </row>
    <row r="15216" spans="39:39">
      <c r="AM15216" s="445"/>
    </row>
    <row r="15217" spans="39:39">
      <c r="AM15217" s="445"/>
    </row>
    <row r="15218" spans="39:39">
      <c r="AM15218" s="445"/>
    </row>
    <row r="15219" spans="39:39">
      <c r="AM15219" s="445"/>
    </row>
    <row r="15220" spans="39:39">
      <c r="AM15220" s="445"/>
    </row>
    <row r="15221" spans="39:39">
      <c r="AM15221" s="445"/>
    </row>
    <row r="15222" spans="39:39">
      <c r="AM15222" s="445"/>
    </row>
    <row r="15223" spans="39:39">
      <c r="AM15223" s="445"/>
    </row>
    <row r="15224" spans="39:39">
      <c r="AM15224" s="445"/>
    </row>
    <row r="15225" spans="39:39">
      <c r="AM15225" s="445"/>
    </row>
    <row r="15226" spans="39:39">
      <c r="AM15226" s="445"/>
    </row>
    <row r="15227" spans="39:39">
      <c r="AM15227" s="445"/>
    </row>
    <row r="15228" spans="39:39">
      <c r="AM15228" s="445"/>
    </row>
    <row r="15229" spans="39:39">
      <c r="AM15229" s="445"/>
    </row>
    <row r="15230" spans="39:39">
      <c r="AM15230" s="445"/>
    </row>
    <row r="15231" spans="39:39">
      <c r="AM15231" s="445"/>
    </row>
    <row r="15232" spans="39:39">
      <c r="AM15232" s="445"/>
    </row>
    <row r="15233" spans="39:39">
      <c r="AM15233" s="445"/>
    </row>
    <row r="15234" spans="39:39">
      <c r="AM15234" s="445"/>
    </row>
    <row r="15235" spans="39:39">
      <c r="AM15235" s="445"/>
    </row>
    <row r="15236" spans="39:39">
      <c r="AM15236" s="445"/>
    </row>
    <row r="15237" spans="39:39">
      <c r="AM15237" s="445"/>
    </row>
    <row r="15238" spans="39:39">
      <c r="AM15238" s="445"/>
    </row>
    <row r="15239" spans="39:39">
      <c r="AM15239" s="445"/>
    </row>
    <row r="15240" spans="39:39">
      <c r="AM15240" s="445"/>
    </row>
    <row r="15241" spans="39:39">
      <c r="AM15241" s="445"/>
    </row>
    <row r="15242" spans="39:39">
      <c r="AM15242" s="445"/>
    </row>
    <row r="15243" spans="39:39">
      <c r="AM15243" s="445"/>
    </row>
    <row r="15244" spans="39:39">
      <c r="AM15244" s="445"/>
    </row>
    <row r="15245" spans="39:39">
      <c r="AM15245" s="445"/>
    </row>
    <row r="15246" spans="39:39">
      <c r="AM15246" s="445"/>
    </row>
    <row r="15247" spans="39:39">
      <c r="AM15247" s="445"/>
    </row>
    <row r="15248" spans="39:39">
      <c r="AM15248" s="445"/>
    </row>
    <row r="15249" spans="39:39">
      <c r="AM15249" s="445"/>
    </row>
    <row r="15250" spans="39:39">
      <c r="AM15250" s="445"/>
    </row>
    <row r="15251" spans="39:39">
      <c r="AM15251" s="445"/>
    </row>
    <row r="15252" spans="39:39">
      <c r="AM15252" s="445"/>
    </row>
    <row r="15253" spans="39:39">
      <c r="AM15253" s="445"/>
    </row>
    <row r="15254" spans="39:39">
      <c r="AM15254" s="445"/>
    </row>
    <row r="15255" spans="39:39">
      <c r="AM15255" s="445"/>
    </row>
    <row r="15256" spans="39:39">
      <c r="AM15256" s="445"/>
    </row>
    <row r="15257" spans="39:39">
      <c r="AM15257" s="445"/>
    </row>
    <row r="15258" spans="39:39">
      <c r="AM15258" s="445"/>
    </row>
    <row r="15259" spans="39:39">
      <c r="AM15259" s="445"/>
    </row>
    <row r="15260" spans="39:39">
      <c r="AM15260" s="445"/>
    </row>
    <row r="15261" spans="39:39">
      <c r="AM15261" s="445"/>
    </row>
    <row r="15262" spans="39:39">
      <c r="AM15262" s="445"/>
    </row>
    <row r="15263" spans="39:39">
      <c r="AM15263" s="445"/>
    </row>
    <row r="15264" spans="39:39">
      <c r="AM15264" s="445"/>
    </row>
    <row r="15265" spans="39:39">
      <c r="AM15265" s="445"/>
    </row>
    <row r="15266" spans="39:39">
      <c r="AM15266" s="445"/>
    </row>
    <row r="15267" spans="39:39">
      <c r="AM15267" s="445"/>
    </row>
    <row r="15268" spans="39:39">
      <c r="AM15268" s="445"/>
    </row>
    <row r="15269" spans="39:39">
      <c r="AM15269" s="445"/>
    </row>
    <row r="15270" spans="39:39">
      <c r="AM15270" s="445"/>
    </row>
    <row r="15271" spans="39:39">
      <c r="AM15271" s="445"/>
    </row>
    <row r="15272" spans="39:39">
      <c r="AM15272" s="445"/>
    </row>
    <row r="15273" spans="39:39">
      <c r="AM15273" s="445"/>
    </row>
    <row r="15274" spans="39:39">
      <c r="AM15274" s="445"/>
    </row>
    <row r="15275" spans="39:39">
      <c r="AM15275" s="445"/>
    </row>
    <row r="15276" spans="39:39">
      <c r="AM15276" s="445"/>
    </row>
    <row r="15277" spans="39:39">
      <c r="AM15277" s="445"/>
    </row>
    <row r="15278" spans="39:39">
      <c r="AM15278" s="445"/>
    </row>
    <row r="15279" spans="39:39">
      <c r="AM15279" s="445"/>
    </row>
    <row r="15280" spans="39:39">
      <c r="AM15280" s="445"/>
    </row>
    <row r="15281" spans="39:39">
      <c r="AM15281" s="445"/>
    </row>
    <row r="15282" spans="39:39">
      <c r="AM15282" s="445"/>
    </row>
    <row r="15283" spans="39:39">
      <c r="AM15283" s="445"/>
    </row>
    <row r="15284" spans="39:39">
      <c r="AM15284" s="445"/>
    </row>
    <row r="15285" spans="39:39">
      <c r="AM15285" s="445"/>
    </row>
    <row r="15286" spans="39:39">
      <c r="AM15286" s="445"/>
    </row>
    <row r="15287" spans="39:39">
      <c r="AM15287" s="445"/>
    </row>
    <row r="15288" spans="39:39">
      <c r="AM15288" s="445"/>
    </row>
    <row r="15289" spans="39:39">
      <c r="AM15289" s="445"/>
    </row>
    <row r="15290" spans="39:39">
      <c r="AM15290" s="445"/>
    </row>
    <row r="15291" spans="39:39">
      <c r="AM15291" s="445"/>
    </row>
    <row r="15292" spans="39:39">
      <c r="AM15292" s="445"/>
    </row>
    <row r="15293" spans="39:39">
      <c r="AM15293" s="445"/>
    </row>
    <row r="15294" spans="39:39">
      <c r="AM15294" s="445"/>
    </row>
    <row r="15295" spans="39:39">
      <c r="AM15295" s="445"/>
    </row>
    <row r="15296" spans="39:39">
      <c r="AM15296" s="445"/>
    </row>
    <row r="15297" spans="39:39">
      <c r="AM15297" s="445"/>
    </row>
    <row r="15298" spans="39:39">
      <c r="AM15298" s="445"/>
    </row>
    <row r="15299" spans="39:39">
      <c r="AM15299" s="445"/>
    </row>
    <row r="15300" spans="39:39">
      <c r="AM15300" s="445"/>
    </row>
    <row r="15301" spans="39:39">
      <c r="AM15301" s="445"/>
    </row>
    <row r="15302" spans="39:39">
      <c r="AM15302" s="445"/>
    </row>
    <row r="15303" spans="39:39">
      <c r="AM15303" s="445"/>
    </row>
    <row r="15304" spans="39:39">
      <c r="AM15304" s="445"/>
    </row>
    <row r="15305" spans="39:39">
      <c r="AM15305" s="445"/>
    </row>
    <row r="15306" spans="39:39">
      <c r="AM15306" s="445"/>
    </row>
    <row r="15307" spans="39:39">
      <c r="AM15307" s="445"/>
    </row>
    <row r="15308" spans="39:39">
      <c r="AM15308" s="445"/>
    </row>
    <row r="15309" spans="39:39">
      <c r="AM15309" s="445"/>
    </row>
    <row r="15310" spans="39:39">
      <c r="AM15310" s="445"/>
    </row>
    <row r="15311" spans="39:39">
      <c r="AM15311" s="445"/>
    </row>
    <row r="15312" spans="39:39">
      <c r="AM15312" s="445"/>
    </row>
    <row r="15313" spans="39:39">
      <c r="AM15313" s="445"/>
    </row>
    <row r="15314" spans="39:39">
      <c r="AM15314" s="445"/>
    </row>
    <row r="15315" spans="39:39">
      <c r="AM15315" s="445"/>
    </row>
    <row r="15316" spans="39:39">
      <c r="AM15316" s="445"/>
    </row>
    <row r="15317" spans="39:39">
      <c r="AM15317" s="445"/>
    </row>
    <row r="15318" spans="39:39">
      <c r="AM15318" s="445"/>
    </row>
    <row r="15319" spans="39:39">
      <c r="AM15319" s="445"/>
    </row>
    <row r="15320" spans="39:39">
      <c r="AM15320" s="445"/>
    </row>
    <row r="15321" spans="39:39">
      <c r="AM15321" s="445"/>
    </row>
    <row r="15322" spans="39:39">
      <c r="AM15322" s="445"/>
    </row>
    <row r="15323" spans="39:39">
      <c r="AM15323" s="445"/>
    </row>
    <row r="15324" spans="39:39">
      <c r="AM15324" s="445"/>
    </row>
    <row r="15325" spans="39:39">
      <c r="AM15325" s="445"/>
    </row>
    <row r="15326" spans="39:39">
      <c r="AM15326" s="445"/>
    </row>
    <row r="15327" spans="39:39">
      <c r="AM15327" s="445"/>
    </row>
    <row r="15328" spans="39:39">
      <c r="AM15328" s="445"/>
    </row>
    <row r="15329" spans="39:39">
      <c r="AM15329" s="445"/>
    </row>
    <row r="15330" spans="39:39">
      <c r="AM15330" s="445"/>
    </row>
    <row r="15331" spans="39:39">
      <c r="AM15331" s="445"/>
    </row>
    <row r="15332" spans="39:39">
      <c r="AM15332" s="445"/>
    </row>
    <row r="15333" spans="39:39">
      <c r="AM15333" s="445"/>
    </row>
    <row r="15334" spans="39:39">
      <c r="AM15334" s="445"/>
    </row>
    <row r="15335" spans="39:39">
      <c r="AM15335" s="445"/>
    </row>
    <row r="15336" spans="39:39">
      <c r="AM15336" s="445"/>
    </row>
    <row r="15337" spans="39:39">
      <c r="AM15337" s="445"/>
    </row>
    <row r="15338" spans="39:39">
      <c r="AM15338" s="445"/>
    </row>
    <row r="15339" spans="39:39">
      <c r="AM15339" s="445"/>
    </row>
    <row r="15340" spans="39:39">
      <c r="AM15340" s="445"/>
    </row>
    <row r="15341" spans="39:39">
      <c r="AM15341" s="445"/>
    </row>
    <row r="15342" spans="39:39">
      <c r="AM15342" s="445"/>
    </row>
    <row r="15343" spans="39:39">
      <c r="AM15343" s="445"/>
    </row>
    <row r="15344" spans="39:39">
      <c r="AM15344" s="445"/>
    </row>
    <row r="15345" spans="39:39">
      <c r="AM15345" s="445"/>
    </row>
    <row r="15346" spans="39:39">
      <c r="AM15346" s="445"/>
    </row>
    <row r="15347" spans="39:39">
      <c r="AM15347" s="445"/>
    </row>
    <row r="15348" spans="39:39">
      <c r="AM15348" s="445"/>
    </row>
    <row r="15349" spans="39:39">
      <c r="AM15349" s="445"/>
    </row>
    <row r="15350" spans="39:39">
      <c r="AM15350" s="445"/>
    </row>
    <row r="15351" spans="39:39">
      <c r="AM15351" s="445"/>
    </row>
    <row r="15352" spans="39:39">
      <c r="AM15352" s="445"/>
    </row>
    <row r="15353" spans="39:39">
      <c r="AM15353" s="445"/>
    </row>
    <row r="15354" spans="39:39">
      <c r="AM15354" s="445"/>
    </row>
    <row r="15355" spans="39:39">
      <c r="AM15355" s="445"/>
    </row>
    <row r="15356" spans="39:39">
      <c r="AM15356" s="445"/>
    </row>
    <row r="15357" spans="39:39">
      <c r="AM15357" s="445"/>
    </row>
    <row r="15358" spans="39:39">
      <c r="AM15358" s="445"/>
    </row>
    <row r="15359" spans="39:39">
      <c r="AM15359" s="445"/>
    </row>
    <row r="15360" spans="39:39">
      <c r="AM15360" s="445"/>
    </row>
    <row r="15361" spans="39:39">
      <c r="AM15361" s="445"/>
    </row>
    <row r="15362" spans="39:39">
      <c r="AM15362" s="445"/>
    </row>
    <row r="15363" spans="39:39">
      <c r="AM15363" s="445"/>
    </row>
    <row r="15364" spans="39:39">
      <c r="AM15364" s="445"/>
    </row>
    <row r="15365" spans="39:39">
      <c r="AM15365" s="445"/>
    </row>
    <row r="15366" spans="39:39">
      <c r="AM15366" s="445"/>
    </row>
    <row r="15367" spans="39:39">
      <c r="AM15367" s="445"/>
    </row>
    <row r="15368" spans="39:39">
      <c r="AM15368" s="445"/>
    </row>
    <row r="15369" spans="39:39">
      <c r="AM15369" s="445"/>
    </row>
    <row r="15370" spans="39:39">
      <c r="AM15370" s="445"/>
    </row>
    <row r="15371" spans="39:39">
      <c r="AM15371" s="445"/>
    </row>
    <row r="15372" spans="39:39">
      <c r="AM15372" s="445"/>
    </row>
    <row r="15373" spans="39:39">
      <c r="AM15373" s="445"/>
    </row>
    <row r="15374" spans="39:39">
      <c r="AM15374" s="445"/>
    </row>
    <row r="15375" spans="39:39">
      <c r="AM15375" s="445"/>
    </row>
    <row r="15376" spans="39:39">
      <c r="AM15376" s="445"/>
    </row>
    <row r="15377" spans="39:39">
      <c r="AM15377" s="445"/>
    </row>
    <row r="15378" spans="39:39">
      <c r="AM15378" s="445"/>
    </row>
    <row r="15379" spans="39:39">
      <c r="AM15379" s="445"/>
    </row>
    <row r="15380" spans="39:39">
      <c r="AM15380" s="445"/>
    </row>
    <row r="15381" spans="39:39">
      <c r="AM15381" s="445"/>
    </row>
    <row r="15382" spans="39:39">
      <c r="AM15382" s="445"/>
    </row>
    <row r="15383" spans="39:39">
      <c r="AM15383" s="445"/>
    </row>
    <row r="15384" spans="39:39">
      <c r="AM15384" s="445"/>
    </row>
    <row r="15385" spans="39:39">
      <c r="AM15385" s="445"/>
    </row>
    <row r="15386" spans="39:39">
      <c r="AM15386" s="445"/>
    </row>
    <row r="15387" spans="39:39">
      <c r="AM15387" s="445"/>
    </row>
    <row r="15388" spans="39:39">
      <c r="AM15388" s="445"/>
    </row>
    <row r="15389" spans="39:39">
      <c r="AM15389" s="445"/>
    </row>
    <row r="15390" spans="39:39">
      <c r="AM15390" s="445"/>
    </row>
    <row r="15391" spans="39:39">
      <c r="AM15391" s="445"/>
    </row>
    <row r="15392" spans="39:39">
      <c r="AM15392" s="445"/>
    </row>
    <row r="15393" spans="39:39">
      <c r="AM15393" s="445"/>
    </row>
    <row r="15394" spans="39:39">
      <c r="AM15394" s="445"/>
    </row>
    <row r="15395" spans="39:39">
      <c r="AM15395" s="445"/>
    </row>
    <row r="15396" spans="39:39">
      <c r="AM15396" s="445"/>
    </row>
    <row r="15397" spans="39:39">
      <c r="AM15397" s="445"/>
    </row>
    <row r="15398" spans="39:39">
      <c r="AM15398" s="445"/>
    </row>
    <row r="15399" spans="39:39">
      <c r="AM15399" s="445"/>
    </row>
    <row r="15400" spans="39:39">
      <c r="AM15400" s="445"/>
    </row>
    <row r="15401" spans="39:39">
      <c r="AM15401" s="445"/>
    </row>
    <row r="15402" spans="39:39">
      <c r="AM15402" s="445"/>
    </row>
    <row r="15403" spans="39:39">
      <c r="AM15403" s="445"/>
    </row>
    <row r="15404" spans="39:39">
      <c r="AM15404" s="445"/>
    </row>
    <row r="15405" spans="39:39">
      <c r="AM15405" s="445"/>
    </row>
    <row r="15406" spans="39:39">
      <c r="AM15406" s="445"/>
    </row>
    <row r="15407" spans="39:39">
      <c r="AM15407" s="445"/>
    </row>
    <row r="15408" spans="39:39">
      <c r="AM15408" s="445"/>
    </row>
    <row r="15409" spans="39:39">
      <c r="AM15409" s="445"/>
    </row>
    <row r="15410" spans="39:39">
      <c r="AM15410" s="445"/>
    </row>
    <row r="15411" spans="39:39">
      <c r="AM15411" s="445"/>
    </row>
    <row r="15412" spans="39:39">
      <c r="AM15412" s="445"/>
    </row>
    <row r="15413" spans="39:39">
      <c r="AM15413" s="445"/>
    </row>
    <row r="15414" spans="39:39">
      <c r="AM15414" s="445"/>
    </row>
    <row r="15415" spans="39:39">
      <c r="AM15415" s="445"/>
    </row>
    <row r="15416" spans="39:39">
      <c r="AM15416" s="445"/>
    </row>
    <row r="15417" spans="39:39">
      <c r="AM15417" s="445"/>
    </row>
    <row r="15418" spans="39:39">
      <c r="AM15418" s="445"/>
    </row>
    <row r="15419" spans="39:39">
      <c r="AM15419" s="445"/>
    </row>
    <row r="15420" spans="39:39">
      <c r="AM15420" s="445"/>
    </row>
    <row r="15421" spans="39:39">
      <c r="AM15421" s="445"/>
    </row>
    <row r="15422" spans="39:39">
      <c r="AM15422" s="445"/>
    </row>
    <row r="15423" spans="39:39">
      <c r="AM15423" s="445"/>
    </row>
    <row r="15424" spans="39:39">
      <c r="AM15424" s="445"/>
    </row>
    <row r="15425" spans="39:39">
      <c r="AM15425" s="445"/>
    </row>
    <row r="15426" spans="39:39">
      <c r="AM15426" s="445"/>
    </row>
    <row r="15427" spans="39:39">
      <c r="AM15427" s="445"/>
    </row>
    <row r="15428" spans="39:39">
      <c r="AM15428" s="445"/>
    </row>
    <row r="15429" spans="39:39">
      <c r="AM15429" s="445"/>
    </row>
    <row r="15430" spans="39:39">
      <c r="AM15430" s="445"/>
    </row>
    <row r="15431" spans="39:39">
      <c r="AM15431" s="445"/>
    </row>
    <row r="15432" spans="39:39">
      <c r="AM15432" s="445"/>
    </row>
    <row r="15433" spans="39:39">
      <c r="AM15433" s="445"/>
    </row>
    <row r="15434" spans="39:39">
      <c r="AM15434" s="445"/>
    </row>
    <row r="15435" spans="39:39">
      <c r="AM15435" s="445"/>
    </row>
    <row r="15436" spans="39:39">
      <c r="AM15436" s="445"/>
    </row>
    <row r="15437" spans="39:39">
      <c r="AM15437" s="445"/>
    </row>
    <row r="15438" spans="39:39">
      <c r="AM15438" s="445"/>
    </row>
    <row r="15439" spans="39:39">
      <c r="AM15439" s="445"/>
    </row>
    <row r="15440" spans="39:39">
      <c r="AM15440" s="445"/>
    </row>
    <row r="15441" spans="39:39">
      <c r="AM15441" s="445"/>
    </row>
    <row r="15442" spans="39:39">
      <c r="AM15442" s="445"/>
    </row>
    <row r="15443" spans="39:39">
      <c r="AM15443" s="445"/>
    </row>
    <row r="15444" spans="39:39">
      <c r="AM15444" s="445"/>
    </row>
    <row r="15445" spans="39:39">
      <c r="AM15445" s="445"/>
    </row>
    <row r="15446" spans="39:39">
      <c r="AM15446" s="445"/>
    </row>
    <row r="15447" spans="39:39">
      <c r="AM15447" s="445"/>
    </row>
    <row r="15448" spans="39:39">
      <c r="AM15448" s="445"/>
    </row>
    <row r="15449" spans="39:39">
      <c r="AM15449" s="445"/>
    </row>
    <row r="15450" spans="39:39">
      <c r="AM15450" s="445"/>
    </row>
    <row r="15451" spans="39:39">
      <c r="AM15451" s="445"/>
    </row>
    <row r="15452" spans="39:39">
      <c r="AM15452" s="445"/>
    </row>
    <row r="15453" spans="39:39">
      <c r="AM15453" s="445"/>
    </row>
    <row r="15454" spans="39:39">
      <c r="AM15454" s="445"/>
    </row>
    <row r="15455" spans="39:39">
      <c r="AM15455" s="445"/>
    </row>
    <row r="15456" spans="39:39">
      <c r="AM15456" s="445"/>
    </row>
    <row r="15457" spans="39:39">
      <c r="AM15457" s="445"/>
    </row>
    <row r="15458" spans="39:39">
      <c r="AM15458" s="445"/>
    </row>
    <row r="15459" spans="39:39">
      <c r="AM15459" s="445"/>
    </row>
    <row r="15460" spans="39:39">
      <c r="AM15460" s="445"/>
    </row>
    <row r="15461" spans="39:39">
      <c r="AM15461" s="445"/>
    </row>
    <row r="15462" spans="39:39">
      <c r="AM15462" s="445"/>
    </row>
    <row r="15463" spans="39:39">
      <c r="AM15463" s="445"/>
    </row>
    <row r="15464" spans="39:39">
      <c r="AM15464" s="445"/>
    </row>
    <row r="15465" spans="39:39">
      <c r="AM15465" s="445"/>
    </row>
    <row r="15466" spans="39:39">
      <c r="AM15466" s="445"/>
    </row>
    <row r="15467" spans="39:39">
      <c r="AM15467" s="445"/>
    </row>
    <row r="15468" spans="39:39">
      <c r="AM15468" s="445"/>
    </row>
    <row r="15469" spans="39:39">
      <c r="AM15469" s="445"/>
    </row>
    <row r="15470" spans="39:39">
      <c r="AM15470" s="445"/>
    </row>
    <row r="15471" spans="39:39">
      <c r="AM15471" s="445"/>
    </row>
    <row r="15472" spans="39:39">
      <c r="AM15472" s="445"/>
    </row>
    <row r="15473" spans="39:39">
      <c r="AM15473" s="445"/>
    </row>
    <row r="15474" spans="39:39">
      <c r="AM15474" s="445"/>
    </row>
    <row r="15475" spans="39:39">
      <c r="AM15475" s="445"/>
    </row>
    <row r="15476" spans="39:39">
      <c r="AM15476" s="445"/>
    </row>
    <row r="15477" spans="39:39">
      <c r="AM15477" s="445"/>
    </row>
    <row r="15478" spans="39:39">
      <c r="AM15478" s="445"/>
    </row>
    <row r="15479" spans="39:39">
      <c r="AM15479" s="445"/>
    </row>
    <row r="15480" spans="39:39">
      <c r="AM15480" s="445"/>
    </row>
    <row r="15481" spans="39:39">
      <c r="AM15481" s="445"/>
    </row>
    <row r="15482" spans="39:39">
      <c r="AM15482" s="445"/>
    </row>
    <row r="15483" spans="39:39">
      <c r="AM15483" s="445"/>
    </row>
    <row r="15484" spans="39:39">
      <c r="AM15484" s="445"/>
    </row>
    <row r="15485" spans="39:39">
      <c r="AM15485" s="445"/>
    </row>
    <row r="15486" spans="39:39">
      <c r="AM15486" s="445"/>
    </row>
    <row r="15487" spans="39:39">
      <c r="AM15487" s="445"/>
    </row>
    <row r="15488" spans="39:39">
      <c r="AM15488" s="445"/>
    </row>
    <row r="15489" spans="39:39">
      <c r="AM15489" s="445"/>
    </row>
    <row r="15490" spans="39:39">
      <c r="AM15490" s="445"/>
    </row>
    <row r="15491" spans="39:39">
      <c r="AM15491" s="445"/>
    </row>
    <row r="15492" spans="39:39">
      <c r="AM15492" s="445"/>
    </row>
    <row r="15493" spans="39:39">
      <c r="AM15493" s="445"/>
    </row>
    <row r="15494" spans="39:39">
      <c r="AM15494" s="445"/>
    </row>
    <row r="15495" spans="39:39">
      <c r="AM15495" s="445"/>
    </row>
    <row r="15496" spans="39:39">
      <c r="AM15496" s="445"/>
    </row>
    <row r="15497" spans="39:39">
      <c r="AM15497" s="445"/>
    </row>
    <row r="15498" spans="39:39">
      <c r="AM15498" s="445"/>
    </row>
    <row r="15499" spans="39:39">
      <c r="AM15499" s="445"/>
    </row>
    <row r="15500" spans="39:39">
      <c r="AM15500" s="445"/>
    </row>
    <row r="15501" spans="39:39">
      <c r="AM15501" s="445"/>
    </row>
    <row r="15502" spans="39:39">
      <c r="AM15502" s="445"/>
    </row>
    <row r="15503" spans="39:39">
      <c r="AM15503" s="445"/>
    </row>
    <row r="15504" spans="39:39">
      <c r="AM15504" s="445"/>
    </row>
    <row r="15505" spans="39:39">
      <c r="AM15505" s="445"/>
    </row>
    <row r="15506" spans="39:39">
      <c r="AM15506" s="445"/>
    </row>
    <row r="15507" spans="39:39">
      <c r="AM15507" s="445"/>
    </row>
    <row r="15508" spans="39:39">
      <c r="AM15508" s="445"/>
    </row>
    <row r="15509" spans="39:39">
      <c r="AM15509" s="445"/>
    </row>
    <row r="15510" spans="39:39">
      <c r="AM15510" s="445"/>
    </row>
    <row r="15511" spans="39:39">
      <c r="AM15511" s="445"/>
    </row>
    <row r="15512" spans="39:39">
      <c r="AM15512" s="445"/>
    </row>
    <row r="15513" spans="39:39">
      <c r="AM15513" s="445"/>
    </row>
    <row r="15514" spans="39:39">
      <c r="AM15514" s="445"/>
    </row>
    <row r="15515" spans="39:39">
      <c r="AM15515" s="445"/>
    </row>
    <row r="15516" spans="39:39">
      <c r="AM15516" s="445"/>
    </row>
    <row r="15517" spans="39:39">
      <c r="AM15517" s="445"/>
    </row>
    <row r="15518" spans="39:39">
      <c r="AM15518" s="445"/>
    </row>
    <row r="15519" spans="39:39">
      <c r="AM15519" s="445"/>
    </row>
    <row r="15520" spans="39:39">
      <c r="AM15520" s="445"/>
    </row>
    <row r="15521" spans="39:39">
      <c r="AM15521" s="445"/>
    </row>
    <row r="15522" spans="39:39">
      <c r="AM15522" s="445"/>
    </row>
    <row r="15523" spans="39:39">
      <c r="AM15523" s="445"/>
    </row>
    <row r="15524" spans="39:39">
      <c r="AM15524" s="445"/>
    </row>
    <row r="15525" spans="39:39">
      <c r="AM15525" s="445"/>
    </row>
    <row r="15526" spans="39:39">
      <c r="AM15526" s="445"/>
    </row>
    <row r="15527" spans="39:39">
      <c r="AM15527" s="445"/>
    </row>
    <row r="15528" spans="39:39">
      <c r="AM15528" s="445"/>
    </row>
    <row r="15529" spans="39:39">
      <c r="AM15529" s="445"/>
    </row>
    <row r="15530" spans="39:39">
      <c r="AM15530" s="445"/>
    </row>
    <row r="15531" spans="39:39">
      <c r="AM15531" s="445"/>
    </row>
    <row r="15532" spans="39:39">
      <c r="AM15532" s="445"/>
    </row>
    <row r="15533" spans="39:39">
      <c r="AM15533" s="445"/>
    </row>
    <row r="15534" spans="39:39">
      <c r="AM15534" s="445"/>
    </row>
    <row r="15535" spans="39:39">
      <c r="AM15535" s="445"/>
    </row>
    <row r="15536" spans="39:39">
      <c r="AM15536" s="445"/>
    </row>
    <row r="15537" spans="39:39">
      <c r="AM15537" s="445"/>
    </row>
    <row r="15538" spans="39:39">
      <c r="AM15538" s="445"/>
    </row>
    <row r="15539" spans="39:39">
      <c r="AM15539" s="445"/>
    </row>
    <row r="15540" spans="39:39">
      <c r="AM15540" s="445"/>
    </row>
    <row r="15541" spans="39:39">
      <c r="AM15541" s="445"/>
    </row>
    <row r="15542" spans="39:39">
      <c r="AM15542" s="445"/>
    </row>
    <row r="15543" spans="39:39">
      <c r="AM15543" s="445"/>
    </row>
    <row r="15544" spans="39:39">
      <c r="AM15544" s="445"/>
    </row>
    <row r="15545" spans="39:39">
      <c r="AM15545" s="445"/>
    </row>
    <row r="15546" spans="39:39">
      <c r="AM15546" s="445"/>
    </row>
    <row r="15547" spans="39:39">
      <c r="AM15547" s="445"/>
    </row>
    <row r="15548" spans="39:39">
      <c r="AM15548" s="445"/>
    </row>
    <row r="15549" spans="39:39">
      <c r="AM15549" s="445"/>
    </row>
    <row r="15550" spans="39:39">
      <c r="AM15550" s="445"/>
    </row>
    <row r="15551" spans="39:39">
      <c r="AM15551" s="445"/>
    </row>
    <row r="15552" spans="39:39">
      <c r="AM15552" s="445"/>
    </row>
    <row r="15553" spans="39:39">
      <c r="AM15553" s="445"/>
    </row>
    <row r="15554" spans="39:39">
      <c r="AM15554" s="445"/>
    </row>
    <row r="15555" spans="39:39">
      <c r="AM15555" s="445"/>
    </row>
    <row r="15556" spans="39:39">
      <c r="AM15556" s="445"/>
    </row>
    <row r="15557" spans="39:39">
      <c r="AM15557" s="445"/>
    </row>
    <row r="15558" spans="39:39">
      <c r="AM15558" s="445"/>
    </row>
    <row r="15559" spans="39:39">
      <c r="AM15559" s="445"/>
    </row>
    <row r="15560" spans="39:39">
      <c r="AM15560" s="445"/>
    </row>
    <row r="15561" spans="39:39">
      <c r="AM15561" s="445"/>
    </row>
    <row r="15562" spans="39:39">
      <c r="AM15562" s="445"/>
    </row>
    <row r="15563" spans="39:39">
      <c r="AM15563" s="445"/>
    </row>
    <row r="15564" spans="39:39">
      <c r="AM15564" s="445"/>
    </row>
    <row r="15565" spans="39:39">
      <c r="AM15565" s="445"/>
    </row>
    <row r="15566" spans="39:39">
      <c r="AM15566" s="445"/>
    </row>
    <row r="15567" spans="39:39">
      <c r="AM15567" s="445"/>
    </row>
    <row r="15568" spans="39:39">
      <c r="AM15568" s="445"/>
    </row>
    <row r="15569" spans="39:39">
      <c r="AM15569" s="445"/>
    </row>
    <row r="15570" spans="39:39">
      <c r="AM15570" s="445"/>
    </row>
    <row r="15571" spans="39:39">
      <c r="AM15571" s="445"/>
    </row>
    <row r="15572" spans="39:39">
      <c r="AM15572" s="445"/>
    </row>
    <row r="15573" spans="39:39">
      <c r="AM15573" s="445"/>
    </row>
    <row r="15574" spans="39:39">
      <c r="AM15574" s="445"/>
    </row>
    <row r="15575" spans="39:39">
      <c r="AM15575" s="445"/>
    </row>
    <row r="15576" spans="39:39">
      <c r="AM15576" s="445"/>
    </row>
    <row r="15577" spans="39:39">
      <c r="AM15577" s="445"/>
    </row>
    <row r="15578" spans="39:39">
      <c r="AM15578" s="445"/>
    </row>
    <row r="15579" spans="39:39">
      <c r="AM15579" s="445"/>
    </row>
    <row r="15580" spans="39:39">
      <c r="AM15580" s="445"/>
    </row>
    <row r="15581" spans="39:39">
      <c r="AM15581" s="445"/>
    </row>
    <row r="15582" spans="39:39">
      <c r="AM15582" s="445"/>
    </row>
    <row r="15583" spans="39:39">
      <c r="AM15583" s="445"/>
    </row>
    <row r="15584" spans="39:39">
      <c r="AM15584" s="445"/>
    </row>
    <row r="15585" spans="39:39">
      <c r="AM15585" s="445"/>
    </row>
    <row r="15586" spans="39:39">
      <c r="AM15586" s="445"/>
    </row>
    <row r="15587" spans="39:39">
      <c r="AM15587" s="445"/>
    </row>
    <row r="15588" spans="39:39">
      <c r="AM15588" s="445"/>
    </row>
    <row r="15589" spans="39:39">
      <c r="AM15589" s="445"/>
    </row>
    <row r="15590" spans="39:39">
      <c r="AM15590" s="445"/>
    </row>
    <row r="15591" spans="39:39">
      <c r="AM15591" s="445"/>
    </row>
    <row r="15592" spans="39:39">
      <c r="AM15592" s="445"/>
    </row>
    <row r="15593" spans="39:39">
      <c r="AM15593" s="445"/>
    </row>
    <row r="15594" spans="39:39">
      <c r="AM15594" s="445"/>
    </row>
    <row r="15595" spans="39:39">
      <c r="AM15595" s="445"/>
    </row>
    <row r="15596" spans="39:39">
      <c r="AM15596" s="445"/>
    </row>
    <row r="15597" spans="39:39">
      <c r="AM15597" s="445"/>
    </row>
    <row r="15598" spans="39:39">
      <c r="AM15598" s="445"/>
    </row>
    <row r="15599" spans="39:39">
      <c r="AM15599" s="445"/>
    </row>
    <row r="15600" spans="39:39">
      <c r="AM15600" s="445"/>
    </row>
    <row r="15601" spans="39:39">
      <c r="AM15601" s="445"/>
    </row>
    <row r="15602" spans="39:39">
      <c r="AM15602" s="445"/>
    </row>
    <row r="15603" spans="39:39">
      <c r="AM15603" s="445"/>
    </row>
    <row r="15604" spans="39:39">
      <c r="AM15604" s="445"/>
    </row>
    <row r="15605" spans="39:39">
      <c r="AM15605" s="445"/>
    </row>
    <row r="15606" spans="39:39">
      <c r="AM15606" s="445"/>
    </row>
    <row r="15607" spans="39:39">
      <c r="AM15607" s="445"/>
    </row>
    <row r="15608" spans="39:39">
      <c r="AM15608" s="445"/>
    </row>
    <row r="15609" spans="39:39">
      <c r="AM15609" s="445"/>
    </row>
    <row r="15610" spans="39:39">
      <c r="AM15610" s="445"/>
    </row>
    <row r="15611" spans="39:39">
      <c r="AM15611" s="445"/>
    </row>
    <row r="15612" spans="39:39">
      <c r="AM15612" s="445"/>
    </row>
    <row r="15613" spans="39:39">
      <c r="AM15613" s="445"/>
    </row>
    <row r="15614" spans="39:39">
      <c r="AM15614" s="445"/>
    </row>
    <row r="15615" spans="39:39">
      <c r="AM15615" s="445"/>
    </row>
    <row r="15616" spans="39:39">
      <c r="AM15616" s="445"/>
    </row>
    <row r="15617" spans="39:39">
      <c r="AM15617" s="445"/>
    </row>
    <row r="15618" spans="39:39">
      <c r="AM15618" s="445"/>
    </row>
    <row r="15619" spans="39:39">
      <c r="AM15619" s="445"/>
    </row>
    <row r="15620" spans="39:39">
      <c r="AM15620" s="445"/>
    </row>
    <row r="15621" spans="39:39">
      <c r="AM15621" s="445"/>
    </row>
    <row r="15622" spans="39:39">
      <c r="AM15622" s="445"/>
    </row>
    <row r="15623" spans="39:39">
      <c r="AM15623" s="445"/>
    </row>
    <row r="15624" spans="39:39">
      <c r="AM15624" s="445"/>
    </row>
    <row r="15625" spans="39:39">
      <c r="AM15625" s="445"/>
    </row>
    <row r="15626" spans="39:39">
      <c r="AM15626" s="445"/>
    </row>
    <row r="15627" spans="39:39">
      <c r="AM15627" s="445"/>
    </row>
    <row r="15628" spans="39:39">
      <c r="AM15628" s="445"/>
    </row>
    <row r="15629" spans="39:39">
      <c r="AM15629" s="445"/>
    </row>
    <row r="15630" spans="39:39">
      <c r="AM15630" s="445"/>
    </row>
    <row r="15631" spans="39:39">
      <c r="AM15631" s="445"/>
    </row>
    <row r="15632" spans="39:39">
      <c r="AM15632" s="445"/>
    </row>
    <row r="15633" spans="39:39">
      <c r="AM15633" s="445"/>
    </row>
    <row r="15634" spans="39:39">
      <c r="AM15634" s="445"/>
    </row>
    <row r="15635" spans="39:39">
      <c r="AM15635" s="445"/>
    </row>
    <row r="15636" spans="39:39">
      <c r="AM15636" s="445"/>
    </row>
    <row r="15637" spans="39:39">
      <c r="AM15637" s="445"/>
    </row>
    <row r="15638" spans="39:39">
      <c r="AM15638" s="445"/>
    </row>
    <row r="15639" spans="39:39">
      <c r="AM15639" s="445"/>
    </row>
    <row r="15640" spans="39:39">
      <c r="AM15640" s="445"/>
    </row>
    <row r="15641" spans="39:39">
      <c r="AM15641" s="445"/>
    </row>
    <row r="15642" spans="39:39">
      <c r="AM15642" s="445"/>
    </row>
    <row r="15643" spans="39:39">
      <c r="AM15643" s="445"/>
    </row>
    <row r="15644" spans="39:39">
      <c r="AM15644" s="445"/>
    </row>
    <row r="15645" spans="39:39">
      <c r="AM15645" s="445"/>
    </row>
    <row r="15646" spans="39:39">
      <c r="AM15646" s="445"/>
    </row>
    <row r="15647" spans="39:39">
      <c r="AM15647" s="445"/>
    </row>
    <row r="15648" spans="39:39">
      <c r="AM15648" s="445"/>
    </row>
    <row r="15649" spans="39:39">
      <c r="AM15649" s="445"/>
    </row>
    <row r="15650" spans="39:39">
      <c r="AM15650" s="445"/>
    </row>
    <row r="15651" spans="39:39">
      <c r="AM15651" s="445"/>
    </row>
    <row r="15652" spans="39:39">
      <c r="AM15652" s="445"/>
    </row>
    <row r="15653" spans="39:39">
      <c r="AM15653" s="445"/>
    </row>
    <row r="15654" spans="39:39">
      <c r="AM15654" s="445"/>
    </row>
    <row r="15655" spans="39:39">
      <c r="AM15655" s="445"/>
    </row>
    <row r="15656" spans="39:39">
      <c r="AM15656" s="445"/>
    </row>
    <row r="15657" spans="39:39">
      <c r="AM15657" s="445"/>
    </row>
    <row r="15658" spans="39:39">
      <c r="AM15658" s="445"/>
    </row>
    <row r="15659" spans="39:39">
      <c r="AM15659" s="445"/>
    </row>
    <row r="15660" spans="39:39">
      <c r="AM15660" s="445"/>
    </row>
    <row r="15661" spans="39:39">
      <c r="AM15661" s="445"/>
    </row>
    <row r="15662" spans="39:39">
      <c r="AM15662" s="445"/>
    </row>
    <row r="15663" spans="39:39">
      <c r="AM15663" s="445"/>
    </row>
    <row r="15664" spans="39:39">
      <c r="AM15664" s="445"/>
    </row>
    <row r="15665" spans="39:39">
      <c r="AM15665" s="445"/>
    </row>
    <row r="15666" spans="39:39">
      <c r="AM15666" s="445"/>
    </row>
    <row r="15667" spans="39:39">
      <c r="AM15667" s="445"/>
    </row>
    <row r="15668" spans="39:39">
      <c r="AM15668" s="445"/>
    </row>
    <row r="15669" spans="39:39">
      <c r="AM15669" s="445"/>
    </row>
    <row r="15670" spans="39:39">
      <c r="AM15670" s="445"/>
    </row>
    <row r="15671" spans="39:39">
      <c r="AM15671" s="445"/>
    </row>
    <row r="15672" spans="39:39">
      <c r="AM15672" s="445"/>
    </row>
    <row r="15673" spans="39:39">
      <c r="AM15673" s="445"/>
    </row>
    <row r="15674" spans="39:39">
      <c r="AM15674" s="445"/>
    </row>
    <row r="15675" spans="39:39">
      <c r="AM15675" s="445"/>
    </row>
    <row r="15676" spans="39:39">
      <c r="AM15676" s="445"/>
    </row>
    <row r="15677" spans="39:39">
      <c r="AM15677" s="445"/>
    </row>
    <row r="15678" spans="39:39">
      <c r="AM15678" s="445"/>
    </row>
    <row r="15679" spans="39:39">
      <c r="AM15679" s="445"/>
    </row>
    <row r="15680" spans="39:39">
      <c r="AM15680" s="445"/>
    </row>
    <row r="15681" spans="39:39">
      <c r="AM15681" s="445"/>
    </row>
    <row r="15682" spans="39:39">
      <c r="AM15682" s="445"/>
    </row>
    <row r="15683" spans="39:39">
      <c r="AM15683" s="445"/>
    </row>
    <row r="15684" spans="39:39">
      <c r="AM15684" s="445"/>
    </row>
    <row r="15685" spans="39:39">
      <c r="AM15685" s="445"/>
    </row>
    <row r="15686" spans="39:39">
      <c r="AM15686" s="445"/>
    </row>
    <row r="15687" spans="39:39">
      <c r="AM15687" s="445"/>
    </row>
    <row r="15688" spans="39:39">
      <c r="AM15688" s="445"/>
    </row>
    <row r="15689" spans="39:39">
      <c r="AM15689" s="445"/>
    </row>
    <row r="15690" spans="39:39">
      <c r="AM15690" s="445"/>
    </row>
    <row r="15691" spans="39:39">
      <c r="AM15691" s="445"/>
    </row>
    <row r="15692" spans="39:39">
      <c r="AM15692" s="445"/>
    </row>
    <row r="15693" spans="39:39">
      <c r="AM15693" s="445"/>
    </row>
    <row r="15694" spans="39:39">
      <c r="AM15694" s="445"/>
    </row>
    <row r="15695" spans="39:39">
      <c r="AM15695" s="445"/>
    </row>
    <row r="15696" spans="39:39">
      <c r="AM15696" s="445"/>
    </row>
    <row r="15697" spans="39:39">
      <c r="AM15697" s="445"/>
    </row>
    <row r="15698" spans="39:39">
      <c r="AM15698" s="445"/>
    </row>
    <row r="15699" spans="39:39">
      <c r="AM15699" s="445"/>
    </row>
    <row r="15700" spans="39:39">
      <c r="AM15700" s="445"/>
    </row>
    <row r="15701" spans="39:39">
      <c r="AM15701" s="445"/>
    </row>
    <row r="15702" spans="39:39">
      <c r="AM15702" s="445"/>
    </row>
    <row r="15703" spans="39:39">
      <c r="AM15703" s="445"/>
    </row>
    <row r="15704" spans="39:39">
      <c r="AM15704" s="445"/>
    </row>
    <row r="15705" spans="39:39">
      <c r="AM15705" s="445"/>
    </row>
    <row r="15706" spans="39:39">
      <c r="AM15706" s="445"/>
    </row>
    <row r="15707" spans="39:39">
      <c r="AM15707" s="445"/>
    </row>
    <row r="15708" spans="39:39">
      <c r="AM15708" s="445"/>
    </row>
    <row r="15709" spans="39:39">
      <c r="AM15709" s="445"/>
    </row>
    <row r="15710" spans="39:39">
      <c r="AM15710" s="445"/>
    </row>
    <row r="15711" spans="39:39">
      <c r="AM15711" s="445"/>
    </row>
    <row r="15712" spans="39:39">
      <c r="AM15712" s="445"/>
    </row>
    <row r="15713" spans="39:39">
      <c r="AM15713" s="445"/>
    </row>
    <row r="15714" spans="39:39">
      <c r="AM15714" s="445"/>
    </row>
    <row r="15715" spans="39:39">
      <c r="AM15715" s="445"/>
    </row>
    <row r="15716" spans="39:39">
      <c r="AM15716" s="445"/>
    </row>
    <row r="15717" spans="39:39">
      <c r="AM15717" s="445"/>
    </row>
    <row r="15718" spans="39:39">
      <c r="AM15718" s="445"/>
    </row>
    <row r="15719" spans="39:39">
      <c r="AM15719" s="445"/>
    </row>
    <row r="15720" spans="39:39">
      <c r="AM15720" s="445"/>
    </row>
    <row r="15721" spans="39:39">
      <c r="AM15721" s="445"/>
    </row>
    <row r="15722" spans="39:39">
      <c r="AM15722" s="445"/>
    </row>
    <row r="15723" spans="39:39">
      <c r="AM15723" s="445"/>
    </row>
    <row r="15724" spans="39:39">
      <c r="AM15724" s="445"/>
    </row>
    <row r="15725" spans="39:39">
      <c r="AM15725" s="445"/>
    </row>
    <row r="15726" spans="39:39">
      <c r="AM15726" s="445"/>
    </row>
    <row r="15727" spans="39:39">
      <c r="AM15727" s="445"/>
    </row>
    <row r="15728" spans="39:39">
      <c r="AM15728" s="445"/>
    </row>
    <row r="15729" spans="39:39">
      <c r="AM15729" s="445"/>
    </row>
    <row r="15730" spans="39:39">
      <c r="AM15730" s="445"/>
    </row>
    <row r="15731" spans="39:39">
      <c r="AM15731" s="445"/>
    </row>
    <row r="15732" spans="39:39">
      <c r="AM15732" s="445"/>
    </row>
    <row r="15733" spans="39:39">
      <c r="AM15733" s="445"/>
    </row>
    <row r="15734" spans="39:39">
      <c r="AM15734" s="445"/>
    </row>
    <row r="15735" spans="39:39">
      <c r="AM15735" s="445"/>
    </row>
    <row r="15736" spans="39:39">
      <c r="AM15736" s="445"/>
    </row>
    <row r="15737" spans="39:39">
      <c r="AM15737" s="445"/>
    </row>
    <row r="15738" spans="39:39">
      <c r="AM15738" s="445"/>
    </row>
    <row r="15739" spans="39:39">
      <c r="AM15739" s="445"/>
    </row>
    <row r="15740" spans="39:39">
      <c r="AM15740" s="445"/>
    </row>
    <row r="15741" spans="39:39">
      <c r="AM15741" s="445"/>
    </row>
    <row r="15742" spans="39:39">
      <c r="AM15742" s="445"/>
    </row>
    <row r="15743" spans="39:39">
      <c r="AM15743" s="445"/>
    </row>
    <row r="15744" spans="39:39">
      <c r="AM15744" s="445"/>
    </row>
    <row r="15745" spans="39:39">
      <c r="AM15745" s="445"/>
    </row>
    <row r="15746" spans="39:39">
      <c r="AM15746" s="445"/>
    </row>
    <row r="15747" spans="39:39">
      <c r="AM15747" s="445"/>
    </row>
    <row r="15748" spans="39:39">
      <c r="AM15748" s="445"/>
    </row>
    <row r="15749" spans="39:39">
      <c r="AM15749" s="445"/>
    </row>
    <row r="15750" spans="39:39">
      <c r="AM15750" s="445"/>
    </row>
    <row r="15751" spans="39:39">
      <c r="AM15751" s="445"/>
    </row>
    <row r="15752" spans="39:39">
      <c r="AM15752" s="445"/>
    </row>
    <row r="15753" spans="39:39">
      <c r="AM15753" s="445"/>
    </row>
    <row r="15754" spans="39:39">
      <c r="AM15754" s="445"/>
    </row>
    <row r="15755" spans="39:39">
      <c r="AM15755" s="445"/>
    </row>
    <row r="15756" spans="39:39">
      <c r="AM15756" s="445"/>
    </row>
    <row r="15757" spans="39:39">
      <c r="AM15757" s="445"/>
    </row>
    <row r="15758" spans="39:39">
      <c r="AM15758" s="445"/>
    </row>
    <row r="15759" spans="39:39">
      <c r="AM15759" s="445"/>
    </row>
    <row r="15760" spans="39:39">
      <c r="AM15760" s="445"/>
    </row>
    <row r="15761" spans="39:39">
      <c r="AM15761" s="445"/>
    </row>
    <row r="15762" spans="39:39">
      <c r="AM15762" s="445"/>
    </row>
    <row r="15763" spans="39:39">
      <c r="AM15763" s="445"/>
    </row>
    <row r="15764" spans="39:39">
      <c r="AM15764" s="445"/>
    </row>
    <row r="15765" spans="39:39">
      <c r="AM15765" s="445"/>
    </row>
    <row r="15766" spans="39:39">
      <c r="AM15766" s="445"/>
    </row>
    <row r="15767" spans="39:39">
      <c r="AM15767" s="445"/>
    </row>
    <row r="15768" spans="39:39">
      <c r="AM15768" s="445"/>
    </row>
    <row r="15769" spans="39:39">
      <c r="AM15769" s="445"/>
    </row>
    <row r="15770" spans="39:39">
      <c r="AM15770" s="445"/>
    </row>
    <row r="15771" spans="39:39">
      <c r="AM15771" s="445"/>
    </row>
    <row r="15772" spans="39:39">
      <c r="AM15772" s="445"/>
    </row>
    <row r="15773" spans="39:39">
      <c r="AM15773" s="445"/>
    </row>
    <row r="15774" spans="39:39">
      <c r="AM15774" s="445"/>
    </row>
    <row r="15775" spans="39:39">
      <c r="AM15775" s="445"/>
    </row>
    <row r="15776" spans="39:39">
      <c r="AM15776" s="445"/>
    </row>
    <row r="15777" spans="39:39">
      <c r="AM15777" s="445"/>
    </row>
    <row r="15778" spans="39:39">
      <c r="AM15778" s="445"/>
    </row>
    <row r="15779" spans="39:39">
      <c r="AM15779" s="445"/>
    </row>
    <row r="15780" spans="39:39">
      <c r="AM15780" s="445"/>
    </row>
    <row r="15781" spans="39:39">
      <c r="AM15781" s="445"/>
    </row>
    <row r="15782" spans="39:39">
      <c r="AM15782" s="445"/>
    </row>
    <row r="15783" spans="39:39">
      <c r="AM15783" s="445"/>
    </row>
    <row r="15784" spans="39:39">
      <c r="AM15784" s="445"/>
    </row>
    <row r="15785" spans="39:39">
      <c r="AM15785" s="445"/>
    </row>
    <row r="15786" spans="39:39">
      <c r="AM15786" s="445"/>
    </row>
    <row r="15787" spans="39:39">
      <c r="AM15787" s="445"/>
    </row>
    <row r="15788" spans="39:39">
      <c r="AM15788" s="445"/>
    </row>
    <row r="15789" spans="39:39">
      <c r="AM15789" s="445"/>
    </row>
    <row r="15790" spans="39:39">
      <c r="AM15790" s="445"/>
    </row>
    <row r="15791" spans="39:39">
      <c r="AM15791" s="445"/>
    </row>
    <row r="15792" spans="39:39">
      <c r="AM15792" s="445"/>
    </row>
    <row r="15793" spans="39:39">
      <c r="AM15793" s="445"/>
    </row>
    <row r="15794" spans="39:39">
      <c r="AM15794" s="445"/>
    </row>
    <row r="15795" spans="39:39">
      <c r="AM15795" s="445"/>
    </row>
    <row r="15796" spans="39:39">
      <c r="AM15796" s="445"/>
    </row>
    <row r="15797" spans="39:39">
      <c r="AM15797" s="445"/>
    </row>
    <row r="15798" spans="39:39">
      <c r="AM15798" s="445"/>
    </row>
    <row r="15799" spans="39:39">
      <c r="AM15799" s="445"/>
    </row>
    <row r="15800" spans="39:39">
      <c r="AM15800" s="445"/>
    </row>
    <row r="15801" spans="39:39">
      <c r="AM15801" s="445"/>
    </row>
    <row r="15802" spans="39:39">
      <c r="AM15802" s="445"/>
    </row>
    <row r="15803" spans="39:39">
      <c r="AM15803" s="445"/>
    </row>
    <row r="15804" spans="39:39">
      <c r="AM15804" s="445"/>
    </row>
    <row r="15805" spans="39:39">
      <c r="AM15805" s="445"/>
    </row>
    <row r="15806" spans="39:39">
      <c r="AM15806" s="445"/>
    </row>
    <row r="15807" spans="39:39">
      <c r="AM15807" s="445"/>
    </row>
    <row r="15808" spans="39:39">
      <c r="AM15808" s="445"/>
    </row>
    <row r="15809" spans="39:39">
      <c r="AM15809" s="445"/>
    </row>
    <row r="15810" spans="39:39">
      <c r="AM15810" s="445"/>
    </row>
    <row r="15811" spans="39:39">
      <c r="AM15811" s="445"/>
    </row>
    <row r="15812" spans="39:39">
      <c r="AM15812" s="445"/>
    </row>
    <row r="15813" spans="39:39">
      <c r="AM15813" s="445"/>
    </row>
    <row r="15814" spans="39:39">
      <c r="AM15814" s="445"/>
    </row>
    <row r="15815" spans="39:39">
      <c r="AM15815" s="445"/>
    </row>
    <row r="15816" spans="39:39">
      <c r="AM15816" s="445"/>
    </row>
    <row r="15817" spans="39:39">
      <c r="AM15817" s="445"/>
    </row>
    <row r="15818" spans="39:39">
      <c r="AM15818" s="445"/>
    </row>
    <row r="15819" spans="39:39">
      <c r="AM15819" s="445"/>
    </row>
    <row r="15820" spans="39:39">
      <c r="AM15820" s="445"/>
    </row>
    <row r="15821" spans="39:39">
      <c r="AM15821" s="445"/>
    </row>
    <row r="15822" spans="39:39">
      <c r="AM15822" s="445"/>
    </row>
    <row r="15823" spans="39:39">
      <c r="AM15823" s="445"/>
    </row>
    <row r="15824" spans="39:39">
      <c r="AM15824" s="445"/>
    </row>
    <row r="15825" spans="39:39">
      <c r="AM15825" s="445"/>
    </row>
    <row r="15826" spans="39:39">
      <c r="AM15826" s="445"/>
    </row>
    <row r="15827" spans="39:39">
      <c r="AM15827" s="445"/>
    </row>
    <row r="15828" spans="39:39">
      <c r="AM15828" s="445"/>
    </row>
    <row r="15829" spans="39:39">
      <c r="AM15829" s="445"/>
    </row>
    <row r="15830" spans="39:39">
      <c r="AM15830" s="445"/>
    </row>
    <row r="15831" spans="39:39">
      <c r="AM15831" s="445"/>
    </row>
    <row r="15832" spans="39:39">
      <c r="AM15832" s="445"/>
    </row>
    <row r="15833" spans="39:39">
      <c r="AM15833" s="445"/>
    </row>
    <row r="15834" spans="39:39">
      <c r="AM15834" s="445"/>
    </row>
    <row r="15835" spans="39:39">
      <c r="AM15835" s="445"/>
    </row>
    <row r="15836" spans="39:39">
      <c r="AM15836" s="445"/>
    </row>
    <row r="15837" spans="39:39">
      <c r="AM15837" s="445"/>
    </row>
    <row r="15838" spans="39:39">
      <c r="AM15838" s="445"/>
    </row>
    <row r="15839" spans="39:39">
      <c r="AM15839" s="445"/>
    </row>
    <row r="15840" spans="39:39">
      <c r="AM15840" s="445"/>
    </row>
    <row r="15841" spans="39:39">
      <c r="AM15841" s="445"/>
    </row>
    <row r="15842" spans="39:39">
      <c r="AM15842" s="445"/>
    </row>
    <row r="15843" spans="39:39">
      <c r="AM15843" s="445"/>
    </row>
    <row r="15844" spans="39:39">
      <c r="AM15844" s="445"/>
    </row>
    <row r="15845" spans="39:39">
      <c r="AM15845" s="445"/>
    </row>
    <row r="15846" spans="39:39">
      <c r="AM15846" s="445"/>
    </row>
    <row r="15847" spans="39:39">
      <c r="AM15847" s="445"/>
    </row>
    <row r="15848" spans="39:39">
      <c r="AM15848" s="445"/>
    </row>
    <row r="15849" spans="39:39">
      <c r="AM15849" s="445"/>
    </row>
    <row r="15850" spans="39:39">
      <c r="AM15850" s="445"/>
    </row>
    <row r="15851" spans="39:39">
      <c r="AM15851" s="445"/>
    </row>
    <row r="15852" spans="39:39">
      <c r="AM15852" s="445"/>
    </row>
    <row r="15853" spans="39:39">
      <c r="AM15853" s="445"/>
    </row>
    <row r="15854" spans="39:39">
      <c r="AM15854" s="445"/>
    </row>
    <row r="15855" spans="39:39">
      <c r="AM15855" s="445"/>
    </row>
    <row r="15856" spans="39:39">
      <c r="AM15856" s="445"/>
    </row>
    <row r="15857" spans="39:39">
      <c r="AM15857" s="445"/>
    </row>
    <row r="15858" spans="39:39">
      <c r="AM15858" s="445"/>
    </row>
    <row r="15859" spans="39:39">
      <c r="AM15859" s="445"/>
    </row>
    <row r="15860" spans="39:39">
      <c r="AM15860" s="445"/>
    </row>
    <row r="15861" spans="39:39">
      <c r="AM15861" s="445"/>
    </row>
    <row r="15862" spans="39:39">
      <c r="AM15862" s="445"/>
    </row>
    <row r="15863" spans="39:39">
      <c r="AM15863" s="445"/>
    </row>
    <row r="15864" spans="39:39">
      <c r="AM15864" s="445"/>
    </row>
    <row r="15865" spans="39:39">
      <c r="AM15865" s="445"/>
    </row>
    <row r="15866" spans="39:39">
      <c r="AM15866" s="445"/>
    </row>
    <row r="15867" spans="39:39">
      <c r="AM15867" s="445"/>
    </row>
    <row r="15868" spans="39:39">
      <c r="AM15868" s="445"/>
    </row>
    <row r="15869" spans="39:39">
      <c r="AM15869" s="445"/>
    </row>
    <row r="15870" spans="39:39">
      <c r="AM15870" s="445"/>
    </row>
    <row r="15871" spans="39:39">
      <c r="AM15871" s="445"/>
    </row>
    <row r="15872" spans="39:39">
      <c r="AM15872" s="445"/>
    </row>
    <row r="15873" spans="39:39">
      <c r="AM15873" s="445"/>
    </row>
    <row r="15874" spans="39:39">
      <c r="AM15874" s="445"/>
    </row>
    <row r="15875" spans="39:39">
      <c r="AM15875" s="445"/>
    </row>
    <row r="15876" spans="39:39">
      <c r="AM15876" s="445"/>
    </row>
    <row r="15877" spans="39:39">
      <c r="AM15877" s="445"/>
    </row>
    <row r="15878" spans="39:39">
      <c r="AM15878" s="445"/>
    </row>
    <row r="15879" spans="39:39">
      <c r="AM15879" s="445"/>
    </row>
    <row r="15880" spans="39:39">
      <c r="AM15880" s="445"/>
    </row>
    <row r="15881" spans="39:39">
      <c r="AM15881" s="445"/>
    </row>
    <row r="15882" spans="39:39">
      <c r="AM15882" s="445"/>
    </row>
    <row r="15883" spans="39:39">
      <c r="AM15883" s="445"/>
    </row>
    <row r="15884" spans="39:39">
      <c r="AM15884" s="445"/>
    </row>
    <row r="15885" spans="39:39">
      <c r="AM15885" s="445"/>
    </row>
    <row r="15886" spans="39:39">
      <c r="AM15886" s="445"/>
    </row>
    <row r="15887" spans="39:39">
      <c r="AM15887" s="445"/>
    </row>
    <row r="15888" spans="39:39">
      <c r="AM15888" s="445"/>
    </row>
    <row r="15889" spans="39:39">
      <c r="AM15889" s="445"/>
    </row>
    <row r="15890" spans="39:39">
      <c r="AM15890" s="445"/>
    </row>
    <row r="15891" spans="39:39">
      <c r="AM15891" s="445"/>
    </row>
    <row r="15892" spans="39:39">
      <c r="AM15892" s="445"/>
    </row>
    <row r="15893" spans="39:39">
      <c r="AM15893" s="445"/>
    </row>
    <row r="15894" spans="39:39">
      <c r="AM15894" s="445"/>
    </row>
    <row r="15895" spans="39:39">
      <c r="AM15895" s="445"/>
    </row>
    <row r="15896" spans="39:39">
      <c r="AM15896" s="445"/>
    </row>
    <row r="15897" spans="39:39">
      <c r="AM15897" s="445"/>
    </row>
    <row r="15898" spans="39:39">
      <c r="AM15898" s="445"/>
    </row>
    <row r="15899" spans="39:39">
      <c r="AM15899" s="445"/>
    </row>
    <row r="15900" spans="39:39">
      <c r="AM15900" s="445"/>
    </row>
    <row r="15901" spans="39:39">
      <c r="AM15901" s="445"/>
    </row>
    <row r="15902" spans="39:39">
      <c r="AM15902" s="445"/>
    </row>
    <row r="15903" spans="39:39">
      <c r="AM15903" s="445"/>
    </row>
    <row r="15904" spans="39:39">
      <c r="AM15904" s="445"/>
    </row>
    <row r="15905" spans="39:39">
      <c r="AM15905" s="445"/>
    </row>
    <row r="15906" spans="39:39">
      <c r="AM15906" s="445"/>
    </row>
    <row r="15907" spans="39:39">
      <c r="AM15907" s="445"/>
    </row>
    <row r="15908" spans="39:39">
      <c r="AM15908" s="445"/>
    </row>
    <row r="15909" spans="39:39">
      <c r="AM15909" s="445"/>
    </row>
    <row r="15910" spans="39:39">
      <c r="AM15910" s="445"/>
    </row>
    <row r="15911" spans="39:39">
      <c r="AM15911" s="445"/>
    </row>
    <row r="15912" spans="39:39">
      <c r="AM15912" s="445"/>
    </row>
    <row r="15913" spans="39:39">
      <c r="AM15913" s="445"/>
    </row>
    <row r="15914" spans="39:39">
      <c r="AM15914" s="445"/>
    </row>
    <row r="15915" spans="39:39">
      <c r="AM15915" s="445"/>
    </row>
    <row r="15916" spans="39:39">
      <c r="AM15916" s="445"/>
    </row>
    <row r="15917" spans="39:39">
      <c r="AM15917" s="445"/>
    </row>
    <row r="15918" spans="39:39">
      <c r="AM15918" s="445"/>
    </row>
    <row r="15919" spans="39:39">
      <c r="AM15919" s="445"/>
    </row>
    <row r="15920" spans="39:39">
      <c r="AM15920" s="445"/>
    </row>
    <row r="15921" spans="39:39">
      <c r="AM15921" s="445"/>
    </row>
    <row r="15922" spans="39:39">
      <c r="AM15922" s="445"/>
    </row>
    <row r="15923" spans="39:39">
      <c r="AM15923" s="445"/>
    </row>
    <row r="15924" spans="39:39">
      <c r="AM15924" s="445"/>
    </row>
    <row r="15925" spans="39:39">
      <c r="AM15925" s="445"/>
    </row>
    <row r="15926" spans="39:39">
      <c r="AM15926" s="445"/>
    </row>
    <row r="15927" spans="39:39">
      <c r="AM15927" s="445"/>
    </row>
    <row r="15928" spans="39:39">
      <c r="AM15928" s="445"/>
    </row>
    <row r="15929" spans="39:39">
      <c r="AM15929" s="445"/>
    </row>
    <row r="15930" spans="39:39">
      <c r="AM15930" s="445"/>
    </row>
    <row r="15931" spans="39:39">
      <c r="AM15931" s="445"/>
    </row>
    <row r="15932" spans="39:39">
      <c r="AM15932" s="445"/>
    </row>
    <row r="15933" spans="39:39">
      <c r="AM15933" s="445"/>
    </row>
    <row r="15934" spans="39:39">
      <c r="AM15934" s="445"/>
    </row>
    <row r="15935" spans="39:39">
      <c r="AM15935" s="445"/>
    </row>
    <row r="15936" spans="39:39">
      <c r="AM15936" s="445"/>
    </row>
    <row r="15937" spans="39:39">
      <c r="AM15937" s="445"/>
    </row>
    <row r="15938" spans="39:39">
      <c r="AM15938" s="445"/>
    </row>
    <row r="15939" spans="39:39">
      <c r="AM15939" s="445"/>
    </row>
    <row r="15940" spans="39:39">
      <c r="AM15940" s="445"/>
    </row>
    <row r="15941" spans="39:39">
      <c r="AM15941" s="445"/>
    </row>
    <row r="15942" spans="39:39">
      <c r="AM15942" s="445"/>
    </row>
    <row r="15943" spans="39:39">
      <c r="AM15943" s="445"/>
    </row>
    <row r="15944" spans="39:39">
      <c r="AM15944" s="445"/>
    </row>
    <row r="15945" spans="39:39">
      <c r="AM15945" s="445"/>
    </row>
    <row r="15946" spans="39:39">
      <c r="AM15946" s="445"/>
    </row>
    <row r="15947" spans="39:39">
      <c r="AM15947" s="445"/>
    </row>
    <row r="15948" spans="39:39">
      <c r="AM15948" s="445"/>
    </row>
    <row r="15949" spans="39:39">
      <c r="AM15949" s="445"/>
    </row>
    <row r="15950" spans="39:39">
      <c r="AM15950" s="445"/>
    </row>
    <row r="15951" spans="39:39">
      <c r="AM15951" s="445"/>
    </row>
    <row r="15952" spans="39:39">
      <c r="AM15952" s="445"/>
    </row>
    <row r="15953" spans="39:39">
      <c r="AM15953" s="445"/>
    </row>
    <row r="15954" spans="39:39">
      <c r="AM15954" s="445"/>
    </row>
    <row r="15955" spans="39:39">
      <c r="AM15955" s="445"/>
    </row>
    <row r="15956" spans="39:39">
      <c r="AM15956" s="445"/>
    </row>
    <row r="15957" spans="39:39">
      <c r="AM15957" s="445"/>
    </row>
    <row r="15958" spans="39:39">
      <c r="AM15958" s="445"/>
    </row>
    <row r="15959" spans="39:39">
      <c r="AM15959" s="445"/>
    </row>
    <row r="15960" spans="39:39">
      <c r="AM15960" s="445"/>
    </row>
    <row r="15961" spans="39:39">
      <c r="AM15961" s="445"/>
    </row>
    <row r="15962" spans="39:39">
      <c r="AM15962" s="445"/>
    </row>
    <row r="15963" spans="39:39">
      <c r="AM15963" s="445"/>
    </row>
    <row r="15964" spans="39:39">
      <c r="AM15964" s="445"/>
    </row>
    <row r="15965" spans="39:39">
      <c r="AM15965" s="445"/>
    </row>
    <row r="15966" spans="39:39">
      <c r="AM15966" s="445"/>
    </row>
    <row r="15967" spans="39:39">
      <c r="AM15967" s="445"/>
    </row>
    <row r="15968" spans="39:39">
      <c r="AM15968" s="445"/>
    </row>
    <row r="15969" spans="39:39">
      <c r="AM15969" s="445"/>
    </row>
    <row r="15970" spans="39:39">
      <c r="AM15970" s="445"/>
    </row>
    <row r="15971" spans="39:39">
      <c r="AM15971" s="445"/>
    </row>
    <row r="15972" spans="39:39">
      <c r="AM15972" s="445"/>
    </row>
    <row r="15973" spans="39:39">
      <c r="AM15973" s="445"/>
    </row>
    <row r="15974" spans="39:39">
      <c r="AM15974" s="445"/>
    </row>
    <row r="15975" spans="39:39">
      <c r="AM15975" s="445"/>
    </row>
    <row r="15976" spans="39:39">
      <c r="AM15976" s="445"/>
    </row>
    <row r="15977" spans="39:39">
      <c r="AM15977" s="445"/>
    </row>
    <row r="15978" spans="39:39">
      <c r="AM15978" s="445"/>
    </row>
    <row r="15979" spans="39:39">
      <c r="AM15979" s="445"/>
    </row>
    <row r="15980" spans="39:39">
      <c r="AM15980" s="445"/>
    </row>
    <row r="15981" spans="39:39">
      <c r="AM15981" s="445"/>
    </row>
    <row r="15982" spans="39:39">
      <c r="AM15982" s="445"/>
    </row>
    <row r="15983" spans="39:39">
      <c r="AM15983" s="445"/>
    </row>
    <row r="15984" spans="39:39">
      <c r="AM15984" s="445"/>
    </row>
    <row r="15985" spans="39:39">
      <c r="AM15985" s="445"/>
    </row>
    <row r="15986" spans="39:39">
      <c r="AM15986" s="445"/>
    </row>
    <row r="15987" spans="39:39">
      <c r="AM15987" s="445"/>
    </row>
    <row r="15988" spans="39:39">
      <c r="AM15988" s="445"/>
    </row>
    <row r="15989" spans="39:39">
      <c r="AM15989" s="445"/>
    </row>
    <row r="15990" spans="39:39">
      <c r="AM15990" s="445"/>
    </row>
    <row r="15991" spans="39:39">
      <c r="AM15991" s="445"/>
    </row>
    <row r="15992" spans="39:39">
      <c r="AM15992" s="445"/>
    </row>
    <row r="15993" spans="39:39">
      <c r="AM15993" s="445"/>
    </row>
    <row r="15994" spans="39:39">
      <c r="AM15994" s="445"/>
    </row>
    <row r="15995" spans="39:39">
      <c r="AM15995" s="445"/>
    </row>
    <row r="15996" spans="39:39">
      <c r="AM15996" s="445"/>
    </row>
    <row r="15997" spans="39:39">
      <c r="AM15997" s="445"/>
    </row>
    <row r="15998" spans="39:39">
      <c r="AM15998" s="445"/>
    </row>
    <row r="15999" spans="39:39">
      <c r="AM15999" s="445"/>
    </row>
    <row r="16000" spans="39:39">
      <c r="AM16000" s="445"/>
    </row>
    <row r="16001" spans="39:39">
      <c r="AM16001" s="445"/>
    </row>
    <row r="16002" spans="39:39">
      <c r="AM16002" s="445"/>
    </row>
    <row r="16003" spans="39:39">
      <c r="AM16003" s="445"/>
    </row>
    <row r="16004" spans="39:39">
      <c r="AM16004" s="445"/>
    </row>
    <row r="16005" spans="39:39">
      <c r="AM16005" s="445"/>
    </row>
    <row r="16006" spans="39:39">
      <c r="AM16006" s="445"/>
    </row>
    <row r="16007" spans="39:39">
      <c r="AM16007" s="445"/>
    </row>
    <row r="16008" spans="39:39">
      <c r="AM16008" s="445"/>
    </row>
    <row r="16009" spans="39:39">
      <c r="AM16009" s="445"/>
    </row>
    <row r="16010" spans="39:39">
      <c r="AM16010" s="445"/>
    </row>
    <row r="16011" spans="39:39">
      <c r="AM16011" s="445"/>
    </row>
    <row r="16012" spans="39:39">
      <c r="AM16012" s="445"/>
    </row>
    <row r="16013" spans="39:39">
      <c r="AM16013" s="445"/>
    </row>
    <row r="16014" spans="39:39">
      <c r="AM16014" s="445"/>
    </row>
    <row r="16015" spans="39:39">
      <c r="AM16015" s="445"/>
    </row>
    <row r="16016" spans="39:39">
      <c r="AM16016" s="445"/>
    </row>
    <row r="16017" spans="39:39">
      <c r="AM16017" s="445"/>
    </row>
    <row r="16018" spans="39:39">
      <c r="AM16018" s="445"/>
    </row>
    <row r="16019" spans="39:39">
      <c r="AM16019" s="445"/>
    </row>
    <row r="16020" spans="39:39">
      <c r="AM16020" s="445"/>
    </row>
    <row r="16021" spans="39:39">
      <c r="AM16021" s="445"/>
    </row>
    <row r="16022" spans="39:39">
      <c r="AM16022" s="445"/>
    </row>
    <row r="16023" spans="39:39">
      <c r="AM16023" s="445"/>
    </row>
    <row r="16024" spans="39:39">
      <c r="AM16024" s="445"/>
    </row>
    <row r="16025" spans="39:39">
      <c r="AM16025" s="445"/>
    </row>
    <row r="16026" spans="39:39">
      <c r="AM16026" s="445"/>
    </row>
    <row r="16027" spans="39:39">
      <c r="AM16027" s="445"/>
    </row>
    <row r="16028" spans="39:39">
      <c r="AM16028" s="445"/>
    </row>
    <row r="16029" spans="39:39">
      <c r="AM16029" s="445"/>
    </row>
    <row r="16030" spans="39:39">
      <c r="AM16030" s="445"/>
    </row>
    <row r="16031" spans="39:39">
      <c r="AM16031" s="445"/>
    </row>
    <row r="16032" spans="39:39">
      <c r="AM16032" s="445"/>
    </row>
    <row r="16033" spans="39:39">
      <c r="AM16033" s="445"/>
    </row>
    <row r="16034" spans="39:39">
      <c r="AM16034" s="445"/>
    </row>
    <row r="16035" spans="39:39">
      <c r="AM16035" s="445"/>
    </row>
    <row r="16036" spans="39:39">
      <c r="AM16036" s="445"/>
    </row>
    <row r="16037" spans="39:39">
      <c r="AM16037" s="445"/>
    </row>
    <row r="16038" spans="39:39">
      <c r="AM16038" s="445"/>
    </row>
    <row r="16039" spans="39:39">
      <c r="AM16039" s="445"/>
    </row>
    <row r="16040" spans="39:39">
      <c r="AM16040" s="445"/>
    </row>
    <row r="16041" spans="39:39">
      <c r="AM16041" s="445"/>
    </row>
    <row r="16042" spans="39:39">
      <c r="AM16042" s="445"/>
    </row>
    <row r="16043" spans="39:39">
      <c r="AM16043" s="445"/>
    </row>
    <row r="16044" spans="39:39">
      <c r="AM16044" s="445"/>
    </row>
    <row r="16045" spans="39:39">
      <c r="AM16045" s="445"/>
    </row>
    <row r="16046" spans="39:39">
      <c r="AM16046" s="445"/>
    </row>
    <row r="16047" spans="39:39">
      <c r="AM16047" s="445"/>
    </row>
    <row r="16048" spans="39:39">
      <c r="AM16048" s="445"/>
    </row>
    <row r="16049" spans="39:39">
      <c r="AM16049" s="445"/>
    </row>
    <row r="16050" spans="39:39">
      <c r="AM16050" s="445"/>
    </row>
    <row r="16051" spans="39:39">
      <c r="AM16051" s="445"/>
    </row>
    <row r="16052" spans="39:39">
      <c r="AM16052" s="445"/>
    </row>
    <row r="16053" spans="39:39">
      <c r="AM16053" s="445"/>
    </row>
    <row r="16054" spans="39:39">
      <c r="AM16054" s="445"/>
    </row>
    <row r="16055" spans="39:39">
      <c r="AM16055" s="445"/>
    </row>
    <row r="16056" spans="39:39">
      <c r="AM16056" s="445"/>
    </row>
    <row r="16057" spans="39:39">
      <c r="AM16057" s="445"/>
    </row>
    <row r="16058" spans="39:39">
      <c r="AM16058" s="445"/>
    </row>
    <row r="16059" spans="39:39">
      <c r="AM16059" s="445"/>
    </row>
    <row r="16060" spans="39:39">
      <c r="AM16060" s="445"/>
    </row>
    <row r="16061" spans="39:39">
      <c r="AM16061" s="445"/>
    </row>
    <row r="16062" spans="39:39">
      <c r="AM16062" s="445"/>
    </row>
    <row r="16063" spans="39:39">
      <c r="AM16063" s="445"/>
    </row>
    <row r="16064" spans="39:39">
      <c r="AM16064" s="445"/>
    </row>
    <row r="16065" spans="39:39">
      <c r="AM16065" s="445"/>
    </row>
    <row r="16066" spans="39:39">
      <c r="AM16066" s="445"/>
    </row>
    <row r="16067" spans="39:39">
      <c r="AM16067" s="445"/>
    </row>
    <row r="16068" spans="39:39">
      <c r="AM16068" s="445"/>
    </row>
    <row r="16069" spans="39:39">
      <c r="AM16069" s="445"/>
    </row>
    <row r="16070" spans="39:39">
      <c r="AM16070" s="445"/>
    </row>
    <row r="16071" spans="39:39">
      <c r="AM16071" s="445"/>
    </row>
    <row r="16072" spans="39:39">
      <c r="AM16072" s="445"/>
    </row>
    <row r="16073" spans="39:39">
      <c r="AM16073" s="445"/>
    </row>
    <row r="16074" spans="39:39">
      <c r="AM16074" s="445"/>
    </row>
    <row r="16075" spans="39:39">
      <c r="AM16075" s="445"/>
    </row>
    <row r="16076" spans="39:39">
      <c r="AM16076" s="445"/>
    </row>
    <row r="16077" spans="39:39">
      <c r="AM16077" s="445"/>
    </row>
    <row r="16078" spans="39:39">
      <c r="AM16078" s="445"/>
    </row>
    <row r="16079" spans="39:39">
      <c r="AM16079" s="445"/>
    </row>
    <row r="16080" spans="39:39">
      <c r="AM16080" s="445"/>
    </row>
    <row r="16081" spans="39:39">
      <c r="AM16081" s="445"/>
    </row>
    <row r="16082" spans="39:39">
      <c r="AM16082" s="445"/>
    </row>
    <row r="16083" spans="39:39">
      <c r="AM16083" s="445"/>
    </row>
    <row r="16084" spans="39:39">
      <c r="AM16084" s="445"/>
    </row>
    <row r="16085" spans="39:39">
      <c r="AM16085" s="445"/>
    </row>
    <row r="16086" spans="39:39">
      <c r="AM16086" s="445"/>
    </row>
    <row r="16087" spans="39:39">
      <c r="AM16087" s="445"/>
    </row>
    <row r="16088" spans="39:39">
      <c r="AM16088" s="445"/>
    </row>
    <row r="16089" spans="39:39">
      <c r="AM16089" s="445"/>
    </row>
    <row r="16090" spans="39:39">
      <c r="AM16090" s="445"/>
    </row>
    <row r="16091" spans="39:39">
      <c r="AM16091" s="445"/>
    </row>
    <row r="16092" spans="39:39">
      <c r="AM16092" s="445"/>
    </row>
    <row r="16093" spans="39:39">
      <c r="AM16093" s="445"/>
    </row>
    <row r="16094" spans="39:39">
      <c r="AM16094" s="445"/>
    </row>
    <row r="16095" spans="39:39">
      <c r="AM16095" s="445"/>
    </row>
    <row r="16096" spans="39:39">
      <c r="AM16096" s="445"/>
    </row>
    <row r="16097" spans="39:39">
      <c r="AM16097" s="445"/>
    </row>
    <row r="16098" spans="39:39">
      <c r="AM16098" s="445"/>
    </row>
    <row r="16099" spans="39:39">
      <c r="AM16099" s="445"/>
    </row>
    <row r="16100" spans="39:39">
      <c r="AM16100" s="445"/>
    </row>
    <row r="16101" spans="39:39">
      <c r="AM16101" s="445"/>
    </row>
    <row r="16102" spans="39:39">
      <c r="AM16102" s="445"/>
    </row>
    <row r="16103" spans="39:39">
      <c r="AM16103" s="445"/>
    </row>
    <row r="16104" spans="39:39">
      <c r="AM16104" s="445"/>
    </row>
    <row r="16105" spans="39:39">
      <c r="AM16105" s="445"/>
    </row>
    <row r="16106" spans="39:39">
      <c r="AM16106" s="445"/>
    </row>
    <row r="16107" spans="39:39">
      <c r="AM16107" s="445"/>
    </row>
    <row r="16108" spans="39:39">
      <c r="AM16108" s="445"/>
    </row>
    <row r="16109" spans="39:39">
      <c r="AM16109" s="445"/>
    </row>
    <row r="16110" spans="39:39">
      <c r="AM16110" s="445"/>
    </row>
    <row r="16111" spans="39:39">
      <c r="AM16111" s="445"/>
    </row>
    <row r="16112" spans="39:39">
      <c r="AM16112" s="445"/>
    </row>
    <row r="16113" spans="39:39">
      <c r="AM16113" s="445"/>
    </row>
    <row r="16114" spans="39:39">
      <c r="AM16114" s="445"/>
    </row>
    <row r="16115" spans="39:39">
      <c r="AM16115" s="445"/>
    </row>
    <row r="16116" spans="39:39">
      <c r="AM16116" s="445"/>
    </row>
    <row r="16117" spans="39:39">
      <c r="AM16117" s="445"/>
    </row>
    <row r="16118" spans="39:39">
      <c r="AM16118" s="445"/>
    </row>
    <row r="16119" spans="39:39">
      <c r="AM16119" s="445"/>
    </row>
    <row r="16120" spans="39:39">
      <c r="AM16120" s="445"/>
    </row>
    <row r="16121" spans="39:39">
      <c r="AM16121" s="445"/>
    </row>
    <row r="16122" spans="39:39">
      <c r="AM16122" s="445"/>
    </row>
    <row r="16123" spans="39:39">
      <c r="AM16123" s="445"/>
    </row>
    <row r="16124" spans="39:39">
      <c r="AM16124" s="445"/>
    </row>
    <row r="16125" spans="39:39">
      <c r="AM16125" s="445"/>
    </row>
    <row r="16126" spans="39:39">
      <c r="AM16126" s="445"/>
    </row>
    <row r="16127" spans="39:39">
      <c r="AM16127" s="445"/>
    </row>
    <row r="16128" spans="39:39">
      <c r="AM16128" s="445"/>
    </row>
    <row r="16129" spans="39:39">
      <c r="AM16129" s="445"/>
    </row>
    <row r="16130" spans="39:39">
      <c r="AM16130" s="445"/>
    </row>
    <row r="16131" spans="39:39">
      <c r="AM16131" s="445"/>
    </row>
    <row r="16132" spans="39:39">
      <c r="AM16132" s="445"/>
    </row>
    <row r="16133" spans="39:39">
      <c r="AM16133" s="445"/>
    </row>
    <row r="16134" spans="39:39">
      <c r="AM16134" s="445"/>
    </row>
    <row r="16135" spans="39:39">
      <c r="AM16135" s="445"/>
    </row>
    <row r="16136" spans="39:39">
      <c r="AM16136" s="445"/>
    </row>
    <row r="16137" spans="39:39">
      <c r="AM16137" s="445"/>
    </row>
    <row r="16138" spans="39:39">
      <c r="AM16138" s="445"/>
    </row>
    <row r="16139" spans="39:39">
      <c r="AM16139" s="445"/>
    </row>
    <row r="16140" spans="39:39">
      <c r="AM16140" s="445"/>
    </row>
    <row r="16141" spans="39:39">
      <c r="AM16141" s="445"/>
    </row>
    <row r="16142" spans="39:39">
      <c r="AM16142" s="445"/>
    </row>
    <row r="16143" spans="39:39">
      <c r="AM16143" s="445"/>
    </row>
    <row r="16144" spans="39:39">
      <c r="AM16144" s="445"/>
    </row>
    <row r="16145" spans="39:39">
      <c r="AM16145" s="445"/>
    </row>
    <row r="16146" spans="39:39">
      <c r="AM16146" s="445"/>
    </row>
    <row r="16147" spans="39:39">
      <c r="AM16147" s="445"/>
    </row>
    <row r="16148" spans="39:39">
      <c r="AM16148" s="445"/>
    </row>
    <row r="16149" spans="39:39">
      <c r="AM16149" s="445"/>
    </row>
    <row r="16150" spans="39:39">
      <c r="AM16150" s="445"/>
    </row>
    <row r="16151" spans="39:39">
      <c r="AM16151" s="445"/>
    </row>
    <row r="16152" spans="39:39">
      <c r="AM16152" s="445"/>
    </row>
    <row r="16153" spans="39:39">
      <c r="AM16153" s="445"/>
    </row>
    <row r="16154" spans="39:39">
      <c r="AM16154" s="445"/>
    </row>
    <row r="16155" spans="39:39">
      <c r="AM16155" s="445"/>
    </row>
    <row r="16156" spans="39:39">
      <c r="AM16156" s="445"/>
    </row>
    <row r="16157" spans="39:39">
      <c r="AM16157" s="445"/>
    </row>
    <row r="16158" spans="39:39">
      <c r="AM16158" s="445"/>
    </row>
    <row r="16159" spans="39:39">
      <c r="AM16159" s="445"/>
    </row>
    <row r="16160" spans="39:39">
      <c r="AM16160" s="445"/>
    </row>
    <row r="16161" spans="39:39">
      <c r="AM16161" s="445"/>
    </row>
    <row r="16162" spans="39:39">
      <c r="AM16162" s="445"/>
    </row>
    <row r="16163" spans="39:39">
      <c r="AM16163" s="445"/>
    </row>
    <row r="16164" spans="39:39">
      <c r="AM16164" s="445"/>
    </row>
    <row r="16165" spans="39:39">
      <c r="AM16165" s="445"/>
    </row>
    <row r="16166" spans="39:39">
      <c r="AM16166" s="445"/>
    </row>
    <row r="16167" spans="39:39">
      <c r="AM16167" s="445"/>
    </row>
    <row r="16168" spans="39:39">
      <c r="AM16168" s="445"/>
    </row>
    <row r="16169" spans="39:39">
      <c r="AM16169" s="445"/>
    </row>
    <row r="16170" spans="39:39">
      <c r="AM16170" s="445"/>
    </row>
    <row r="16171" spans="39:39">
      <c r="AM16171" s="445"/>
    </row>
    <row r="16172" spans="39:39">
      <c r="AM16172" s="445"/>
    </row>
    <row r="16173" spans="39:39">
      <c r="AM16173" s="445"/>
    </row>
    <row r="16174" spans="39:39">
      <c r="AM16174" s="445"/>
    </row>
    <row r="16175" spans="39:39">
      <c r="AM16175" s="445"/>
    </row>
    <row r="16176" spans="39:39">
      <c r="AM16176" s="445"/>
    </row>
    <row r="16177" spans="39:39">
      <c r="AM16177" s="445"/>
    </row>
    <row r="16178" spans="39:39">
      <c r="AM16178" s="445"/>
    </row>
    <row r="16179" spans="39:39">
      <c r="AM16179" s="445"/>
    </row>
    <row r="16180" spans="39:39">
      <c r="AM16180" s="445"/>
    </row>
    <row r="16181" spans="39:39">
      <c r="AM16181" s="445"/>
    </row>
    <row r="16182" spans="39:39">
      <c r="AM16182" s="445"/>
    </row>
    <row r="16183" spans="39:39">
      <c r="AM16183" s="445"/>
    </row>
    <row r="16184" spans="39:39">
      <c r="AM16184" s="445"/>
    </row>
    <row r="16185" spans="39:39">
      <c r="AM16185" s="445"/>
    </row>
    <row r="16186" spans="39:39">
      <c r="AM16186" s="445"/>
    </row>
    <row r="16187" spans="39:39">
      <c r="AM16187" s="445"/>
    </row>
    <row r="16188" spans="39:39">
      <c r="AM16188" s="445"/>
    </row>
    <row r="16189" spans="39:39">
      <c r="AM16189" s="445"/>
    </row>
    <row r="16190" spans="39:39">
      <c r="AM16190" s="445"/>
    </row>
    <row r="16191" spans="39:39">
      <c r="AM16191" s="445"/>
    </row>
    <row r="16192" spans="39:39">
      <c r="AM16192" s="445"/>
    </row>
    <row r="16193" spans="39:39">
      <c r="AM16193" s="445"/>
    </row>
    <row r="16194" spans="39:39">
      <c r="AM16194" s="445"/>
    </row>
    <row r="16195" spans="39:39">
      <c r="AM16195" s="445"/>
    </row>
    <row r="16196" spans="39:39">
      <c r="AM16196" s="445"/>
    </row>
    <row r="16197" spans="39:39">
      <c r="AM16197" s="445"/>
    </row>
    <row r="16198" spans="39:39">
      <c r="AM16198" s="445"/>
    </row>
    <row r="16199" spans="39:39">
      <c r="AM16199" s="445"/>
    </row>
    <row r="16200" spans="39:39">
      <c r="AM16200" s="445"/>
    </row>
    <row r="16201" spans="39:39">
      <c r="AM16201" s="445"/>
    </row>
    <row r="16202" spans="39:39">
      <c r="AM16202" s="445"/>
    </row>
    <row r="16203" spans="39:39">
      <c r="AM16203" s="445"/>
    </row>
    <row r="16204" spans="39:39">
      <c r="AM16204" s="445"/>
    </row>
    <row r="16205" spans="39:39">
      <c r="AM16205" s="445"/>
    </row>
    <row r="16206" spans="39:39">
      <c r="AM16206" s="445"/>
    </row>
    <row r="16207" spans="39:39">
      <c r="AM16207" s="445"/>
    </row>
    <row r="16208" spans="39:39">
      <c r="AM16208" s="445"/>
    </row>
    <row r="16209" spans="39:39">
      <c r="AM16209" s="445"/>
    </row>
    <row r="16210" spans="39:39">
      <c r="AM16210" s="445"/>
    </row>
    <row r="16211" spans="39:39">
      <c r="AM16211" s="445"/>
    </row>
    <row r="16212" spans="39:39">
      <c r="AM16212" s="445"/>
    </row>
    <row r="16213" spans="39:39">
      <c r="AM16213" s="445"/>
    </row>
    <row r="16214" spans="39:39">
      <c r="AM16214" s="445"/>
    </row>
    <row r="16215" spans="39:39">
      <c r="AM16215" s="445"/>
    </row>
    <row r="16216" spans="39:39">
      <c r="AM16216" s="445"/>
    </row>
    <row r="16217" spans="39:39">
      <c r="AM16217" s="445"/>
    </row>
    <row r="16218" spans="39:39">
      <c r="AM16218" s="445"/>
    </row>
    <row r="16219" spans="39:39">
      <c r="AM16219" s="445"/>
    </row>
    <row r="16220" spans="39:39">
      <c r="AM16220" s="445"/>
    </row>
    <row r="16221" spans="39:39">
      <c r="AM16221" s="445"/>
    </row>
    <row r="16222" spans="39:39">
      <c r="AM16222" s="445"/>
    </row>
    <row r="16223" spans="39:39">
      <c r="AM16223" s="445"/>
    </row>
    <row r="16224" spans="39:39">
      <c r="AM16224" s="445"/>
    </row>
    <row r="16225" spans="39:39">
      <c r="AM16225" s="445"/>
    </row>
    <row r="16226" spans="39:39">
      <c r="AM16226" s="445"/>
    </row>
    <row r="16227" spans="39:39">
      <c r="AM16227" s="445"/>
    </row>
    <row r="16228" spans="39:39">
      <c r="AM16228" s="445"/>
    </row>
    <row r="16229" spans="39:39">
      <c r="AM16229" s="445"/>
    </row>
    <row r="16230" spans="39:39">
      <c r="AM16230" s="445"/>
    </row>
    <row r="16231" spans="39:39">
      <c r="AM16231" s="445"/>
    </row>
    <row r="16232" spans="39:39">
      <c r="AM16232" s="445"/>
    </row>
    <row r="16233" spans="39:39">
      <c r="AM16233" s="445"/>
    </row>
    <row r="16234" spans="39:39">
      <c r="AM16234" s="445"/>
    </row>
    <row r="16235" spans="39:39">
      <c r="AM16235" s="445"/>
    </row>
    <row r="16236" spans="39:39">
      <c r="AM16236" s="445"/>
    </row>
    <row r="16237" spans="39:39">
      <c r="AM16237" s="445"/>
    </row>
    <row r="16238" spans="39:39">
      <c r="AM16238" s="445"/>
    </row>
    <row r="16239" spans="39:39">
      <c r="AM16239" s="445"/>
    </row>
    <row r="16240" spans="39:39">
      <c r="AM16240" s="445"/>
    </row>
    <row r="16241" spans="39:39">
      <c r="AM16241" s="445"/>
    </row>
    <row r="16242" spans="39:39">
      <c r="AM16242" s="445"/>
    </row>
    <row r="16243" spans="39:39">
      <c r="AM16243" s="445"/>
    </row>
    <row r="16244" spans="39:39">
      <c r="AM16244" s="445"/>
    </row>
    <row r="16245" spans="39:39">
      <c r="AM16245" s="445"/>
    </row>
    <row r="16246" spans="39:39">
      <c r="AM16246" s="445"/>
    </row>
    <row r="16247" spans="39:39">
      <c r="AM16247" s="445"/>
    </row>
    <row r="16248" spans="39:39">
      <c r="AM16248" s="445"/>
    </row>
    <row r="16249" spans="39:39">
      <c r="AM16249" s="445"/>
    </row>
    <row r="16250" spans="39:39">
      <c r="AM16250" s="445"/>
    </row>
    <row r="16251" spans="39:39">
      <c r="AM16251" s="445"/>
    </row>
    <row r="16252" spans="39:39">
      <c r="AM16252" s="445"/>
    </row>
    <row r="16253" spans="39:39">
      <c r="AM16253" s="445"/>
    </row>
    <row r="16254" spans="39:39">
      <c r="AM16254" s="445"/>
    </row>
    <row r="16255" spans="39:39">
      <c r="AM16255" s="445"/>
    </row>
    <row r="16256" spans="39:39">
      <c r="AM16256" s="445"/>
    </row>
    <row r="16257" spans="39:39">
      <c r="AM16257" s="445"/>
    </row>
    <row r="16258" spans="39:39">
      <c r="AM16258" s="445"/>
    </row>
    <row r="16259" spans="39:39">
      <c r="AM16259" s="445"/>
    </row>
    <row r="16260" spans="39:39">
      <c r="AM16260" s="445"/>
    </row>
    <row r="16261" spans="39:39">
      <c r="AM16261" s="445"/>
    </row>
    <row r="16262" spans="39:39">
      <c r="AM16262" s="445"/>
    </row>
    <row r="16263" spans="39:39">
      <c r="AM16263" s="445"/>
    </row>
    <row r="16264" spans="39:39">
      <c r="AM16264" s="445"/>
    </row>
    <row r="16265" spans="39:39">
      <c r="AM16265" s="445"/>
    </row>
    <row r="16266" spans="39:39">
      <c r="AM16266" s="445"/>
    </row>
    <row r="16267" spans="39:39">
      <c r="AM16267" s="445"/>
    </row>
    <row r="16268" spans="39:39">
      <c r="AM16268" s="445"/>
    </row>
    <row r="16269" spans="39:39">
      <c r="AM16269" s="445"/>
    </row>
    <row r="16270" spans="39:39">
      <c r="AM16270" s="445"/>
    </row>
    <row r="16271" spans="39:39">
      <c r="AM16271" s="445"/>
    </row>
    <row r="16272" spans="39:39">
      <c r="AM16272" s="445"/>
    </row>
    <row r="16273" spans="39:39">
      <c r="AM16273" s="445"/>
    </row>
    <row r="16274" spans="39:39">
      <c r="AM16274" s="445"/>
    </row>
    <row r="16275" spans="39:39">
      <c r="AM16275" s="445"/>
    </row>
    <row r="16276" spans="39:39">
      <c r="AM16276" s="445"/>
    </row>
    <row r="16277" spans="39:39">
      <c r="AM16277" s="445"/>
    </row>
    <row r="16278" spans="39:39">
      <c r="AM16278" s="445"/>
    </row>
    <row r="16279" spans="39:39">
      <c r="AM16279" s="445"/>
    </row>
    <row r="16280" spans="39:39">
      <c r="AM16280" s="445"/>
    </row>
    <row r="16281" spans="39:39">
      <c r="AM16281" s="445"/>
    </row>
    <row r="16282" spans="39:39">
      <c r="AM16282" s="445"/>
    </row>
    <row r="16283" spans="39:39">
      <c r="AM16283" s="445"/>
    </row>
    <row r="16284" spans="39:39">
      <c r="AM16284" s="445"/>
    </row>
    <row r="16285" spans="39:39">
      <c r="AM16285" s="445"/>
    </row>
    <row r="16286" spans="39:39">
      <c r="AM16286" s="445"/>
    </row>
    <row r="16287" spans="39:39">
      <c r="AM16287" s="445"/>
    </row>
    <row r="16288" spans="39:39">
      <c r="AM16288" s="445"/>
    </row>
    <row r="16289" spans="39:39">
      <c r="AM16289" s="445"/>
    </row>
    <row r="16290" spans="39:39">
      <c r="AM16290" s="445"/>
    </row>
    <row r="16291" spans="39:39">
      <c r="AM16291" s="445"/>
    </row>
    <row r="16292" spans="39:39">
      <c r="AM16292" s="445"/>
    </row>
    <row r="16293" spans="39:39">
      <c r="AM16293" s="445"/>
    </row>
    <row r="16294" spans="39:39">
      <c r="AM16294" s="445"/>
    </row>
    <row r="16295" spans="39:39">
      <c r="AM16295" s="445"/>
    </row>
    <row r="16296" spans="39:39">
      <c r="AM16296" s="445"/>
    </row>
    <row r="16297" spans="39:39">
      <c r="AM16297" s="445"/>
    </row>
    <row r="16298" spans="39:39">
      <c r="AM16298" s="445"/>
    </row>
    <row r="16299" spans="39:39">
      <c r="AM16299" s="445"/>
    </row>
    <row r="16300" spans="39:39">
      <c r="AM16300" s="445"/>
    </row>
    <row r="16301" spans="39:39">
      <c r="AM16301" s="445"/>
    </row>
    <row r="16302" spans="39:39">
      <c r="AM16302" s="445"/>
    </row>
    <row r="16303" spans="39:39">
      <c r="AM16303" s="445"/>
    </row>
    <row r="16304" spans="39:39">
      <c r="AM16304" s="445"/>
    </row>
    <row r="16305" spans="39:39">
      <c r="AM16305" s="445"/>
    </row>
    <row r="16306" spans="39:39">
      <c r="AM16306" s="445"/>
    </row>
    <row r="16307" spans="39:39">
      <c r="AM16307" s="445"/>
    </row>
    <row r="16308" spans="39:39">
      <c r="AM16308" s="445"/>
    </row>
    <row r="16309" spans="39:39">
      <c r="AM16309" s="445"/>
    </row>
    <row r="16310" spans="39:39">
      <c r="AM16310" s="445"/>
    </row>
    <row r="16311" spans="39:39">
      <c r="AM16311" s="445"/>
    </row>
    <row r="16312" spans="39:39">
      <c r="AM16312" s="445"/>
    </row>
    <row r="16313" spans="39:39">
      <c r="AM16313" s="445"/>
    </row>
    <row r="16314" spans="39:39">
      <c r="AM16314" s="445"/>
    </row>
    <row r="16315" spans="39:39">
      <c r="AM16315" s="445"/>
    </row>
    <row r="16316" spans="39:39">
      <c r="AM16316" s="445"/>
    </row>
    <row r="16317" spans="39:39">
      <c r="AM16317" s="445"/>
    </row>
    <row r="16318" spans="39:39">
      <c r="AM16318" s="445"/>
    </row>
    <row r="16319" spans="39:39">
      <c r="AM16319" s="445"/>
    </row>
    <row r="16320" spans="39:39">
      <c r="AM16320" s="445"/>
    </row>
    <row r="16321" spans="39:39">
      <c r="AM16321" s="445"/>
    </row>
    <row r="16322" spans="39:39">
      <c r="AM16322" s="445"/>
    </row>
    <row r="16323" spans="39:39">
      <c r="AM16323" s="445"/>
    </row>
    <row r="16324" spans="39:39">
      <c r="AM16324" s="445"/>
    </row>
    <row r="16325" spans="39:39">
      <c r="AM16325" s="445"/>
    </row>
    <row r="16326" spans="39:39">
      <c r="AM16326" s="445"/>
    </row>
    <row r="16327" spans="39:39">
      <c r="AM16327" s="445"/>
    </row>
    <row r="16328" spans="39:39">
      <c r="AM16328" s="445"/>
    </row>
    <row r="16329" spans="39:39">
      <c r="AM16329" s="445"/>
    </row>
    <row r="16330" spans="39:39">
      <c r="AM16330" s="445"/>
    </row>
    <row r="16331" spans="39:39">
      <c r="AM16331" s="445"/>
    </row>
    <row r="16332" spans="39:39">
      <c r="AM16332" s="445"/>
    </row>
    <row r="16333" spans="39:39">
      <c r="AM16333" s="445"/>
    </row>
    <row r="16334" spans="39:39">
      <c r="AM16334" s="445"/>
    </row>
    <row r="16335" spans="39:39">
      <c r="AM16335" s="445"/>
    </row>
    <row r="16336" spans="39:39">
      <c r="AM16336" s="445"/>
    </row>
    <row r="16337" spans="39:39">
      <c r="AM16337" s="445"/>
    </row>
    <row r="16338" spans="39:39">
      <c r="AM16338" s="445"/>
    </row>
    <row r="16339" spans="39:39">
      <c r="AM16339" s="445"/>
    </row>
    <row r="16340" spans="39:39">
      <c r="AM16340" s="445"/>
    </row>
    <row r="16341" spans="39:39">
      <c r="AM16341" s="445"/>
    </row>
    <row r="16342" spans="39:39">
      <c r="AM16342" s="445"/>
    </row>
    <row r="16343" spans="39:39">
      <c r="AM16343" s="445"/>
    </row>
    <row r="16344" spans="39:39">
      <c r="AM16344" s="445"/>
    </row>
    <row r="16345" spans="39:39">
      <c r="AM16345" s="445"/>
    </row>
    <row r="16346" spans="39:39">
      <c r="AM16346" s="445"/>
    </row>
    <row r="16347" spans="39:39">
      <c r="AM16347" s="445"/>
    </row>
    <row r="16348" spans="39:39">
      <c r="AM16348" s="445"/>
    </row>
    <row r="16349" spans="39:39">
      <c r="AM16349" s="445"/>
    </row>
    <row r="16350" spans="39:39">
      <c r="AM16350" s="445"/>
    </row>
    <row r="16351" spans="39:39">
      <c r="AM16351" s="445"/>
    </row>
    <row r="16352" spans="39:39">
      <c r="AM16352" s="445"/>
    </row>
    <row r="16353" spans="39:39">
      <c r="AM16353" s="445"/>
    </row>
    <row r="16354" spans="39:39">
      <c r="AM16354" s="445"/>
    </row>
    <row r="16355" spans="39:39">
      <c r="AM16355" s="445"/>
    </row>
    <row r="16356" spans="39:39">
      <c r="AM16356" s="445"/>
    </row>
    <row r="16357" spans="39:39">
      <c r="AM16357" s="445"/>
    </row>
    <row r="16358" spans="39:39">
      <c r="AM16358" s="445"/>
    </row>
    <row r="16359" spans="39:39">
      <c r="AM16359" s="445"/>
    </row>
    <row r="16360" spans="39:39">
      <c r="AM16360" s="445"/>
    </row>
    <row r="16361" spans="39:39">
      <c r="AM16361" s="445"/>
    </row>
    <row r="16362" spans="39:39">
      <c r="AM16362" s="445"/>
    </row>
    <row r="16363" spans="39:39">
      <c r="AM16363" s="445"/>
    </row>
    <row r="16364" spans="39:39">
      <c r="AM16364" s="445"/>
    </row>
    <row r="16365" spans="39:39">
      <c r="AM16365" s="445"/>
    </row>
    <row r="16366" spans="39:39">
      <c r="AM16366" s="445"/>
    </row>
    <row r="16367" spans="39:39">
      <c r="AM16367" s="445"/>
    </row>
    <row r="16368" spans="39:39">
      <c r="AM16368" s="445"/>
    </row>
    <row r="16369" spans="39:39">
      <c r="AM16369" s="445"/>
    </row>
    <row r="16370" spans="39:39">
      <c r="AM16370" s="445"/>
    </row>
    <row r="16371" spans="39:39">
      <c r="AM16371" s="445"/>
    </row>
    <row r="16372" spans="39:39">
      <c r="AM16372" s="445"/>
    </row>
    <row r="16373" spans="39:39">
      <c r="AM16373" s="445"/>
    </row>
    <row r="16374" spans="39:39">
      <c r="AM16374" s="445"/>
    </row>
    <row r="16375" spans="39:39">
      <c r="AM16375" s="445"/>
    </row>
    <row r="16376" spans="39:39">
      <c r="AM16376" s="445"/>
    </row>
    <row r="16377" spans="39:39">
      <c r="AM16377" s="445"/>
    </row>
    <row r="16378" spans="39:39">
      <c r="AM16378" s="445"/>
    </row>
    <row r="16379" spans="39:39">
      <c r="AM16379" s="445"/>
    </row>
    <row r="16380" spans="39:39">
      <c r="AM16380" s="445"/>
    </row>
    <row r="16381" spans="39:39">
      <c r="AM16381" s="445"/>
    </row>
    <row r="16382" spans="39:39">
      <c r="AM16382" s="445"/>
    </row>
    <row r="16383" spans="39:39">
      <c r="AM16383" s="445"/>
    </row>
    <row r="16384" spans="39:39">
      <c r="AM16384" s="445"/>
    </row>
    <row r="16385" spans="39:39">
      <c r="AM16385" s="445"/>
    </row>
    <row r="16386" spans="39:39">
      <c r="AM16386" s="445"/>
    </row>
    <row r="16387" spans="39:39">
      <c r="AM16387" s="445"/>
    </row>
    <row r="16388" spans="39:39">
      <c r="AM16388" s="445"/>
    </row>
    <row r="16389" spans="39:39">
      <c r="AM16389" s="445"/>
    </row>
    <row r="16390" spans="39:39">
      <c r="AM16390" s="445"/>
    </row>
    <row r="16391" spans="39:39">
      <c r="AM16391" s="445"/>
    </row>
    <row r="16392" spans="39:39">
      <c r="AM16392" s="445"/>
    </row>
    <row r="16393" spans="39:39">
      <c r="AM16393" s="445"/>
    </row>
    <row r="16394" spans="39:39">
      <c r="AM16394" s="445"/>
    </row>
    <row r="16395" spans="39:39">
      <c r="AM16395" s="445"/>
    </row>
    <row r="16396" spans="39:39">
      <c r="AM16396" s="445"/>
    </row>
    <row r="16397" spans="39:39">
      <c r="AM16397" s="445"/>
    </row>
    <row r="16398" spans="39:39">
      <c r="AM16398" s="445"/>
    </row>
    <row r="16399" spans="39:39">
      <c r="AM16399" s="445"/>
    </row>
    <row r="16400" spans="39:39">
      <c r="AM16400" s="445"/>
    </row>
    <row r="16401" spans="39:39">
      <c r="AM16401" s="445"/>
    </row>
    <row r="16402" spans="39:39">
      <c r="AM16402" s="445"/>
    </row>
    <row r="16403" spans="39:39">
      <c r="AM16403" s="445"/>
    </row>
    <row r="16404" spans="39:39">
      <c r="AM16404" s="445"/>
    </row>
    <row r="16405" spans="39:39">
      <c r="AM16405" s="445"/>
    </row>
    <row r="16406" spans="39:39">
      <c r="AM16406" s="445"/>
    </row>
    <row r="16407" spans="39:39">
      <c r="AM16407" s="445"/>
    </row>
    <row r="16408" spans="39:39">
      <c r="AM16408" s="445"/>
    </row>
    <row r="16409" spans="39:39">
      <c r="AM16409" s="445"/>
    </row>
    <row r="16410" spans="39:39">
      <c r="AM16410" s="445"/>
    </row>
    <row r="16411" spans="39:39">
      <c r="AM16411" s="445"/>
    </row>
    <row r="16412" spans="39:39">
      <c r="AM16412" s="445"/>
    </row>
    <row r="16413" spans="39:39">
      <c r="AM16413" s="445"/>
    </row>
    <row r="16414" spans="39:39">
      <c r="AM16414" s="445"/>
    </row>
    <row r="16415" spans="39:39">
      <c r="AM16415" s="445"/>
    </row>
    <row r="16416" spans="39:39">
      <c r="AM16416" s="445"/>
    </row>
    <row r="16417" spans="39:39">
      <c r="AM16417" s="445"/>
    </row>
    <row r="16418" spans="39:39">
      <c r="AM16418" s="445"/>
    </row>
    <row r="16419" spans="39:39">
      <c r="AM16419" s="445"/>
    </row>
    <row r="16420" spans="39:39">
      <c r="AM16420" s="445"/>
    </row>
    <row r="16421" spans="39:39">
      <c r="AM16421" s="445"/>
    </row>
    <row r="16422" spans="39:39">
      <c r="AM16422" s="445"/>
    </row>
    <row r="16423" spans="39:39">
      <c r="AM16423" s="445"/>
    </row>
    <row r="16424" spans="39:39">
      <c r="AM16424" s="445"/>
    </row>
    <row r="16425" spans="39:39">
      <c r="AM16425" s="445"/>
    </row>
    <row r="16426" spans="39:39">
      <c r="AM16426" s="445"/>
    </row>
    <row r="16427" spans="39:39">
      <c r="AM16427" s="445"/>
    </row>
    <row r="16428" spans="39:39">
      <c r="AM16428" s="445"/>
    </row>
    <row r="16429" spans="39:39">
      <c r="AM16429" s="445"/>
    </row>
    <row r="16430" spans="39:39">
      <c r="AM16430" s="445"/>
    </row>
    <row r="16431" spans="39:39">
      <c r="AM16431" s="445"/>
    </row>
    <row r="16432" spans="39:39">
      <c r="AM16432" s="445"/>
    </row>
    <row r="16433" spans="39:39">
      <c r="AM16433" s="445"/>
    </row>
    <row r="16434" spans="39:39">
      <c r="AM16434" s="445"/>
    </row>
    <row r="16435" spans="39:39">
      <c r="AM16435" s="445"/>
    </row>
    <row r="16436" spans="39:39">
      <c r="AM16436" s="445"/>
    </row>
    <row r="16437" spans="39:39">
      <c r="AM16437" s="445"/>
    </row>
    <row r="16438" spans="39:39">
      <c r="AM16438" s="445"/>
    </row>
    <row r="16439" spans="39:39">
      <c r="AM16439" s="445"/>
    </row>
    <row r="16440" spans="39:39">
      <c r="AM16440" s="445"/>
    </row>
    <row r="16441" spans="39:39">
      <c r="AM16441" s="445"/>
    </row>
    <row r="16442" spans="39:39">
      <c r="AM16442" s="445"/>
    </row>
    <row r="16443" spans="39:39">
      <c r="AM16443" s="445"/>
    </row>
    <row r="16444" spans="39:39">
      <c r="AM16444" s="445"/>
    </row>
    <row r="16445" spans="39:39">
      <c r="AM16445" s="445"/>
    </row>
    <row r="16446" spans="39:39">
      <c r="AM16446" s="445"/>
    </row>
    <row r="16447" spans="39:39">
      <c r="AM16447" s="445"/>
    </row>
    <row r="16448" spans="39:39">
      <c r="AM16448" s="445"/>
    </row>
    <row r="16449" spans="39:39">
      <c r="AM16449" s="445"/>
    </row>
    <row r="16450" spans="39:39">
      <c r="AM16450" s="445"/>
    </row>
    <row r="16451" spans="39:39">
      <c r="AM16451" s="445"/>
    </row>
    <row r="16452" spans="39:39">
      <c r="AM16452" s="445"/>
    </row>
    <row r="16453" spans="39:39">
      <c r="AM16453" s="445"/>
    </row>
    <row r="16454" spans="39:39">
      <c r="AM16454" s="445"/>
    </row>
    <row r="16455" spans="39:39">
      <c r="AM16455" s="445"/>
    </row>
    <row r="16456" spans="39:39">
      <c r="AM16456" s="445"/>
    </row>
    <row r="16457" spans="39:39">
      <c r="AM16457" s="445"/>
    </row>
    <row r="16458" spans="39:39">
      <c r="AM16458" s="445"/>
    </row>
    <row r="16459" spans="39:39">
      <c r="AM16459" s="445"/>
    </row>
    <row r="16460" spans="39:39">
      <c r="AM16460" s="445"/>
    </row>
    <row r="16461" spans="39:39">
      <c r="AM16461" s="445"/>
    </row>
    <row r="16462" spans="39:39">
      <c r="AM16462" s="445"/>
    </row>
    <row r="16463" spans="39:39">
      <c r="AM16463" s="445"/>
    </row>
    <row r="16464" spans="39:39">
      <c r="AM16464" s="445"/>
    </row>
    <row r="16465" spans="39:39">
      <c r="AM16465" s="445"/>
    </row>
    <row r="16466" spans="39:39">
      <c r="AM16466" s="445"/>
    </row>
    <row r="16467" spans="39:39">
      <c r="AM16467" s="445"/>
    </row>
    <row r="16468" spans="39:39">
      <c r="AM16468" s="445"/>
    </row>
    <row r="16469" spans="39:39">
      <c r="AM16469" s="445"/>
    </row>
    <row r="16470" spans="39:39">
      <c r="AM16470" s="445"/>
    </row>
    <row r="16471" spans="39:39">
      <c r="AM16471" s="445"/>
    </row>
    <row r="16472" spans="39:39">
      <c r="AM16472" s="445"/>
    </row>
    <row r="16473" spans="39:39">
      <c r="AM16473" s="445"/>
    </row>
    <row r="16474" spans="39:39">
      <c r="AM16474" s="445"/>
    </row>
    <row r="16475" spans="39:39">
      <c r="AM16475" s="445"/>
    </row>
    <row r="16476" spans="39:39">
      <c r="AM16476" s="445"/>
    </row>
    <row r="16477" spans="39:39">
      <c r="AM16477" s="445"/>
    </row>
    <row r="16478" spans="39:39">
      <c r="AM16478" s="445"/>
    </row>
    <row r="16479" spans="39:39">
      <c r="AM16479" s="445"/>
    </row>
    <row r="16480" spans="39:39">
      <c r="AM16480" s="445"/>
    </row>
    <row r="16481" spans="39:39">
      <c r="AM16481" s="445"/>
    </row>
    <row r="16482" spans="39:39">
      <c r="AM16482" s="445"/>
    </row>
    <row r="16483" spans="39:39">
      <c r="AM16483" s="445"/>
    </row>
    <row r="16484" spans="39:39">
      <c r="AM16484" s="445"/>
    </row>
    <row r="16485" spans="39:39">
      <c r="AM16485" s="445"/>
    </row>
    <row r="16486" spans="39:39">
      <c r="AM16486" s="445"/>
    </row>
    <row r="16487" spans="39:39">
      <c r="AM16487" s="445"/>
    </row>
    <row r="16488" spans="39:39">
      <c r="AM16488" s="445"/>
    </row>
    <row r="16489" spans="39:39">
      <c r="AM16489" s="445"/>
    </row>
    <row r="16490" spans="39:39">
      <c r="AM16490" s="445"/>
    </row>
    <row r="16491" spans="39:39">
      <c r="AM16491" s="445"/>
    </row>
    <row r="16492" spans="39:39">
      <c r="AM16492" s="445"/>
    </row>
    <row r="16493" spans="39:39">
      <c r="AM16493" s="445"/>
    </row>
    <row r="16494" spans="39:39">
      <c r="AM16494" s="445"/>
    </row>
    <row r="16495" spans="39:39">
      <c r="AM16495" s="445"/>
    </row>
    <row r="16496" spans="39:39">
      <c r="AM16496" s="445"/>
    </row>
    <row r="16497" spans="39:39">
      <c r="AM16497" s="445"/>
    </row>
    <row r="16498" spans="39:39">
      <c r="AM16498" s="445"/>
    </row>
    <row r="16499" spans="39:39">
      <c r="AM16499" s="445"/>
    </row>
    <row r="16500" spans="39:39">
      <c r="AM16500" s="445"/>
    </row>
    <row r="16501" spans="39:39">
      <c r="AM16501" s="445"/>
    </row>
    <row r="16502" spans="39:39">
      <c r="AM16502" s="445"/>
    </row>
    <row r="16503" spans="39:39">
      <c r="AM16503" s="445"/>
    </row>
    <row r="16504" spans="39:39">
      <c r="AM16504" s="445"/>
    </row>
    <row r="16505" spans="39:39">
      <c r="AM16505" s="445"/>
    </row>
    <row r="16506" spans="39:39">
      <c r="AM16506" s="445"/>
    </row>
    <row r="16507" spans="39:39">
      <c r="AM16507" s="445"/>
    </row>
    <row r="16508" spans="39:39">
      <c r="AM16508" s="445"/>
    </row>
    <row r="16509" spans="39:39">
      <c r="AM16509" s="445"/>
    </row>
    <row r="16510" spans="39:39">
      <c r="AM16510" s="445"/>
    </row>
    <row r="16511" spans="39:39">
      <c r="AM16511" s="445"/>
    </row>
    <row r="16512" spans="39:39">
      <c r="AM16512" s="445"/>
    </row>
    <row r="16513" spans="39:39">
      <c r="AM16513" s="445"/>
    </row>
    <row r="16514" spans="39:39">
      <c r="AM16514" s="445"/>
    </row>
    <row r="16515" spans="39:39">
      <c r="AM16515" s="445"/>
    </row>
    <row r="16516" spans="39:39">
      <c r="AM16516" s="445"/>
    </row>
    <row r="16517" spans="39:39">
      <c r="AM16517" s="445"/>
    </row>
    <row r="16518" spans="39:39">
      <c r="AM16518" s="445"/>
    </row>
    <row r="16519" spans="39:39">
      <c r="AM16519" s="445"/>
    </row>
    <row r="16520" spans="39:39">
      <c r="AM16520" s="445"/>
    </row>
    <row r="16521" spans="39:39">
      <c r="AM16521" s="445"/>
    </row>
    <row r="16522" spans="39:39">
      <c r="AM16522" s="445"/>
    </row>
    <row r="16523" spans="39:39">
      <c r="AM16523" s="445"/>
    </row>
    <row r="16524" spans="39:39">
      <c r="AM16524" s="445"/>
    </row>
    <row r="16525" spans="39:39">
      <c r="AM16525" s="445"/>
    </row>
    <row r="16526" spans="39:39">
      <c r="AM16526" s="445"/>
    </row>
    <row r="16527" spans="39:39">
      <c r="AM16527" s="445"/>
    </row>
    <row r="16528" spans="39:39">
      <c r="AM16528" s="445"/>
    </row>
    <row r="16529" spans="39:39">
      <c r="AM16529" s="445"/>
    </row>
    <row r="16530" spans="39:39">
      <c r="AM16530" s="445"/>
    </row>
    <row r="16531" spans="39:39">
      <c r="AM16531" s="445"/>
    </row>
    <row r="16532" spans="39:39">
      <c r="AM16532" s="445"/>
    </row>
    <row r="16533" spans="39:39">
      <c r="AM16533" s="445"/>
    </row>
    <row r="16534" spans="39:39">
      <c r="AM16534" s="445"/>
    </row>
    <row r="16535" spans="39:39">
      <c r="AM16535" s="445"/>
    </row>
    <row r="16536" spans="39:39">
      <c r="AM16536" s="445"/>
    </row>
    <row r="16537" spans="39:39">
      <c r="AM16537" s="445"/>
    </row>
    <row r="16538" spans="39:39">
      <c r="AM16538" s="445"/>
    </row>
    <row r="16539" spans="39:39">
      <c r="AM16539" s="445"/>
    </row>
    <row r="16540" spans="39:39">
      <c r="AM16540" s="445"/>
    </row>
    <row r="16541" spans="39:39">
      <c r="AM16541" s="445"/>
    </row>
    <row r="16542" spans="39:39">
      <c r="AM16542" s="445"/>
    </row>
    <row r="16543" spans="39:39">
      <c r="AM16543" s="445"/>
    </row>
    <row r="16544" spans="39:39">
      <c r="AM16544" s="445"/>
    </row>
    <row r="16545" spans="39:39">
      <c r="AM16545" s="445"/>
    </row>
    <row r="16546" spans="39:39">
      <c r="AM16546" s="445"/>
    </row>
    <row r="16547" spans="39:39">
      <c r="AM16547" s="445"/>
    </row>
    <row r="16548" spans="39:39">
      <c r="AM16548" s="445"/>
    </row>
    <row r="16549" spans="39:39">
      <c r="AM16549" s="445"/>
    </row>
    <row r="16550" spans="39:39">
      <c r="AM16550" s="445"/>
    </row>
    <row r="16551" spans="39:39">
      <c r="AM16551" s="445"/>
    </row>
    <row r="16552" spans="39:39">
      <c r="AM16552" s="445"/>
    </row>
    <row r="16553" spans="39:39">
      <c r="AM16553" s="445"/>
    </row>
    <row r="16554" spans="39:39">
      <c r="AM16554" s="445"/>
    </row>
    <row r="16555" spans="39:39">
      <c r="AM16555" s="445"/>
    </row>
    <row r="16556" spans="39:39">
      <c r="AM16556" s="445"/>
    </row>
    <row r="16557" spans="39:39">
      <c r="AM16557" s="445"/>
    </row>
    <row r="16558" spans="39:39">
      <c r="AM16558" s="445"/>
    </row>
    <row r="16559" spans="39:39">
      <c r="AM16559" s="445"/>
    </row>
    <row r="16560" spans="39:39">
      <c r="AM16560" s="445"/>
    </row>
    <row r="16561" spans="39:39">
      <c r="AM16561" s="445"/>
    </row>
    <row r="16562" spans="39:39">
      <c r="AM16562" s="445"/>
    </row>
    <row r="16563" spans="39:39">
      <c r="AM16563" s="445"/>
    </row>
    <row r="16564" spans="39:39">
      <c r="AM16564" s="445"/>
    </row>
    <row r="16565" spans="39:39">
      <c r="AM16565" s="445"/>
    </row>
    <row r="16566" spans="39:39">
      <c r="AM16566" s="445"/>
    </row>
    <row r="16567" spans="39:39">
      <c r="AM16567" s="445"/>
    </row>
    <row r="16568" spans="39:39">
      <c r="AM16568" s="445"/>
    </row>
    <row r="16569" spans="39:39">
      <c r="AM16569" s="445"/>
    </row>
    <row r="16570" spans="39:39">
      <c r="AM16570" s="445"/>
    </row>
    <row r="16571" spans="39:39">
      <c r="AM16571" s="445"/>
    </row>
    <row r="16572" spans="39:39">
      <c r="AM16572" s="445"/>
    </row>
    <row r="16573" spans="39:39">
      <c r="AM16573" s="445"/>
    </row>
    <row r="16574" spans="39:39">
      <c r="AM16574" s="445"/>
    </row>
    <row r="16575" spans="39:39">
      <c r="AM16575" s="445"/>
    </row>
    <row r="16576" spans="39:39">
      <c r="AM16576" s="445"/>
    </row>
    <row r="16577" spans="39:39">
      <c r="AM16577" s="445"/>
    </row>
    <row r="16578" spans="39:39">
      <c r="AM16578" s="445"/>
    </row>
    <row r="16579" spans="39:39">
      <c r="AM16579" s="445"/>
    </row>
    <row r="16580" spans="39:39">
      <c r="AM16580" s="445"/>
    </row>
    <row r="16581" spans="39:39">
      <c r="AM16581" s="445"/>
    </row>
    <row r="16582" spans="39:39">
      <c r="AM16582" s="445"/>
    </row>
    <row r="16583" spans="39:39">
      <c r="AM16583" s="445"/>
    </row>
    <row r="16584" spans="39:39">
      <c r="AM16584" s="445"/>
    </row>
    <row r="16585" spans="39:39">
      <c r="AM16585" s="445"/>
    </row>
    <row r="16586" spans="39:39">
      <c r="AM16586" s="445"/>
    </row>
    <row r="16587" spans="39:39">
      <c r="AM16587" s="445"/>
    </row>
    <row r="16588" spans="39:39">
      <c r="AM16588" s="445"/>
    </row>
    <row r="16589" spans="39:39">
      <c r="AM16589" s="445"/>
    </row>
    <row r="16590" spans="39:39">
      <c r="AM16590" s="445"/>
    </row>
    <row r="16591" spans="39:39">
      <c r="AM16591" s="445"/>
    </row>
    <row r="16592" spans="39:39">
      <c r="AM16592" s="445"/>
    </row>
    <row r="16593" spans="39:39">
      <c r="AM16593" s="445"/>
    </row>
    <row r="16594" spans="39:39">
      <c r="AM16594" s="445"/>
    </row>
    <row r="16595" spans="39:39">
      <c r="AM16595" s="445"/>
    </row>
    <row r="16596" spans="39:39">
      <c r="AM16596" s="445"/>
    </row>
    <row r="16597" spans="39:39">
      <c r="AM16597" s="445"/>
    </row>
    <row r="16598" spans="39:39">
      <c r="AM16598" s="445"/>
    </row>
    <row r="16599" spans="39:39">
      <c r="AM16599" s="445"/>
    </row>
    <row r="16600" spans="39:39">
      <c r="AM16600" s="445"/>
    </row>
    <row r="16601" spans="39:39">
      <c r="AM16601" s="445"/>
    </row>
    <row r="16602" spans="39:39">
      <c r="AM16602" s="445"/>
    </row>
    <row r="16603" spans="39:39">
      <c r="AM16603" s="445"/>
    </row>
    <row r="16604" spans="39:39">
      <c r="AM16604" s="445"/>
    </row>
    <row r="16605" spans="39:39">
      <c r="AM16605" s="445"/>
    </row>
    <row r="16606" spans="39:39">
      <c r="AM16606" s="445"/>
    </row>
    <row r="16607" spans="39:39">
      <c r="AM16607" s="445"/>
    </row>
    <row r="16608" spans="39:39">
      <c r="AM16608" s="445"/>
    </row>
    <row r="16609" spans="39:39">
      <c r="AM16609" s="445"/>
    </row>
    <row r="16610" spans="39:39">
      <c r="AM16610" s="445"/>
    </row>
    <row r="16611" spans="39:39">
      <c r="AM16611" s="445"/>
    </row>
    <row r="16612" spans="39:39">
      <c r="AM16612" s="445"/>
    </row>
    <row r="16613" spans="39:39">
      <c r="AM16613" s="445"/>
    </row>
    <row r="16614" spans="39:39">
      <c r="AM16614" s="445"/>
    </row>
    <row r="16615" spans="39:39">
      <c r="AM16615" s="445"/>
    </row>
    <row r="16616" spans="39:39">
      <c r="AM16616" s="445"/>
    </row>
    <row r="16617" spans="39:39">
      <c r="AM16617" s="445"/>
    </row>
    <row r="16618" spans="39:39">
      <c r="AM16618" s="445"/>
    </row>
    <row r="16619" spans="39:39">
      <c r="AM16619" s="445"/>
    </row>
    <row r="16620" spans="39:39">
      <c r="AM16620" s="445"/>
    </row>
    <row r="16621" spans="39:39">
      <c r="AM16621" s="445"/>
    </row>
    <row r="16622" spans="39:39">
      <c r="AM16622" s="445"/>
    </row>
    <row r="16623" spans="39:39">
      <c r="AM16623" s="445"/>
    </row>
    <row r="16624" spans="39:39">
      <c r="AM16624" s="445"/>
    </row>
    <row r="16625" spans="39:39">
      <c r="AM16625" s="445"/>
    </row>
    <row r="16626" spans="39:39">
      <c r="AM16626" s="445"/>
    </row>
    <row r="16627" spans="39:39">
      <c r="AM16627" s="445"/>
    </row>
    <row r="16628" spans="39:39">
      <c r="AM16628" s="445"/>
    </row>
    <row r="16629" spans="39:39">
      <c r="AM16629" s="445"/>
    </row>
    <row r="16630" spans="39:39">
      <c r="AM16630" s="445"/>
    </row>
    <row r="16631" spans="39:39">
      <c r="AM16631" s="445"/>
    </row>
    <row r="16632" spans="39:39">
      <c r="AM16632" s="445"/>
    </row>
    <row r="16633" spans="39:39">
      <c r="AM16633" s="445"/>
    </row>
    <row r="16634" spans="39:39">
      <c r="AM16634" s="445"/>
    </row>
    <row r="16635" spans="39:39">
      <c r="AM16635" s="445"/>
    </row>
    <row r="16636" spans="39:39">
      <c r="AM16636" s="445"/>
    </row>
    <row r="16637" spans="39:39">
      <c r="AM16637" s="445"/>
    </row>
    <row r="16638" spans="39:39">
      <c r="AM16638" s="445"/>
    </row>
    <row r="16639" spans="39:39">
      <c r="AM16639" s="445"/>
    </row>
    <row r="16640" spans="39:39">
      <c r="AM16640" s="445"/>
    </row>
    <row r="16641" spans="39:39">
      <c r="AM16641" s="445"/>
    </row>
    <row r="16642" spans="39:39">
      <c r="AM16642" s="445"/>
    </row>
    <row r="16643" spans="39:39">
      <c r="AM16643" s="445"/>
    </row>
    <row r="16644" spans="39:39">
      <c r="AM16644" s="445"/>
    </row>
    <row r="16645" spans="39:39">
      <c r="AM16645" s="445"/>
    </row>
    <row r="16646" spans="39:39">
      <c r="AM16646" s="445"/>
    </row>
    <row r="16647" spans="39:39">
      <c r="AM16647" s="445"/>
    </row>
    <row r="16648" spans="39:39">
      <c r="AM16648" s="445"/>
    </row>
    <row r="16649" spans="39:39">
      <c r="AM16649" s="445"/>
    </row>
    <row r="16650" spans="39:39">
      <c r="AM16650" s="445"/>
    </row>
    <row r="16651" spans="39:39">
      <c r="AM16651" s="445"/>
    </row>
    <row r="16652" spans="39:39">
      <c r="AM16652" s="445"/>
    </row>
    <row r="16653" spans="39:39">
      <c r="AM16653" s="445"/>
    </row>
    <row r="16654" spans="39:39">
      <c r="AM16654" s="445"/>
    </row>
    <row r="16655" spans="39:39">
      <c r="AM16655" s="445"/>
    </row>
    <row r="16656" spans="39:39">
      <c r="AM16656" s="445"/>
    </row>
    <row r="16657" spans="39:39">
      <c r="AM16657" s="445"/>
    </row>
    <row r="16658" spans="39:39">
      <c r="AM16658" s="445"/>
    </row>
    <row r="16659" spans="39:39">
      <c r="AM16659" s="445"/>
    </row>
    <row r="16660" spans="39:39">
      <c r="AM16660" s="445"/>
    </row>
    <row r="16661" spans="39:39">
      <c r="AM16661" s="445"/>
    </row>
    <row r="16662" spans="39:39">
      <c r="AM16662" s="445"/>
    </row>
    <row r="16663" spans="39:39">
      <c r="AM16663" s="445"/>
    </row>
    <row r="16664" spans="39:39">
      <c r="AM16664" s="445"/>
    </row>
    <row r="16665" spans="39:39">
      <c r="AM16665" s="445"/>
    </row>
    <row r="16666" spans="39:39">
      <c r="AM16666" s="445"/>
    </row>
    <row r="16667" spans="39:39">
      <c r="AM16667" s="445"/>
    </row>
    <row r="16668" spans="39:39">
      <c r="AM16668" s="445"/>
    </row>
    <row r="16669" spans="39:39">
      <c r="AM16669" s="445"/>
    </row>
    <row r="16670" spans="39:39">
      <c r="AM16670" s="445"/>
    </row>
    <row r="16671" spans="39:39">
      <c r="AM16671" s="445"/>
    </row>
    <row r="16672" spans="39:39">
      <c r="AM16672" s="445"/>
    </row>
    <row r="16673" spans="39:39">
      <c r="AM16673" s="445"/>
    </row>
    <row r="16674" spans="39:39">
      <c r="AM16674" s="445"/>
    </row>
    <row r="16675" spans="39:39">
      <c r="AM16675" s="445"/>
    </row>
    <row r="16676" spans="39:39">
      <c r="AM16676" s="445"/>
    </row>
    <row r="16677" spans="39:39">
      <c r="AM16677" s="445"/>
    </row>
    <row r="16678" spans="39:39">
      <c r="AM16678" s="445"/>
    </row>
    <row r="16679" spans="39:39">
      <c r="AM16679" s="445"/>
    </row>
    <row r="16680" spans="39:39">
      <c r="AM16680" s="445"/>
    </row>
    <row r="16681" spans="39:39">
      <c r="AM16681" s="445"/>
    </row>
    <row r="16682" spans="39:39">
      <c r="AM16682" s="445"/>
    </row>
    <row r="16683" spans="39:39">
      <c r="AM16683" s="445"/>
    </row>
    <row r="16684" spans="39:39">
      <c r="AM16684" s="445"/>
    </row>
    <row r="16685" spans="39:39">
      <c r="AM16685" s="445"/>
    </row>
    <row r="16686" spans="39:39">
      <c r="AM16686" s="445"/>
    </row>
    <row r="16687" spans="39:39">
      <c r="AM16687" s="445"/>
    </row>
    <row r="16688" spans="39:39">
      <c r="AM16688" s="445"/>
    </row>
    <row r="16689" spans="39:39">
      <c r="AM16689" s="445"/>
    </row>
    <row r="16690" spans="39:39">
      <c r="AM16690" s="445"/>
    </row>
    <row r="16691" spans="39:39">
      <c r="AM16691" s="445"/>
    </row>
    <row r="16692" spans="39:39">
      <c r="AM16692" s="445"/>
    </row>
    <row r="16693" spans="39:39">
      <c r="AM16693" s="445"/>
    </row>
    <row r="16694" spans="39:39">
      <c r="AM16694" s="445"/>
    </row>
    <row r="16695" spans="39:39">
      <c r="AM16695" s="445"/>
    </row>
    <row r="16696" spans="39:39">
      <c r="AM16696" s="445"/>
    </row>
    <row r="16697" spans="39:39">
      <c r="AM16697" s="445"/>
    </row>
    <row r="16698" spans="39:39">
      <c r="AM16698" s="445"/>
    </row>
    <row r="16699" spans="39:39">
      <c r="AM16699" s="445"/>
    </row>
    <row r="16700" spans="39:39">
      <c r="AM16700" s="445"/>
    </row>
    <row r="16701" spans="39:39">
      <c r="AM16701" s="445"/>
    </row>
    <row r="16702" spans="39:39">
      <c r="AM16702" s="445"/>
    </row>
    <row r="16703" spans="39:39">
      <c r="AM16703" s="445"/>
    </row>
    <row r="16704" spans="39:39">
      <c r="AM16704" s="445"/>
    </row>
    <row r="16705" spans="39:39">
      <c r="AM16705" s="445"/>
    </row>
    <row r="16706" spans="39:39">
      <c r="AM16706" s="445"/>
    </row>
    <row r="16707" spans="39:39">
      <c r="AM16707" s="445"/>
    </row>
    <row r="16708" spans="39:39">
      <c r="AM16708" s="445"/>
    </row>
    <row r="16709" spans="39:39">
      <c r="AM16709" s="445"/>
    </row>
    <row r="16710" spans="39:39">
      <c r="AM16710" s="445"/>
    </row>
    <row r="16711" spans="39:39">
      <c r="AM16711" s="445"/>
    </row>
    <row r="16712" spans="39:39">
      <c r="AM16712" s="445"/>
    </row>
    <row r="16713" spans="39:39">
      <c r="AM16713" s="445"/>
    </row>
    <row r="16714" spans="39:39">
      <c r="AM16714" s="445"/>
    </row>
    <row r="16715" spans="39:39">
      <c r="AM16715" s="445"/>
    </row>
    <row r="16716" spans="39:39">
      <c r="AM16716" s="445"/>
    </row>
    <row r="16717" spans="39:39">
      <c r="AM16717" s="445"/>
    </row>
    <row r="16718" spans="39:39">
      <c r="AM16718" s="445"/>
    </row>
    <row r="16719" spans="39:39">
      <c r="AM16719" s="445"/>
    </row>
    <row r="16720" spans="39:39">
      <c r="AM16720" s="445"/>
    </row>
    <row r="16721" spans="39:39">
      <c r="AM16721" s="445"/>
    </row>
    <row r="16722" spans="39:39">
      <c r="AM16722" s="445"/>
    </row>
    <row r="16723" spans="39:39">
      <c r="AM16723" s="445"/>
    </row>
    <row r="16724" spans="39:39">
      <c r="AM16724" s="445"/>
    </row>
    <row r="16725" spans="39:39">
      <c r="AM16725" s="445"/>
    </row>
    <row r="16726" spans="39:39">
      <c r="AM16726" s="445"/>
    </row>
    <row r="16727" spans="39:39">
      <c r="AM16727" s="445"/>
    </row>
    <row r="16728" spans="39:39">
      <c r="AM16728" s="445"/>
    </row>
    <row r="16729" spans="39:39">
      <c r="AM16729" s="445"/>
    </row>
    <row r="16730" spans="39:39">
      <c r="AM16730" s="445"/>
    </row>
    <row r="16731" spans="39:39">
      <c r="AM16731" s="445"/>
    </row>
    <row r="16732" spans="39:39">
      <c r="AM16732" s="445"/>
    </row>
    <row r="16733" spans="39:39">
      <c r="AM16733" s="445"/>
    </row>
    <row r="16734" spans="39:39">
      <c r="AM16734" s="445"/>
    </row>
    <row r="16735" spans="39:39">
      <c r="AM16735" s="445"/>
    </row>
    <row r="16736" spans="39:39">
      <c r="AM16736" s="445"/>
    </row>
    <row r="16737" spans="39:39">
      <c r="AM16737" s="445"/>
    </row>
    <row r="16738" spans="39:39">
      <c r="AM16738" s="445"/>
    </row>
    <row r="16739" spans="39:39">
      <c r="AM16739" s="445"/>
    </row>
    <row r="16740" spans="39:39">
      <c r="AM16740" s="445"/>
    </row>
    <row r="16741" spans="39:39">
      <c r="AM16741" s="445"/>
    </row>
    <row r="16742" spans="39:39">
      <c r="AM16742" s="445"/>
    </row>
    <row r="16743" spans="39:39">
      <c r="AM16743" s="445"/>
    </row>
    <row r="16744" spans="39:39">
      <c r="AM16744" s="445"/>
    </row>
    <row r="16745" spans="39:39">
      <c r="AM16745" s="445"/>
    </row>
    <row r="16746" spans="39:39">
      <c r="AM16746" s="445"/>
    </row>
    <row r="16747" spans="39:39">
      <c r="AM16747" s="445"/>
    </row>
    <row r="16748" spans="39:39">
      <c r="AM16748" s="445"/>
    </row>
    <row r="16749" spans="39:39">
      <c r="AM16749" s="445"/>
    </row>
    <row r="16750" spans="39:39">
      <c r="AM16750" s="445"/>
    </row>
    <row r="16751" spans="39:39">
      <c r="AM16751" s="445"/>
    </row>
    <row r="16752" spans="39:39">
      <c r="AM16752" s="445"/>
    </row>
    <row r="16753" spans="39:39">
      <c r="AM16753" s="445"/>
    </row>
    <row r="16754" spans="39:39">
      <c r="AM16754" s="445"/>
    </row>
    <row r="16755" spans="39:39">
      <c r="AM16755" s="445"/>
    </row>
    <row r="16756" spans="39:39">
      <c r="AM16756" s="445"/>
    </row>
    <row r="16757" spans="39:39">
      <c r="AM16757" s="445"/>
    </row>
    <row r="16758" spans="39:39">
      <c r="AM16758" s="445"/>
    </row>
    <row r="16759" spans="39:39">
      <c r="AM16759" s="445"/>
    </row>
    <row r="16760" spans="39:39">
      <c r="AM16760" s="445"/>
    </row>
    <row r="16761" spans="39:39">
      <c r="AM16761" s="445"/>
    </row>
    <row r="16762" spans="39:39">
      <c r="AM16762" s="445"/>
    </row>
    <row r="16763" spans="39:39">
      <c r="AM16763" s="445"/>
    </row>
    <row r="16764" spans="39:39">
      <c r="AM16764" s="445"/>
    </row>
    <row r="16765" spans="39:39">
      <c r="AM16765" s="445"/>
    </row>
    <row r="16766" spans="39:39">
      <c r="AM16766" s="445"/>
    </row>
    <row r="16767" spans="39:39">
      <c r="AM16767" s="445"/>
    </row>
    <row r="16768" spans="39:39">
      <c r="AM16768" s="445"/>
    </row>
    <row r="16769" spans="39:39">
      <c r="AM16769" s="445"/>
    </row>
    <row r="16770" spans="39:39">
      <c r="AM16770" s="445"/>
    </row>
    <row r="16771" spans="39:39">
      <c r="AM16771" s="445"/>
    </row>
    <row r="16772" spans="39:39">
      <c r="AM16772" s="445"/>
    </row>
    <row r="16773" spans="39:39">
      <c r="AM16773" s="445"/>
    </row>
    <row r="16774" spans="39:39">
      <c r="AM16774" s="445"/>
    </row>
    <row r="16775" spans="39:39">
      <c r="AM16775" s="445"/>
    </row>
    <row r="16776" spans="39:39">
      <c r="AM16776" s="445"/>
    </row>
    <row r="16777" spans="39:39">
      <c r="AM16777" s="445"/>
    </row>
    <row r="16778" spans="39:39">
      <c r="AM16778" s="445"/>
    </row>
    <row r="16779" spans="39:39">
      <c r="AM16779" s="445"/>
    </row>
    <row r="16780" spans="39:39">
      <c r="AM16780" s="445"/>
    </row>
    <row r="16781" spans="39:39">
      <c r="AM16781" s="445"/>
    </row>
    <row r="16782" spans="39:39">
      <c r="AM16782" s="445"/>
    </row>
    <row r="16783" spans="39:39">
      <c r="AM16783" s="445"/>
    </row>
    <row r="16784" spans="39:39">
      <c r="AM16784" s="445"/>
    </row>
    <row r="16785" spans="39:39">
      <c r="AM16785" s="445"/>
    </row>
    <row r="16786" spans="39:39">
      <c r="AM16786" s="445"/>
    </row>
    <row r="16787" spans="39:39">
      <c r="AM16787" s="445"/>
    </row>
    <row r="16788" spans="39:39">
      <c r="AM16788" s="445"/>
    </row>
    <row r="16789" spans="39:39">
      <c r="AM16789" s="445"/>
    </row>
    <row r="16790" spans="39:39">
      <c r="AM16790" s="445"/>
    </row>
    <row r="16791" spans="39:39">
      <c r="AM16791" s="445"/>
    </row>
    <row r="16792" spans="39:39">
      <c r="AM16792" s="445"/>
    </row>
    <row r="16793" spans="39:39">
      <c r="AM16793" s="445"/>
    </row>
    <row r="16794" spans="39:39">
      <c r="AM16794" s="445"/>
    </row>
    <row r="16795" spans="39:39">
      <c r="AM16795" s="445"/>
    </row>
    <row r="16796" spans="39:39">
      <c r="AM16796" s="445"/>
    </row>
    <row r="16797" spans="39:39">
      <c r="AM16797" s="445"/>
    </row>
    <row r="16798" spans="39:39">
      <c r="AM16798" s="445"/>
    </row>
    <row r="16799" spans="39:39">
      <c r="AM16799" s="445"/>
    </row>
    <row r="16800" spans="39:39">
      <c r="AM16800" s="445"/>
    </row>
    <row r="16801" spans="39:39">
      <c r="AM16801" s="445"/>
    </row>
    <row r="16802" spans="39:39">
      <c r="AM16802" s="445"/>
    </row>
    <row r="16803" spans="39:39">
      <c r="AM16803" s="445"/>
    </row>
    <row r="16804" spans="39:39">
      <c r="AM16804" s="445"/>
    </row>
    <row r="16805" spans="39:39">
      <c r="AM16805" s="445"/>
    </row>
    <row r="16806" spans="39:39">
      <c r="AM16806" s="445"/>
    </row>
    <row r="16807" spans="39:39">
      <c r="AM16807" s="445"/>
    </row>
    <row r="16808" spans="39:39">
      <c r="AM16808" s="445"/>
    </row>
    <row r="16809" spans="39:39">
      <c r="AM16809" s="445"/>
    </row>
    <row r="16810" spans="39:39">
      <c r="AM16810" s="445"/>
    </row>
    <row r="16811" spans="39:39">
      <c r="AM16811" s="445"/>
    </row>
    <row r="16812" spans="39:39">
      <c r="AM16812" s="445"/>
    </row>
    <row r="16813" spans="39:39">
      <c r="AM16813" s="445"/>
    </row>
    <row r="16814" spans="39:39">
      <c r="AM16814" s="445"/>
    </row>
    <row r="16815" spans="39:39">
      <c r="AM16815" s="445"/>
    </row>
    <row r="16816" spans="39:39">
      <c r="AM16816" s="445"/>
    </row>
    <row r="16817" spans="39:39">
      <c r="AM16817" s="445"/>
    </row>
    <row r="16818" spans="39:39">
      <c r="AM16818" s="445"/>
    </row>
    <row r="16819" spans="39:39">
      <c r="AM16819" s="445"/>
    </row>
    <row r="16820" spans="39:39">
      <c r="AM16820" s="445"/>
    </row>
    <row r="16821" spans="39:39">
      <c r="AM16821" s="445"/>
    </row>
    <row r="16822" spans="39:39">
      <c r="AM16822" s="445"/>
    </row>
    <row r="16823" spans="39:39">
      <c r="AM16823" s="445"/>
    </row>
    <row r="16824" spans="39:39">
      <c r="AM16824" s="445"/>
    </row>
    <row r="16825" spans="39:39">
      <c r="AM16825" s="445"/>
    </row>
    <row r="16826" spans="39:39">
      <c r="AM16826" s="445"/>
    </row>
    <row r="16827" spans="39:39">
      <c r="AM16827" s="445"/>
    </row>
    <row r="16828" spans="39:39">
      <c r="AM16828" s="445"/>
    </row>
    <row r="16829" spans="39:39">
      <c r="AM16829" s="445"/>
    </row>
    <row r="16830" spans="39:39">
      <c r="AM16830" s="445"/>
    </row>
    <row r="16831" spans="39:39">
      <c r="AM16831" s="445"/>
    </row>
    <row r="16832" spans="39:39">
      <c r="AM16832" s="445"/>
    </row>
    <row r="16833" spans="39:39">
      <c r="AM16833" s="445"/>
    </row>
    <row r="16834" spans="39:39">
      <c r="AM16834" s="445"/>
    </row>
    <row r="16835" spans="39:39">
      <c r="AM16835" s="445"/>
    </row>
    <row r="16836" spans="39:39">
      <c r="AM16836" s="445"/>
    </row>
    <row r="16837" spans="39:39">
      <c r="AM16837" s="445"/>
    </row>
    <row r="16838" spans="39:39">
      <c r="AM16838" s="445"/>
    </row>
    <row r="16839" spans="39:39">
      <c r="AM16839" s="445"/>
    </row>
    <row r="16840" spans="39:39">
      <c r="AM16840" s="445"/>
    </row>
    <row r="16841" spans="39:39">
      <c r="AM16841" s="445"/>
    </row>
    <row r="16842" spans="39:39">
      <c r="AM16842" s="445"/>
    </row>
    <row r="16843" spans="39:39">
      <c r="AM16843" s="445"/>
    </row>
    <row r="16844" spans="39:39">
      <c r="AM16844" s="445"/>
    </row>
    <row r="16845" spans="39:39">
      <c r="AM16845" s="445"/>
    </row>
    <row r="16846" spans="39:39">
      <c r="AM16846" s="445"/>
    </row>
    <row r="16847" spans="39:39">
      <c r="AM16847" s="445"/>
    </row>
    <row r="16848" spans="39:39">
      <c r="AM16848" s="445"/>
    </row>
    <row r="16849" spans="39:39">
      <c r="AM16849" s="445"/>
    </row>
    <row r="16850" spans="39:39">
      <c r="AM16850" s="445"/>
    </row>
    <row r="16851" spans="39:39">
      <c r="AM16851" s="445"/>
    </row>
    <row r="16852" spans="39:39">
      <c r="AM16852" s="445"/>
    </row>
    <row r="16853" spans="39:39">
      <c r="AM16853" s="445"/>
    </row>
    <row r="16854" spans="39:39">
      <c r="AM16854" s="445"/>
    </row>
    <row r="16855" spans="39:39">
      <c r="AM16855" s="445"/>
    </row>
    <row r="16856" spans="39:39">
      <c r="AM16856" s="445"/>
    </row>
    <row r="16857" spans="39:39">
      <c r="AM16857" s="445"/>
    </row>
    <row r="16858" spans="39:39">
      <c r="AM16858" s="445"/>
    </row>
    <row r="16859" spans="39:39">
      <c r="AM16859" s="445"/>
    </row>
    <row r="16860" spans="39:39">
      <c r="AM16860" s="445"/>
    </row>
    <row r="16861" spans="39:39">
      <c r="AM16861" s="445"/>
    </row>
    <row r="16862" spans="39:39">
      <c r="AM16862" s="445"/>
    </row>
    <row r="16863" spans="39:39">
      <c r="AM16863" s="445"/>
    </row>
    <row r="16864" spans="39:39">
      <c r="AM16864" s="445"/>
    </row>
    <row r="16865" spans="39:39">
      <c r="AM16865" s="445"/>
    </row>
    <row r="16866" spans="39:39">
      <c r="AM16866" s="445"/>
    </row>
    <row r="16867" spans="39:39">
      <c r="AM16867" s="445"/>
    </row>
    <row r="16868" spans="39:39">
      <c r="AM16868" s="445"/>
    </row>
    <row r="16869" spans="39:39">
      <c r="AM16869" s="445"/>
    </row>
    <row r="16870" spans="39:39">
      <c r="AM16870" s="445"/>
    </row>
    <row r="16871" spans="39:39">
      <c r="AM16871" s="445"/>
    </row>
    <row r="16872" spans="39:39">
      <c r="AM16872" s="445"/>
    </row>
    <row r="16873" spans="39:39">
      <c r="AM16873" s="445"/>
    </row>
    <row r="16874" spans="39:39">
      <c r="AM16874" s="445"/>
    </row>
    <row r="16875" spans="39:39">
      <c r="AM16875" s="445"/>
    </row>
    <row r="16876" spans="39:39">
      <c r="AM16876" s="445"/>
    </row>
    <row r="16877" spans="39:39">
      <c r="AM16877" s="445"/>
    </row>
    <row r="16878" spans="39:39">
      <c r="AM16878" s="445"/>
    </row>
    <row r="16879" spans="39:39">
      <c r="AM16879" s="445"/>
    </row>
    <row r="16880" spans="39:39">
      <c r="AM16880" s="445"/>
    </row>
    <row r="16881" spans="39:39">
      <c r="AM16881" s="445"/>
    </row>
    <row r="16882" spans="39:39">
      <c r="AM16882" s="445"/>
    </row>
    <row r="16883" spans="39:39">
      <c r="AM16883" s="445"/>
    </row>
    <row r="16884" spans="39:39">
      <c r="AM16884" s="445"/>
    </row>
    <row r="16885" spans="39:39">
      <c r="AM16885" s="445"/>
    </row>
    <row r="16886" spans="39:39">
      <c r="AM16886" s="445"/>
    </row>
    <row r="16887" spans="39:39">
      <c r="AM16887" s="445"/>
    </row>
    <row r="16888" spans="39:39">
      <c r="AM16888" s="445"/>
    </row>
    <row r="16889" spans="39:39">
      <c r="AM16889" s="445"/>
    </row>
    <row r="16890" spans="39:39">
      <c r="AM16890" s="445"/>
    </row>
    <row r="16891" spans="39:39">
      <c r="AM16891" s="445"/>
    </row>
    <row r="16892" spans="39:39">
      <c r="AM16892" s="445"/>
    </row>
    <row r="16893" spans="39:39">
      <c r="AM16893" s="445"/>
    </row>
    <row r="16894" spans="39:39">
      <c r="AM16894" s="445"/>
    </row>
    <row r="16895" spans="39:39">
      <c r="AM16895" s="445"/>
    </row>
    <row r="16896" spans="39:39">
      <c r="AM16896" s="445"/>
    </row>
    <row r="16897" spans="39:39">
      <c r="AM16897" s="445"/>
    </row>
    <row r="16898" spans="39:39">
      <c r="AM16898" s="445"/>
    </row>
    <row r="16899" spans="39:39">
      <c r="AM16899" s="445"/>
    </row>
    <row r="16900" spans="39:39">
      <c r="AM16900" s="445"/>
    </row>
    <row r="16901" spans="39:39">
      <c r="AM16901" s="445"/>
    </row>
    <row r="16902" spans="39:39">
      <c r="AM16902" s="445"/>
    </row>
    <row r="16903" spans="39:39">
      <c r="AM16903" s="445"/>
    </row>
    <row r="16904" spans="39:39">
      <c r="AM16904" s="445"/>
    </row>
    <row r="16905" spans="39:39">
      <c r="AM16905" s="445"/>
    </row>
    <row r="16906" spans="39:39">
      <c r="AM16906" s="445"/>
    </row>
    <row r="16907" spans="39:39">
      <c r="AM16907" s="445"/>
    </row>
    <row r="16908" spans="39:39">
      <c r="AM16908" s="445"/>
    </row>
    <row r="16909" spans="39:39">
      <c r="AM16909" s="445"/>
    </row>
    <row r="16910" spans="39:39">
      <c r="AM16910" s="445"/>
    </row>
    <row r="16911" spans="39:39">
      <c r="AM16911" s="445"/>
    </row>
    <row r="16912" spans="39:39">
      <c r="AM16912" s="445"/>
    </row>
    <row r="16913" spans="39:39">
      <c r="AM16913" s="445"/>
    </row>
    <row r="16914" spans="39:39">
      <c r="AM16914" s="445"/>
    </row>
    <row r="16915" spans="39:39">
      <c r="AM16915" s="445"/>
    </row>
    <row r="16916" spans="39:39">
      <c r="AM16916" s="445"/>
    </row>
    <row r="16917" spans="39:39">
      <c r="AM16917" s="445"/>
    </row>
    <row r="16918" spans="39:39">
      <c r="AM16918" s="445"/>
    </row>
    <row r="16919" spans="39:39">
      <c r="AM16919" s="445"/>
    </row>
    <row r="16920" spans="39:39">
      <c r="AM16920" s="445"/>
    </row>
    <row r="16921" spans="39:39">
      <c r="AM16921" s="445"/>
    </row>
    <row r="16922" spans="39:39">
      <c r="AM16922" s="445"/>
    </row>
    <row r="16923" spans="39:39">
      <c r="AM16923" s="445"/>
    </row>
    <row r="16924" spans="39:39">
      <c r="AM16924" s="445"/>
    </row>
    <row r="16925" spans="39:39">
      <c r="AM16925" s="445"/>
    </row>
    <row r="16926" spans="39:39">
      <c r="AM16926" s="445"/>
    </row>
    <row r="16927" spans="39:39">
      <c r="AM16927" s="445"/>
    </row>
    <row r="16928" spans="39:39">
      <c r="AM16928" s="445"/>
    </row>
    <row r="16929" spans="39:39">
      <c r="AM16929" s="445"/>
    </row>
    <row r="16930" spans="39:39">
      <c r="AM16930" s="445"/>
    </row>
    <row r="16931" spans="39:39">
      <c r="AM16931" s="445"/>
    </row>
    <row r="16932" spans="39:39">
      <c r="AM16932" s="445"/>
    </row>
    <row r="16933" spans="39:39">
      <c r="AM16933" s="445"/>
    </row>
    <row r="16934" spans="39:39">
      <c r="AM16934" s="445"/>
    </row>
    <row r="16935" spans="39:39">
      <c r="AM16935" s="445"/>
    </row>
    <row r="16936" spans="39:39">
      <c r="AM16936" s="445"/>
    </row>
    <row r="16937" spans="39:39">
      <c r="AM16937" s="445"/>
    </row>
    <row r="16938" spans="39:39">
      <c r="AM16938" s="445"/>
    </row>
    <row r="16939" spans="39:39">
      <c r="AM16939" s="445"/>
    </row>
    <row r="16940" spans="39:39">
      <c r="AM16940" s="445"/>
    </row>
    <row r="16941" spans="39:39">
      <c r="AM16941" s="445"/>
    </row>
    <row r="16942" spans="39:39">
      <c r="AM16942" s="445"/>
    </row>
    <row r="16943" spans="39:39">
      <c r="AM16943" s="445"/>
    </row>
    <row r="16944" spans="39:39">
      <c r="AM16944" s="445"/>
    </row>
    <row r="16945" spans="39:39">
      <c r="AM16945" s="445"/>
    </row>
    <row r="16946" spans="39:39">
      <c r="AM16946" s="445"/>
    </row>
    <row r="16947" spans="39:39">
      <c r="AM16947" s="445"/>
    </row>
    <row r="16948" spans="39:39">
      <c r="AM16948" s="445"/>
    </row>
    <row r="16949" spans="39:39">
      <c r="AM16949" s="445"/>
    </row>
    <row r="16950" spans="39:39">
      <c r="AM16950" s="445"/>
    </row>
    <row r="16951" spans="39:39">
      <c r="AM16951" s="445"/>
    </row>
    <row r="16952" spans="39:39">
      <c r="AM16952" s="445"/>
    </row>
    <row r="16953" spans="39:39">
      <c r="AM16953" s="445"/>
    </row>
    <row r="16954" spans="39:39">
      <c r="AM16954" s="445"/>
    </row>
    <row r="16955" spans="39:39">
      <c r="AM16955" s="445"/>
    </row>
    <row r="16956" spans="39:39">
      <c r="AM16956" s="445"/>
    </row>
    <row r="16957" spans="39:39">
      <c r="AM16957" s="445"/>
    </row>
    <row r="16958" spans="39:39">
      <c r="AM16958" s="445"/>
    </row>
    <row r="16959" spans="39:39">
      <c r="AM16959" s="445"/>
    </row>
    <row r="16960" spans="39:39">
      <c r="AM16960" s="445"/>
    </row>
    <row r="16961" spans="39:39">
      <c r="AM16961" s="445"/>
    </row>
    <row r="16962" spans="39:39">
      <c r="AM16962" s="445"/>
    </row>
    <row r="16963" spans="39:39">
      <c r="AM16963" s="445"/>
    </row>
    <row r="16964" spans="39:39">
      <c r="AM16964" s="445"/>
    </row>
    <row r="16965" spans="39:39">
      <c r="AM16965" s="445"/>
    </row>
    <row r="16966" spans="39:39">
      <c r="AM16966" s="445"/>
    </row>
    <row r="16967" spans="39:39">
      <c r="AM16967" s="445"/>
    </row>
    <row r="16968" spans="39:39">
      <c r="AM16968" s="445"/>
    </row>
    <row r="16969" spans="39:39">
      <c r="AM16969" s="445"/>
    </row>
    <row r="16970" spans="39:39">
      <c r="AM16970" s="445"/>
    </row>
    <row r="16971" spans="39:39">
      <c r="AM16971" s="445"/>
    </row>
    <row r="16972" spans="39:39">
      <c r="AM16972" s="445"/>
    </row>
    <row r="16973" spans="39:39">
      <c r="AM16973" s="445"/>
    </row>
    <row r="16974" spans="39:39">
      <c r="AM16974" s="445"/>
    </row>
    <row r="16975" spans="39:39">
      <c r="AM16975" s="445"/>
    </row>
    <row r="16976" spans="39:39">
      <c r="AM16976" s="445"/>
    </row>
    <row r="16977" spans="39:39">
      <c r="AM16977" s="445"/>
    </row>
    <row r="16978" spans="39:39">
      <c r="AM16978" s="445"/>
    </row>
    <row r="16979" spans="39:39">
      <c r="AM16979" s="445"/>
    </row>
    <row r="16980" spans="39:39">
      <c r="AM16980" s="445"/>
    </row>
    <row r="16981" spans="39:39">
      <c r="AM16981" s="445"/>
    </row>
    <row r="16982" spans="39:39">
      <c r="AM16982" s="445"/>
    </row>
    <row r="16983" spans="39:39">
      <c r="AM16983" s="445"/>
    </row>
    <row r="16984" spans="39:39">
      <c r="AM16984" s="445"/>
    </row>
    <row r="16985" spans="39:39">
      <c r="AM16985" s="445"/>
    </row>
    <row r="16986" spans="39:39">
      <c r="AM16986" s="445"/>
    </row>
    <row r="16987" spans="39:39">
      <c r="AM16987" s="445"/>
    </row>
    <row r="16988" spans="39:39">
      <c r="AM16988" s="445"/>
    </row>
    <row r="16989" spans="39:39">
      <c r="AM16989" s="445"/>
    </row>
    <row r="16990" spans="39:39">
      <c r="AM16990" s="445"/>
    </row>
    <row r="16991" spans="39:39">
      <c r="AM16991" s="445"/>
    </row>
    <row r="16992" spans="39:39">
      <c r="AM16992" s="445"/>
    </row>
    <row r="16993" spans="39:39">
      <c r="AM16993" s="445"/>
    </row>
    <row r="16994" spans="39:39">
      <c r="AM16994" s="445"/>
    </row>
    <row r="16995" spans="39:39">
      <c r="AM16995" s="445"/>
    </row>
    <row r="16996" spans="39:39">
      <c r="AM16996" s="445"/>
    </row>
    <row r="16997" spans="39:39">
      <c r="AM16997" s="445"/>
    </row>
    <row r="16998" spans="39:39">
      <c r="AM16998" s="445"/>
    </row>
    <row r="16999" spans="39:39">
      <c r="AM16999" s="445"/>
    </row>
    <row r="17000" spans="39:39">
      <c r="AM17000" s="445"/>
    </row>
    <row r="17001" spans="39:39">
      <c r="AM17001" s="445"/>
    </row>
    <row r="17002" spans="39:39">
      <c r="AM17002" s="445"/>
    </row>
    <row r="17003" spans="39:39">
      <c r="AM17003" s="445"/>
    </row>
    <row r="17004" spans="39:39">
      <c r="AM17004" s="445"/>
    </row>
    <row r="17005" spans="39:39">
      <c r="AM17005" s="445"/>
    </row>
    <row r="17006" spans="39:39">
      <c r="AM17006" s="445"/>
    </row>
    <row r="17007" spans="39:39">
      <c r="AM17007" s="445"/>
    </row>
    <row r="17008" spans="39:39">
      <c r="AM17008" s="445"/>
    </row>
    <row r="17009" spans="39:39">
      <c r="AM17009" s="445"/>
    </row>
    <row r="17010" spans="39:39">
      <c r="AM17010" s="445"/>
    </row>
    <row r="17011" spans="39:39">
      <c r="AM17011" s="445"/>
    </row>
    <row r="17012" spans="39:39">
      <c r="AM17012" s="445"/>
    </row>
    <row r="17013" spans="39:39">
      <c r="AM17013" s="445"/>
    </row>
    <row r="17014" spans="39:39">
      <c r="AM17014" s="445"/>
    </row>
    <row r="17015" spans="39:39">
      <c r="AM17015" s="445"/>
    </row>
    <row r="17016" spans="39:39">
      <c r="AM17016" s="445"/>
    </row>
    <row r="17017" spans="39:39">
      <c r="AM17017" s="445"/>
    </row>
    <row r="17018" spans="39:39">
      <c r="AM17018" s="445"/>
    </row>
    <row r="17019" spans="39:39">
      <c r="AM17019" s="445"/>
    </row>
    <row r="17020" spans="39:39">
      <c r="AM17020" s="445"/>
    </row>
    <row r="17021" spans="39:39">
      <c r="AM17021" s="445"/>
    </row>
    <row r="17022" spans="39:39">
      <c r="AM17022" s="445"/>
    </row>
    <row r="17023" spans="39:39">
      <c r="AM17023" s="445"/>
    </row>
    <row r="17024" spans="39:39">
      <c r="AM17024" s="445"/>
    </row>
    <row r="17025" spans="39:39">
      <c r="AM17025" s="445"/>
    </row>
    <row r="17026" spans="39:39">
      <c r="AM17026" s="445"/>
    </row>
    <row r="17027" spans="39:39">
      <c r="AM17027" s="445"/>
    </row>
    <row r="17028" spans="39:39">
      <c r="AM17028" s="445"/>
    </row>
    <row r="17029" spans="39:39">
      <c r="AM17029" s="445"/>
    </row>
    <row r="17030" spans="39:39">
      <c r="AM17030" s="445"/>
    </row>
    <row r="17031" spans="39:39">
      <c r="AM17031" s="445"/>
    </row>
    <row r="17032" spans="39:39">
      <c r="AM17032" s="445"/>
    </row>
    <row r="17033" spans="39:39">
      <c r="AM17033" s="445"/>
    </row>
    <row r="17034" spans="39:39">
      <c r="AM17034" s="445"/>
    </row>
    <row r="17035" spans="39:39">
      <c r="AM17035" s="445"/>
    </row>
    <row r="17036" spans="39:39">
      <c r="AM17036" s="445"/>
    </row>
    <row r="17037" spans="39:39">
      <c r="AM17037" s="445"/>
    </row>
    <row r="17038" spans="39:39">
      <c r="AM17038" s="445"/>
    </row>
    <row r="17039" spans="39:39">
      <c r="AM17039" s="445"/>
    </row>
    <row r="17040" spans="39:39">
      <c r="AM17040" s="445"/>
    </row>
    <row r="17041" spans="39:39">
      <c r="AM17041" s="445"/>
    </row>
    <row r="17042" spans="39:39">
      <c r="AM17042" s="445"/>
    </row>
    <row r="17043" spans="39:39">
      <c r="AM17043" s="445"/>
    </row>
    <row r="17044" spans="39:39">
      <c r="AM17044" s="445"/>
    </row>
    <row r="17045" spans="39:39">
      <c r="AM17045" s="445"/>
    </row>
    <row r="17046" spans="39:39">
      <c r="AM17046" s="445"/>
    </row>
    <row r="17047" spans="39:39">
      <c r="AM17047" s="445"/>
    </row>
    <row r="17048" spans="39:39">
      <c r="AM17048" s="445"/>
    </row>
    <row r="17049" spans="39:39">
      <c r="AM17049" s="445"/>
    </row>
    <row r="17050" spans="39:39">
      <c r="AM17050" s="445"/>
    </row>
    <row r="17051" spans="39:39">
      <c r="AM17051" s="445"/>
    </row>
    <row r="17052" spans="39:39">
      <c r="AM17052" s="445"/>
    </row>
    <row r="17053" spans="39:39">
      <c r="AM17053" s="445"/>
    </row>
    <row r="17054" spans="39:39">
      <c r="AM17054" s="445"/>
    </row>
    <row r="17055" spans="39:39">
      <c r="AM17055" s="445"/>
    </row>
    <row r="17056" spans="39:39">
      <c r="AM17056" s="445"/>
    </row>
    <row r="17057" spans="39:39">
      <c r="AM17057" s="445"/>
    </row>
    <row r="17058" spans="39:39">
      <c r="AM17058" s="445"/>
    </row>
    <row r="17059" spans="39:39">
      <c r="AM17059" s="445"/>
    </row>
    <row r="17060" spans="39:39">
      <c r="AM17060" s="445"/>
    </row>
    <row r="17061" spans="39:39">
      <c r="AM17061" s="445"/>
    </row>
    <row r="17062" spans="39:39">
      <c r="AM17062" s="445"/>
    </row>
    <row r="17063" spans="39:39">
      <c r="AM17063" s="445"/>
    </row>
    <row r="17064" spans="39:39">
      <c r="AM17064" s="445"/>
    </row>
    <row r="17065" spans="39:39">
      <c r="AM17065" s="445"/>
    </row>
    <row r="17066" spans="39:39">
      <c r="AM17066" s="445"/>
    </row>
    <row r="17067" spans="39:39">
      <c r="AM17067" s="445"/>
    </row>
    <row r="17068" spans="39:39">
      <c r="AM17068" s="445"/>
    </row>
    <row r="17069" spans="39:39">
      <c r="AM17069" s="445"/>
    </row>
    <row r="17070" spans="39:39">
      <c r="AM17070" s="445"/>
    </row>
    <row r="17071" spans="39:39">
      <c r="AM17071" s="445"/>
    </row>
    <row r="17072" spans="39:39">
      <c r="AM17072" s="445"/>
    </row>
    <row r="17073" spans="39:39">
      <c r="AM17073" s="445"/>
    </row>
    <row r="17074" spans="39:39">
      <c r="AM17074" s="445"/>
    </row>
    <row r="17075" spans="39:39">
      <c r="AM17075" s="445"/>
    </row>
    <row r="17076" spans="39:39">
      <c r="AM17076" s="445"/>
    </row>
    <row r="17077" spans="39:39">
      <c r="AM17077" s="445"/>
    </row>
    <row r="17078" spans="39:39">
      <c r="AM17078" s="445"/>
    </row>
    <row r="17079" spans="39:39">
      <c r="AM17079" s="445"/>
    </row>
    <row r="17080" spans="39:39">
      <c r="AM17080" s="445"/>
    </row>
    <row r="17081" spans="39:39">
      <c r="AM17081" s="445"/>
    </row>
    <row r="17082" spans="39:39">
      <c r="AM17082" s="445"/>
    </row>
    <row r="17083" spans="39:39">
      <c r="AM17083" s="445"/>
    </row>
    <row r="17084" spans="39:39">
      <c r="AM17084" s="445"/>
    </row>
    <row r="17085" spans="39:39">
      <c r="AM17085" s="445"/>
    </row>
    <row r="17086" spans="39:39">
      <c r="AM17086" s="445"/>
    </row>
    <row r="17087" spans="39:39">
      <c r="AM17087" s="445"/>
    </row>
    <row r="17088" spans="39:39">
      <c r="AM17088" s="445"/>
    </row>
    <row r="17089" spans="39:39">
      <c r="AM17089" s="445"/>
    </row>
    <row r="17090" spans="39:39">
      <c r="AM17090" s="445"/>
    </row>
    <row r="17091" spans="39:39">
      <c r="AM17091" s="445"/>
    </row>
    <row r="17092" spans="39:39">
      <c r="AM17092" s="445"/>
    </row>
    <row r="17093" spans="39:39">
      <c r="AM17093" s="445"/>
    </row>
    <row r="17094" spans="39:39">
      <c r="AM17094" s="445"/>
    </row>
    <row r="17095" spans="39:39">
      <c r="AM17095" s="445"/>
    </row>
    <row r="17096" spans="39:39">
      <c r="AM17096" s="445"/>
    </row>
    <row r="17097" spans="39:39">
      <c r="AM17097" s="445"/>
    </row>
    <row r="17098" spans="39:39">
      <c r="AM17098" s="445"/>
    </row>
    <row r="17099" spans="39:39">
      <c r="AM17099" s="445"/>
    </row>
    <row r="17100" spans="39:39">
      <c r="AM17100" s="445"/>
    </row>
    <row r="17101" spans="39:39">
      <c r="AM17101" s="445"/>
    </row>
    <row r="17102" spans="39:39">
      <c r="AM17102" s="445"/>
    </row>
    <row r="17103" spans="39:39">
      <c r="AM17103" s="445"/>
    </row>
    <row r="17104" spans="39:39">
      <c r="AM17104" s="445"/>
    </row>
    <row r="17105" spans="39:39">
      <c r="AM17105" s="445"/>
    </row>
    <row r="17106" spans="39:39">
      <c r="AM17106" s="445"/>
    </row>
    <row r="17107" spans="39:39">
      <c r="AM17107" s="445"/>
    </row>
    <row r="17108" spans="39:39">
      <c r="AM17108" s="445"/>
    </row>
    <row r="17109" spans="39:39">
      <c r="AM17109" s="445"/>
    </row>
    <row r="17110" spans="39:39">
      <c r="AM17110" s="445"/>
    </row>
    <row r="17111" spans="39:39">
      <c r="AM17111" s="445"/>
    </row>
    <row r="17112" spans="39:39">
      <c r="AM17112" s="445"/>
    </row>
    <row r="17113" spans="39:39">
      <c r="AM17113" s="445"/>
    </row>
    <row r="17114" spans="39:39">
      <c r="AM17114" s="445"/>
    </row>
    <row r="17115" spans="39:39">
      <c r="AM17115" s="445"/>
    </row>
    <row r="17116" spans="39:39">
      <c r="AM17116" s="445"/>
    </row>
    <row r="17117" spans="39:39">
      <c r="AM17117" s="445"/>
    </row>
    <row r="17118" spans="39:39">
      <c r="AM17118" s="445"/>
    </row>
    <row r="17119" spans="39:39">
      <c r="AM17119" s="445"/>
    </row>
    <row r="17120" spans="39:39">
      <c r="AM17120" s="445"/>
    </row>
    <row r="17121" spans="39:39">
      <c r="AM17121" s="445"/>
    </row>
    <row r="17122" spans="39:39">
      <c r="AM17122" s="445"/>
    </row>
    <row r="17123" spans="39:39">
      <c r="AM17123" s="445"/>
    </row>
    <row r="17124" spans="39:39">
      <c r="AM17124" s="445"/>
    </row>
    <row r="17125" spans="39:39">
      <c r="AM17125" s="445"/>
    </row>
    <row r="17126" spans="39:39">
      <c r="AM17126" s="445"/>
    </row>
    <row r="17127" spans="39:39">
      <c r="AM17127" s="445"/>
    </row>
    <row r="17128" spans="39:39">
      <c r="AM17128" s="445"/>
    </row>
    <row r="17129" spans="39:39">
      <c r="AM17129" s="445"/>
    </row>
    <row r="17130" spans="39:39">
      <c r="AM17130" s="445"/>
    </row>
    <row r="17131" spans="39:39">
      <c r="AM17131" s="445"/>
    </row>
    <row r="17132" spans="39:39">
      <c r="AM17132" s="445"/>
    </row>
    <row r="17133" spans="39:39">
      <c r="AM17133" s="445"/>
    </row>
    <row r="17134" spans="39:39">
      <c r="AM17134" s="445"/>
    </row>
    <row r="17135" spans="39:39">
      <c r="AM17135" s="445"/>
    </row>
    <row r="17136" spans="39:39">
      <c r="AM17136" s="445"/>
    </row>
    <row r="17137" spans="39:39">
      <c r="AM17137" s="445"/>
    </row>
    <row r="17138" spans="39:39">
      <c r="AM17138" s="445"/>
    </row>
    <row r="17139" spans="39:39">
      <c r="AM17139" s="445"/>
    </row>
    <row r="17140" spans="39:39">
      <c r="AM17140" s="445"/>
    </row>
    <row r="17141" spans="39:39">
      <c r="AM17141" s="445"/>
    </row>
    <row r="17142" spans="39:39">
      <c r="AM17142" s="445"/>
    </row>
    <row r="17143" spans="39:39">
      <c r="AM17143" s="445"/>
    </row>
    <row r="17144" spans="39:39">
      <c r="AM17144" s="445"/>
    </row>
    <row r="17145" spans="39:39">
      <c r="AM17145" s="445"/>
    </row>
    <row r="17146" spans="39:39">
      <c r="AM17146" s="445"/>
    </row>
    <row r="17147" spans="39:39">
      <c r="AM17147" s="445"/>
    </row>
    <row r="17148" spans="39:39">
      <c r="AM17148" s="445"/>
    </row>
    <row r="17149" spans="39:39">
      <c r="AM17149" s="445"/>
    </row>
    <row r="17150" spans="39:39">
      <c r="AM17150" s="445"/>
    </row>
    <row r="17151" spans="39:39">
      <c r="AM17151" s="445"/>
    </row>
    <row r="17152" spans="39:39">
      <c r="AM17152" s="445"/>
    </row>
    <row r="17153" spans="39:39">
      <c r="AM17153" s="445"/>
    </row>
    <row r="17154" spans="39:39">
      <c r="AM17154" s="445"/>
    </row>
    <row r="17155" spans="39:39">
      <c r="AM17155" s="445"/>
    </row>
    <row r="17156" spans="39:39">
      <c r="AM17156" s="445"/>
    </row>
    <row r="17157" spans="39:39">
      <c r="AM17157" s="445"/>
    </row>
    <row r="17158" spans="39:39">
      <c r="AM17158" s="445"/>
    </row>
    <row r="17159" spans="39:39">
      <c r="AM17159" s="445"/>
    </row>
    <row r="17160" spans="39:39">
      <c r="AM17160" s="445"/>
    </row>
    <row r="17161" spans="39:39">
      <c r="AM17161" s="445"/>
    </row>
    <row r="17162" spans="39:39">
      <c r="AM17162" s="445"/>
    </row>
    <row r="17163" spans="39:39">
      <c r="AM17163" s="445"/>
    </row>
    <row r="17164" spans="39:39">
      <c r="AM17164" s="445"/>
    </row>
    <row r="17165" spans="39:39">
      <c r="AM17165" s="445"/>
    </row>
    <row r="17166" spans="39:39">
      <c r="AM17166" s="445"/>
    </row>
    <row r="17167" spans="39:39">
      <c r="AM17167" s="445"/>
    </row>
    <row r="17168" spans="39:39">
      <c r="AM17168" s="445"/>
    </row>
    <row r="17169" spans="39:39">
      <c r="AM17169" s="445"/>
    </row>
    <row r="17170" spans="39:39">
      <c r="AM17170" s="445"/>
    </row>
    <row r="17171" spans="39:39">
      <c r="AM17171" s="445"/>
    </row>
    <row r="17172" spans="39:39">
      <c r="AM17172" s="445"/>
    </row>
    <row r="17173" spans="39:39">
      <c r="AM17173" s="445"/>
    </row>
    <row r="17174" spans="39:39">
      <c r="AM17174" s="445"/>
    </row>
    <row r="17175" spans="39:39">
      <c r="AM17175" s="445"/>
    </row>
    <row r="17176" spans="39:39">
      <c r="AM17176" s="445"/>
    </row>
    <row r="17177" spans="39:39">
      <c r="AM17177" s="445"/>
    </row>
    <row r="17178" spans="39:39">
      <c r="AM17178" s="445"/>
    </row>
    <row r="17179" spans="39:39">
      <c r="AM17179" s="445"/>
    </row>
    <row r="17180" spans="39:39">
      <c r="AM17180" s="445"/>
    </row>
    <row r="17181" spans="39:39">
      <c r="AM17181" s="445"/>
    </row>
    <row r="17182" spans="39:39">
      <c r="AM17182" s="445"/>
    </row>
    <row r="17183" spans="39:39">
      <c r="AM17183" s="445"/>
    </row>
    <row r="17184" spans="39:39">
      <c r="AM17184" s="445"/>
    </row>
    <row r="17185" spans="39:39">
      <c r="AM17185" s="445"/>
    </row>
    <row r="17186" spans="39:39">
      <c r="AM17186" s="445"/>
    </row>
    <row r="17187" spans="39:39">
      <c r="AM17187" s="445"/>
    </row>
    <row r="17188" spans="39:39">
      <c r="AM17188" s="445"/>
    </row>
    <row r="17189" spans="39:39">
      <c r="AM17189" s="445"/>
    </row>
    <row r="17190" spans="39:39">
      <c r="AM17190" s="445"/>
    </row>
    <row r="17191" spans="39:39">
      <c r="AM17191" s="445"/>
    </row>
    <row r="17192" spans="39:39">
      <c r="AM17192" s="445"/>
    </row>
    <row r="17193" spans="39:39">
      <c r="AM17193" s="445"/>
    </row>
    <row r="17194" spans="39:39">
      <c r="AM17194" s="445"/>
    </row>
    <row r="17195" spans="39:39">
      <c r="AM17195" s="445"/>
    </row>
    <row r="17196" spans="39:39">
      <c r="AM17196" s="445"/>
    </row>
    <row r="17197" spans="39:39">
      <c r="AM17197" s="445"/>
    </row>
    <row r="17198" spans="39:39">
      <c r="AM17198" s="445"/>
    </row>
    <row r="17199" spans="39:39">
      <c r="AM17199" s="445"/>
    </row>
    <row r="17200" spans="39:39">
      <c r="AM17200" s="445"/>
    </row>
    <row r="17201" spans="39:39">
      <c r="AM17201" s="445"/>
    </row>
    <row r="17202" spans="39:39">
      <c r="AM17202" s="445"/>
    </row>
    <row r="17203" spans="39:39">
      <c r="AM17203" s="445"/>
    </row>
    <row r="17204" spans="39:39">
      <c r="AM17204" s="445"/>
    </row>
    <row r="17205" spans="39:39">
      <c r="AM17205" s="445"/>
    </row>
    <row r="17206" spans="39:39">
      <c r="AM17206" s="445"/>
    </row>
    <row r="17207" spans="39:39">
      <c r="AM17207" s="445"/>
    </row>
    <row r="17208" spans="39:39">
      <c r="AM17208" s="445"/>
    </row>
    <row r="17209" spans="39:39">
      <c r="AM17209" s="445"/>
    </row>
    <row r="17210" spans="39:39">
      <c r="AM17210" s="445"/>
    </row>
    <row r="17211" spans="39:39">
      <c r="AM17211" s="445"/>
    </row>
    <row r="17212" spans="39:39">
      <c r="AM17212" s="445"/>
    </row>
    <row r="17213" spans="39:39">
      <c r="AM17213" s="445"/>
    </row>
    <row r="17214" spans="39:39">
      <c r="AM17214" s="445"/>
    </row>
    <row r="17215" spans="39:39">
      <c r="AM17215" s="445"/>
    </row>
    <row r="17216" spans="39:39">
      <c r="AM17216" s="445"/>
    </row>
    <row r="17217" spans="39:39">
      <c r="AM17217" s="445"/>
    </row>
    <row r="17218" spans="39:39">
      <c r="AM17218" s="445"/>
    </row>
    <row r="17219" spans="39:39">
      <c r="AM17219" s="445"/>
    </row>
    <row r="17220" spans="39:39">
      <c r="AM17220" s="445"/>
    </row>
    <row r="17221" spans="39:39">
      <c r="AM17221" s="445"/>
    </row>
    <row r="17222" spans="39:39">
      <c r="AM17222" s="445"/>
    </row>
    <row r="17223" spans="39:39">
      <c r="AM17223" s="445"/>
    </row>
    <row r="17224" spans="39:39">
      <c r="AM17224" s="445"/>
    </row>
    <row r="17225" spans="39:39">
      <c r="AM17225" s="445"/>
    </row>
    <row r="17226" spans="39:39">
      <c r="AM17226" s="445"/>
    </row>
    <row r="17227" spans="39:39">
      <c r="AM17227" s="445"/>
    </row>
    <row r="17228" spans="39:39">
      <c r="AM17228" s="445"/>
    </row>
    <row r="17229" spans="39:39">
      <c r="AM17229" s="445"/>
    </row>
    <row r="17230" spans="39:39">
      <c r="AM17230" s="445"/>
    </row>
    <row r="17231" spans="39:39">
      <c r="AM17231" s="445"/>
    </row>
    <row r="17232" spans="39:39">
      <c r="AM17232" s="445"/>
    </row>
    <row r="17233" spans="39:39">
      <c r="AM17233" s="445"/>
    </row>
    <row r="17234" spans="39:39">
      <c r="AM17234" s="445"/>
    </row>
    <row r="17235" spans="39:39">
      <c r="AM17235" s="445"/>
    </row>
    <row r="17236" spans="39:39">
      <c r="AM17236" s="445"/>
    </row>
    <row r="17237" spans="39:39">
      <c r="AM17237" s="445"/>
    </row>
    <row r="17238" spans="39:39">
      <c r="AM17238" s="445"/>
    </row>
    <row r="17239" spans="39:39">
      <c r="AM17239" s="445"/>
    </row>
    <row r="17240" spans="39:39">
      <c r="AM17240" s="445"/>
    </row>
    <row r="17241" spans="39:39">
      <c r="AM17241" s="445"/>
    </row>
    <row r="17242" spans="39:39">
      <c r="AM17242" s="445"/>
    </row>
    <row r="17243" spans="39:39">
      <c r="AM17243" s="445"/>
    </row>
    <row r="17244" spans="39:39">
      <c r="AM17244" s="445"/>
    </row>
    <row r="17245" spans="39:39">
      <c r="AM17245" s="445"/>
    </row>
    <row r="17246" spans="39:39">
      <c r="AM17246" s="445"/>
    </row>
    <row r="17247" spans="39:39">
      <c r="AM17247" s="445"/>
    </row>
    <row r="17248" spans="39:39">
      <c r="AM17248" s="445"/>
    </row>
    <row r="17249" spans="39:39">
      <c r="AM17249" s="445"/>
    </row>
    <row r="17250" spans="39:39">
      <c r="AM17250" s="445"/>
    </row>
    <row r="17251" spans="39:39">
      <c r="AM17251" s="445"/>
    </row>
    <row r="17252" spans="39:39">
      <c r="AM17252" s="445"/>
    </row>
    <row r="17253" spans="39:39">
      <c r="AM17253" s="445"/>
    </row>
    <row r="17254" spans="39:39">
      <c r="AM17254" s="445"/>
    </row>
    <row r="17255" spans="39:39">
      <c r="AM17255" s="445"/>
    </row>
    <row r="17256" spans="39:39">
      <c r="AM17256" s="445"/>
    </row>
    <row r="17257" spans="39:39">
      <c r="AM17257" s="445"/>
    </row>
    <row r="17258" spans="39:39">
      <c r="AM17258" s="445"/>
    </row>
    <row r="17259" spans="39:39">
      <c r="AM17259" s="445"/>
    </row>
    <row r="17260" spans="39:39">
      <c r="AM17260" s="445"/>
    </row>
    <row r="17261" spans="39:39">
      <c r="AM17261" s="445"/>
    </row>
    <row r="17262" spans="39:39">
      <c r="AM17262" s="445"/>
    </row>
    <row r="17263" spans="39:39">
      <c r="AM17263" s="445"/>
    </row>
    <row r="17264" spans="39:39">
      <c r="AM17264" s="445"/>
    </row>
    <row r="17265" spans="39:39">
      <c r="AM17265" s="445"/>
    </row>
    <row r="17266" spans="39:39">
      <c r="AM17266" s="445"/>
    </row>
    <row r="17267" spans="39:39">
      <c r="AM17267" s="445"/>
    </row>
    <row r="17268" spans="39:39">
      <c r="AM17268" s="445"/>
    </row>
    <row r="17269" spans="39:39">
      <c r="AM17269" s="445"/>
    </row>
    <row r="17270" spans="39:39">
      <c r="AM17270" s="445"/>
    </row>
    <row r="17271" spans="39:39">
      <c r="AM17271" s="445"/>
    </row>
    <row r="17272" spans="39:39">
      <c r="AM17272" s="445"/>
    </row>
    <row r="17273" spans="39:39">
      <c r="AM17273" s="445"/>
    </row>
    <row r="17274" spans="39:39">
      <c r="AM17274" s="445"/>
    </row>
    <row r="17275" spans="39:39">
      <c r="AM17275" s="445"/>
    </row>
    <row r="17276" spans="39:39">
      <c r="AM17276" s="445"/>
    </row>
    <row r="17277" spans="39:39">
      <c r="AM17277" s="445"/>
    </row>
    <row r="17278" spans="39:39">
      <c r="AM17278" s="445"/>
    </row>
    <row r="17279" spans="39:39">
      <c r="AM17279" s="445"/>
    </row>
    <row r="17280" spans="39:39">
      <c r="AM17280" s="445"/>
    </row>
    <row r="17281" spans="39:39">
      <c r="AM17281" s="445"/>
    </row>
    <row r="17282" spans="39:39">
      <c r="AM17282" s="445"/>
    </row>
    <row r="17283" spans="39:39">
      <c r="AM17283" s="445"/>
    </row>
    <row r="17284" spans="39:39">
      <c r="AM17284" s="445"/>
    </row>
    <row r="17285" spans="39:39">
      <c r="AM17285" s="445"/>
    </row>
    <row r="17286" spans="39:39">
      <c r="AM17286" s="445"/>
    </row>
    <row r="17287" spans="39:39">
      <c r="AM17287" s="445"/>
    </row>
    <row r="17288" spans="39:39">
      <c r="AM17288" s="445"/>
    </row>
    <row r="17289" spans="39:39">
      <c r="AM17289" s="445"/>
    </row>
    <row r="17290" spans="39:39">
      <c r="AM17290" s="445"/>
    </row>
    <row r="17291" spans="39:39">
      <c r="AM17291" s="445"/>
    </row>
    <row r="17292" spans="39:39">
      <c r="AM17292" s="445"/>
    </row>
    <row r="17293" spans="39:39">
      <c r="AM17293" s="445"/>
    </row>
    <row r="17294" spans="39:39">
      <c r="AM17294" s="445"/>
    </row>
    <row r="17295" spans="39:39">
      <c r="AM17295" s="445"/>
    </row>
    <row r="17296" spans="39:39">
      <c r="AM17296" s="445"/>
    </row>
    <row r="17297" spans="39:39">
      <c r="AM17297" s="445"/>
    </row>
    <row r="17298" spans="39:39">
      <c r="AM17298" s="445"/>
    </row>
    <row r="17299" spans="39:39">
      <c r="AM17299" s="445"/>
    </row>
    <row r="17300" spans="39:39">
      <c r="AM17300" s="445"/>
    </row>
    <row r="17301" spans="39:39">
      <c r="AM17301" s="445"/>
    </row>
    <row r="17302" spans="39:39">
      <c r="AM17302" s="445"/>
    </row>
    <row r="17303" spans="39:39">
      <c r="AM17303" s="445"/>
    </row>
    <row r="17304" spans="39:39">
      <c r="AM17304" s="445"/>
    </row>
    <row r="17305" spans="39:39">
      <c r="AM17305" s="445"/>
    </row>
    <row r="17306" spans="39:39">
      <c r="AM17306" s="445"/>
    </row>
    <row r="17307" spans="39:39">
      <c r="AM17307" s="445"/>
    </row>
    <row r="17308" spans="39:39">
      <c r="AM17308" s="445"/>
    </row>
    <row r="17309" spans="39:39">
      <c r="AM17309" s="445"/>
    </row>
    <row r="17310" spans="39:39">
      <c r="AM17310" s="445"/>
    </row>
    <row r="17311" spans="39:39">
      <c r="AM17311" s="445"/>
    </row>
    <row r="17312" spans="39:39">
      <c r="AM17312" s="445"/>
    </row>
    <row r="17313" spans="39:39">
      <c r="AM17313" s="445"/>
    </row>
    <row r="17314" spans="39:39">
      <c r="AM17314" s="445"/>
    </row>
    <row r="17315" spans="39:39">
      <c r="AM17315" s="445"/>
    </row>
    <row r="17316" spans="39:39">
      <c r="AM17316" s="445"/>
    </row>
    <row r="17317" spans="39:39">
      <c r="AM17317" s="445"/>
    </row>
    <row r="17318" spans="39:39">
      <c r="AM17318" s="445"/>
    </row>
    <row r="17319" spans="39:39">
      <c r="AM17319" s="445"/>
    </row>
    <row r="17320" spans="39:39">
      <c r="AM17320" s="445"/>
    </row>
    <row r="17321" spans="39:39">
      <c r="AM17321" s="445"/>
    </row>
    <row r="17322" spans="39:39">
      <c r="AM17322" s="445"/>
    </row>
    <row r="17323" spans="39:39">
      <c r="AM17323" s="445"/>
    </row>
    <row r="17324" spans="39:39">
      <c r="AM17324" s="445"/>
    </row>
    <row r="17325" spans="39:39">
      <c r="AM17325" s="445"/>
    </row>
    <row r="17326" spans="39:39">
      <c r="AM17326" s="445"/>
    </row>
    <row r="17327" spans="39:39">
      <c r="AM17327" s="445"/>
    </row>
    <row r="17328" spans="39:39">
      <c r="AM17328" s="445"/>
    </row>
    <row r="17329" spans="39:39">
      <c r="AM17329" s="445"/>
    </row>
    <row r="17330" spans="39:39">
      <c r="AM17330" s="445"/>
    </row>
    <row r="17331" spans="39:39">
      <c r="AM17331" s="445"/>
    </row>
    <row r="17332" spans="39:39">
      <c r="AM17332" s="445"/>
    </row>
    <row r="17333" spans="39:39">
      <c r="AM17333" s="445"/>
    </row>
    <row r="17334" spans="39:39">
      <c r="AM17334" s="445"/>
    </row>
    <row r="17335" spans="39:39">
      <c r="AM17335" s="445"/>
    </row>
    <row r="17336" spans="39:39">
      <c r="AM17336" s="445"/>
    </row>
    <row r="17337" spans="39:39">
      <c r="AM17337" s="445"/>
    </row>
    <row r="17338" spans="39:39">
      <c r="AM17338" s="445"/>
    </row>
    <row r="17339" spans="39:39">
      <c r="AM17339" s="445"/>
    </row>
    <row r="17340" spans="39:39">
      <c r="AM17340" s="445"/>
    </row>
    <row r="17341" spans="39:39">
      <c r="AM17341" s="445"/>
    </row>
    <row r="17342" spans="39:39">
      <c r="AM17342" s="445"/>
    </row>
    <row r="17343" spans="39:39">
      <c r="AM17343" s="445"/>
    </row>
    <row r="17344" spans="39:39">
      <c r="AM17344" s="445"/>
    </row>
    <row r="17345" spans="39:39">
      <c r="AM17345" s="445"/>
    </row>
    <row r="17346" spans="39:39">
      <c r="AM17346" s="445"/>
    </row>
    <row r="17347" spans="39:39">
      <c r="AM17347" s="445"/>
    </row>
    <row r="17348" spans="39:39">
      <c r="AM17348" s="445"/>
    </row>
    <row r="17349" spans="39:39">
      <c r="AM17349" s="445"/>
    </row>
    <row r="17350" spans="39:39">
      <c r="AM17350" s="445"/>
    </row>
    <row r="17351" spans="39:39">
      <c r="AM17351" s="445"/>
    </row>
    <row r="17352" spans="39:39">
      <c r="AM17352" s="445"/>
    </row>
    <row r="17353" spans="39:39">
      <c r="AM17353" s="445"/>
    </row>
    <row r="17354" spans="39:39">
      <c r="AM17354" s="445"/>
    </row>
    <row r="17355" spans="39:39">
      <c r="AM17355" s="445"/>
    </row>
    <row r="17356" spans="39:39">
      <c r="AM17356" s="445"/>
    </row>
    <row r="17357" spans="39:39">
      <c r="AM17357" s="445"/>
    </row>
    <row r="17358" spans="39:39">
      <c r="AM17358" s="445"/>
    </row>
    <row r="17359" spans="39:39">
      <c r="AM17359" s="445"/>
    </row>
    <row r="17360" spans="39:39">
      <c r="AM17360" s="445"/>
    </row>
    <row r="17361" spans="39:39">
      <c r="AM17361" s="445"/>
    </row>
    <row r="17362" spans="39:39">
      <c r="AM17362" s="445"/>
    </row>
    <row r="17363" spans="39:39">
      <c r="AM17363" s="445"/>
    </row>
    <row r="17364" spans="39:39">
      <c r="AM17364" s="445"/>
    </row>
    <row r="17365" spans="39:39">
      <c r="AM17365" s="445"/>
    </row>
    <row r="17366" spans="39:39">
      <c r="AM17366" s="445"/>
    </row>
    <row r="17367" spans="39:39">
      <c r="AM17367" s="445"/>
    </row>
    <row r="17368" spans="39:39">
      <c r="AM17368" s="445"/>
    </row>
    <row r="17369" spans="39:39">
      <c r="AM17369" s="445"/>
    </row>
    <row r="17370" spans="39:39">
      <c r="AM17370" s="445"/>
    </row>
    <row r="17371" spans="39:39">
      <c r="AM17371" s="445"/>
    </row>
    <row r="17372" spans="39:39">
      <c r="AM17372" s="445"/>
    </row>
    <row r="17373" spans="39:39">
      <c r="AM17373" s="445"/>
    </row>
    <row r="17374" spans="39:39">
      <c r="AM17374" s="445"/>
    </row>
    <row r="17375" spans="39:39">
      <c r="AM17375" s="445"/>
    </row>
    <row r="17376" spans="39:39">
      <c r="AM17376" s="445"/>
    </row>
    <row r="17377" spans="39:39">
      <c r="AM17377" s="445"/>
    </row>
    <row r="17378" spans="39:39">
      <c r="AM17378" s="445"/>
    </row>
    <row r="17379" spans="39:39">
      <c r="AM17379" s="445"/>
    </row>
    <row r="17380" spans="39:39">
      <c r="AM17380" s="445"/>
    </row>
    <row r="17381" spans="39:39">
      <c r="AM17381" s="445"/>
    </row>
    <row r="17382" spans="39:39">
      <c r="AM17382" s="445"/>
    </row>
    <row r="17383" spans="39:39">
      <c r="AM17383" s="445"/>
    </row>
    <row r="17384" spans="39:39">
      <c r="AM17384" s="445"/>
    </row>
    <row r="17385" spans="39:39">
      <c r="AM17385" s="445"/>
    </row>
    <row r="17386" spans="39:39">
      <c r="AM17386" s="445"/>
    </row>
    <row r="17387" spans="39:39">
      <c r="AM17387" s="445"/>
    </row>
    <row r="17388" spans="39:39">
      <c r="AM17388" s="445"/>
    </row>
    <row r="17389" spans="39:39">
      <c r="AM17389" s="445"/>
    </row>
    <row r="17390" spans="39:39">
      <c r="AM17390" s="445"/>
    </row>
    <row r="17391" spans="39:39">
      <c r="AM17391" s="445"/>
    </row>
    <row r="17392" spans="39:39">
      <c r="AM17392" s="445"/>
    </row>
    <row r="17393" spans="39:39">
      <c r="AM17393" s="445"/>
    </row>
    <row r="17394" spans="39:39">
      <c r="AM17394" s="445"/>
    </row>
    <row r="17395" spans="39:39">
      <c r="AM17395" s="445"/>
    </row>
    <row r="17396" spans="39:39">
      <c r="AM17396" s="445"/>
    </row>
    <row r="17397" spans="39:39">
      <c r="AM17397" s="445"/>
    </row>
    <row r="17398" spans="39:39">
      <c r="AM17398" s="445"/>
    </row>
    <row r="17399" spans="39:39">
      <c r="AM17399" s="445"/>
    </row>
    <row r="17400" spans="39:39">
      <c r="AM17400" s="445"/>
    </row>
    <row r="17401" spans="39:39">
      <c r="AM17401" s="445"/>
    </row>
    <row r="17402" spans="39:39">
      <c r="AM17402" s="445"/>
    </row>
    <row r="17403" spans="39:39">
      <c r="AM17403" s="445"/>
    </row>
    <row r="17404" spans="39:39">
      <c r="AM17404" s="445"/>
    </row>
    <row r="17405" spans="39:39">
      <c r="AM17405" s="445"/>
    </row>
    <row r="17406" spans="39:39">
      <c r="AM17406" s="445"/>
    </row>
    <row r="17407" spans="39:39">
      <c r="AM17407" s="445"/>
    </row>
    <row r="17408" spans="39:39">
      <c r="AM17408" s="445"/>
    </row>
    <row r="17409" spans="39:39">
      <c r="AM17409" s="445"/>
    </row>
    <row r="17410" spans="39:39">
      <c r="AM17410" s="445"/>
    </row>
    <row r="17411" spans="39:39">
      <c r="AM17411" s="445"/>
    </row>
    <row r="17412" spans="39:39">
      <c r="AM17412" s="445"/>
    </row>
    <row r="17413" spans="39:39">
      <c r="AM17413" s="445"/>
    </row>
    <row r="17414" spans="39:39">
      <c r="AM17414" s="445"/>
    </row>
    <row r="17415" spans="39:39">
      <c r="AM17415" s="445"/>
    </row>
    <row r="17416" spans="39:39">
      <c r="AM17416" s="445"/>
    </row>
    <row r="17417" spans="39:39">
      <c r="AM17417" s="445"/>
    </row>
    <row r="17418" spans="39:39">
      <c r="AM17418" s="445"/>
    </row>
    <row r="17419" spans="39:39">
      <c r="AM17419" s="445"/>
    </row>
    <row r="17420" spans="39:39">
      <c r="AM17420" s="445"/>
    </row>
    <row r="17421" spans="39:39">
      <c r="AM17421" s="445"/>
    </row>
    <row r="17422" spans="39:39">
      <c r="AM17422" s="445"/>
    </row>
    <row r="17423" spans="39:39">
      <c r="AM17423" s="445"/>
    </row>
    <row r="17424" spans="39:39">
      <c r="AM17424" s="445"/>
    </row>
    <row r="17425" spans="39:39">
      <c r="AM17425" s="445"/>
    </row>
    <row r="17426" spans="39:39">
      <c r="AM17426" s="445"/>
    </row>
    <row r="17427" spans="39:39">
      <c r="AM17427" s="445"/>
    </row>
    <row r="17428" spans="39:39">
      <c r="AM17428" s="445"/>
    </row>
    <row r="17429" spans="39:39">
      <c r="AM17429" s="445"/>
    </row>
    <row r="17430" spans="39:39">
      <c r="AM17430" s="445"/>
    </row>
    <row r="17431" spans="39:39">
      <c r="AM17431" s="445"/>
    </row>
    <row r="17432" spans="39:39">
      <c r="AM17432" s="445"/>
    </row>
    <row r="17433" spans="39:39">
      <c r="AM17433" s="445"/>
    </row>
    <row r="17434" spans="39:39">
      <c r="AM17434" s="445"/>
    </row>
    <row r="17435" spans="39:39">
      <c r="AM17435" s="445"/>
    </row>
    <row r="17436" spans="39:39">
      <c r="AM17436" s="445"/>
    </row>
    <row r="17437" spans="39:39">
      <c r="AM17437" s="445"/>
    </row>
    <row r="17438" spans="39:39">
      <c r="AM17438" s="445"/>
    </row>
    <row r="17439" spans="39:39">
      <c r="AM17439" s="445"/>
    </row>
    <row r="17440" spans="39:39">
      <c r="AM17440" s="445"/>
    </row>
    <row r="17441" spans="39:39">
      <c r="AM17441" s="445"/>
    </row>
    <row r="17442" spans="39:39">
      <c r="AM17442" s="445"/>
    </row>
    <row r="17443" spans="39:39">
      <c r="AM17443" s="445"/>
    </row>
    <row r="17444" spans="39:39">
      <c r="AM17444" s="445"/>
    </row>
    <row r="17445" spans="39:39">
      <c r="AM17445" s="445"/>
    </row>
    <row r="17446" spans="39:39">
      <c r="AM17446" s="445"/>
    </row>
    <row r="17447" spans="39:39">
      <c r="AM17447" s="445"/>
    </row>
    <row r="17448" spans="39:39">
      <c r="AM17448" s="445"/>
    </row>
    <row r="17449" spans="39:39">
      <c r="AM17449" s="445"/>
    </row>
    <row r="17450" spans="39:39">
      <c r="AM17450" s="445"/>
    </row>
    <row r="17451" spans="39:39">
      <c r="AM17451" s="445"/>
    </row>
    <row r="17452" spans="39:39">
      <c r="AM17452" s="445"/>
    </row>
    <row r="17453" spans="39:39">
      <c r="AM17453" s="445"/>
    </row>
    <row r="17454" spans="39:39">
      <c r="AM17454" s="445"/>
    </row>
    <row r="17455" spans="39:39">
      <c r="AM17455" s="445"/>
    </row>
    <row r="17456" spans="39:39">
      <c r="AM17456" s="445"/>
    </row>
    <row r="17457" spans="39:39">
      <c r="AM17457" s="445"/>
    </row>
    <row r="17458" spans="39:39">
      <c r="AM17458" s="445"/>
    </row>
    <row r="17459" spans="39:39">
      <c r="AM17459" s="445"/>
    </row>
    <row r="17460" spans="39:39">
      <c r="AM17460" s="445"/>
    </row>
    <row r="17461" spans="39:39">
      <c r="AM17461" s="445"/>
    </row>
    <row r="17462" spans="39:39">
      <c r="AM17462" s="445"/>
    </row>
    <row r="17463" spans="39:39">
      <c r="AM17463" s="445"/>
    </row>
    <row r="17464" spans="39:39">
      <c r="AM17464" s="445"/>
    </row>
    <row r="17465" spans="39:39">
      <c r="AM17465" s="445"/>
    </row>
    <row r="17466" spans="39:39">
      <c r="AM17466" s="445"/>
    </row>
    <row r="17467" spans="39:39">
      <c r="AM17467" s="445"/>
    </row>
    <row r="17468" spans="39:39">
      <c r="AM17468" s="445"/>
    </row>
    <row r="17469" spans="39:39">
      <c r="AM17469" s="445"/>
    </row>
    <row r="17470" spans="39:39">
      <c r="AM17470" s="445"/>
    </row>
    <row r="17471" spans="39:39">
      <c r="AM17471" s="445"/>
    </row>
    <row r="17472" spans="39:39">
      <c r="AM17472" s="445"/>
    </row>
    <row r="17473" spans="39:39">
      <c r="AM17473" s="445"/>
    </row>
    <row r="17474" spans="39:39">
      <c r="AM17474" s="445"/>
    </row>
    <row r="17475" spans="39:39">
      <c r="AM17475" s="445"/>
    </row>
    <row r="17476" spans="39:39">
      <c r="AM17476" s="445"/>
    </row>
    <row r="17477" spans="39:39">
      <c r="AM17477" s="445"/>
    </row>
    <row r="17478" spans="39:39">
      <c r="AM17478" s="445"/>
    </row>
    <row r="17479" spans="39:39">
      <c r="AM17479" s="445"/>
    </row>
    <row r="17480" spans="39:39">
      <c r="AM17480" s="445"/>
    </row>
    <row r="17481" spans="39:39">
      <c r="AM17481" s="445"/>
    </row>
    <row r="17482" spans="39:39">
      <c r="AM17482" s="445"/>
    </row>
    <row r="17483" spans="39:39">
      <c r="AM17483" s="445"/>
    </row>
    <row r="17484" spans="39:39">
      <c r="AM17484" s="445"/>
    </row>
    <row r="17485" spans="39:39">
      <c r="AM17485" s="445"/>
    </row>
    <row r="17486" spans="39:39">
      <c r="AM17486" s="445"/>
    </row>
    <row r="17487" spans="39:39">
      <c r="AM17487" s="445"/>
    </row>
    <row r="17488" spans="39:39">
      <c r="AM17488" s="445"/>
    </row>
    <row r="17489" spans="39:39">
      <c r="AM17489" s="445"/>
    </row>
    <row r="17490" spans="39:39">
      <c r="AM17490" s="445"/>
    </row>
    <row r="17491" spans="39:39">
      <c r="AM17491" s="445"/>
    </row>
    <row r="17492" spans="39:39">
      <c r="AM17492" s="445"/>
    </row>
    <row r="17493" spans="39:39">
      <c r="AM17493" s="445"/>
    </row>
    <row r="17494" spans="39:39">
      <c r="AM17494" s="445"/>
    </row>
    <row r="17495" spans="39:39">
      <c r="AM17495" s="445"/>
    </row>
    <row r="17496" spans="39:39">
      <c r="AM17496" s="445"/>
    </row>
    <row r="17497" spans="39:39">
      <c r="AM17497" s="445"/>
    </row>
    <row r="17498" spans="39:39">
      <c r="AM17498" s="445"/>
    </row>
    <row r="17499" spans="39:39">
      <c r="AM17499" s="445"/>
    </row>
    <row r="17500" spans="39:39">
      <c r="AM17500" s="445"/>
    </row>
    <row r="17501" spans="39:39">
      <c r="AM17501" s="445"/>
    </row>
    <row r="17502" spans="39:39">
      <c r="AM17502" s="445"/>
    </row>
    <row r="17503" spans="39:39">
      <c r="AM17503" s="445"/>
    </row>
    <row r="17504" spans="39:39">
      <c r="AM17504" s="445"/>
    </row>
    <row r="17505" spans="39:39">
      <c r="AM17505" s="445"/>
    </row>
    <row r="17506" spans="39:39">
      <c r="AM17506" s="445"/>
    </row>
    <row r="17507" spans="39:39">
      <c r="AM17507" s="445"/>
    </row>
    <row r="17508" spans="39:39">
      <c r="AM17508" s="445"/>
    </row>
    <row r="17509" spans="39:39">
      <c r="AM17509" s="445"/>
    </row>
    <row r="17510" spans="39:39">
      <c r="AM17510" s="445"/>
    </row>
    <row r="17511" spans="39:39">
      <c r="AM17511" s="445"/>
    </row>
    <row r="17512" spans="39:39">
      <c r="AM17512" s="445"/>
    </row>
    <row r="17513" spans="39:39">
      <c r="AM17513" s="445"/>
    </row>
    <row r="17514" spans="39:39">
      <c r="AM17514" s="445"/>
    </row>
    <row r="17515" spans="39:39">
      <c r="AM17515" s="445"/>
    </row>
    <row r="17516" spans="39:39">
      <c r="AM17516" s="445"/>
    </row>
    <row r="17517" spans="39:39">
      <c r="AM17517" s="445"/>
    </row>
    <row r="17518" spans="39:39">
      <c r="AM17518" s="445"/>
    </row>
    <row r="17519" spans="39:39">
      <c r="AM17519" s="445"/>
    </row>
    <row r="17520" spans="39:39">
      <c r="AM17520" s="445"/>
    </row>
    <row r="17521" spans="39:39">
      <c r="AM17521" s="445"/>
    </row>
    <row r="17522" spans="39:39">
      <c r="AM17522" s="445"/>
    </row>
    <row r="17523" spans="39:39">
      <c r="AM17523" s="445"/>
    </row>
    <row r="17524" spans="39:39">
      <c r="AM17524" s="445"/>
    </row>
    <row r="17525" spans="39:39">
      <c r="AM17525" s="445"/>
    </row>
    <row r="17526" spans="39:39">
      <c r="AM17526" s="445"/>
    </row>
    <row r="17527" spans="39:39">
      <c r="AM17527" s="445"/>
    </row>
    <row r="17528" spans="39:39">
      <c r="AM17528" s="445"/>
    </row>
    <row r="17529" spans="39:39">
      <c r="AM17529" s="445"/>
    </row>
    <row r="17530" spans="39:39">
      <c r="AM17530" s="445"/>
    </row>
    <row r="17531" spans="39:39">
      <c r="AM17531" s="445"/>
    </row>
    <row r="17532" spans="39:39">
      <c r="AM17532" s="445"/>
    </row>
    <row r="17533" spans="39:39">
      <c r="AM17533" s="445"/>
    </row>
    <row r="17534" spans="39:39">
      <c r="AM17534" s="445"/>
    </row>
    <row r="17535" spans="39:39">
      <c r="AM17535" s="445"/>
    </row>
    <row r="17536" spans="39:39">
      <c r="AM17536" s="445"/>
    </row>
    <row r="17537" spans="39:39">
      <c r="AM17537" s="445"/>
    </row>
    <row r="17538" spans="39:39">
      <c r="AM17538" s="445"/>
    </row>
    <row r="17539" spans="39:39">
      <c r="AM17539" s="445"/>
    </row>
    <row r="17540" spans="39:39">
      <c r="AM17540" s="445"/>
    </row>
    <row r="17541" spans="39:39">
      <c r="AM17541" s="445"/>
    </row>
    <row r="17542" spans="39:39">
      <c r="AM17542" s="445"/>
    </row>
    <row r="17543" spans="39:39">
      <c r="AM17543" s="445"/>
    </row>
    <row r="17544" spans="39:39">
      <c r="AM17544" s="445"/>
    </row>
    <row r="17545" spans="39:39">
      <c r="AM17545" s="445"/>
    </row>
    <row r="17546" spans="39:39">
      <c r="AM17546" s="445"/>
    </row>
    <row r="17547" spans="39:39">
      <c r="AM17547" s="445"/>
    </row>
    <row r="17548" spans="39:39">
      <c r="AM17548" s="445"/>
    </row>
    <row r="17549" spans="39:39">
      <c r="AM17549" s="445"/>
    </row>
    <row r="17550" spans="39:39">
      <c r="AM17550" s="445"/>
    </row>
    <row r="17551" spans="39:39">
      <c r="AM17551" s="445"/>
    </row>
    <row r="17552" spans="39:39">
      <c r="AM17552" s="445"/>
    </row>
    <row r="17553" spans="39:39">
      <c r="AM17553" s="445"/>
    </row>
    <row r="17554" spans="39:39">
      <c r="AM17554" s="445"/>
    </row>
    <row r="17555" spans="39:39">
      <c r="AM17555" s="445"/>
    </row>
    <row r="17556" spans="39:39">
      <c r="AM17556" s="445"/>
    </row>
    <row r="17557" spans="39:39">
      <c r="AM17557" s="445"/>
    </row>
    <row r="17558" spans="39:39">
      <c r="AM17558" s="445"/>
    </row>
    <row r="17559" spans="39:39">
      <c r="AM17559" s="445"/>
    </row>
    <row r="17560" spans="39:39">
      <c r="AM17560" s="445"/>
    </row>
    <row r="17561" spans="39:39">
      <c r="AM17561" s="445"/>
    </row>
    <row r="17562" spans="39:39">
      <c r="AM17562" s="445"/>
    </row>
    <row r="17563" spans="39:39">
      <c r="AM17563" s="445"/>
    </row>
    <row r="17564" spans="39:39">
      <c r="AM17564" s="445"/>
    </row>
    <row r="17565" spans="39:39">
      <c r="AM17565" s="445"/>
    </row>
    <row r="17566" spans="39:39">
      <c r="AM17566" s="445"/>
    </row>
    <row r="17567" spans="39:39">
      <c r="AM17567" s="445"/>
    </row>
    <row r="17568" spans="39:39">
      <c r="AM17568" s="445"/>
    </row>
    <row r="17569" spans="39:39">
      <c r="AM17569" s="445"/>
    </row>
    <row r="17570" spans="39:39">
      <c r="AM17570" s="445"/>
    </row>
    <row r="17571" spans="39:39">
      <c r="AM17571" s="445"/>
    </row>
    <row r="17572" spans="39:39">
      <c r="AM17572" s="445"/>
    </row>
    <row r="17573" spans="39:39">
      <c r="AM17573" s="445"/>
    </row>
    <row r="17574" spans="39:39">
      <c r="AM17574" s="445"/>
    </row>
    <row r="17575" spans="39:39">
      <c r="AM17575" s="445"/>
    </row>
    <row r="17576" spans="39:39">
      <c r="AM17576" s="445"/>
    </row>
    <row r="17577" spans="39:39">
      <c r="AM17577" s="445"/>
    </row>
    <row r="17578" spans="39:39">
      <c r="AM17578" s="445"/>
    </row>
    <row r="17579" spans="39:39">
      <c r="AM17579" s="445"/>
    </row>
    <row r="17580" spans="39:39">
      <c r="AM17580" s="445"/>
    </row>
    <row r="17581" spans="39:39">
      <c r="AM17581" s="445"/>
    </row>
    <row r="17582" spans="39:39">
      <c r="AM17582" s="445"/>
    </row>
    <row r="17583" spans="39:39">
      <c r="AM17583" s="445"/>
    </row>
    <row r="17584" spans="39:39">
      <c r="AM17584" s="445"/>
    </row>
    <row r="17585" spans="39:39">
      <c r="AM17585" s="445"/>
    </row>
    <row r="17586" spans="39:39">
      <c r="AM17586" s="445"/>
    </row>
    <row r="17587" spans="39:39">
      <c r="AM17587" s="445"/>
    </row>
    <row r="17588" spans="39:39">
      <c r="AM17588" s="445"/>
    </row>
    <row r="17589" spans="39:39">
      <c r="AM17589" s="445"/>
    </row>
    <row r="17590" spans="39:39">
      <c r="AM17590" s="445"/>
    </row>
    <row r="17591" spans="39:39">
      <c r="AM17591" s="445"/>
    </row>
    <row r="17592" spans="39:39">
      <c r="AM17592" s="445"/>
    </row>
    <row r="17593" spans="39:39">
      <c r="AM17593" s="445"/>
    </row>
    <row r="17594" spans="39:39">
      <c r="AM17594" s="445"/>
    </row>
    <row r="17595" spans="39:39">
      <c r="AM17595" s="445"/>
    </row>
    <row r="17596" spans="39:39">
      <c r="AM17596" s="445"/>
    </row>
    <row r="17597" spans="39:39">
      <c r="AM17597" s="445"/>
    </row>
    <row r="17598" spans="39:39">
      <c r="AM17598" s="445"/>
    </row>
    <row r="17599" spans="39:39">
      <c r="AM17599" s="445"/>
    </row>
    <row r="17600" spans="39:39">
      <c r="AM17600" s="445"/>
    </row>
    <row r="17601" spans="39:39">
      <c r="AM17601" s="445"/>
    </row>
    <row r="17602" spans="39:39">
      <c r="AM17602" s="445"/>
    </row>
    <row r="17603" spans="39:39">
      <c r="AM17603" s="445"/>
    </row>
    <row r="17604" spans="39:39">
      <c r="AM17604" s="445"/>
    </row>
    <row r="17605" spans="39:39">
      <c r="AM17605" s="445"/>
    </row>
    <row r="17606" spans="39:39">
      <c r="AM17606" s="445"/>
    </row>
    <row r="17607" spans="39:39">
      <c r="AM17607" s="445"/>
    </row>
    <row r="17608" spans="39:39">
      <c r="AM17608" s="445"/>
    </row>
    <row r="17609" spans="39:39">
      <c r="AM17609" s="445"/>
    </row>
    <row r="17610" spans="39:39">
      <c r="AM17610" s="445"/>
    </row>
    <row r="17611" spans="39:39">
      <c r="AM17611" s="445"/>
    </row>
    <row r="17612" spans="39:39">
      <c r="AM17612" s="445"/>
    </row>
    <row r="17613" spans="39:39">
      <c r="AM17613" s="445"/>
    </row>
    <row r="17614" spans="39:39">
      <c r="AM17614" s="445"/>
    </row>
    <row r="17615" spans="39:39">
      <c r="AM17615" s="445"/>
    </row>
    <row r="17616" spans="39:39">
      <c r="AM17616" s="445"/>
    </row>
    <row r="17617" spans="39:39">
      <c r="AM17617" s="445"/>
    </row>
    <row r="17618" spans="39:39">
      <c r="AM17618" s="445"/>
    </row>
    <row r="17619" spans="39:39">
      <c r="AM17619" s="445"/>
    </row>
    <row r="17620" spans="39:39">
      <c r="AM17620" s="445"/>
    </row>
    <row r="17621" spans="39:39">
      <c r="AM17621" s="445"/>
    </row>
    <row r="17622" spans="39:39">
      <c r="AM17622" s="445"/>
    </row>
    <row r="17623" spans="39:39">
      <c r="AM17623" s="445"/>
    </row>
    <row r="17624" spans="39:39">
      <c r="AM17624" s="445"/>
    </row>
    <row r="17625" spans="39:39">
      <c r="AM17625" s="445"/>
    </row>
    <row r="17626" spans="39:39">
      <c r="AM17626" s="445"/>
    </row>
    <row r="17627" spans="39:39">
      <c r="AM17627" s="445"/>
    </row>
    <row r="17628" spans="39:39">
      <c r="AM17628" s="445"/>
    </row>
    <row r="17629" spans="39:39">
      <c r="AM17629" s="445"/>
    </row>
    <row r="17630" spans="39:39">
      <c r="AM17630" s="445"/>
    </row>
    <row r="17631" spans="39:39">
      <c r="AM17631" s="445"/>
    </row>
    <row r="17632" spans="39:39">
      <c r="AM17632" s="445"/>
    </row>
    <row r="17633" spans="39:39">
      <c r="AM17633" s="445"/>
    </row>
    <row r="17634" spans="39:39">
      <c r="AM17634" s="445"/>
    </row>
    <row r="17635" spans="39:39">
      <c r="AM17635" s="445"/>
    </row>
    <row r="17636" spans="39:39">
      <c r="AM17636" s="445"/>
    </row>
    <row r="17637" spans="39:39">
      <c r="AM17637" s="445"/>
    </row>
    <row r="17638" spans="39:39">
      <c r="AM17638" s="445"/>
    </row>
    <row r="17639" spans="39:39">
      <c r="AM17639" s="445"/>
    </row>
    <row r="17640" spans="39:39">
      <c r="AM17640" s="445"/>
    </row>
    <row r="17641" spans="39:39">
      <c r="AM17641" s="445"/>
    </row>
    <row r="17642" spans="39:39">
      <c r="AM17642" s="445"/>
    </row>
    <row r="17643" spans="39:39">
      <c r="AM17643" s="445"/>
    </row>
    <row r="17644" spans="39:39">
      <c r="AM17644" s="445"/>
    </row>
    <row r="17645" spans="39:39">
      <c r="AM17645" s="445"/>
    </row>
    <row r="17646" spans="39:39">
      <c r="AM17646" s="445"/>
    </row>
    <row r="17647" spans="39:39">
      <c r="AM17647" s="445"/>
    </row>
    <row r="17648" spans="39:39">
      <c r="AM17648" s="445"/>
    </row>
    <row r="17649" spans="39:39">
      <c r="AM17649" s="445"/>
    </row>
    <row r="17650" spans="39:39">
      <c r="AM17650" s="445"/>
    </row>
    <row r="17651" spans="39:39">
      <c r="AM17651" s="445"/>
    </row>
    <row r="17652" spans="39:39">
      <c r="AM17652" s="445"/>
    </row>
    <row r="17653" spans="39:39">
      <c r="AM17653" s="445"/>
    </row>
    <row r="17654" spans="39:39">
      <c r="AM17654" s="445"/>
    </row>
    <row r="17655" spans="39:39">
      <c r="AM17655" s="445"/>
    </row>
    <row r="17656" spans="39:39">
      <c r="AM17656" s="445"/>
    </row>
    <row r="17657" spans="39:39">
      <c r="AM17657" s="445"/>
    </row>
    <row r="17658" spans="39:39">
      <c r="AM17658" s="445"/>
    </row>
    <row r="17659" spans="39:39">
      <c r="AM17659" s="445"/>
    </row>
    <row r="17660" spans="39:39">
      <c r="AM17660" s="445"/>
    </row>
    <row r="17661" spans="39:39">
      <c r="AM17661" s="445"/>
    </row>
    <row r="17662" spans="39:39">
      <c r="AM17662" s="445"/>
    </row>
    <row r="17663" spans="39:39">
      <c r="AM17663" s="445"/>
    </row>
    <row r="17664" spans="39:39">
      <c r="AM17664" s="445"/>
    </row>
    <row r="17665" spans="39:39">
      <c r="AM17665" s="445"/>
    </row>
    <row r="17666" spans="39:39">
      <c r="AM17666" s="445"/>
    </row>
    <row r="17667" spans="39:39">
      <c r="AM17667" s="445"/>
    </row>
    <row r="17668" spans="39:39">
      <c r="AM17668" s="445"/>
    </row>
    <row r="17669" spans="39:39">
      <c r="AM17669" s="445"/>
    </row>
    <row r="17670" spans="39:39">
      <c r="AM17670" s="445"/>
    </row>
    <row r="17671" spans="39:39">
      <c r="AM17671" s="445"/>
    </row>
    <row r="17672" spans="39:39">
      <c r="AM17672" s="445"/>
    </row>
    <row r="17673" spans="39:39">
      <c r="AM17673" s="445"/>
    </row>
    <row r="17674" spans="39:39">
      <c r="AM17674" s="445"/>
    </row>
    <row r="17675" spans="39:39">
      <c r="AM17675" s="445"/>
    </row>
    <row r="17676" spans="39:39">
      <c r="AM17676" s="445"/>
    </row>
    <row r="17677" spans="39:39">
      <c r="AM17677" s="445"/>
    </row>
    <row r="17678" spans="39:39">
      <c r="AM17678" s="445"/>
    </row>
    <row r="17679" spans="39:39">
      <c r="AM17679" s="445"/>
    </row>
    <row r="17680" spans="39:39">
      <c r="AM17680" s="445"/>
    </row>
    <row r="17681" spans="39:39">
      <c r="AM17681" s="445"/>
    </row>
    <row r="17682" spans="39:39">
      <c r="AM17682" s="445"/>
    </row>
    <row r="17683" spans="39:39">
      <c r="AM17683" s="445"/>
    </row>
    <row r="17684" spans="39:39">
      <c r="AM17684" s="445"/>
    </row>
    <row r="17685" spans="39:39">
      <c r="AM17685" s="445"/>
    </row>
    <row r="17686" spans="39:39">
      <c r="AM17686" s="445"/>
    </row>
    <row r="17687" spans="39:39">
      <c r="AM17687" s="445"/>
    </row>
    <row r="17688" spans="39:39">
      <c r="AM17688" s="445"/>
    </row>
    <row r="17689" spans="39:39">
      <c r="AM17689" s="445"/>
    </row>
    <row r="17690" spans="39:39">
      <c r="AM17690" s="445"/>
    </row>
    <row r="17691" spans="39:39">
      <c r="AM17691" s="445"/>
    </row>
    <row r="17692" spans="39:39">
      <c r="AM17692" s="445"/>
    </row>
    <row r="17693" spans="39:39">
      <c r="AM17693" s="445"/>
    </row>
    <row r="17694" spans="39:39">
      <c r="AM17694" s="445"/>
    </row>
    <row r="17695" spans="39:39">
      <c r="AM17695" s="445"/>
    </row>
    <row r="17696" spans="39:39">
      <c r="AM17696" s="445"/>
    </row>
    <row r="17697" spans="39:39">
      <c r="AM17697" s="445"/>
    </row>
    <row r="17698" spans="39:39">
      <c r="AM17698" s="445"/>
    </row>
    <row r="17699" spans="39:39">
      <c r="AM17699" s="445"/>
    </row>
    <row r="17700" spans="39:39">
      <c r="AM17700" s="445"/>
    </row>
    <row r="17701" spans="39:39">
      <c r="AM17701" s="445"/>
    </row>
    <row r="17702" spans="39:39">
      <c r="AM17702" s="445"/>
    </row>
    <row r="17703" spans="39:39">
      <c r="AM17703" s="445"/>
    </row>
    <row r="17704" spans="39:39">
      <c r="AM17704" s="445"/>
    </row>
    <row r="17705" spans="39:39">
      <c r="AM17705" s="445"/>
    </row>
    <row r="17706" spans="39:39">
      <c r="AM17706" s="445"/>
    </row>
    <row r="17707" spans="39:39">
      <c r="AM17707" s="445"/>
    </row>
    <row r="17708" spans="39:39">
      <c r="AM17708" s="445"/>
    </row>
    <row r="17709" spans="39:39">
      <c r="AM17709" s="445"/>
    </row>
    <row r="17710" spans="39:39">
      <c r="AM17710" s="445"/>
    </row>
    <row r="17711" spans="39:39">
      <c r="AM17711" s="445"/>
    </row>
    <row r="17712" spans="39:39">
      <c r="AM17712" s="445"/>
    </row>
    <row r="17713" spans="39:39">
      <c r="AM17713" s="445"/>
    </row>
    <row r="17714" spans="39:39">
      <c r="AM17714" s="445"/>
    </row>
    <row r="17715" spans="39:39">
      <c r="AM17715" s="445"/>
    </row>
    <row r="17716" spans="39:39">
      <c r="AM17716" s="445"/>
    </row>
    <row r="17717" spans="39:39">
      <c r="AM17717" s="445"/>
    </row>
    <row r="17718" spans="39:39">
      <c r="AM17718" s="445"/>
    </row>
    <row r="17719" spans="39:39">
      <c r="AM17719" s="445"/>
    </row>
    <row r="17720" spans="39:39">
      <c r="AM17720" s="445"/>
    </row>
    <row r="17721" spans="39:39">
      <c r="AM17721" s="445"/>
    </row>
    <row r="17722" spans="39:39">
      <c r="AM17722" s="445"/>
    </row>
    <row r="17723" spans="39:39">
      <c r="AM17723" s="445"/>
    </row>
    <row r="17724" spans="39:39">
      <c r="AM17724" s="445"/>
    </row>
    <row r="17725" spans="39:39">
      <c r="AM17725" s="445"/>
    </row>
    <row r="17726" spans="39:39">
      <c r="AM17726" s="445"/>
    </row>
    <row r="17727" spans="39:39">
      <c r="AM17727" s="445"/>
    </row>
    <row r="17728" spans="39:39">
      <c r="AM17728" s="445"/>
    </row>
    <row r="17729" spans="39:39">
      <c r="AM17729" s="445"/>
    </row>
    <row r="17730" spans="39:39">
      <c r="AM17730" s="445"/>
    </row>
    <row r="17731" spans="39:39">
      <c r="AM17731" s="445"/>
    </row>
    <row r="17732" spans="39:39">
      <c r="AM17732" s="445"/>
    </row>
    <row r="17733" spans="39:39">
      <c r="AM17733" s="445"/>
    </row>
    <row r="17734" spans="39:39">
      <c r="AM17734" s="445"/>
    </row>
    <row r="17735" spans="39:39">
      <c r="AM17735" s="445"/>
    </row>
    <row r="17736" spans="39:39">
      <c r="AM17736" s="445"/>
    </row>
    <row r="17737" spans="39:39">
      <c r="AM17737" s="445"/>
    </row>
    <row r="17738" spans="39:39">
      <c r="AM17738" s="445"/>
    </row>
    <row r="17739" spans="39:39">
      <c r="AM17739" s="445"/>
    </row>
    <row r="17740" spans="39:39">
      <c r="AM17740" s="445"/>
    </row>
    <row r="17741" spans="39:39">
      <c r="AM17741" s="445"/>
    </row>
    <row r="17742" spans="39:39">
      <c r="AM17742" s="445"/>
    </row>
    <row r="17743" spans="39:39">
      <c r="AM17743" s="445"/>
    </row>
    <row r="17744" spans="39:39">
      <c r="AM17744" s="445"/>
    </row>
    <row r="17745" spans="39:39">
      <c r="AM17745" s="445"/>
    </row>
    <row r="17746" spans="39:39">
      <c r="AM17746" s="445"/>
    </row>
    <row r="17747" spans="39:39">
      <c r="AM17747" s="445"/>
    </row>
    <row r="17748" spans="39:39">
      <c r="AM17748" s="445"/>
    </row>
    <row r="17749" spans="39:39">
      <c r="AM17749" s="445"/>
    </row>
    <row r="17750" spans="39:39">
      <c r="AM17750" s="445"/>
    </row>
    <row r="17751" spans="39:39">
      <c r="AM17751" s="445"/>
    </row>
    <row r="17752" spans="39:39">
      <c r="AM17752" s="445"/>
    </row>
    <row r="17753" spans="39:39">
      <c r="AM17753" s="445"/>
    </row>
    <row r="17754" spans="39:39">
      <c r="AM17754" s="445"/>
    </row>
    <row r="17755" spans="39:39">
      <c r="AM17755" s="445"/>
    </row>
    <row r="17756" spans="39:39">
      <c r="AM17756" s="445"/>
    </row>
    <row r="17757" spans="39:39">
      <c r="AM17757" s="445"/>
    </row>
    <row r="17758" spans="39:39">
      <c r="AM17758" s="445"/>
    </row>
    <row r="17759" spans="39:39">
      <c r="AM17759" s="445"/>
    </row>
    <row r="17760" spans="39:39">
      <c r="AM17760" s="445"/>
    </row>
    <row r="17761" spans="39:39">
      <c r="AM17761" s="445"/>
    </row>
    <row r="17762" spans="39:39">
      <c r="AM17762" s="445"/>
    </row>
    <row r="17763" spans="39:39">
      <c r="AM17763" s="445"/>
    </row>
    <row r="17764" spans="39:39">
      <c r="AM17764" s="445"/>
    </row>
    <row r="17765" spans="39:39">
      <c r="AM17765" s="445"/>
    </row>
    <row r="17766" spans="39:39">
      <c r="AM17766" s="445"/>
    </row>
    <row r="17767" spans="39:39">
      <c r="AM17767" s="445"/>
    </row>
    <row r="17768" spans="39:39">
      <c r="AM17768" s="445"/>
    </row>
    <row r="17769" spans="39:39">
      <c r="AM17769" s="445"/>
    </row>
    <row r="17770" spans="39:39">
      <c r="AM17770" s="445"/>
    </row>
    <row r="17771" spans="39:39">
      <c r="AM17771" s="445"/>
    </row>
    <row r="17772" spans="39:39">
      <c r="AM17772" s="445"/>
    </row>
    <row r="17773" spans="39:39">
      <c r="AM17773" s="445"/>
    </row>
    <row r="17774" spans="39:39">
      <c r="AM17774" s="445"/>
    </row>
    <row r="17775" spans="39:39">
      <c r="AM17775" s="445"/>
    </row>
    <row r="17776" spans="39:39">
      <c r="AM17776" s="445"/>
    </row>
    <row r="17777" spans="39:39">
      <c r="AM17777" s="445"/>
    </row>
    <row r="17778" spans="39:39">
      <c r="AM17778" s="445"/>
    </row>
    <row r="17779" spans="39:39">
      <c r="AM17779" s="445"/>
    </row>
    <row r="17780" spans="39:39">
      <c r="AM17780" s="445"/>
    </row>
    <row r="17781" spans="39:39">
      <c r="AM17781" s="445"/>
    </row>
    <row r="17782" spans="39:39">
      <c r="AM17782" s="445"/>
    </row>
    <row r="17783" spans="39:39">
      <c r="AM17783" s="445"/>
    </row>
    <row r="17784" spans="39:39">
      <c r="AM17784" s="445"/>
    </row>
    <row r="17785" spans="39:39">
      <c r="AM17785" s="445"/>
    </row>
    <row r="17786" spans="39:39">
      <c r="AM17786" s="445"/>
    </row>
    <row r="17787" spans="39:39">
      <c r="AM17787" s="445"/>
    </row>
    <row r="17788" spans="39:39">
      <c r="AM17788" s="445"/>
    </row>
    <row r="17789" spans="39:39">
      <c r="AM17789" s="445"/>
    </row>
    <row r="17790" spans="39:39">
      <c r="AM17790" s="445"/>
    </row>
    <row r="17791" spans="39:39">
      <c r="AM17791" s="445"/>
    </row>
    <row r="17792" spans="39:39">
      <c r="AM17792" s="445"/>
    </row>
    <row r="17793" spans="39:39">
      <c r="AM17793" s="445"/>
    </row>
    <row r="17794" spans="39:39">
      <c r="AM17794" s="445"/>
    </row>
    <row r="17795" spans="39:39">
      <c r="AM17795" s="445"/>
    </row>
    <row r="17796" spans="39:39">
      <c r="AM17796" s="445"/>
    </row>
    <row r="17797" spans="39:39">
      <c r="AM17797" s="445"/>
    </row>
    <row r="17798" spans="39:39">
      <c r="AM17798" s="445"/>
    </row>
    <row r="17799" spans="39:39">
      <c r="AM17799" s="445"/>
    </row>
    <row r="17800" spans="39:39">
      <c r="AM17800" s="445"/>
    </row>
    <row r="17801" spans="39:39">
      <c r="AM17801" s="445"/>
    </row>
    <row r="17802" spans="39:39">
      <c r="AM17802" s="445"/>
    </row>
    <row r="17803" spans="39:39">
      <c r="AM17803" s="445"/>
    </row>
    <row r="17804" spans="39:39">
      <c r="AM17804" s="445"/>
    </row>
    <row r="17805" spans="39:39">
      <c r="AM17805" s="445"/>
    </row>
    <row r="17806" spans="39:39">
      <c r="AM17806" s="445"/>
    </row>
    <row r="17807" spans="39:39">
      <c r="AM17807" s="445"/>
    </row>
    <row r="17808" spans="39:39">
      <c r="AM17808" s="445"/>
    </row>
    <row r="17809" spans="39:39">
      <c r="AM17809" s="445"/>
    </row>
    <row r="17810" spans="39:39">
      <c r="AM17810" s="445"/>
    </row>
    <row r="17811" spans="39:39">
      <c r="AM17811" s="445"/>
    </row>
    <row r="17812" spans="39:39">
      <c r="AM17812" s="445"/>
    </row>
    <row r="17813" spans="39:39">
      <c r="AM17813" s="445"/>
    </row>
    <row r="17814" spans="39:39">
      <c r="AM17814" s="445"/>
    </row>
    <row r="17815" spans="39:39">
      <c r="AM17815" s="445"/>
    </row>
    <row r="17816" spans="39:39">
      <c r="AM17816" s="445"/>
    </row>
    <row r="17817" spans="39:39">
      <c r="AM17817" s="445"/>
    </row>
    <row r="17818" spans="39:39">
      <c r="AM17818" s="445"/>
    </row>
    <row r="17819" spans="39:39">
      <c r="AM17819" s="445"/>
    </row>
    <row r="17820" spans="39:39">
      <c r="AM17820" s="445"/>
    </row>
    <row r="17821" spans="39:39">
      <c r="AM17821" s="445"/>
    </row>
    <row r="17822" spans="39:39">
      <c r="AM17822" s="445"/>
    </row>
    <row r="17823" spans="39:39">
      <c r="AM17823" s="445"/>
    </row>
    <row r="17824" spans="39:39">
      <c r="AM17824" s="445"/>
    </row>
    <row r="17825" spans="39:39">
      <c r="AM17825" s="445"/>
    </row>
    <row r="17826" spans="39:39">
      <c r="AM17826" s="445"/>
    </row>
    <row r="17827" spans="39:39">
      <c r="AM17827" s="445"/>
    </row>
    <row r="17828" spans="39:39">
      <c r="AM17828" s="445"/>
    </row>
    <row r="17829" spans="39:39">
      <c r="AM17829" s="445"/>
    </row>
    <row r="17830" spans="39:39">
      <c r="AM17830" s="445"/>
    </row>
    <row r="17831" spans="39:39">
      <c r="AM17831" s="445"/>
    </row>
    <row r="17832" spans="39:39">
      <c r="AM17832" s="445"/>
    </row>
    <row r="17833" spans="39:39">
      <c r="AM17833" s="445"/>
    </row>
    <row r="17834" spans="39:39">
      <c r="AM17834" s="445"/>
    </row>
    <row r="17835" spans="39:39">
      <c r="AM17835" s="445"/>
    </row>
    <row r="17836" spans="39:39">
      <c r="AM17836" s="445"/>
    </row>
    <row r="17837" spans="39:39">
      <c r="AM17837" s="445"/>
    </row>
    <row r="17838" spans="39:39">
      <c r="AM17838" s="445"/>
    </row>
    <row r="17839" spans="39:39">
      <c r="AM17839" s="445"/>
    </row>
    <row r="17840" spans="39:39">
      <c r="AM17840" s="445"/>
    </row>
    <row r="17841" spans="39:39">
      <c r="AM17841" s="445"/>
    </row>
    <row r="17842" spans="39:39">
      <c r="AM17842" s="445"/>
    </row>
    <row r="17843" spans="39:39">
      <c r="AM17843" s="445"/>
    </row>
    <row r="17844" spans="39:39">
      <c r="AM17844" s="445"/>
    </row>
    <row r="17845" spans="39:39">
      <c r="AM17845" s="445"/>
    </row>
    <row r="17846" spans="39:39">
      <c r="AM17846" s="445"/>
    </row>
    <row r="17847" spans="39:39">
      <c r="AM17847" s="445"/>
    </row>
    <row r="17848" spans="39:39">
      <c r="AM17848" s="445"/>
    </row>
    <row r="17849" spans="39:39">
      <c r="AM17849" s="445"/>
    </row>
    <row r="17850" spans="39:39">
      <c r="AM17850" s="445"/>
    </row>
    <row r="17851" spans="39:39">
      <c r="AM17851" s="445"/>
    </row>
    <row r="17852" spans="39:39">
      <c r="AM17852" s="445"/>
    </row>
    <row r="17853" spans="39:39">
      <c r="AM17853" s="445"/>
    </row>
    <row r="17854" spans="39:39">
      <c r="AM17854" s="445"/>
    </row>
    <row r="17855" spans="39:39">
      <c r="AM17855" s="445"/>
    </row>
    <row r="17856" spans="39:39">
      <c r="AM17856" s="445"/>
    </row>
    <row r="17857" spans="39:39">
      <c r="AM17857" s="445"/>
    </row>
    <row r="17858" spans="39:39">
      <c r="AM17858" s="445"/>
    </row>
    <row r="17859" spans="39:39">
      <c r="AM17859" s="445"/>
    </row>
    <row r="17860" spans="39:39">
      <c r="AM17860" s="445"/>
    </row>
    <row r="17861" spans="39:39">
      <c r="AM17861" s="445"/>
    </row>
    <row r="17862" spans="39:39">
      <c r="AM17862" s="445"/>
    </row>
    <row r="17863" spans="39:39">
      <c r="AM17863" s="445"/>
    </row>
    <row r="17864" spans="39:39">
      <c r="AM17864" s="445"/>
    </row>
    <row r="17865" spans="39:39">
      <c r="AM17865" s="445"/>
    </row>
    <row r="17866" spans="39:39">
      <c r="AM17866" s="445"/>
    </row>
    <row r="17867" spans="39:39">
      <c r="AM17867" s="445"/>
    </row>
    <row r="17868" spans="39:39">
      <c r="AM17868" s="445"/>
    </row>
    <row r="17869" spans="39:39">
      <c r="AM17869" s="445"/>
    </row>
    <row r="17870" spans="39:39">
      <c r="AM17870" s="445"/>
    </row>
    <row r="17871" spans="39:39">
      <c r="AM17871" s="445"/>
    </row>
    <row r="17872" spans="39:39">
      <c r="AM17872" s="445"/>
    </row>
    <row r="17873" spans="39:39">
      <c r="AM17873" s="445"/>
    </row>
    <row r="17874" spans="39:39">
      <c r="AM17874" s="445"/>
    </row>
    <row r="17875" spans="39:39">
      <c r="AM17875" s="445"/>
    </row>
    <row r="17876" spans="39:39">
      <c r="AM17876" s="445"/>
    </row>
    <row r="17877" spans="39:39">
      <c r="AM17877" s="445"/>
    </row>
    <row r="17878" spans="39:39">
      <c r="AM17878" s="445"/>
    </row>
    <row r="17879" spans="39:39">
      <c r="AM17879" s="445"/>
    </row>
    <row r="17880" spans="39:39">
      <c r="AM17880" s="445"/>
    </row>
    <row r="17881" spans="39:39">
      <c r="AM17881" s="445"/>
    </row>
    <row r="17882" spans="39:39">
      <c r="AM17882" s="445"/>
    </row>
    <row r="17883" spans="39:39">
      <c r="AM17883" s="445"/>
    </row>
    <row r="17884" spans="39:39">
      <c r="AM17884" s="445"/>
    </row>
    <row r="17885" spans="39:39">
      <c r="AM17885" s="445"/>
    </row>
    <row r="17886" spans="39:39">
      <c r="AM17886" s="445"/>
    </row>
    <row r="17887" spans="39:39">
      <c r="AM17887" s="445"/>
    </row>
    <row r="17888" spans="39:39">
      <c r="AM17888" s="445"/>
    </row>
    <row r="17889" spans="39:39">
      <c r="AM17889" s="445"/>
    </row>
    <row r="17890" spans="39:39">
      <c r="AM17890" s="445"/>
    </row>
    <row r="17891" spans="39:39">
      <c r="AM17891" s="445"/>
    </row>
    <row r="17892" spans="39:39">
      <c r="AM17892" s="445"/>
    </row>
    <row r="17893" spans="39:39">
      <c r="AM17893" s="445"/>
    </row>
    <row r="17894" spans="39:39">
      <c r="AM17894" s="445"/>
    </row>
    <row r="17895" spans="39:39">
      <c r="AM17895" s="445"/>
    </row>
    <row r="17896" spans="39:39">
      <c r="AM17896" s="445"/>
    </row>
    <row r="17897" spans="39:39">
      <c r="AM17897" s="445"/>
    </row>
    <row r="17898" spans="39:39">
      <c r="AM17898" s="445"/>
    </row>
    <row r="17899" spans="39:39">
      <c r="AM17899" s="445"/>
    </row>
    <row r="17900" spans="39:39">
      <c r="AM17900" s="445"/>
    </row>
    <row r="17901" spans="39:39">
      <c r="AM17901" s="445"/>
    </row>
    <row r="17902" spans="39:39">
      <c r="AM17902" s="445"/>
    </row>
    <row r="17903" spans="39:39">
      <c r="AM17903" s="445"/>
    </row>
    <row r="17904" spans="39:39">
      <c r="AM17904" s="445"/>
    </row>
    <row r="17905" spans="39:39">
      <c r="AM17905" s="445"/>
    </row>
    <row r="17906" spans="39:39">
      <c r="AM17906" s="445"/>
    </row>
    <row r="17907" spans="39:39">
      <c r="AM17907" s="445"/>
    </row>
    <row r="17908" spans="39:39">
      <c r="AM17908" s="445"/>
    </row>
    <row r="17909" spans="39:39">
      <c r="AM17909" s="445"/>
    </row>
    <row r="17910" spans="39:39">
      <c r="AM17910" s="445"/>
    </row>
    <row r="17911" spans="39:39">
      <c r="AM17911" s="445"/>
    </row>
    <row r="17912" spans="39:39">
      <c r="AM17912" s="445"/>
    </row>
    <row r="17913" spans="39:39">
      <c r="AM17913" s="445"/>
    </row>
    <row r="17914" spans="39:39">
      <c r="AM17914" s="445"/>
    </row>
    <row r="17915" spans="39:39">
      <c r="AM17915" s="445"/>
    </row>
    <row r="17916" spans="39:39">
      <c r="AM17916" s="445"/>
    </row>
    <row r="17917" spans="39:39">
      <c r="AM17917" s="445"/>
    </row>
    <row r="17918" spans="39:39">
      <c r="AM17918" s="445"/>
    </row>
    <row r="17919" spans="39:39">
      <c r="AM17919" s="445"/>
    </row>
    <row r="17920" spans="39:39">
      <c r="AM17920" s="445"/>
    </row>
    <row r="17921" spans="39:39">
      <c r="AM17921" s="445"/>
    </row>
    <row r="17922" spans="39:39">
      <c r="AM17922" s="445"/>
    </row>
    <row r="17923" spans="39:39">
      <c r="AM17923" s="445"/>
    </row>
    <row r="17924" spans="39:39">
      <c r="AM17924" s="445"/>
    </row>
    <row r="17925" spans="39:39">
      <c r="AM17925" s="445"/>
    </row>
    <row r="17926" spans="39:39">
      <c r="AM17926" s="445"/>
    </row>
    <row r="17927" spans="39:39">
      <c r="AM17927" s="445"/>
    </row>
    <row r="17928" spans="39:39">
      <c r="AM17928" s="445"/>
    </row>
    <row r="17929" spans="39:39">
      <c r="AM17929" s="445"/>
    </row>
    <row r="17930" spans="39:39">
      <c r="AM17930" s="445"/>
    </row>
    <row r="17931" spans="39:39">
      <c r="AM17931" s="445"/>
    </row>
    <row r="17932" spans="39:39">
      <c r="AM17932" s="445"/>
    </row>
    <row r="17933" spans="39:39">
      <c r="AM17933" s="445"/>
    </row>
    <row r="17934" spans="39:39">
      <c r="AM17934" s="445"/>
    </row>
    <row r="17935" spans="39:39">
      <c r="AM17935" s="445"/>
    </row>
    <row r="17936" spans="39:39">
      <c r="AM17936" s="445"/>
    </row>
    <row r="17937" spans="39:39">
      <c r="AM17937" s="445"/>
    </row>
    <row r="17938" spans="39:39">
      <c r="AM17938" s="445"/>
    </row>
    <row r="17939" spans="39:39">
      <c r="AM17939" s="445"/>
    </row>
    <row r="17940" spans="39:39">
      <c r="AM17940" s="445"/>
    </row>
    <row r="17941" spans="39:39">
      <c r="AM17941" s="445"/>
    </row>
    <row r="17942" spans="39:39">
      <c r="AM17942" s="445"/>
    </row>
    <row r="17943" spans="39:39">
      <c r="AM17943" s="445"/>
    </row>
    <row r="17944" spans="39:39">
      <c r="AM17944" s="445"/>
    </row>
    <row r="17945" spans="39:39">
      <c r="AM17945" s="445"/>
    </row>
    <row r="17946" spans="39:39">
      <c r="AM17946" s="445"/>
    </row>
    <row r="17947" spans="39:39">
      <c r="AM17947" s="445"/>
    </row>
    <row r="17948" spans="39:39">
      <c r="AM17948" s="445"/>
    </row>
    <row r="17949" spans="39:39">
      <c r="AM17949" s="445"/>
    </row>
    <row r="17950" spans="39:39">
      <c r="AM17950" s="445"/>
    </row>
    <row r="17951" spans="39:39">
      <c r="AM17951" s="445"/>
    </row>
    <row r="17952" spans="39:39">
      <c r="AM17952" s="445"/>
    </row>
    <row r="17953" spans="39:39">
      <c r="AM17953" s="445"/>
    </row>
    <row r="17954" spans="39:39">
      <c r="AM17954" s="445"/>
    </row>
    <row r="17955" spans="39:39">
      <c r="AM17955" s="445"/>
    </row>
    <row r="17956" spans="39:39">
      <c r="AM17956" s="445"/>
    </row>
    <row r="17957" spans="39:39">
      <c r="AM17957" s="445"/>
    </row>
    <row r="17958" spans="39:39">
      <c r="AM17958" s="445"/>
    </row>
    <row r="17959" spans="39:39">
      <c r="AM17959" s="445"/>
    </row>
    <row r="17960" spans="39:39">
      <c r="AM17960" s="445"/>
    </row>
    <row r="17961" spans="39:39">
      <c r="AM17961" s="445"/>
    </row>
    <row r="17962" spans="39:39">
      <c r="AM17962" s="445"/>
    </row>
    <row r="17963" spans="39:39">
      <c r="AM17963" s="445"/>
    </row>
    <row r="17964" spans="39:39">
      <c r="AM17964" s="445"/>
    </row>
    <row r="17965" spans="39:39">
      <c r="AM17965" s="445"/>
    </row>
    <row r="17966" spans="39:39">
      <c r="AM17966" s="445"/>
    </row>
    <row r="17967" spans="39:39">
      <c r="AM17967" s="445"/>
    </row>
    <row r="17968" spans="39:39">
      <c r="AM17968" s="445"/>
    </row>
    <row r="17969" spans="39:39">
      <c r="AM17969" s="445"/>
    </row>
    <row r="17970" spans="39:39">
      <c r="AM17970" s="445"/>
    </row>
    <row r="17971" spans="39:39">
      <c r="AM17971" s="445"/>
    </row>
    <row r="17972" spans="39:39">
      <c r="AM17972" s="445"/>
    </row>
    <row r="17973" spans="39:39">
      <c r="AM17973" s="445"/>
    </row>
    <row r="17974" spans="39:39">
      <c r="AM17974" s="445"/>
    </row>
    <row r="17975" spans="39:39">
      <c r="AM17975" s="445"/>
    </row>
    <row r="17976" spans="39:39">
      <c r="AM17976" s="445"/>
    </row>
    <row r="17977" spans="39:39">
      <c r="AM17977" s="445"/>
    </row>
    <row r="17978" spans="39:39">
      <c r="AM17978" s="445"/>
    </row>
    <row r="17979" spans="39:39">
      <c r="AM17979" s="445"/>
    </row>
    <row r="17980" spans="39:39">
      <c r="AM17980" s="445"/>
    </row>
    <row r="17981" spans="39:39">
      <c r="AM17981" s="445"/>
    </row>
    <row r="17982" spans="39:39">
      <c r="AM17982" s="445"/>
    </row>
    <row r="17983" spans="39:39">
      <c r="AM17983" s="445"/>
    </row>
    <row r="17984" spans="39:39">
      <c r="AM17984" s="445"/>
    </row>
    <row r="17985" spans="39:39">
      <c r="AM17985" s="445"/>
    </row>
    <row r="17986" spans="39:39">
      <c r="AM17986" s="445"/>
    </row>
    <row r="17987" spans="39:39">
      <c r="AM17987" s="445"/>
    </row>
    <row r="17988" spans="39:39">
      <c r="AM17988" s="445"/>
    </row>
    <row r="17989" spans="39:39">
      <c r="AM17989" s="445"/>
    </row>
    <row r="17990" spans="39:39">
      <c r="AM17990" s="445"/>
    </row>
    <row r="17991" spans="39:39">
      <c r="AM17991" s="445"/>
    </row>
    <row r="17992" spans="39:39">
      <c r="AM17992" s="445"/>
    </row>
    <row r="17993" spans="39:39">
      <c r="AM17993" s="445"/>
    </row>
    <row r="17994" spans="39:39">
      <c r="AM17994" s="445"/>
    </row>
    <row r="17995" spans="39:39">
      <c r="AM17995" s="445"/>
    </row>
    <row r="17996" spans="39:39">
      <c r="AM17996" s="445"/>
    </row>
    <row r="17997" spans="39:39">
      <c r="AM17997" s="445"/>
    </row>
    <row r="17998" spans="39:39">
      <c r="AM17998" s="445"/>
    </row>
    <row r="17999" spans="39:39">
      <c r="AM17999" s="445"/>
    </row>
    <row r="18000" spans="39:39">
      <c r="AM18000" s="445"/>
    </row>
    <row r="18001" spans="39:39">
      <c r="AM18001" s="445"/>
    </row>
    <row r="18002" spans="39:39">
      <c r="AM18002" s="445"/>
    </row>
    <row r="18003" spans="39:39">
      <c r="AM18003" s="445"/>
    </row>
    <row r="18004" spans="39:39">
      <c r="AM18004" s="445"/>
    </row>
    <row r="18005" spans="39:39">
      <c r="AM18005" s="445"/>
    </row>
    <row r="18006" spans="39:39">
      <c r="AM18006" s="445"/>
    </row>
    <row r="18007" spans="39:39">
      <c r="AM18007" s="445"/>
    </row>
    <row r="18008" spans="39:39">
      <c r="AM18008" s="445"/>
    </row>
    <row r="18009" spans="39:39">
      <c r="AM18009" s="445"/>
    </row>
    <row r="18010" spans="39:39">
      <c r="AM18010" s="445"/>
    </row>
    <row r="18011" spans="39:39">
      <c r="AM18011" s="445"/>
    </row>
    <row r="18012" spans="39:39">
      <c r="AM18012" s="445"/>
    </row>
    <row r="18013" spans="39:39">
      <c r="AM18013" s="445"/>
    </row>
    <row r="18014" spans="39:39">
      <c r="AM18014" s="445"/>
    </row>
    <row r="18015" spans="39:39">
      <c r="AM18015" s="445"/>
    </row>
    <row r="18016" spans="39:39">
      <c r="AM18016" s="445"/>
    </row>
    <row r="18017" spans="39:39">
      <c r="AM18017" s="445"/>
    </row>
    <row r="18018" spans="39:39">
      <c r="AM18018" s="445"/>
    </row>
    <row r="18019" spans="39:39">
      <c r="AM18019" s="445"/>
    </row>
    <row r="18020" spans="39:39">
      <c r="AM18020" s="445"/>
    </row>
    <row r="18021" spans="39:39">
      <c r="AM18021" s="445"/>
    </row>
    <row r="18022" spans="39:39">
      <c r="AM18022" s="445"/>
    </row>
    <row r="18023" spans="39:39">
      <c r="AM18023" s="445"/>
    </row>
    <row r="18024" spans="39:39">
      <c r="AM18024" s="445"/>
    </row>
    <row r="18025" spans="39:39">
      <c r="AM18025" s="445"/>
    </row>
    <row r="18026" spans="39:39">
      <c r="AM18026" s="445"/>
    </row>
    <row r="18027" spans="39:39">
      <c r="AM18027" s="445"/>
    </row>
    <row r="18028" spans="39:39">
      <c r="AM18028" s="445"/>
    </row>
    <row r="18029" spans="39:39">
      <c r="AM18029" s="445"/>
    </row>
    <row r="18030" spans="39:39">
      <c r="AM18030" s="445"/>
    </row>
    <row r="18031" spans="39:39">
      <c r="AM18031" s="445"/>
    </row>
    <row r="18032" spans="39:39">
      <c r="AM18032" s="445"/>
    </row>
    <row r="18033" spans="39:39">
      <c r="AM18033" s="445"/>
    </row>
    <row r="18034" spans="39:39">
      <c r="AM18034" s="445"/>
    </row>
    <row r="18035" spans="39:39">
      <c r="AM18035" s="445"/>
    </row>
    <row r="18036" spans="39:39">
      <c r="AM18036" s="445"/>
    </row>
    <row r="18037" spans="39:39">
      <c r="AM18037" s="445"/>
    </row>
    <row r="18038" spans="39:39">
      <c r="AM18038" s="445"/>
    </row>
    <row r="18039" spans="39:39">
      <c r="AM18039" s="445"/>
    </row>
    <row r="18040" spans="39:39">
      <c r="AM18040" s="445"/>
    </row>
    <row r="18041" spans="39:39">
      <c r="AM18041" s="445"/>
    </row>
    <row r="18042" spans="39:39">
      <c r="AM18042" s="445"/>
    </row>
    <row r="18043" spans="39:39">
      <c r="AM18043" s="445"/>
    </row>
    <row r="18044" spans="39:39">
      <c r="AM18044" s="445"/>
    </row>
    <row r="18045" spans="39:39">
      <c r="AM18045" s="445"/>
    </row>
    <row r="18046" spans="39:39">
      <c r="AM18046" s="445"/>
    </row>
    <row r="18047" spans="39:39">
      <c r="AM18047" s="445"/>
    </row>
    <row r="18048" spans="39:39">
      <c r="AM18048" s="445"/>
    </row>
    <row r="18049" spans="39:39">
      <c r="AM18049" s="445"/>
    </row>
    <row r="18050" spans="39:39">
      <c r="AM18050" s="445"/>
    </row>
    <row r="18051" spans="39:39">
      <c r="AM18051" s="445"/>
    </row>
    <row r="18052" spans="39:39">
      <c r="AM18052" s="445"/>
    </row>
    <row r="18053" spans="39:39">
      <c r="AM18053" s="445"/>
    </row>
    <row r="18054" spans="39:39">
      <c r="AM18054" s="445"/>
    </row>
    <row r="18055" spans="39:39">
      <c r="AM18055" s="445"/>
    </row>
    <row r="18056" spans="39:39">
      <c r="AM18056" s="445"/>
    </row>
    <row r="18057" spans="39:39">
      <c r="AM18057" s="445"/>
    </row>
    <row r="18058" spans="39:39">
      <c r="AM18058" s="445"/>
    </row>
    <row r="18059" spans="39:39">
      <c r="AM18059" s="445"/>
    </row>
    <row r="18060" spans="39:39">
      <c r="AM18060" s="445"/>
    </row>
    <row r="18061" spans="39:39">
      <c r="AM18061" s="445"/>
    </row>
    <row r="18062" spans="39:39">
      <c r="AM18062" s="445"/>
    </row>
    <row r="18063" spans="39:39">
      <c r="AM18063" s="445"/>
    </row>
    <row r="18064" spans="39:39">
      <c r="AM18064" s="445"/>
    </row>
    <row r="18065" spans="39:39">
      <c r="AM18065" s="445"/>
    </row>
    <row r="18066" spans="39:39">
      <c r="AM18066" s="445"/>
    </row>
    <row r="18067" spans="39:39">
      <c r="AM18067" s="445"/>
    </row>
    <row r="18068" spans="39:39">
      <c r="AM18068" s="445"/>
    </row>
    <row r="18069" spans="39:39">
      <c r="AM18069" s="445"/>
    </row>
    <row r="18070" spans="39:39">
      <c r="AM18070" s="445"/>
    </row>
    <row r="18071" spans="39:39">
      <c r="AM18071" s="445"/>
    </row>
    <row r="18072" spans="39:39">
      <c r="AM18072" s="445"/>
    </row>
    <row r="18073" spans="39:39">
      <c r="AM18073" s="445"/>
    </row>
    <row r="18074" spans="39:39">
      <c r="AM18074" s="445"/>
    </row>
    <row r="18075" spans="39:39">
      <c r="AM18075" s="445"/>
    </row>
    <row r="18076" spans="39:39">
      <c r="AM18076" s="445"/>
    </row>
    <row r="18077" spans="39:39">
      <c r="AM18077" s="445"/>
    </row>
    <row r="18078" spans="39:39">
      <c r="AM18078" s="445"/>
    </row>
    <row r="18079" spans="39:39">
      <c r="AM18079" s="445"/>
    </row>
    <row r="18080" spans="39:39">
      <c r="AM18080" s="445"/>
    </row>
    <row r="18081" spans="39:39">
      <c r="AM18081" s="445"/>
    </row>
    <row r="18082" spans="39:39">
      <c r="AM18082" s="445"/>
    </row>
    <row r="18083" spans="39:39">
      <c r="AM18083" s="445"/>
    </row>
    <row r="18084" spans="39:39">
      <c r="AM18084" s="445"/>
    </row>
    <row r="18085" spans="39:39">
      <c r="AM18085" s="445"/>
    </row>
    <row r="18086" spans="39:39">
      <c r="AM18086" s="445"/>
    </row>
    <row r="18087" spans="39:39">
      <c r="AM18087" s="445"/>
    </row>
    <row r="18088" spans="39:39">
      <c r="AM18088" s="445"/>
    </row>
    <row r="18089" spans="39:39">
      <c r="AM18089" s="445"/>
    </row>
    <row r="18090" spans="39:39">
      <c r="AM18090" s="445"/>
    </row>
    <row r="18091" spans="39:39">
      <c r="AM18091" s="445"/>
    </row>
    <row r="18092" spans="39:39">
      <c r="AM18092" s="445"/>
    </row>
    <row r="18093" spans="39:39">
      <c r="AM18093" s="445"/>
    </row>
    <row r="18094" spans="39:39">
      <c r="AM18094" s="445"/>
    </row>
    <row r="18095" spans="39:39">
      <c r="AM18095" s="445"/>
    </row>
    <row r="18096" spans="39:39">
      <c r="AM18096" s="445"/>
    </row>
    <row r="18097" spans="39:39">
      <c r="AM18097" s="445"/>
    </row>
    <row r="18098" spans="39:39">
      <c r="AM18098" s="445"/>
    </row>
    <row r="18099" spans="39:39">
      <c r="AM18099" s="445"/>
    </row>
    <row r="18100" spans="39:39">
      <c r="AM18100" s="445"/>
    </row>
    <row r="18101" spans="39:39">
      <c r="AM18101" s="445"/>
    </row>
    <row r="18102" spans="39:39">
      <c r="AM18102" s="445"/>
    </row>
    <row r="18103" spans="39:39">
      <c r="AM18103" s="445"/>
    </row>
    <row r="18104" spans="39:39">
      <c r="AM18104" s="445"/>
    </row>
    <row r="18105" spans="39:39">
      <c r="AM18105" s="445"/>
    </row>
    <row r="18106" spans="39:39">
      <c r="AM18106" s="445"/>
    </row>
    <row r="18107" spans="39:39">
      <c r="AM18107" s="445"/>
    </row>
    <row r="18108" spans="39:39">
      <c r="AM18108" s="445"/>
    </row>
    <row r="18109" spans="39:39">
      <c r="AM18109" s="445"/>
    </row>
    <row r="18110" spans="39:39">
      <c r="AM18110" s="445"/>
    </row>
    <row r="18111" spans="39:39">
      <c r="AM18111" s="445"/>
    </row>
    <row r="18112" spans="39:39">
      <c r="AM18112" s="445"/>
    </row>
    <row r="18113" spans="39:39">
      <c r="AM18113" s="445"/>
    </row>
    <row r="18114" spans="39:39">
      <c r="AM18114" s="445"/>
    </row>
    <row r="18115" spans="39:39">
      <c r="AM18115" s="445"/>
    </row>
    <row r="18116" spans="39:39">
      <c r="AM18116" s="445"/>
    </row>
    <row r="18117" spans="39:39">
      <c r="AM18117" s="445"/>
    </row>
    <row r="18118" spans="39:39">
      <c r="AM18118" s="445"/>
    </row>
    <row r="18119" spans="39:39">
      <c r="AM18119" s="445"/>
    </row>
    <row r="18120" spans="39:39">
      <c r="AM18120" s="445"/>
    </row>
    <row r="18121" spans="39:39">
      <c r="AM18121" s="445"/>
    </row>
    <row r="18122" spans="39:39">
      <c r="AM18122" s="445"/>
    </row>
    <row r="18123" spans="39:39">
      <c r="AM18123" s="445"/>
    </row>
    <row r="18124" spans="39:39">
      <c r="AM18124" s="445"/>
    </row>
    <row r="18125" spans="39:39">
      <c r="AM18125" s="445"/>
    </row>
    <row r="18126" spans="39:39">
      <c r="AM18126" s="445"/>
    </row>
    <row r="18127" spans="39:39">
      <c r="AM18127" s="445"/>
    </row>
    <row r="18128" spans="39:39">
      <c r="AM18128" s="445"/>
    </row>
    <row r="18129" spans="39:39">
      <c r="AM18129" s="445"/>
    </row>
    <row r="18130" spans="39:39">
      <c r="AM18130" s="445"/>
    </row>
    <row r="18131" spans="39:39">
      <c r="AM18131" s="445"/>
    </row>
    <row r="18132" spans="39:39">
      <c r="AM18132" s="445"/>
    </row>
    <row r="18133" spans="39:39">
      <c r="AM18133" s="445"/>
    </row>
    <row r="18134" spans="39:39">
      <c r="AM18134" s="445"/>
    </row>
    <row r="18135" spans="39:39">
      <c r="AM18135" s="445"/>
    </row>
    <row r="18136" spans="39:39">
      <c r="AM18136" s="445"/>
    </row>
    <row r="18137" spans="39:39">
      <c r="AM18137" s="445"/>
    </row>
    <row r="18138" spans="39:39">
      <c r="AM18138" s="445"/>
    </row>
    <row r="18139" spans="39:39">
      <c r="AM18139" s="445"/>
    </row>
    <row r="18140" spans="39:39">
      <c r="AM18140" s="445"/>
    </row>
    <row r="18141" spans="39:39">
      <c r="AM18141" s="445"/>
    </row>
    <row r="18142" spans="39:39">
      <c r="AM18142" s="445"/>
    </row>
    <row r="18143" spans="39:39">
      <c r="AM18143" s="445"/>
    </row>
    <row r="18144" spans="39:39">
      <c r="AM18144" s="445"/>
    </row>
    <row r="18145" spans="39:39">
      <c r="AM18145" s="445"/>
    </row>
    <row r="18146" spans="39:39">
      <c r="AM18146" s="445"/>
    </row>
    <row r="18147" spans="39:39">
      <c r="AM18147" s="445"/>
    </row>
    <row r="18148" spans="39:39">
      <c r="AM18148" s="445"/>
    </row>
    <row r="18149" spans="39:39">
      <c r="AM18149" s="445"/>
    </row>
    <row r="18150" spans="39:39">
      <c r="AM18150" s="445"/>
    </row>
    <row r="18151" spans="39:39">
      <c r="AM18151" s="445"/>
    </row>
    <row r="18152" spans="39:39">
      <c r="AM18152" s="445"/>
    </row>
    <row r="18153" spans="39:39">
      <c r="AM18153" s="445"/>
    </row>
    <row r="18154" spans="39:39">
      <c r="AM18154" s="445"/>
    </row>
    <row r="18155" spans="39:39">
      <c r="AM18155" s="445"/>
    </row>
    <row r="18156" spans="39:39">
      <c r="AM18156" s="445"/>
    </row>
    <row r="18157" spans="39:39">
      <c r="AM18157" s="445"/>
    </row>
    <row r="18158" spans="39:39">
      <c r="AM18158" s="445"/>
    </row>
    <row r="18159" spans="39:39">
      <c r="AM18159" s="445"/>
    </row>
    <row r="18160" spans="39:39">
      <c r="AM18160" s="445"/>
    </row>
    <row r="18161" spans="39:39">
      <c r="AM18161" s="445"/>
    </row>
    <row r="18162" spans="39:39">
      <c r="AM18162" s="445"/>
    </row>
    <row r="18163" spans="39:39">
      <c r="AM18163" s="445"/>
    </row>
    <row r="18164" spans="39:39">
      <c r="AM18164" s="445"/>
    </row>
    <row r="18165" spans="39:39">
      <c r="AM18165" s="445"/>
    </row>
    <row r="18166" spans="39:39">
      <c r="AM18166" s="445"/>
    </row>
    <row r="18167" spans="39:39">
      <c r="AM18167" s="445"/>
    </row>
    <row r="18168" spans="39:39">
      <c r="AM18168" s="445"/>
    </row>
    <row r="18169" spans="39:39">
      <c r="AM18169" s="445"/>
    </row>
    <row r="18170" spans="39:39">
      <c r="AM18170" s="445"/>
    </row>
    <row r="18171" spans="39:39">
      <c r="AM18171" s="445"/>
    </row>
    <row r="18172" spans="39:39">
      <c r="AM18172" s="445"/>
    </row>
    <row r="18173" spans="39:39">
      <c r="AM18173" s="445"/>
    </row>
    <row r="18174" spans="39:39">
      <c r="AM18174" s="445"/>
    </row>
    <row r="18175" spans="39:39">
      <c r="AM18175" s="445"/>
    </row>
    <row r="18176" spans="39:39">
      <c r="AM18176" s="445"/>
    </row>
    <row r="18177" spans="39:39">
      <c r="AM18177" s="445"/>
    </row>
    <row r="18178" spans="39:39">
      <c r="AM18178" s="445"/>
    </row>
    <row r="18179" spans="39:39">
      <c r="AM18179" s="445"/>
    </row>
    <row r="18180" spans="39:39">
      <c r="AM18180" s="445"/>
    </row>
    <row r="18181" spans="39:39">
      <c r="AM18181" s="445"/>
    </row>
    <row r="18182" spans="39:39">
      <c r="AM18182" s="445"/>
    </row>
    <row r="18183" spans="39:39">
      <c r="AM18183" s="445"/>
    </row>
    <row r="18184" spans="39:39">
      <c r="AM18184" s="445"/>
    </row>
    <row r="18185" spans="39:39">
      <c r="AM18185" s="445"/>
    </row>
    <row r="18186" spans="39:39">
      <c r="AM18186" s="445"/>
    </row>
    <row r="18187" spans="39:39">
      <c r="AM18187" s="445"/>
    </row>
    <row r="18188" spans="39:39">
      <c r="AM18188" s="445"/>
    </row>
    <row r="18189" spans="39:39">
      <c r="AM18189" s="445"/>
    </row>
    <row r="18190" spans="39:39">
      <c r="AM18190" s="445"/>
    </row>
    <row r="18191" spans="39:39">
      <c r="AM18191" s="445"/>
    </row>
    <row r="18192" spans="39:39">
      <c r="AM18192" s="445"/>
    </row>
    <row r="18193" spans="39:39">
      <c r="AM18193" s="445"/>
    </row>
    <row r="18194" spans="39:39">
      <c r="AM18194" s="445"/>
    </row>
    <row r="18195" spans="39:39">
      <c r="AM18195" s="445"/>
    </row>
    <row r="18196" spans="39:39">
      <c r="AM18196" s="445"/>
    </row>
    <row r="18197" spans="39:39">
      <c r="AM18197" s="445"/>
    </row>
    <row r="18198" spans="39:39">
      <c r="AM18198" s="445"/>
    </row>
    <row r="18199" spans="39:39">
      <c r="AM18199" s="445"/>
    </row>
    <row r="18200" spans="39:39">
      <c r="AM18200" s="445"/>
    </row>
    <row r="18201" spans="39:39">
      <c r="AM18201" s="445"/>
    </row>
    <row r="18202" spans="39:39">
      <c r="AM18202" s="445"/>
    </row>
    <row r="18203" spans="39:39">
      <c r="AM18203" s="445"/>
    </row>
    <row r="18204" spans="39:39">
      <c r="AM18204" s="445"/>
    </row>
    <row r="18205" spans="39:39">
      <c r="AM18205" s="445"/>
    </row>
    <row r="18206" spans="39:39">
      <c r="AM18206" s="445"/>
    </row>
    <row r="18207" spans="39:39">
      <c r="AM18207" s="445"/>
    </row>
    <row r="18208" spans="39:39">
      <c r="AM18208" s="445"/>
    </row>
    <row r="18209" spans="39:39">
      <c r="AM18209" s="445"/>
    </row>
    <row r="18210" spans="39:39">
      <c r="AM18210" s="445"/>
    </row>
    <row r="18211" spans="39:39">
      <c r="AM18211" s="445"/>
    </row>
    <row r="18212" spans="39:39">
      <c r="AM18212" s="445"/>
    </row>
    <row r="18213" spans="39:39">
      <c r="AM18213" s="445"/>
    </row>
    <row r="18214" spans="39:39">
      <c r="AM18214" s="445"/>
    </row>
    <row r="18215" spans="39:39">
      <c r="AM18215" s="445"/>
    </row>
    <row r="18216" spans="39:39">
      <c r="AM18216" s="445"/>
    </row>
    <row r="18217" spans="39:39">
      <c r="AM18217" s="445"/>
    </row>
    <row r="18218" spans="39:39">
      <c r="AM18218" s="445"/>
    </row>
    <row r="18219" spans="39:39">
      <c r="AM18219" s="445"/>
    </row>
    <row r="18220" spans="39:39">
      <c r="AM18220" s="445"/>
    </row>
    <row r="18221" spans="39:39">
      <c r="AM18221" s="445"/>
    </row>
    <row r="18222" spans="39:39">
      <c r="AM18222" s="445"/>
    </row>
    <row r="18223" spans="39:39">
      <c r="AM18223" s="445"/>
    </row>
    <row r="18224" spans="39:39">
      <c r="AM18224" s="445"/>
    </row>
    <row r="18225" spans="39:39">
      <c r="AM18225" s="445"/>
    </row>
    <row r="18226" spans="39:39">
      <c r="AM18226" s="445"/>
    </row>
    <row r="18227" spans="39:39">
      <c r="AM18227" s="445"/>
    </row>
    <row r="18228" spans="39:39">
      <c r="AM18228" s="445"/>
    </row>
    <row r="18229" spans="39:39">
      <c r="AM18229" s="445"/>
    </row>
    <row r="18230" spans="39:39">
      <c r="AM18230" s="445"/>
    </row>
    <row r="18231" spans="39:39">
      <c r="AM18231" s="445"/>
    </row>
    <row r="18232" spans="39:39">
      <c r="AM18232" s="445"/>
    </row>
    <row r="18233" spans="39:39">
      <c r="AM18233" s="445"/>
    </row>
    <row r="18234" spans="39:39">
      <c r="AM18234" s="445"/>
    </row>
    <row r="18235" spans="39:39">
      <c r="AM18235" s="445"/>
    </row>
    <row r="18236" spans="39:39">
      <c r="AM18236" s="445"/>
    </row>
    <row r="18237" spans="39:39">
      <c r="AM18237" s="445"/>
    </row>
    <row r="18238" spans="39:39">
      <c r="AM18238" s="445"/>
    </row>
    <row r="18239" spans="39:39">
      <c r="AM18239" s="445"/>
    </row>
    <row r="18240" spans="39:39">
      <c r="AM18240" s="445"/>
    </row>
    <row r="18241" spans="39:39">
      <c r="AM18241" s="445"/>
    </row>
    <row r="18242" spans="39:39">
      <c r="AM18242" s="445"/>
    </row>
    <row r="18243" spans="39:39">
      <c r="AM18243" s="445"/>
    </row>
    <row r="18244" spans="39:39">
      <c r="AM18244" s="445"/>
    </row>
    <row r="18245" spans="39:39">
      <c r="AM18245" s="445"/>
    </row>
    <row r="18246" spans="39:39">
      <c r="AM18246" s="445"/>
    </row>
    <row r="18247" spans="39:39">
      <c r="AM18247" s="445"/>
    </row>
    <row r="18248" spans="39:39">
      <c r="AM18248" s="445"/>
    </row>
    <row r="18249" spans="39:39">
      <c r="AM18249" s="445"/>
    </row>
    <row r="18250" spans="39:39">
      <c r="AM18250" s="445"/>
    </row>
    <row r="18251" spans="39:39">
      <c r="AM18251" s="445"/>
    </row>
    <row r="18252" spans="39:39">
      <c r="AM18252" s="445"/>
    </row>
    <row r="18253" spans="39:39">
      <c r="AM18253" s="445"/>
    </row>
    <row r="18254" spans="39:39">
      <c r="AM18254" s="445"/>
    </row>
    <row r="18255" spans="39:39">
      <c r="AM18255" s="445"/>
    </row>
    <row r="18256" spans="39:39">
      <c r="AM18256" s="445"/>
    </row>
    <row r="18257" spans="39:39">
      <c r="AM18257" s="445"/>
    </row>
    <row r="18258" spans="39:39">
      <c r="AM18258" s="445"/>
    </row>
    <row r="18259" spans="39:39">
      <c r="AM18259" s="445"/>
    </row>
    <row r="18260" spans="39:39">
      <c r="AM18260" s="445"/>
    </row>
    <row r="18261" spans="39:39">
      <c r="AM18261" s="445"/>
    </row>
    <row r="18262" spans="39:39">
      <c r="AM18262" s="445"/>
    </row>
    <row r="18263" spans="39:39">
      <c r="AM18263" s="445"/>
    </row>
    <row r="18264" spans="39:39">
      <c r="AM18264" s="445"/>
    </row>
    <row r="18265" spans="39:39">
      <c r="AM18265" s="445"/>
    </row>
    <row r="18266" spans="39:39">
      <c r="AM18266" s="445"/>
    </row>
    <row r="18267" spans="39:39">
      <c r="AM18267" s="445"/>
    </row>
    <row r="18268" spans="39:39">
      <c r="AM18268" s="445"/>
    </row>
    <row r="18269" spans="39:39">
      <c r="AM18269" s="445"/>
    </row>
    <row r="18270" spans="39:39">
      <c r="AM18270" s="445"/>
    </row>
    <row r="18271" spans="39:39">
      <c r="AM18271" s="445"/>
    </row>
    <row r="18272" spans="39:39">
      <c r="AM18272" s="445"/>
    </row>
    <row r="18273" spans="39:39">
      <c r="AM18273" s="445"/>
    </row>
    <row r="18274" spans="39:39">
      <c r="AM18274" s="445"/>
    </row>
    <row r="18275" spans="39:39">
      <c r="AM18275" s="445"/>
    </row>
    <row r="18276" spans="39:39">
      <c r="AM18276" s="445"/>
    </row>
    <row r="18277" spans="39:39">
      <c r="AM18277" s="445"/>
    </row>
    <row r="18278" spans="39:39">
      <c r="AM18278" s="445"/>
    </row>
    <row r="18279" spans="39:39">
      <c r="AM18279" s="445"/>
    </row>
    <row r="18280" spans="39:39">
      <c r="AM18280" s="445"/>
    </row>
    <row r="18281" spans="39:39">
      <c r="AM18281" s="445"/>
    </row>
    <row r="18282" spans="39:39">
      <c r="AM18282" s="445"/>
    </row>
    <row r="18283" spans="39:39">
      <c r="AM18283" s="445"/>
    </row>
    <row r="18284" spans="39:39">
      <c r="AM18284" s="445"/>
    </row>
    <row r="18285" spans="39:39">
      <c r="AM18285" s="445"/>
    </row>
    <row r="18286" spans="39:39">
      <c r="AM18286" s="445"/>
    </row>
    <row r="18287" spans="39:39">
      <c r="AM18287" s="445"/>
    </row>
    <row r="18288" spans="39:39">
      <c r="AM18288" s="445"/>
    </row>
    <row r="18289" spans="39:39">
      <c r="AM18289" s="445"/>
    </row>
    <row r="18290" spans="39:39">
      <c r="AM18290" s="445"/>
    </row>
    <row r="18291" spans="39:39">
      <c r="AM18291" s="445"/>
    </row>
    <row r="18292" spans="39:39">
      <c r="AM18292" s="445"/>
    </row>
    <row r="18293" spans="39:39">
      <c r="AM18293" s="445"/>
    </row>
    <row r="18294" spans="39:39">
      <c r="AM18294" s="445"/>
    </row>
    <row r="18295" spans="39:39">
      <c r="AM18295" s="445"/>
    </row>
    <row r="18296" spans="39:39">
      <c r="AM18296" s="445"/>
    </row>
    <row r="18297" spans="39:39">
      <c r="AM18297" s="445"/>
    </row>
    <row r="18298" spans="39:39">
      <c r="AM18298" s="445"/>
    </row>
    <row r="18299" spans="39:39">
      <c r="AM18299" s="445"/>
    </row>
    <row r="18300" spans="39:39">
      <c r="AM18300" s="445"/>
    </row>
    <row r="18301" spans="39:39">
      <c r="AM18301" s="445"/>
    </row>
    <row r="18302" spans="39:39">
      <c r="AM18302" s="445"/>
    </row>
    <row r="18303" spans="39:39">
      <c r="AM18303" s="445"/>
    </row>
    <row r="18304" spans="39:39">
      <c r="AM18304" s="445"/>
    </row>
    <row r="18305" spans="39:39">
      <c r="AM18305" s="445"/>
    </row>
    <row r="18306" spans="39:39">
      <c r="AM18306" s="445"/>
    </row>
    <row r="18307" spans="39:39">
      <c r="AM18307" s="445"/>
    </row>
    <row r="18308" spans="39:39">
      <c r="AM18308" s="445"/>
    </row>
    <row r="18309" spans="39:39">
      <c r="AM18309" s="445"/>
    </row>
    <row r="18310" spans="39:39">
      <c r="AM18310" s="445"/>
    </row>
    <row r="18311" spans="39:39">
      <c r="AM18311" s="445"/>
    </row>
    <row r="18312" spans="39:39">
      <c r="AM18312" s="445"/>
    </row>
    <row r="18313" spans="39:39">
      <c r="AM18313" s="445"/>
    </row>
    <row r="18314" spans="39:39">
      <c r="AM18314" s="445"/>
    </row>
    <row r="18315" spans="39:39">
      <c r="AM18315" s="445"/>
    </row>
    <row r="18316" spans="39:39">
      <c r="AM18316" s="445"/>
    </row>
    <row r="18317" spans="39:39">
      <c r="AM18317" s="445"/>
    </row>
    <row r="18318" spans="39:39">
      <c r="AM18318" s="445"/>
    </row>
    <row r="18319" spans="39:39">
      <c r="AM18319" s="445"/>
    </row>
    <row r="18320" spans="39:39">
      <c r="AM18320" s="445"/>
    </row>
    <row r="18321" spans="39:39">
      <c r="AM18321" s="445"/>
    </row>
    <row r="18322" spans="39:39">
      <c r="AM18322" s="445"/>
    </row>
    <row r="18323" spans="39:39">
      <c r="AM18323" s="445"/>
    </row>
    <row r="18324" spans="39:39">
      <c r="AM18324" s="445"/>
    </row>
    <row r="18325" spans="39:39">
      <c r="AM18325" s="445"/>
    </row>
    <row r="18326" spans="39:39">
      <c r="AM18326" s="445"/>
    </row>
    <row r="18327" spans="39:39">
      <c r="AM18327" s="445"/>
    </row>
    <row r="18328" spans="39:39">
      <c r="AM18328" s="445"/>
    </row>
    <row r="18329" spans="39:39">
      <c r="AM18329" s="445"/>
    </row>
    <row r="18330" spans="39:39">
      <c r="AM18330" s="445"/>
    </row>
    <row r="18331" spans="39:39">
      <c r="AM18331" s="445"/>
    </row>
    <row r="18332" spans="39:39">
      <c r="AM18332" s="445"/>
    </row>
    <row r="18333" spans="39:39">
      <c r="AM18333" s="445"/>
    </row>
    <row r="18334" spans="39:39">
      <c r="AM18334" s="445"/>
    </row>
    <row r="18335" spans="39:39">
      <c r="AM18335" s="445"/>
    </row>
    <row r="18336" spans="39:39">
      <c r="AM18336" s="445"/>
    </row>
    <row r="18337" spans="39:39">
      <c r="AM18337" s="445"/>
    </row>
    <row r="18338" spans="39:39">
      <c r="AM18338" s="445"/>
    </row>
    <row r="18339" spans="39:39">
      <c r="AM18339" s="445"/>
    </row>
    <row r="18340" spans="39:39">
      <c r="AM18340" s="445"/>
    </row>
    <row r="18341" spans="39:39">
      <c r="AM18341" s="445"/>
    </row>
    <row r="18342" spans="39:39">
      <c r="AM18342" s="445"/>
    </row>
    <row r="18343" spans="39:39">
      <c r="AM18343" s="445"/>
    </row>
    <row r="18344" spans="39:39">
      <c r="AM18344" s="445"/>
    </row>
    <row r="18345" spans="39:39">
      <c r="AM18345" s="445"/>
    </row>
    <row r="18346" spans="39:39">
      <c r="AM18346" s="445"/>
    </row>
    <row r="18347" spans="39:39">
      <c r="AM18347" s="445"/>
    </row>
    <row r="18348" spans="39:39">
      <c r="AM18348" s="445"/>
    </row>
    <row r="18349" spans="39:39">
      <c r="AM18349" s="445"/>
    </row>
    <row r="18350" spans="39:39">
      <c r="AM18350" s="445"/>
    </row>
    <row r="18351" spans="39:39">
      <c r="AM18351" s="445"/>
    </row>
    <row r="18352" spans="39:39">
      <c r="AM18352" s="445"/>
    </row>
    <row r="18353" spans="39:39">
      <c r="AM18353" s="445"/>
    </row>
    <row r="18354" spans="39:39">
      <c r="AM18354" s="445"/>
    </row>
    <row r="18355" spans="39:39">
      <c r="AM18355" s="445"/>
    </row>
    <row r="18356" spans="39:39">
      <c r="AM18356" s="445"/>
    </row>
    <row r="18357" spans="39:39">
      <c r="AM18357" s="445"/>
    </row>
    <row r="18358" spans="39:39">
      <c r="AM18358" s="445"/>
    </row>
    <row r="18359" spans="39:39">
      <c r="AM18359" s="445"/>
    </row>
    <row r="18360" spans="39:39">
      <c r="AM18360" s="445"/>
    </row>
    <row r="18361" spans="39:39">
      <c r="AM18361" s="445"/>
    </row>
    <row r="18362" spans="39:39">
      <c r="AM18362" s="445"/>
    </row>
    <row r="18363" spans="39:39">
      <c r="AM18363" s="445"/>
    </row>
    <row r="18364" spans="39:39">
      <c r="AM18364" s="445"/>
    </row>
    <row r="18365" spans="39:39">
      <c r="AM18365" s="445"/>
    </row>
    <row r="18366" spans="39:39">
      <c r="AM18366" s="445"/>
    </row>
    <row r="18367" spans="39:39">
      <c r="AM18367" s="445"/>
    </row>
    <row r="18368" spans="39:39">
      <c r="AM18368" s="445"/>
    </row>
    <row r="18369" spans="39:39">
      <c r="AM18369" s="445"/>
    </row>
    <row r="18370" spans="39:39">
      <c r="AM18370" s="445"/>
    </row>
    <row r="18371" spans="39:39">
      <c r="AM18371" s="445"/>
    </row>
    <row r="18372" spans="39:39">
      <c r="AM18372" s="445"/>
    </row>
    <row r="18373" spans="39:39">
      <c r="AM18373" s="445"/>
    </row>
    <row r="18374" spans="39:39">
      <c r="AM18374" s="445"/>
    </row>
    <row r="18375" spans="39:39">
      <c r="AM18375" s="445"/>
    </row>
    <row r="18376" spans="39:39">
      <c r="AM18376" s="445"/>
    </row>
    <row r="18377" spans="39:39">
      <c r="AM18377" s="445"/>
    </row>
    <row r="18378" spans="39:39">
      <c r="AM18378" s="445"/>
    </row>
    <row r="18379" spans="39:39">
      <c r="AM18379" s="445"/>
    </row>
    <row r="18380" spans="39:39">
      <c r="AM18380" s="445"/>
    </row>
    <row r="18381" spans="39:39">
      <c r="AM18381" s="445"/>
    </row>
    <row r="18382" spans="39:39">
      <c r="AM18382" s="445"/>
    </row>
    <row r="18383" spans="39:39">
      <c r="AM18383" s="445"/>
    </row>
    <row r="18384" spans="39:39">
      <c r="AM18384" s="445"/>
    </row>
    <row r="18385" spans="39:39">
      <c r="AM18385" s="445"/>
    </row>
    <row r="18386" spans="39:39">
      <c r="AM18386" s="445"/>
    </row>
    <row r="18387" spans="39:39">
      <c r="AM18387" s="445"/>
    </row>
    <row r="18388" spans="39:39">
      <c r="AM18388" s="445"/>
    </row>
    <row r="18389" spans="39:39">
      <c r="AM18389" s="445"/>
    </row>
    <row r="18390" spans="39:39">
      <c r="AM18390" s="445"/>
    </row>
    <row r="18391" spans="39:39">
      <c r="AM18391" s="445"/>
    </row>
    <row r="18392" spans="39:39">
      <c r="AM18392" s="445"/>
    </row>
    <row r="18393" spans="39:39">
      <c r="AM18393" s="445"/>
    </row>
    <row r="18394" spans="39:39">
      <c r="AM18394" s="445"/>
    </row>
    <row r="18395" spans="39:39">
      <c r="AM18395" s="445"/>
    </row>
    <row r="18396" spans="39:39">
      <c r="AM18396" s="445"/>
    </row>
    <row r="18397" spans="39:39">
      <c r="AM18397" s="445"/>
    </row>
    <row r="18398" spans="39:39">
      <c r="AM18398" s="445"/>
    </row>
    <row r="18399" spans="39:39">
      <c r="AM18399" s="445"/>
    </row>
    <row r="18400" spans="39:39">
      <c r="AM18400" s="445"/>
    </row>
    <row r="18401" spans="39:39">
      <c r="AM18401" s="445"/>
    </row>
    <row r="18402" spans="39:39">
      <c r="AM18402" s="445"/>
    </row>
    <row r="18403" spans="39:39">
      <c r="AM18403" s="445"/>
    </row>
    <row r="18404" spans="39:39">
      <c r="AM18404" s="445"/>
    </row>
    <row r="18405" spans="39:39">
      <c r="AM18405" s="445"/>
    </row>
    <row r="18406" spans="39:39">
      <c r="AM18406" s="445"/>
    </row>
    <row r="18407" spans="39:39">
      <c r="AM18407" s="445"/>
    </row>
    <row r="18408" spans="39:39">
      <c r="AM18408" s="445"/>
    </row>
    <row r="18409" spans="39:39">
      <c r="AM18409" s="445"/>
    </row>
    <row r="18410" spans="39:39">
      <c r="AM18410" s="445"/>
    </row>
    <row r="18411" spans="39:39">
      <c r="AM18411" s="445"/>
    </row>
    <row r="18412" spans="39:39">
      <c r="AM18412" s="445"/>
    </row>
    <row r="18413" spans="39:39">
      <c r="AM18413" s="445"/>
    </row>
    <row r="18414" spans="39:39">
      <c r="AM18414" s="445"/>
    </row>
    <row r="18415" spans="39:39">
      <c r="AM18415" s="445"/>
    </row>
    <row r="18416" spans="39:39">
      <c r="AM18416" s="445"/>
    </row>
    <row r="18417" spans="39:39">
      <c r="AM18417" s="445"/>
    </row>
    <row r="18418" spans="39:39">
      <c r="AM18418" s="445"/>
    </row>
    <row r="18419" spans="39:39">
      <c r="AM18419" s="445"/>
    </row>
    <row r="18420" spans="39:39">
      <c r="AM18420" s="445"/>
    </row>
    <row r="18421" spans="39:39">
      <c r="AM18421" s="445"/>
    </row>
    <row r="18422" spans="39:39">
      <c r="AM18422" s="445"/>
    </row>
    <row r="18423" spans="39:39">
      <c r="AM18423" s="445"/>
    </row>
    <row r="18424" spans="39:39">
      <c r="AM18424" s="445"/>
    </row>
    <row r="18425" spans="39:39">
      <c r="AM18425" s="445"/>
    </row>
    <row r="18426" spans="39:39">
      <c r="AM18426" s="445"/>
    </row>
    <row r="18427" spans="39:39">
      <c r="AM18427" s="445"/>
    </row>
    <row r="18428" spans="39:39">
      <c r="AM18428" s="445"/>
    </row>
    <row r="18429" spans="39:39">
      <c r="AM18429" s="445"/>
    </row>
    <row r="18430" spans="39:39">
      <c r="AM18430" s="445"/>
    </row>
    <row r="18431" spans="39:39">
      <c r="AM18431" s="445"/>
    </row>
    <row r="18432" spans="39:39">
      <c r="AM18432" s="445"/>
    </row>
    <row r="18433" spans="39:39">
      <c r="AM18433" s="445"/>
    </row>
    <row r="18434" spans="39:39">
      <c r="AM18434" s="445"/>
    </row>
    <row r="18435" spans="39:39">
      <c r="AM18435" s="445"/>
    </row>
    <row r="18436" spans="39:39">
      <c r="AM18436" s="445"/>
    </row>
    <row r="18437" spans="39:39">
      <c r="AM18437" s="445"/>
    </row>
    <row r="18438" spans="39:39">
      <c r="AM18438" s="445"/>
    </row>
    <row r="18439" spans="39:39">
      <c r="AM18439" s="445"/>
    </row>
    <row r="18440" spans="39:39">
      <c r="AM18440" s="445"/>
    </row>
    <row r="18441" spans="39:39">
      <c r="AM18441" s="445"/>
    </row>
    <row r="18442" spans="39:39">
      <c r="AM18442" s="445"/>
    </row>
    <row r="18443" spans="39:39">
      <c r="AM18443" s="445"/>
    </row>
    <row r="18444" spans="39:39">
      <c r="AM18444" s="445"/>
    </row>
    <row r="18445" spans="39:39">
      <c r="AM18445" s="445"/>
    </row>
    <row r="18446" spans="39:39">
      <c r="AM18446" s="445"/>
    </row>
    <row r="18447" spans="39:39">
      <c r="AM18447" s="445"/>
    </row>
    <row r="18448" spans="39:39">
      <c r="AM18448" s="445"/>
    </row>
    <row r="18449" spans="39:39">
      <c r="AM18449" s="445"/>
    </row>
    <row r="18450" spans="39:39">
      <c r="AM18450" s="445"/>
    </row>
    <row r="18451" spans="39:39">
      <c r="AM18451" s="445"/>
    </row>
    <row r="18452" spans="39:39">
      <c r="AM18452" s="445"/>
    </row>
    <row r="18453" spans="39:39">
      <c r="AM18453" s="445"/>
    </row>
    <row r="18454" spans="39:39">
      <c r="AM18454" s="445"/>
    </row>
    <row r="18455" spans="39:39">
      <c r="AM18455" s="445"/>
    </row>
    <row r="18456" spans="39:39">
      <c r="AM18456" s="445"/>
    </row>
    <row r="18457" spans="39:39">
      <c r="AM18457" s="445"/>
    </row>
    <row r="18458" spans="39:39">
      <c r="AM18458" s="445"/>
    </row>
    <row r="18459" spans="39:39">
      <c r="AM18459" s="445"/>
    </row>
    <row r="18460" spans="39:39">
      <c r="AM18460" s="445"/>
    </row>
    <row r="18461" spans="39:39">
      <c r="AM18461" s="445"/>
    </row>
    <row r="18462" spans="39:39">
      <c r="AM18462" s="445"/>
    </row>
    <row r="18463" spans="39:39">
      <c r="AM18463" s="445"/>
    </row>
    <row r="18464" spans="39:39">
      <c r="AM18464" s="445"/>
    </row>
    <row r="18465" spans="39:39">
      <c r="AM18465" s="445"/>
    </row>
    <row r="18466" spans="39:39">
      <c r="AM18466" s="445"/>
    </row>
    <row r="18467" spans="39:39">
      <c r="AM18467" s="445"/>
    </row>
    <row r="18468" spans="39:39">
      <c r="AM18468" s="445"/>
    </row>
    <row r="18469" spans="39:39">
      <c r="AM18469" s="445"/>
    </row>
    <row r="18470" spans="39:39">
      <c r="AM18470" s="445"/>
    </row>
    <row r="18471" spans="39:39">
      <c r="AM18471" s="445"/>
    </row>
    <row r="18472" spans="39:39">
      <c r="AM18472" s="445"/>
    </row>
    <row r="18473" spans="39:39">
      <c r="AM18473" s="445"/>
    </row>
    <row r="18474" spans="39:39">
      <c r="AM18474" s="445"/>
    </row>
    <row r="18475" spans="39:39">
      <c r="AM18475" s="445"/>
    </row>
    <row r="18476" spans="39:39">
      <c r="AM18476" s="445"/>
    </row>
    <row r="18477" spans="39:39">
      <c r="AM18477" s="445"/>
    </row>
    <row r="18478" spans="39:39">
      <c r="AM18478" s="445"/>
    </row>
    <row r="18479" spans="39:39">
      <c r="AM18479" s="445"/>
    </row>
    <row r="18480" spans="39:39">
      <c r="AM18480" s="445"/>
    </row>
    <row r="18481" spans="39:39">
      <c r="AM18481" s="445"/>
    </row>
    <row r="18482" spans="39:39">
      <c r="AM18482" s="445"/>
    </row>
    <row r="18483" spans="39:39">
      <c r="AM18483" s="445"/>
    </row>
    <row r="18484" spans="39:39">
      <c r="AM18484" s="445"/>
    </row>
    <row r="18485" spans="39:39">
      <c r="AM18485" s="445"/>
    </row>
    <row r="18486" spans="39:39">
      <c r="AM18486" s="445"/>
    </row>
    <row r="18487" spans="39:39">
      <c r="AM18487" s="445"/>
    </row>
    <row r="18488" spans="39:39">
      <c r="AM18488" s="445"/>
    </row>
    <row r="18489" spans="39:39">
      <c r="AM18489" s="445"/>
    </row>
    <row r="18490" spans="39:39">
      <c r="AM18490" s="445"/>
    </row>
    <row r="18491" spans="39:39">
      <c r="AM18491" s="445"/>
    </row>
    <row r="18492" spans="39:39">
      <c r="AM18492" s="445"/>
    </row>
    <row r="18493" spans="39:39">
      <c r="AM18493" s="445"/>
    </row>
    <row r="18494" spans="39:39">
      <c r="AM18494" s="445"/>
    </row>
    <row r="18495" spans="39:39">
      <c r="AM18495" s="445"/>
    </row>
    <row r="18496" spans="39:39">
      <c r="AM18496" s="445"/>
    </row>
    <row r="18497" spans="39:39">
      <c r="AM18497" s="445"/>
    </row>
    <row r="18498" spans="39:39">
      <c r="AM18498" s="445"/>
    </row>
    <row r="18499" spans="39:39">
      <c r="AM18499" s="445"/>
    </row>
    <row r="18500" spans="39:39">
      <c r="AM18500" s="445"/>
    </row>
    <row r="18501" spans="39:39">
      <c r="AM18501" s="445"/>
    </row>
    <row r="18502" spans="39:39">
      <c r="AM18502" s="445"/>
    </row>
    <row r="18503" spans="39:39">
      <c r="AM18503" s="445"/>
    </row>
    <row r="18504" spans="39:39">
      <c r="AM18504" s="445"/>
    </row>
    <row r="18505" spans="39:39">
      <c r="AM18505" s="445"/>
    </row>
    <row r="18506" spans="39:39">
      <c r="AM18506" s="445"/>
    </row>
    <row r="18507" spans="39:39">
      <c r="AM18507" s="445"/>
    </row>
    <row r="18508" spans="39:39">
      <c r="AM18508" s="445"/>
    </row>
    <row r="18509" spans="39:39">
      <c r="AM18509" s="445"/>
    </row>
    <row r="18510" spans="39:39">
      <c r="AM18510" s="445"/>
    </row>
    <row r="18511" spans="39:39">
      <c r="AM18511" s="445"/>
    </row>
    <row r="18512" spans="39:39">
      <c r="AM18512" s="445"/>
    </row>
    <row r="18513" spans="39:39">
      <c r="AM18513" s="445"/>
    </row>
    <row r="18514" spans="39:39">
      <c r="AM18514" s="445"/>
    </row>
    <row r="18515" spans="39:39">
      <c r="AM18515" s="445"/>
    </row>
    <row r="18516" spans="39:39">
      <c r="AM18516" s="445"/>
    </row>
    <row r="18517" spans="39:39">
      <c r="AM18517" s="445"/>
    </row>
    <row r="18518" spans="39:39">
      <c r="AM18518" s="445"/>
    </row>
    <row r="18519" spans="39:39">
      <c r="AM18519" s="445"/>
    </row>
    <row r="18520" spans="39:39">
      <c r="AM18520" s="445"/>
    </row>
    <row r="18521" spans="39:39">
      <c r="AM18521" s="445"/>
    </row>
    <row r="18522" spans="39:39">
      <c r="AM18522" s="445"/>
    </row>
    <row r="18523" spans="39:39">
      <c r="AM18523" s="445"/>
    </row>
    <row r="18524" spans="39:39">
      <c r="AM18524" s="445"/>
    </row>
    <row r="18525" spans="39:39">
      <c r="AM18525" s="445"/>
    </row>
    <row r="18526" spans="39:39">
      <c r="AM18526" s="445"/>
    </row>
    <row r="18527" spans="39:39">
      <c r="AM18527" s="445"/>
    </row>
    <row r="18528" spans="39:39">
      <c r="AM18528" s="445"/>
    </row>
    <row r="18529" spans="39:39">
      <c r="AM18529" s="445"/>
    </row>
    <row r="18530" spans="39:39">
      <c r="AM18530" s="445"/>
    </row>
    <row r="18531" spans="39:39">
      <c r="AM18531" s="445"/>
    </row>
    <row r="18532" spans="39:39">
      <c r="AM18532" s="445"/>
    </row>
    <row r="18533" spans="39:39">
      <c r="AM18533" s="445"/>
    </row>
    <row r="18534" spans="39:39">
      <c r="AM18534" s="445"/>
    </row>
    <row r="18535" spans="39:39">
      <c r="AM18535" s="445"/>
    </row>
    <row r="18536" spans="39:39">
      <c r="AM18536" s="445"/>
    </row>
    <row r="18537" spans="39:39">
      <c r="AM18537" s="445"/>
    </row>
    <row r="18538" spans="39:39">
      <c r="AM18538" s="445"/>
    </row>
    <row r="18539" spans="39:39">
      <c r="AM18539" s="445"/>
    </row>
    <row r="18540" spans="39:39">
      <c r="AM18540" s="445"/>
    </row>
    <row r="18541" spans="39:39">
      <c r="AM18541" s="445"/>
    </row>
    <row r="18542" spans="39:39">
      <c r="AM18542" s="445"/>
    </row>
    <row r="18543" spans="39:39">
      <c r="AM18543" s="445"/>
    </row>
    <row r="18544" spans="39:39">
      <c r="AM18544" s="445"/>
    </row>
    <row r="18545" spans="39:39">
      <c r="AM18545" s="445"/>
    </row>
    <row r="18546" spans="39:39">
      <c r="AM18546" s="445"/>
    </row>
    <row r="18547" spans="39:39">
      <c r="AM18547" s="445"/>
    </row>
    <row r="18548" spans="39:39">
      <c r="AM18548" s="445"/>
    </row>
    <row r="18549" spans="39:39">
      <c r="AM18549" s="445"/>
    </row>
    <row r="18550" spans="39:39">
      <c r="AM18550" s="445"/>
    </row>
    <row r="18551" spans="39:39">
      <c r="AM18551" s="445"/>
    </row>
    <row r="18552" spans="39:39">
      <c r="AM18552" s="445"/>
    </row>
    <row r="18553" spans="39:39">
      <c r="AM18553" s="445"/>
    </row>
    <row r="18554" spans="39:39">
      <c r="AM18554" s="445"/>
    </row>
    <row r="18555" spans="39:39">
      <c r="AM18555" s="445"/>
    </row>
    <row r="18556" spans="39:39">
      <c r="AM18556" s="445"/>
    </row>
    <row r="18557" spans="39:39">
      <c r="AM18557" s="445"/>
    </row>
    <row r="18558" spans="39:39">
      <c r="AM18558" s="445"/>
    </row>
    <row r="18559" spans="39:39">
      <c r="AM18559" s="445"/>
    </row>
    <row r="18560" spans="39:39">
      <c r="AM18560" s="445"/>
    </row>
    <row r="18561" spans="39:39">
      <c r="AM18561" s="445"/>
    </row>
    <row r="18562" spans="39:39">
      <c r="AM18562" s="445"/>
    </row>
    <row r="18563" spans="39:39">
      <c r="AM18563" s="445"/>
    </row>
    <row r="18564" spans="39:39">
      <c r="AM18564" s="445"/>
    </row>
    <row r="18565" spans="39:39">
      <c r="AM18565" s="445"/>
    </row>
    <row r="18566" spans="39:39">
      <c r="AM18566" s="445"/>
    </row>
    <row r="18567" spans="39:39">
      <c r="AM18567" s="445"/>
    </row>
    <row r="18568" spans="39:39">
      <c r="AM18568" s="445"/>
    </row>
    <row r="18569" spans="39:39">
      <c r="AM18569" s="445"/>
    </row>
    <row r="18570" spans="39:39">
      <c r="AM18570" s="445"/>
    </row>
    <row r="18571" spans="39:39">
      <c r="AM18571" s="445"/>
    </row>
    <row r="18572" spans="39:39">
      <c r="AM18572" s="445"/>
    </row>
    <row r="18573" spans="39:39">
      <c r="AM18573" s="445"/>
    </row>
    <row r="18574" spans="39:39">
      <c r="AM18574" s="445"/>
    </row>
    <row r="18575" spans="39:39">
      <c r="AM18575" s="445"/>
    </row>
    <row r="18576" spans="39:39">
      <c r="AM18576" s="445"/>
    </row>
    <row r="18577" spans="39:39">
      <c r="AM18577" s="445"/>
    </row>
    <row r="18578" spans="39:39">
      <c r="AM18578" s="445"/>
    </row>
    <row r="18579" spans="39:39">
      <c r="AM18579" s="445"/>
    </row>
    <row r="18580" spans="39:39">
      <c r="AM18580" s="445"/>
    </row>
    <row r="18581" spans="39:39">
      <c r="AM18581" s="445"/>
    </row>
    <row r="18582" spans="39:39">
      <c r="AM18582" s="445"/>
    </row>
    <row r="18583" spans="39:39">
      <c r="AM18583" s="445"/>
    </row>
    <row r="18584" spans="39:39">
      <c r="AM18584" s="445"/>
    </row>
    <row r="18585" spans="39:39">
      <c r="AM18585" s="445"/>
    </row>
    <row r="18586" spans="39:39">
      <c r="AM18586" s="445"/>
    </row>
    <row r="18587" spans="39:39">
      <c r="AM18587" s="445"/>
    </row>
    <row r="18588" spans="39:39">
      <c r="AM18588" s="445"/>
    </row>
    <row r="18589" spans="39:39">
      <c r="AM18589" s="445"/>
    </row>
    <row r="18590" spans="39:39">
      <c r="AM18590" s="445"/>
    </row>
    <row r="18591" spans="39:39">
      <c r="AM18591" s="445"/>
    </row>
    <row r="18592" spans="39:39">
      <c r="AM18592" s="445"/>
    </row>
    <row r="18593" spans="39:39">
      <c r="AM18593" s="445"/>
    </row>
    <row r="18594" spans="39:39">
      <c r="AM18594" s="445"/>
    </row>
    <row r="18595" spans="39:39">
      <c r="AM18595" s="445"/>
    </row>
    <row r="18596" spans="39:39">
      <c r="AM18596" s="445"/>
    </row>
    <row r="18597" spans="39:39">
      <c r="AM18597" s="445"/>
    </row>
    <row r="18598" spans="39:39">
      <c r="AM18598" s="445"/>
    </row>
    <row r="18599" spans="39:39">
      <c r="AM18599" s="445"/>
    </row>
    <row r="18600" spans="39:39">
      <c r="AM18600" s="445"/>
    </row>
    <row r="18601" spans="39:39">
      <c r="AM18601" s="445"/>
    </row>
    <row r="18602" spans="39:39">
      <c r="AM18602" s="445"/>
    </row>
    <row r="18603" spans="39:39">
      <c r="AM18603" s="445"/>
    </row>
    <row r="18604" spans="39:39">
      <c r="AM18604" s="445"/>
    </row>
    <row r="18605" spans="39:39">
      <c r="AM18605" s="445"/>
    </row>
    <row r="18606" spans="39:39">
      <c r="AM18606" s="445"/>
    </row>
    <row r="18607" spans="39:39">
      <c r="AM18607" s="445"/>
    </row>
    <row r="18608" spans="39:39">
      <c r="AM18608" s="445"/>
    </row>
    <row r="18609" spans="39:39">
      <c r="AM18609" s="445"/>
    </row>
    <row r="18610" spans="39:39">
      <c r="AM18610" s="445"/>
    </row>
    <row r="18611" spans="39:39">
      <c r="AM18611" s="445"/>
    </row>
    <row r="18612" spans="39:39">
      <c r="AM18612" s="445"/>
    </row>
    <row r="18613" spans="39:39">
      <c r="AM18613" s="445"/>
    </row>
    <row r="18614" spans="39:39">
      <c r="AM18614" s="445"/>
    </row>
    <row r="18615" spans="39:39">
      <c r="AM18615" s="445"/>
    </row>
    <row r="18616" spans="39:39">
      <c r="AM18616" s="445"/>
    </row>
    <row r="18617" spans="39:39">
      <c r="AM18617" s="445"/>
    </row>
    <row r="18618" spans="39:39">
      <c r="AM18618" s="445"/>
    </row>
    <row r="18619" spans="39:39">
      <c r="AM18619" s="445"/>
    </row>
    <row r="18620" spans="39:39">
      <c r="AM18620" s="445"/>
    </row>
    <row r="18621" spans="39:39">
      <c r="AM18621" s="445"/>
    </row>
    <row r="18622" spans="39:39">
      <c r="AM18622" s="445"/>
    </row>
    <row r="18623" spans="39:39">
      <c r="AM18623" s="445"/>
    </row>
    <row r="18624" spans="39:39">
      <c r="AM18624" s="445"/>
    </row>
    <row r="18625" spans="39:39">
      <c r="AM18625" s="445"/>
    </row>
    <row r="18626" spans="39:39">
      <c r="AM18626" s="445"/>
    </row>
    <row r="18627" spans="39:39">
      <c r="AM18627" s="445"/>
    </row>
    <row r="18628" spans="39:39">
      <c r="AM18628" s="445"/>
    </row>
    <row r="18629" spans="39:39">
      <c r="AM18629" s="445"/>
    </row>
    <row r="18630" spans="39:39">
      <c r="AM18630" s="445"/>
    </row>
    <row r="18631" spans="39:39">
      <c r="AM18631" s="445"/>
    </row>
    <row r="18632" spans="39:39">
      <c r="AM18632" s="445"/>
    </row>
    <row r="18633" spans="39:39">
      <c r="AM18633" s="445"/>
    </row>
    <row r="18634" spans="39:39">
      <c r="AM18634" s="445"/>
    </row>
    <row r="18635" spans="39:39">
      <c r="AM18635" s="445"/>
    </row>
    <row r="18636" spans="39:39">
      <c r="AM18636" s="445"/>
    </row>
    <row r="18637" spans="39:39">
      <c r="AM18637" s="445"/>
    </row>
    <row r="18638" spans="39:39">
      <c r="AM18638" s="445"/>
    </row>
    <row r="18639" spans="39:39">
      <c r="AM18639" s="445"/>
    </row>
    <row r="18640" spans="39:39">
      <c r="AM18640" s="445"/>
    </row>
    <row r="18641" spans="39:39">
      <c r="AM18641" s="445"/>
    </row>
    <row r="18642" spans="39:39">
      <c r="AM18642" s="445"/>
    </row>
    <row r="18643" spans="39:39">
      <c r="AM18643" s="445"/>
    </row>
    <row r="18644" spans="39:39">
      <c r="AM18644" s="445"/>
    </row>
    <row r="18645" spans="39:39">
      <c r="AM18645" s="445"/>
    </row>
    <row r="18646" spans="39:39">
      <c r="AM18646" s="445"/>
    </row>
    <row r="18647" spans="39:39">
      <c r="AM18647" s="445"/>
    </row>
    <row r="18648" spans="39:39">
      <c r="AM18648" s="445"/>
    </row>
    <row r="18649" spans="39:39">
      <c r="AM18649" s="445"/>
    </row>
    <row r="18650" spans="39:39">
      <c r="AM18650" s="445"/>
    </row>
    <row r="18651" spans="39:39">
      <c r="AM18651" s="445"/>
    </row>
    <row r="18652" spans="39:39">
      <c r="AM18652" s="445"/>
    </row>
    <row r="18653" spans="39:39">
      <c r="AM18653" s="445"/>
    </row>
    <row r="18654" spans="39:39">
      <c r="AM18654" s="445"/>
    </row>
    <row r="18655" spans="39:39">
      <c r="AM18655" s="445"/>
    </row>
    <row r="18656" spans="39:39">
      <c r="AM18656" s="445"/>
    </row>
    <row r="18657" spans="39:39">
      <c r="AM18657" s="445"/>
    </row>
    <row r="18658" spans="39:39">
      <c r="AM18658" s="445"/>
    </row>
    <row r="18659" spans="39:39">
      <c r="AM18659" s="445"/>
    </row>
    <row r="18660" spans="39:39">
      <c r="AM18660" s="445"/>
    </row>
    <row r="18661" spans="39:39">
      <c r="AM18661" s="445"/>
    </row>
    <row r="18662" spans="39:39">
      <c r="AM18662" s="445"/>
    </row>
    <row r="18663" spans="39:39">
      <c r="AM18663" s="445"/>
    </row>
    <row r="18664" spans="39:39">
      <c r="AM18664" s="445"/>
    </row>
    <row r="18665" spans="39:39">
      <c r="AM18665" s="445"/>
    </row>
    <row r="18666" spans="39:39">
      <c r="AM18666" s="445"/>
    </row>
    <row r="18667" spans="39:39">
      <c r="AM18667" s="445"/>
    </row>
    <row r="18668" spans="39:39">
      <c r="AM18668" s="445"/>
    </row>
    <row r="18669" spans="39:39">
      <c r="AM18669" s="445"/>
    </row>
    <row r="18670" spans="39:39">
      <c r="AM18670" s="445"/>
    </row>
    <row r="18671" spans="39:39">
      <c r="AM18671" s="445"/>
    </row>
    <row r="18672" spans="39:39">
      <c r="AM18672" s="445"/>
    </row>
    <row r="18673" spans="39:39">
      <c r="AM18673" s="445"/>
    </row>
    <row r="18674" spans="39:39">
      <c r="AM18674" s="445"/>
    </row>
    <row r="18675" spans="39:39">
      <c r="AM18675" s="445"/>
    </row>
    <row r="18676" spans="39:39">
      <c r="AM18676" s="445"/>
    </row>
    <row r="18677" spans="39:39">
      <c r="AM18677" s="445"/>
    </row>
    <row r="18678" spans="39:39">
      <c r="AM18678" s="445"/>
    </row>
    <row r="18679" spans="39:39">
      <c r="AM18679" s="445"/>
    </row>
    <row r="18680" spans="39:39">
      <c r="AM18680" s="445"/>
    </row>
    <row r="18681" spans="39:39">
      <c r="AM18681" s="445"/>
    </row>
    <row r="18682" spans="39:39">
      <c r="AM18682" s="445"/>
    </row>
    <row r="18683" spans="39:39">
      <c r="AM18683" s="445"/>
    </row>
    <row r="18684" spans="39:39">
      <c r="AM18684" s="445"/>
    </row>
    <row r="18685" spans="39:39">
      <c r="AM18685" s="445"/>
    </row>
    <row r="18686" spans="39:39">
      <c r="AM18686" s="445"/>
    </row>
    <row r="18687" spans="39:39">
      <c r="AM18687" s="445"/>
    </row>
    <row r="18688" spans="39:39">
      <c r="AM18688" s="445"/>
    </row>
    <row r="18689" spans="39:39">
      <c r="AM18689" s="445"/>
    </row>
    <row r="18690" spans="39:39">
      <c r="AM18690" s="445"/>
    </row>
    <row r="18691" spans="39:39">
      <c r="AM18691" s="445"/>
    </row>
    <row r="18692" spans="39:39">
      <c r="AM18692" s="445"/>
    </row>
    <row r="18693" spans="39:39">
      <c r="AM18693" s="445"/>
    </row>
    <row r="18694" spans="39:39">
      <c r="AM18694" s="445"/>
    </row>
    <row r="18695" spans="39:39">
      <c r="AM18695" s="445"/>
    </row>
    <row r="18696" spans="39:39">
      <c r="AM18696" s="445"/>
    </row>
    <row r="18697" spans="39:39">
      <c r="AM18697" s="445"/>
    </row>
    <row r="18698" spans="39:39">
      <c r="AM18698" s="445"/>
    </row>
    <row r="18699" spans="39:39">
      <c r="AM18699" s="445"/>
    </row>
    <row r="18700" spans="39:39">
      <c r="AM18700" s="445"/>
    </row>
    <row r="18701" spans="39:39">
      <c r="AM18701" s="445"/>
    </row>
    <row r="18702" spans="39:39">
      <c r="AM18702" s="445"/>
    </row>
    <row r="18703" spans="39:39">
      <c r="AM18703" s="445"/>
    </row>
    <row r="18704" spans="39:39">
      <c r="AM18704" s="445"/>
    </row>
    <row r="18705" spans="39:39">
      <c r="AM18705" s="445"/>
    </row>
    <row r="18706" spans="39:39">
      <c r="AM18706" s="445"/>
    </row>
    <row r="18707" spans="39:39">
      <c r="AM18707" s="445"/>
    </row>
    <row r="18708" spans="39:39">
      <c r="AM18708" s="445"/>
    </row>
    <row r="18709" spans="39:39">
      <c r="AM18709" s="445"/>
    </row>
    <row r="18710" spans="39:39">
      <c r="AM18710" s="445"/>
    </row>
    <row r="18711" spans="39:39">
      <c r="AM18711" s="445"/>
    </row>
    <row r="18712" spans="39:39">
      <c r="AM18712" s="445"/>
    </row>
    <row r="18713" spans="39:39">
      <c r="AM18713" s="445"/>
    </row>
    <row r="18714" spans="39:39">
      <c r="AM18714" s="445"/>
    </row>
    <row r="18715" spans="39:39">
      <c r="AM18715" s="445"/>
    </row>
    <row r="18716" spans="39:39">
      <c r="AM18716" s="445"/>
    </row>
    <row r="18717" spans="39:39">
      <c r="AM18717" s="445"/>
    </row>
    <row r="18718" spans="39:39">
      <c r="AM18718" s="445"/>
    </row>
    <row r="18719" spans="39:39">
      <c r="AM18719" s="445"/>
    </row>
    <row r="18720" spans="39:39">
      <c r="AM18720" s="445"/>
    </row>
    <row r="18721" spans="39:39">
      <c r="AM18721" s="445"/>
    </row>
    <row r="18722" spans="39:39">
      <c r="AM18722" s="445"/>
    </row>
    <row r="18723" spans="39:39">
      <c r="AM18723" s="445"/>
    </row>
    <row r="18724" spans="39:39">
      <c r="AM18724" s="445"/>
    </row>
    <row r="18725" spans="39:39">
      <c r="AM18725" s="445"/>
    </row>
    <row r="18726" spans="39:39">
      <c r="AM18726" s="445"/>
    </row>
    <row r="18727" spans="39:39">
      <c r="AM18727" s="445"/>
    </row>
    <row r="18728" spans="39:39">
      <c r="AM18728" s="445"/>
    </row>
    <row r="18729" spans="39:39">
      <c r="AM18729" s="445"/>
    </row>
    <row r="18730" spans="39:39">
      <c r="AM18730" s="445"/>
    </row>
    <row r="18731" spans="39:39">
      <c r="AM18731" s="445"/>
    </row>
    <row r="18732" spans="39:39">
      <c r="AM18732" s="445"/>
    </row>
    <row r="18733" spans="39:39">
      <c r="AM18733" s="445"/>
    </row>
    <row r="18734" spans="39:39">
      <c r="AM18734" s="445"/>
    </row>
    <row r="18735" spans="39:39">
      <c r="AM18735" s="445"/>
    </row>
    <row r="18736" spans="39:39">
      <c r="AM18736" s="445"/>
    </row>
    <row r="18737" spans="39:39">
      <c r="AM18737" s="445"/>
    </row>
    <row r="18738" spans="39:39">
      <c r="AM18738" s="445"/>
    </row>
    <row r="18739" spans="39:39">
      <c r="AM18739" s="445"/>
    </row>
    <row r="18740" spans="39:39">
      <c r="AM18740" s="445"/>
    </row>
    <row r="18741" spans="39:39">
      <c r="AM18741" s="445"/>
    </row>
    <row r="18742" spans="39:39">
      <c r="AM18742" s="445"/>
    </row>
    <row r="18743" spans="39:39">
      <c r="AM18743" s="445"/>
    </row>
    <row r="18744" spans="39:39">
      <c r="AM18744" s="445"/>
    </row>
    <row r="18745" spans="39:39">
      <c r="AM18745" s="445"/>
    </row>
    <row r="18746" spans="39:39">
      <c r="AM18746" s="445"/>
    </row>
    <row r="18747" spans="39:39">
      <c r="AM18747" s="445"/>
    </row>
    <row r="18748" spans="39:39">
      <c r="AM18748" s="445"/>
    </row>
    <row r="18749" spans="39:39">
      <c r="AM18749" s="445"/>
    </row>
    <row r="18750" spans="39:39">
      <c r="AM18750" s="445"/>
    </row>
    <row r="18751" spans="39:39">
      <c r="AM18751" s="445"/>
    </row>
    <row r="18752" spans="39:39">
      <c r="AM18752" s="445"/>
    </row>
    <row r="18753" spans="39:39">
      <c r="AM18753" s="445"/>
    </row>
    <row r="18754" spans="39:39">
      <c r="AM18754" s="445"/>
    </row>
    <row r="18755" spans="39:39">
      <c r="AM18755" s="445"/>
    </row>
    <row r="18756" spans="39:39">
      <c r="AM18756" s="445"/>
    </row>
    <row r="18757" spans="39:39">
      <c r="AM18757" s="445"/>
    </row>
    <row r="18758" spans="39:39">
      <c r="AM18758" s="445"/>
    </row>
    <row r="18759" spans="39:39">
      <c r="AM18759" s="445"/>
    </row>
    <row r="18760" spans="39:39">
      <c r="AM18760" s="445"/>
    </row>
    <row r="18761" spans="39:39">
      <c r="AM18761" s="445"/>
    </row>
    <row r="18762" spans="39:39">
      <c r="AM18762" s="445"/>
    </row>
    <row r="18763" spans="39:39">
      <c r="AM18763" s="445"/>
    </row>
    <row r="18764" spans="39:39">
      <c r="AM18764" s="445"/>
    </row>
    <row r="18765" spans="39:39">
      <c r="AM18765" s="445"/>
    </row>
    <row r="18766" spans="39:39">
      <c r="AM18766" s="445"/>
    </row>
    <row r="18767" spans="39:39">
      <c r="AM18767" s="445"/>
    </row>
    <row r="18768" spans="39:39">
      <c r="AM18768" s="445"/>
    </row>
    <row r="18769" spans="39:39">
      <c r="AM18769" s="445"/>
    </row>
    <row r="18770" spans="39:39">
      <c r="AM18770" s="445"/>
    </row>
    <row r="18771" spans="39:39">
      <c r="AM18771" s="445"/>
    </row>
    <row r="18772" spans="39:39">
      <c r="AM18772" s="445"/>
    </row>
    <row r="18773" spans="39:39">
      <c r="AM18773" s="445"/>
    </row>
    <row r="18774" spans="39:39">
      <c r="AM18774" s="445"/>
    </row>
    <row r="18775" spans="39:39">
      <c r="AM18775" s="445"/>
    </row>
    <row r="18776" spans="39:39">
      <c r="AM18776" s="445"/>
    </row>
    <row r="18777" spans="39:39">
      <c r="AM18777" s="445"/>
    </row>
    <row r="18778" spans="39:39">
      <c r="AM18778" s="445"/>
    </row>
    <row r="18779" spans="39:39">
      <c r="AM18779" s="445"/>
    </row>
    <row r="18780" spans="39:39">
      <c r="AM18780" s="445"/>
    </row>
    <row r="18781" spans="39:39">
      <c r="AM18781" s="445"/>
    </row>
    <row r="18782" spans="39:39">
      <c r="AM18782" s="445"/>
    </row>
    <row r="18783" spans="39:39">
      <c r="AM18783" s="445"/>
    </row>
    <row r="18784" spans="39:39">
      <c r="AM18784" s="445"/>
    </row>
    <row r="18785" spans="39:39">
      <c r="AM18785" s="445"/>
    </row>
    <row r="18786" spans="39:39">
      <c r="AM18786" s="445"/>
    </row>
    <row r="18787" spans="39:39">
      <c r="AM18787" s="445"/>
    </row>
    <row r="18788" spans="39:39">
      <c r="AM18788" s="445"/>
    </row>
    <row r="18789" spans="39:39">
      <c r="AM18789" s="445"/>
    </row>
    <row r="18790" spans="39:39">
      <c r="AM18790" s="445"/>
    </row>
    <row r="18791" spans="39:39">
      <c r="AM18791" s="445"/>
    </row>
    <row r="18792" spans="39:39">
      <c r="AM18792" s="445"/>
    </row>
    <row r="18793" spans="39:39">
      <c r="AM18793" s="445"/>
    </row>
    <row r="18794" spans="39:39">
      <c r="AM18794" s="445"/>
    </row>
    <row r="18795" spans="39:39">
      <c r="AM18795" s="445"/>
    </row>
    <row r="18796" spans="39:39">
      <c r="AM18796" s="445"/>
    </row>
    <row r="18797" spans="39:39">
      <c r="AM18797" s="445"/>
    </row>
    <row r="18798" spans="39:39">
      <c r="AM18798" s="445"/>
    </row>
    <row r="18799" spans="39:39">
      <c r="AM18799" s="445"/>
    </row>
    <row r="18800" spans="39:39">
      <c r="AM18800" s="445"/>
    </row>
    <row r="18801" spans="39:39">
      <c r="AM18801" s="445"/>
    </row>
    <row r="18802" spans="39:39">
      <c r="AM18802" s="445"/>
    </row>
    <row r="18803" spans="39:39">
      <c r="AM18803" s="445"/>
    </row>
    <row r="18804" spans="39:39">
      <c r="AM18804" s="445"/>
    </row>
    <row r="18805" spans="39:39">
      <c r="AM18805" s="445"/>
    </row>
    <row r="18806" spans="39:39">
      <c r="AM18806" s="445"/>
    </row>
    <row r="18807" spans="39:39">
      <c r="AM18807" s="445"/>
    </row>
    <row r="18808" spans="39:39">
      <c r="AM18808" s="445"/>
    </row>
    <row r="18809" spans="39:39">
      <c r="AM18809" s="445"/>
    </row>
    <row r="18810" spans="39:39">
      <c r="AM18810" s="445"/>
    </row>
    <row r="18811" spans="39:39">
      <c r="AM18811" s="445"/>
    </row>
    <row r="18812" spans="39:39">
      <c r="AM18812" s="445"/>
    </row>
    <row r="18813" spans="39:39">
      <c r="AM18813" s="445"/>
    </row>
    <row r="18814" spans="39:39">
      <c r="AM18814" s="445"/>
    </row>
    <row r="18815" spans="39:39">
      <c r="AM18815" s="445"/>
    </row>
    <row r="18816" spans="39:39">
      <c r="AM18816" s="445"/>
    </row>
    <row r="18817" spans="39:39">
      <c r="AM18817" s="445"/>
    </row>
    <row r="18818" spans="39:39">
      <c r="AM18818" s="445"/>
    </row>
    <row r="18819" spans="39:39">
      <c r="AM18819" s="445"/>
    </row>
    <row r="18820" spans="39:39">
      <c r="AM18820" s="445"/>
    </row>
    <row r="18821" spans="39:39">
      <c r="AM18821" s="445"/>
    </row>
    <row r="18822" spans="39:39">
      <c r="AM18822" s="445"/>
    </row>
    <row r="18823" spans="39:39">
      <c r="AM18823" s="445"/>
    </row>
    <row r="18824" spans="39:39">
      <c r="AM18824" s="445"/>
    </row>
    <row r="18825" spans="39:39">
      <c r="AM18825" s="445"/>
    </row>
    <row r="18826" spans="39:39">
      <c r="AM18826" s="445"/>
    </row>
    <row r="18827" spans="39:39">
      <c r="AM18827" s="445"/>
    </row>
    <row r="18828" spans="39:39">
      <c r="AM18828" s="445"/>
    </row>
    <row r="18829" spans="39:39">
      <c r="AM18829" s="445"/>
    </row>
    <row r="18830" spans="39:39">
      <c r="AM18830" s="445"/>
    </row>
    <row r="18831" spans="39:39">
      <c r="AM18831" s="445"/>
    </row>
    <row r="18832" spans="39:39">
      <c r="AM18832" s="445"/>
    </row>
    <row r="18833" spans="39:39">
      <c r="AM18833" s="445"/>
    </row>
    <row r="18834" spans="39:39">
      <c r="AM18834" s="445"/>
    </row>
    <row r="18835" spans="39:39">
      <c r="AM18835" s="445"/>
    </row>
    <row r="18836" spans="39:39">
      <c r="AM18836" s="445"/>
    </row>
    <row r="18837" spans="39:39">
      <c r="AM18837" s="445"/>
    </row>
    <row r="18838" spans="39:39">
      <c r="AM18838" s="445"/>
    </row>
    <row r="18839" spans="39:39">
      <c r="AM18839" s="445"/>
    </row>
    <row r="18840" spans="39:39">
      <c r="AM18840" s="445"/>
    </row>
    <row r="18841" spans="39:39">
      <c r="AM18841" s="445"/>
    </row>
    <row r="18842" spans="39:39">
      <c r="AM18842" s="445"/>
    </row>
    <row r="18843" spans="39:39">
      <c r="AM18843" s="445"/>
    </row>
    <row r="18844" spans="39:39">
      <c r="AM18844" s="445"/>
    </row>
    <row r="18845" spans="39:39">
      <c r="AM18845" s="445"/>
    </row>
    <row r="18846" spans="39:39">
      <c r="AM18846" s="445"/>
    </row>
    <row r="18847" spans="39:39">
      <c r="AM18847" s="445"/>
    </row>
    <row r="18848" spans="39:39">
      <c r="AM18848" s="445"/>
    </row>
    <row r="18849" spans="39:39">
      <c r="AM18849" s="445"/>
    </row>
    <row r="18850" spans="39:39">
      <c r="AM18850" s="445"/>
    </row>
    <row r="18851" spans="39:39">
      <c r="AM18851" s="445"/>
    </row>
    <row r="18852" spans="39:39">
      <c r="AM18852" s="445"/>
    </row>
    <row r="18853" spans="39:39">
      <c r="AM18853" s="445"/>
    </row>
    <row r="18854" spans="39:39">
      <c r="AM18854" s="445"/>
    </row>
    <row r="18855" spans="39:39">
      <c r="AM18855" s="445"/>
    </row>
    <row r="18856" spans="39:39">
      <c r="AM18856" s="445"/>
    </row>
    <row r="18857" spans="39:39">
      <c r="AM18857" s="445"/>
    </row>
    <row r="18858" spans="39:39">
      <c r="AM18858" s="445"/>
    </row>
    <row r="18859" spans="39:39">
      <c r="AM18859" s="445"/>
    </row>
    <row r="18860" spans="39:39">
      <c r="AM18860" s="445"/>
    </row>
    <row r="18861" spans="39:39">
      <c r="AM18861" s="445"/>
    </row>
    <row r="18862" spans="39:39">
      <c r="AM18862" s="445"/>
    </row>
    <row r="18863" spans="39:39">
      <c r="AM18863" s="445"/>
    </row>
    <row r="18864" spans="39:39">
      <c r="AM18864" s="445"/>
    </row>
    <row r="18865" spans="39:39">
      <c r="AM18865" s="445"/>
    </row>
    <row r="18866" spans="39:39">
      <c r="AM18866" s="445"/>
    </row>
    <row r="18867" spans="39:39">
      <c r="AM18867" s="445"/>
    </row>
    <row r="18868" spans="39:39">
      <c r="AM18868" s="445"/>
    </row>
    <row r="18869" spans="39:39">
      <c r="AM18869" s="445"/>
    </row>
    <row r="18870" spans="39:39">
      <c r="AM18870" s="445"/>
    </row>
    <row r="18871" spans="39:39">
      <c r="AM18871" s="445"/>
    </row>
    <row r="18872" spans="39:39">
      <c r="AM18872" s="445"/>
    </row>
    <row r="18873" spans="39:39">
      <c r="AM18873" s="445"/>
    </row>
    <row r="18874" spans="39:39">
      <c r="AM18874" s="445"/>
    </row>
    <row r="18875" spans="39:39">
      <c r="AM18875" s="445"/>
    </row>
    <row r="18876" spans="39:39">
      <c r="AM18876" s="445"/>
    </row>
    <row r="18877" spans="39:39">
      <c r="AM18877" s="445"/>
    </row>
    <row r="18878" spans="39:39">
      <c r="AM18878" s="445"/>
    </row>
    <row r="18879" spans="39:39">
      <c r="AM18879" s="445"/>
    </row>
    <row r="18880" spans="39:39">
      <c r="AM18880" s="445"/>
    </row>
    <row r="18881" spans="39:39">
      <c r="AM18881" s="445"/>
    </row>
    <row r="18882" spans="39:39">
      <c r="AM18882" s="445"/>
    </row>
    <row r="18883" spans="39:39">
      <c r="AM18883" s="445"/>
    </row>
    <row r="18884" spans="39:39">
      <c r="AM18884" s="445"/>
    </row>
    <row r="18885" spans="39:39">
      <c r="AM18885" s="445"/>
    </row>
    <row r="18886" spans="39:39">
      <c r="AM18886" s="445"/>
    </row>
    <row r="18887" spans="39:39">
      <c r="AM18887" s="445"/>
    </row>
    <row r="18888" spans="39:39">
      <c r="AM18888" s="445"/>
    </row>
    <row r="18889" spans="39:39">
      <c r="AM18889" s="445"/>
    </row>
    <row r="18890" spans="39:39">
      <c r="AM18890" s="445"/>
    </row>
    <row r="18891" spans="39:39">
      <c r="AM18891" s="445"/>
    </row>
    <row r="18892" spans="39:39">
      <c r="AM18892" s="445"/>
    </row>
    <row r="18893" spans="39:39">
      <c r="AM18893" s="445"/>
    </row>
    <row r="18894" spans="39:39">
      <c r="AM18894" s="445"/>
    </row>
    <row r="18895" spans="39:39">
      <c r="AM18895" s="445"/>
    </row>
    <row r="18896" spans="39:39">
      <c r="AM18896" s="445"/>
    </row>
    <row r="18897" spans="39:39">
      <c r="AM18897" s="445"/>
    </row>
    <row r="18898" spans="39:39">
      <c r="AM18898" s="445"/>
    </row>
    <row r="18899" spans="39:39">
      <c r="AM18899" s="445"/>
    </row>
    <row r="18900" spans="39:39">
      <c r="AM18900" s="445"/>
    </row>
    <row r="18901" spans="39:39">
      <c r="AM18901" s="445"/>
    </row>
    <row r="18902" spans="39:39">
      <c r="AM18902" s="445"/>
    </row>
    <row r="18903" spans="39:39">
      <c r="AM18903" s="445"/>
    </row>
    <row r="18904" spans="39:39">
      <c r="AM18904" s="445"/>
    </row>
    <row r="18905" spans="39:39">
      <c r="AM18905" s="445"/>
    </row>
    <row r="18906" spans="39:39">
      <c r="AM18906" s="445"/>
    </row>
    <row r="18907" spans="39:39">
      <c r="AM18907" s="445"/>
    </row>
    <row r="18908" spans="39:39">
      <c r="AM18908" s="445"/>
    </row>
    <row r="18909" spans="39:39">
      <c r="AM18909" s="445"/>
    </row>
    <row r="18910" spans="39:39">
      <c r="AM18910" s="445"/>
    </row>
    <row r="18911" spans="39:39">
      <c r="AM18911" s="445"/>
    </row>
    <row r="18912" spans="39:39">
      <c r="AM18912" s="445"/>
    </row>
    <row r="18913" spans="39:39">
      <c r="AM18913" s="445"/>
    </row>
    <row r="18914" spans="39:39">
      <c r="AM18914" s="445"/>
    </row>
    <row r="18915" spans="39:39">
      <c r="AM18915" s="445"/>
    </row>
    <row r="18916" spans="39:39">
      <c r="AM18916" s="445"/>
    </row>
    <row r="18917" spans="39:39">
      <c r="AM18917" s="445"/>
    </row>
    <row r="18918" spans="39:39">
      <c r="AM18918" s="445"/>
    </row>
    <row r="18919" spans="39:39">
      <c r="AM18919" s="445"/>
    </row>
    <row r="18920" spans="39:39">
      <c r="AM18920" s="445"/>
    </row>
    <row r="18921" spans="39:39">
      <c r="AM18921" s="445"/>
    </row>
    <row r="18922" spans="39:39">
      <c r="AM18922" s="445"/>
    </row>
    <row r="18923" spans="39:39">
      <c r="AM18923" s="445"/>
    </row>
    <row r="18924" spans="39:39">
      <c r="AM18924" s="445"/>
    </row>
    <row r="18925" spans="39:39">
      <c r="AM18925" s="445"/>
    </row>
    <row r="18926" spans="39:39">
      <c r="AM18926" s="445"/>
    </row>
    <row r="18927" spans="39:39">
      <c r="AM18927" s="445"/>
    </row>
    <row r="18928" spans="39:39">
      <c r="AM18928" s="445"/>
    </row>
    <row r="18929" spans="39:39">
      <c r="AM18929" s="445"/>
    </row>
    <row r="18930" spans="39:39">
      <c r="AM18930" s="445"/>
    </row>
    <row r="18931" spans="39:39">
      <c r="AM18931" s="445"/>
    </row>
    <row r="18932" spans="39:39">
      <c r="AM18932" s="445"/>
    </row>
    <row r="18933" spans="39:39">
      <c r="AM18933" s="445"/>
    </row>
    <row r="18934" spans="39:39">
      <c r="AM18934" s="445"/>
    </row>
    <row r="18935" spans="39:39">
      <c r="AM18935" s="445"/>
    </row>
    <row r="18936" spans="39:39">
      <c r="AM18936" s="445"/>
    </row>
    <row r="18937" spans="39:39">
      <c r="AM18937" s="445"/>
    </row>
    <row r="18938" spans="39:39">
      <c r="AM18938" s="445"/>
    </row>
    <row r="18939" spans="39:39">
      <c r="AM18939" s="445"/>
    </row>
    <row r="18940" spans="39:39">
      <c r="AM18940" s="445"/>
    </row>
    <row r="18941" spans="39:39">
      <c r="AM18941" s="445"/>
    </row>
    <row r="18942" spans="39:39">
      <c r="AM18942" s="445"/>
    </row>
    <row r="18943" spans="39:39">
      <c r="AM18943" s="445"/>
    </row>
    <row r="18944" spans="39:39">
      <c r="AM18944" s="445"/>
    </row>
    <row r="18945" spans="39:39">
      <c r="AM18945" s="445"/>
    </row>
    <row r="18946" spans="39:39">
      <c r="AM18946" s="445"/>
    </row>
    <row r="18947" spans="39:39">
      <c r="AM18947" s="445"/>
    </row>
    <row r="18948" spans="39:39">
      <c r="AM18948" s="445"/>
    </row>
    <row r="18949" spans="39:39">
      <c r="AM18949" s="445"/>
    </row>
    <row r="18950" spans="39:39">
      <c r="AM18950" s="445"/>
    </row>
    <row r="18951" spans="39:39">
      <c r="AM18951" s="445"/>
    </row>
    <row r="18952" spans="39:39">
      <c r="AM18952" s="445"/>
    </row>
    <row r="18953" spans="39:39">
      <c r="AM18953" s="445"/>
    </row>
    <row r="18954" spans="39:39">
      <c r="AM18954" s="445"/>
    </row>
    <row r="18955" spans="39:39">
      <c r="AM18955" s="445"/>
    </row>
    <row r="18956" spans="39:39">
      <c r="AM18956" s="445"/>
    </row>
    <row r="18957" spans="39:39">
      <c r="AM18957" s="445"/>
    </row>
    <row r="18958" spans="39:39">
      <c r="AM18958" s="445"/>
    </row>
    <row r="18959" spans="39:39">
      <c r="AM18959" s="445"/>
    </row>
    <row r="18960" spans="39:39">
      <c r="AM18960" s="445"/>
    </row>
    <row r="18961" spans="39:39">
      <c r="AM18961" s="445"/>
    </row>
    <row r="18962" spans="39:39">
      <c r="AM18962" s="445"/>
    </row>
    <row r="18963" spans="39:39">
      <c r="AM18963" s="445"/>
    </row>
    <row r="18964" spans="39:39">
      <c r="AM18964" s="445"/>
    </row>
    <row r="18965" spans="39:39">
      <c r="AM18965" s="445"/>
    </row>
    <row r="18966" spans="39:39">
      <c r="AM18966" s="445"/>
    </row>
    <row r="18967" spans="39:39">
      <c r="AM18967" s="445"/>
    </row>
    <row r="18968" spans="39:39">
      <c r="AM18968" s="445"/>
    </row>
    <row r="18969" spans="39:39">
      <c r="AM18969" s="445"/>
    </row>
    <row r="18970" spans="39:39">
      <c r="AM18970" s="445"/>
    </row>
    <row r="18971" spans="39:39">
      <c r="AM18971" s="445"/>
    </row>
    <row r="18972" spans="39:39">
      <c r="AM18972" s="445"/>
    </row>
    <row r="18973" spans="39:39">
      <c r="AM18973" s="445"/>
    </row>
    <row r="18974" spans="39:39">
      <c r="AM18974" s="445"/>
    </row>
    <row r="18975" spans="39:39">
      <c r="AM18975" s="445"/>
    </row>
    <row r="18976" spans="39:39">
      <c r="AM18976" s="445"/>
    </row>
    <row r="18977" spans="39:39">
      <c r="AM18977" s="445"/>
    </row>
    <row r="18978" spans="39:39">
      <c r="AM18978" s="445"/>
    </row>
    <row r="18979" spans="39:39">
      <c r="AM18979" s="445"/>
    </row>
    <row r="18980" spans="39:39">
      <c r="AM18980" s="445"/>
    </row>
    <row r="18981" spans="39:39">
      <c r="AM18981" s="445"/>
    </row>
    <row r="18982" spans="39:39">
      <c r="AM18982" s="445"/>
    </row>
    <row r="18983" spans="39:39">
      <c r="AM18983" s="445"/>
    </row>
    <row r="18984" spans="39:39">
      <c r="AM18984" s="445"/>
    </row>
    <row r="18985" spans="39:39">
      <c r="AM18985" s="445"/>
    </row>
    <row r="18986" spans="39:39">
      <c r="AM18986" s="445"/>
    </row>
    <row r="18987" spans="39:39">
      <c r="AM18987" s="445"/>
    </row>
    <row r="18988" spans="39:39">
      <c r="AM18988" s="445"/>
    </row>
    <row r="18989" spans="39:39">
      <c r="AM18989" s="445"/>
    </row>
    <row r="18990" spans="39:39">
      <c r="AM18990" s="445"/>
    </row>
    <row r="18991" spans="39:39">
      <c r="AM18991" s="445"/>
    </row>
    <row r="18992" spans="39:39">
      <c r="AM18992" s="445"/>
    </row>
    <row r="18993" spans="39:39">
      <c r="AM18993" s="445"/>
    </row>
    <row r="18994" spans="39:39">
      <c r="AM18994" s="445"/>
    </row>
    <row r="18995" spans="39:39">
      <c r="AM18995" s="445"/>
    </row>
    <row r="18996" spans="39:39">
      <c r="AM18996" s="445"/>
    </row>
    <row r="18997" spans="39:39">
      <c r="AM18997" s="445"/>
    </row>
    <row r="18998" spans="39:39">
      <c r="AM18998" s="445"/>
    </row>
    <row r="18999" spans="39:39">
      <c r="AM18999" s="445"/>
    </row>
    <row r="19000" spans="39:39">
      <c r="AM19000" s="445"/>
    </row>
    <row r="19001" spans="39:39">
      <c r="AM19001" s="445"/>
    </row>
    <row r="19002" spans="39:39">
      <c r="AM19002" s="445"/>
    </row>
    <row r="19003" spans="39:39">
      <c r="AM19003" s="445"/>
    </row>
    <row r="19004" spans="39:39">
      <c r="AM19004" s="445"/>
    </row>
    <row r="19005" spans="39:39">
      <c r="AM19005" s="445"/>
    </row>
    <row r="19006" spans="39:39">
      <c r="AM19006" s="445"/>
    </row>
    <row r="19007" spans="39:39">
      <c r="AM19007" s="445"/>
    </row>
    <row r="19008" spans="39:39">
      <c r="AM19008" s="445"/>
    </row>
    <row r="19009" spans="39:39">
      <c r="AM19009" s="445"/>
    </row>
    <row r="19010" spans="39:39">
      <c r="AM19010" s="445"/>
    </row>
    <row r="19011" spans="39:39">
      <c r="AM19011" s="445"/>
    </row>
    <row r="19012" spans="39:39">
      <c r="AM19012" s="445"/>
    </row>
    <row r="19013" spans="39:39">
      <c r="AM19013" s="445"/>
    </row>
    <row r="19014" spans="39:39">
      <c r="AM19014" s="445"/>
    </row>
    <row r="19015" spans="39:39">
      <c r="AM19015" s="445"/>
    </row>
    <row r="19016" spans="39:39">
      <c r="AM19016" s="445"/>
    </row>
    <row r="19017" spans="39:39">
      <c r="AM19017" s="445"/>
    </row>
    <row r="19018" spans="39:39">
      <c r="AM19018" s="445"/>
    </row>
    <row r="19019" spans="39:39">
      <c r="AM19019" s="445"/>
    </row>
    <row r="19020" spans="39:39">
      <c r="AM19020" s="445"/>
    </row>
    <row r="19021" spans="39:39">
      <c r="AM19021" s="445"/>
    </row>
    <row r="19022" spans="39:39">
      <c r="AM19022" s="445"/>
    </row>
    <row r="19023" spans="39:39">
      <c r="AM19023" s="445"/>
    </row>
    <row r="19024" spans="39:39">
      <c r="AM19024" s="445"/>
    </row>
    <row r="19025" spans="39:39">
      <c r="AM19025" s="445"/>
    </row>
    <row r="19026" spans="39:39">
      <c r="AM19026" s="445"/>
    </row>
    <row r="19027" spans="39:39">
      <c r="AM19027" s="445"/>
    </row>
    <row r="19028" spans="39:39">
      <c r="AM19028" s="445"/>
    </row>
    <row r="19029" spans="39:39">
      <c r="AM19029" s="445"/>
    </row>
    <row r="19030" spans="39:39">
      <c r="AM19030" s="445"/>
    </row>
    <row r="19031" spans="39:39">
      <c r="AM19031" s="445"/>
    </row>
    <row r="19032" spans="39:39">
      <c r="AM19032" s="445"/>
    </row>
    <row r="19033" spans="39:39">
      <c r="AM19033" s="445"/>
    </row>
    <row r="19034" spans="39:39">
      <c r="AM19034" s="445"/>
    </row>
    <row r="19035" spans="39:39">
      <c r="AM19035" s="445"/>
    </row>
    <row r="19036" spans="39:39">
      <c r="AM19036" s="445"/>
    </row>
    <row r="19037" spans="39:39">
      <c r="AM19037" s="445"/>
    </row>
    <row r="19038" spans="39:39">
      <c r="AM19038" s="445"/>
    </row>
    <row r="19039" spans="39:39">
      <c r="AM19039" s="445"/>
    </row>
    <row r="19040" spans="39:39">
      <c r="AM19040" s="445"/>
    </row>
    <row r="19041" spans="39:39">
      <c r="AM19041" s="445"/>
    </row>
    <row r="19042" spans="39:39">
      <c r="AM19042" s="445"/>
    </row>
    <row r="19043" spans="39:39">
      <c r="AM19043" s="445"/>
    </row>
    <row r="19044" spans="39:39">
      <c r="AM19044" s="445"/>
    </row>
    <row r="19045" spans="39:39">
      <c r="AM19045" s="445"/>
    </row>
    <row r="19046" spans="39:39">
      <c r="AM19046" s="445"/>
    </row>
    <row r="19047" spans="39:39">
      <c r="AM19047" s="445"/>
    </row>
    <row r="19048" spans="39:39">
      <c r="AM19048" s="445"/>
    </row>
    <row r="19049" spans="39:39">
      <c r="AM19049" s="445"/>
    </row>
    <row r="19050" spans="39:39">
      <c r="AM19050" s="445"/>
    </row>
    <row r="19051" spans="39:39">
      <c r="AM19051" s="445"/>
    </row>
    <row r="19052" spans="39:39">
      <c r="AM19052" s="445"/>
    </row>
    <row r="19053" spans="39:39">
      <c r="AM19053" s="445"/>
    </row>
    <row r="19054" spans="39:39">
      <c r="AM19054" s="445"/>
    </row>
    <row r="19055" spans="39:39">
      <c r="AM19055" s="445"/>
    </row>
    <row r="19056" spans="39:39">
      <c r="AM19056" s="445"/>
    </row>
    <row r="19057" spans="39:39">
      <c r="AM19057" s="445"/>
    </row>
    <row r="19058" spans="39:39">
      <c r="AM19058" s="445"/>
    </row>
    <row r="19059" spans="39:39">
      <c r="AM19059" s="445"/>
    </row>
    <row r="19060" spans="39:39">
      <c r="AM19060" s="445"/>
    </row>
    <row r="19061" spans="39:39">
      <c r="AM19061" s="445"/>
    </row>
    <row r="19062" spans="39:39">
      <c r="AM19062" s="445"/>
    </row>
    <row r="19063" spans="39:39">
      <c r="AM19063" s="445"/>
    </row>
    <row r="19064" spans="39:39">
      <c r="AM19064" s="445"/>
    </row>
    <row r="19065" spans="39:39">
      <c r="AM19065" s="445"/>
    </row>
    <row r="19066" spans="39:39">
      <c r="AM19066" s="445"/>
    </row>
    <row r="19067" spans="39:39">
      <c r="AM19067" s="445"/>
    </row>
    <row r="19068" spans="39:39">
      <c r="AM19068" s="445"/>
    </row>
    <row r="19069" spans="39:39">
      <c r="AM19069" s="445"/>
    </row>
    <row r="19070" spans="39:39">
      <c r="AM19070" s="445"/>
    </row>
    <row r="19071" spans="39:39">
      <c r="AM19071" s="445"/>
    </row>
    <row r="19072" spans="39:39">
      <c r="AM19072" s="445"/>
    </row>
    <row r="19073" spans="39:39">
      <c r="AM19073" s="445"/>
    </row>
    <row r="19074" spans="39:39">
      <c r="AM19074" s="445"/>
    </row>
    <row r="19075" spans="39:39">
      <c r="AM19075" s="445"/>
    </row>
    <row r="19076" spans="39:39">
      <c r="AM19076" s="445"/>
    </row>
    <row r="19077" spans="39:39">
      <c r="AM19077" s="445"/>
    </row>
    <row r="19078" spans="39:39">
      <c r="AM19078" s="445"/>
    </row>
    <row r="19079" spans="39:39">
      <c r="AM19079" s="445"/>
    </row>
    <row r="19080" spans="39:39">
      <c r="AM19080" s="445"/>
    </row>
    <row r="19081" spans="39:39">
      <c r="AM19081" s="445"/>
    </row>
    <row r="19082" spans="39:39">
      <c r="AM19082" s="445"/>
    </row>
    <row r="19083" spans="39:39">
      <c r="AM19083" s="445"/>
    </row>
    <row r="19084" spans="39:39">
      <c r="AM19084" s="445"/>
    </row>
    <row r="19085" spans="39:39">
      <c r="AM19085" s="445"/>
    </row>
    <row r="19086" spans="39:39">
      <c r="AM19086" s="445"/>
    </row>
    <row r="19087" spans="39:39">
      <c r="AM19087" s="445"/>
    </row>
    <row r="19088" spans="39:39">
      <c r="AM19088" s="445"/>
    </row>
    <row r="19089" spans="39:39">
      <c r="AM19089" s="445"/>
    </row>
    <row r="19090" spans="39:39">
      <c r="AM19090" s="445"/>
    </row>
    <row r="19091" spans="39:39">
      <c r="AM19091" s="445"/>
    </row>
    <row r="19092" spans="39:39">
      <c r="AM19092" s="445"/>
    </row>
    <row r="19093" spans="39:39">
      <c r="AM19093" s="445"/>
    </row>
    <row r="19094" spans="39:39">
      <c r="AM19094" s="445"/>
    </row>
    <row r="19095" spans="39:39">
      <c r="AM19095" s="445"/>
    </row>
    <row r="19096" spans="39:39">
      <c r="AM19096" s="445"/>
    </row>
    <row r="19097" spans="39:39">
      <c r="AM19097" s="445"/>
    </row>
    <row r="19098" spans="39:39">
      <c r="AM19098" s="445"/>
    </row>
    <row r="19099" spans="39:39">
      <c r="AM19099" s="445"/>
    </row>
    <row r="19100" spans="39:39">
      <c r="AM19100" s="445"/>
    </row>
    <row r="19101" spans="39:39">
      <c r="AM19101" s="445"/>
    </row>
    <row r="19102" spans="39:39">
      <c r="AM19102" s="445"/>
    </row>
    <row r="19103" spans="39:39">
      <c r="AM19103" s="445"/>
    </row>
    <row r="19104" spans="39:39">
      <c r="AM19104" s="445"/>
    </row>
    <row r="19105" spans="39:39">
      <c r="AM19105" s="445"/>
    </row>
    <row r="19106" spans="39:39">
      <c r="AM19106" s="445"/>
    </row>
    <row r="19107" spans="39:39">
      <c r="AM19107" s="445"/>
    </row>
    <row r="19108" spans="39:39">
      <c r="AM19108" s="445"/>
    </row>
    <row r="19109" spans="39:39">
      <c r="AM19109" s="445"/>
    </row>
    <row r="19110" spans="39:39">
      <c r="AM19110" s="445"/>
    </row>
    <row r="19111" spans="39:39">
      <c r="AM19111" s="445"/>
    </row>
    <row r="19112" spans="39:39">
      <c r="AM19112" s="445"/>
    </row>
    <row r="19113" spans="39:39">
      <c r="AM19113" s="445"/>
    </row>
    <row r="19114" spans="39:39">
      <c r="AM19114" s="445"/>
    </row>
    <row r="19115" spans="39:39">
      <c r="AM19115" s="445"/>
    </row>
    <row r="19116" spans="39:39">
      <c r="AM19116" s="445"/>
    </row>
    <row r="19117" spans="39:39">
      <c r="AM19117" s="445"/>
    </row>
    <row r="19118" spans="39:39">
      <c r="AM19118" s="445"/>
    </row>
    <row r="19119" spans="39:39">
      <c r="AM19119" s="445"/>
    </row>
    <row r="19120" spans="39:39">
      <c r="AM19120" s="445"/>
    </row>
    <row r="19121" spans="39:39">
      <c r="AM19121" s="445"/>
    </row>
    <row r="19122" spans="39:39">
      <c r="AM19122" s="445"/>
    </row>
    <row r="19123" spans="39:39">
      <c r="AM19123" s="445"/>
    </row>
    <row r="19124" spans="39:39">
      <c r="AM19124" s="445"/>
    </row>
    <row r="19125" spans="39:39">
      <c r="AM19125" s="445"/>
    </row>
    <row r="19126" spans="39:39">
      <c r="AM19126" s="445"/>
    </row>
    <row r="19127" spans="39:39">
      <c r="AM19127" s="445"/>
    </row>
    <row r="19128" spans="39:39">
      <c r="AM19128" s="445"/>
    </row>
    <row r="19129" spans="39:39">
      <c r="AM19129" s="445"/>
    </row>
    <row r="19130" spans="39:39">
      <c r="AM19130" s="445"/>
    </row>
    <row r="19131" spans="39:39">
      <c r="AM19131" s="445"/>
    </row>
    <row r="19132" spans="39:39">
      <c r="AM19132" s="445"/>
    </row>
    <row r="19133" spans="39:39">
      <c r="AM19133" s="445"/>
    </row>
    <row r="19134" spans="39:39">
      <c r="AM19134" s="445"/>
    </row>
    <row r="19135" spans="39:39">
      <c r="AM19135" s="445"/>
    </row>
    <row r="19136" spans="39:39">
      <c r="AM19136" s="445"/>
    </row>
    <row r="19137" spans="39:39">
      <c r="AM19137" s="445"/>
    </row>
    <row r="19138" spans="39:39">
      <c r="AM19138" s="445"/>
    </row>
    <row r="19139" spans="39:39">
      <c r="AM19139" s="445"/>
    </row>
    <row r="19140" spans="39:39">
      <c r="AM19140" s="445"/>
    </row>
    <row r="19141" spans="39:39">
      <c r="AM19141" s="445"/>
    </row>
    <row r="19142" spans="39:39">
      <c r="AM19142" s="445"/>
    </row>
    <row r="19143" spans="39:39">
      <c r="AM19143" s="445"/>
    </row>
    <row r="19144" spans="39:39">
      <c r="AM19144" s="445"/>
    </row>
    <row r="19145" spans="39:39">
      <c r="AM19145" s="445"/>
    </row>
    <row r="19146" spans="39:39">
      <c r="AM19146" s="445"/>
    </row>
    <row r="19147" spans="39:39">
      <c r="AM19147" s="445"/>
    </row>
    <row r="19148" spans="39:39">
      <c r="AM19148" s="445"/>
    </row>
    <row r="19149" spans="39:39">
      <c r="AM19149" s="445"/>
    </row>
    <row r="19150" spans="39:39">
      <c r="AM19150" s="445"/>
    </row>
    <row r="19151" spans="39:39">
      <c r="AM19151" s="445"/>
    </row>
    <row r="19152" spans="39:39">
      <c r="AM19152" s="445"/>
    </row>
    <row r="19153" spans="39:39">
      <c r="AM19153" s="445"/>
    </row>
    <row r="19154" spans="39:39">
      <c r="AM19154" s="445"/>
    </row>
    <row r="19155" spans="39:39">
      <c r="AM19155" s="445"/>
    </row>
    <row r="19156" spans="39:39">
      <c r="AM19156" s="445"/>
    </row>
    <row r="19157" spans="39:39">
      <c r="AM19157" s="445"/>
    </row>
    <row r="19158" spans="39:39">
      <c r="AM19158" s="445"/>
    </row>
    <row r="19159" spans="39:39">
      <c r="AM19159" s="445"/>
    </row>
    <row r="19160" spans="39:39">
      <c r="AM19160" s="445"/>
    </row>
    <row r="19161" spans="39:39">
      <c r="AM19161" s="445"/>
    </row>
    <row r="19162" spans="39:39">
      <c r="AM19162" s="445"/>
    </row>
    <row r="19163" spans="39:39">
      <c r="AM19163" s="445"/>
    </row>
    <row r="19164" spans="39:39">
      <c r="AM19164" s="445"/>
    </row>
    <row r="19165" spans="39:39">
      <c r="AM19165" s="445"/>
    </row>
    <row r="19166" spans="39:39">
      <c r="AM19166" s="445"/>
    </row>
    <row r="19167" spans="39:39">
      <c r="AM19167" s="445"/>
    </row>
    <row r="19168" spans="39:39">
      <c r="AM19168" s="445"/>
    </row>
    <row r="19169" spans="39:39">
      <c r="AM19169" s="445"/>
    </row>
    <row r="19170" spans="39:39">
      <c r="AM19170" s="445"/>
    </row>
    <row r="19171" spans="39:39">
      <c r="AM19171" s="445"/>
    </row>
    <row r="19172" spans="39:39">
      <c r="AM19172" s="445"/>
    </row>
    <row r="19173" spans="39:39">
      <c r="AM19173" s="445"/>
    </row>
    <row r="19174" spans="39:39">
      <c r="AM19174" s="445"/>
    </row>
    <row r="19175" spans="39:39">
      <c r="AM19175" s="445"/>
    </row>
    <row r="19176" spans="39:39">
      <c r="AM19176" s="445"/>
    </row>
    <row r="19177" spans="39:39">
      <c r="AM19177" s="445"/>
    </row>
    <row r="19178" spans="39:39">
      <c r="AM19178" s="445"/>
    </row>
    <row r="19179" spans="39:39">
      <c r="AM19179" s="445"/>
    </row>
    <row r="19180" spans="39:39">
      <c r="AM19180" s="445"/>
    </row>
    <row r="19181" spans="39:39">
      <c r="AM19181" s="445"/>
    </row>
    <row r="19182" spans="39:39">
      <c r="AM19182" s="445"/>
    </row>
    <row r="19183" spans="39:39">
      <c r="AM19183" s="445"/>
    </row>
    <row r="19184" spans="39:39">
      <c r="AM19184" s="445"/>
    </row>
    <row r="19185" spans="39:39">
      <c r="AM19185" s="445"/>
    </row>
    <row r="19186" spans="39:39">
      <c r="AM19186" s="445"/>
    </row>
    <row r="19187" spans="39:39">
      <c r="AM19187" s="445"/>
    </row>
    <row r="19188" spans="39:39">
      <c r="AM19188" s="445"/>
    </row>
    <row r="19189" spans="39:39">
      <c r="AM19189" s="445"/>
    </row>
    <row r="19190" spans="39:39">
      <c r="AM19190" s="445"/>
    </row>
    <row r="19191" spans="39:39">
      <c r="AM19191" s="445"/>
    </row>
    <row r="19192" spans="39:39">
      <c r="AM19192" s="445"/>
    </row>
    <row r="19193" spans="39:39">
      <c r="AM19193" s="445"/>
    </row>
    <row r="19194" spans="39:39">
      <c r="AM19194" s="445"/>
    </row>
    <row r="19195" spans="39:39">
      <c r="AM19195" s="445"/>
    </row>
    <row r="19196" spans="39:39">
      <c r="AM19196" s="445"/>
    </row>
    <row r="19197" spans="39:39">
      <c r="AM19197" s="445"/>
    </row>
    <row r="19198" spans="39:39">
      <c r="AM19198" s="445"/>
    </row>
    <row r="19199" spans="39:39">
      <c r="AM19199" s="445"/>
    </row>
    <row r="19200" spans="39:39">
      <c r="AM19200" s="445"/>
    </row>
    <row r="19201" spans="39:39">
      <c r="AM19201" s="445"/>
    </row>
    <row r="19202" spans="39:39">
      <c r="AM19202" s="445"/>
    </row>
    <row r="19203" spans="39:39">
      <c r="AM19203" s="445"/>
    </row>
    <row r="19204" spans="39:39">
      <c r="AM19204" s="445"/>
    </row>
    <row r="19205" spans="39:39">
      <c r="AM19205" s="445"/>
    </row>
    <row r="19206" spans="39:39">
      <c r="AM19206" s="445"/>
    </row>
    <row r="19207" spans="39:39">
      <c r="AM19207" s="445"/>
    </row>
    <row r="19208" spans="39:39">
      <c r="AM19208" s="445"/>
    </row>
    <row r="19209" spans="39:39">
      <c r="AM19209" s="445"/>
    </row>
    <row r="19210" spans="39:39">
      <c r="AM19210" s="445"/>
    </row>
    <row r="19211" spans="39:39">
      <c r="AM19211" s="445"/>
    </row>
    <row r="19212" spans="39:39">
      <c r="AM19212" s="445"/>
    </row>
    <row r="19213" spans="39:39">
      <c r="AM19213" s="445"/>
    </row>
    <row r="19214" spans="39:39">
      <c r="AM19214" s="445"/>
    </row>
    <row r="19215" spans="39:39">
      <c r="AM19215" s="445"/>
    </row>
    <row r="19216" spans="39:39">
      <c r="AM19216" s="445"/>
    </row>
    <row r="19217" spans="39:39">
      <c r="AM19217" s="445"/>
    </row>
    <row r="19218" spans="39:39">
      <c r="AM19218" s="445"/>
    </row>
    <row r="19219" spans="39:39">
      <c r="AM19219" s="445"/>
    </row>
    <row r="19220" spans="39:39">
      <c r="AM19220" s="445"/>
    </row>
    <row r="19221" spans="39:39">
      <c r="AM19221" s="445"/>
    </row>
    <row r="19222" spans="39:39">
      <c r="AM19222" s="445"/>
    </row>
    <row r="19223" spans="39:39">
      <c r="AM19223" s="445"/>
    </row>
    <row r="19224" spans="39:39">
      <c r="AM19224" s="445"/>
    </row>
    <row r="19225" spans="39:39">
      <c r="AM19225" s="445"/>
    </row>
    <row r="19226" spans="39:39">
      <c r="AM19226" s="445"/>
    </row>
    <row r="19227" spans="39:39">
      <c r="AM19227" s="445"/>
    </row>
    <row r="19228" spans="39:39">
      <c r="AM19228" s="445"/>
    </row>
    <row r="19229" spans="39:39">
      <c r="AM19229" s="445"/>
    </row>
    <row r="19230" spans="39:39">
      <c r="AM19230" s="445"/>
    </row>
    <row r="19231" spans="39:39">
      <c r="AM19231" s="445"/>
    </row>
    <row r="19232" spans="39:39">
      <c r="AM19232" s="445"/>
    </row>
    <row r="19233" spans="39:39">
      <c r="AM19233" s="445"/>
    </row>
    <row r="19234" spans="39:39">
      <c r="AM19234" s="445"/>
    </row>
    <row r="19235" spans="39:39">
      <c r="AM19235" s="445"/>
    </row>
    <row r="19236" spans="39:39">
      <c r="AM19236" s="445"/>
    </row>
    <row r="19237" spans="39:39">
      <c r="AM19237" s="445"/>
    </row>
    <row r="19238" spans="39:39">
      <c r="AM19238" s="445"/>
    </row>
    <row r="19239" spans="39:39">
      <c r="AM19239" s="445"/>
    </row>
    <row r="19240" spans="39:39">
      <c r="AM19240" s="445"/>
    </row>
    <row r="19241" spans="39:39">
      <c r="AM19241" s="445"/>
    </row>
    <row r="19242" spans="39:39">
      <c r="AM19242" s="445"/>
    </row>
    <row r="19243" spans="39:39">
      <c r="AM19243" s="445"/>
    </row>
    <row r="19244" spans="39:39">
      <c r="AM19244" s="445"/>
    </row>
    <row r="19245" spans="39:39">
      <c r="AM19245" s="445"/>
    </row>
    <row r="19246" spans="39:39">
      <c r="AM19246" s="445"/>
    </row>
    <row r="19247" spans="39:39">
      <c r="AM19247" s="445"/>
    </row>
    <row r="19248" spans="39:39">
      <c r="AM19248" s="445"/>
    </row>
    <row r="19249" spans="39:39">
      <c r="AM19249" s="445"/>
    </row>
    <row r="19250" spans="39:39">
      <c r="AM19250" s="445"/>
    </row>
    <row r="19251" spans="39:39">
      <c r="AM19251" s="445"/>
    </row>
    <row r="19252" spans="39:39">
      <c r="AM19252" s="445"/>
    </row>
    <row r="19253" spans="39:39">
      <c r="AM19253" s="445"/>
    </row>
    <row r="19254" spans="39:39">
      <c r="AM19254" s="445"/>
    </row>
    <row r="19255" spans="39:39">
      <c r="AM19255" s="445"/>
    </row>
    <row r="19256" spans="39:39">
      <c r="AM19256" s="445"/>
    </row>
    <row r="19257" spans="39:39">
      <c r="AM19257" s="445"/>
    </row>
    <row r="19258" spans="39:39">
      <c r="AM19258" s="445"/>
    </row>
    <row r="19259" spans="39:39">
      <c r="AM19259" s="445"/>
    </row>
    <row r="19260" spans="39:39">
      <c r="AM19260" s="445"/>
    </row>
    <row r="19261" spans="39:39">
      <c r="AM19261" s="445"/>
    </row>
    <row r="19262" spans="39:39">
      <c r="AM19262" s="445"/>
    </row>
    <row r="19263" spans="39:39">
      <c r="AM19263" s="445"/>
    </row>
    <row r="19264" spans="39:39">
      <c r="AM19264" s="445"/>
    </row>
    <row r="19265" spans="39:39">
      <c r="AM19265" s="445"/>
    </row>
    <row r="19266" spans="39:39">
      <c r="AM19266" s="445"/>
    </row>
    <row r="19267" spans="39:39">
      <c r="AM19267" s="445"/>
    </row>
    <row r="19268" spans="39:39">
      <c r="AM19268" s="445"/>
    </row>
    <row r="19269" spans="39:39">
      <c r="AM19269" s="445"/>
    </row>
    <row r="19270" spans="39:39">
      <c r="AM19270" s="445"/>
    </row>
    <row r="19271" spans="39:39">
      <c r="AM19271" s="445"/>
    </row>
    <row r="19272" spans="39:39">
      <c r="AM19272" s="445"/>
    </row>
    <row r="19273" spans="39:39">
      <c r="AM19273" s="445"/>
    </row>
    <row r="19274" spans="39:39">
      <c r="AM19274" s="445"/>
    </row>
    <row r="19275" spans="39:39">
      <c r="AM19275" s="445"/>
    </row>
    <row r="19276" spans="39:39">
      <c r="AM19276" s="445"/>
    </row>
    <row r="19277" spans="39:39">
      <c r="AM19277" s="445"/>
    </row>
    <row r="19278" spans="39:39">
      <c r="AM19278" s="445"/>
    </row>
    <row r="19279" spans="39:39">
      <c r="AM19279" s="445"/>
    </row>
    <row r="19280" spans="39:39">
      <c r="AM19280" s="445"/>
    </row>
    <row r="19281" spans="39:39">
      <c r="AM19281" s="445"/>
    </row>
    <row r="19282" spans="39:39">
      <c r="AM19282" s="445"/>
    </row>
    <row r="19283" spans="39:39">
      <c r="AM19283" s="445"/>
    </row>
    <row r="19284" spans="39:39">
      <c r="AM19284" s="445"/>
    </row>
    <row r="19285" spans="39:39">
      <c r="AM19285" s="445"/>
    </row>
    <row r="19286" spans="39:39">
      <c r="AM19286" s="445"/>
    </row>
    <row r="19287" spans="39:39">
      <c r="AM19287" s="445"/>
    </row>
    <row r="19288" spans="39:39">
      <c r="AM19288" s="445"/>
    </row>
    <row r="19289" spans="39:39">
      <c r="AM19289" s="445"/>
    </row>
    <row r="19290" spans="39:39">
      <c r="AM19290" s="445"/>
    </row>
    <row r="19291" spans="39:39">
      <c r="AM19291" s="445"/>
    </row>
    <row r="19292" spans="39:39">
      <c r="AM19292" s="445"/>
    </row>
    <row r="19293" spans="39:39">
      <c r="AM19293" s="445"/>
    </row>
    <row r="19294" spans="39:39">
      <c r="AM19294" s="445"/>
    </row>
    <row r="19295" spans="39:39">
      <c r="AM19295" s="445"/>
    </row>
    <row r="19296" spans="39:39">
      <c r="AM19296" s="445"/>
    </row>
    <row r="19297" spans="39:39">
      <c r="AM19297" s="445"/>
    </row>
    <row r="19298" spans="39:39">
      <c r="AM19298" s="445"/>
    </row>
    <row r="19299" spans="39:39">
      <c r="AM19299" s="445"/>
    </row>
    <row r="19300" spans="39:39">
      <c r="AM19300" s="445"/>
    </row>
    <row r="19301" spans="39:39">
      <c r="AM19301" s="445"/>
    </row>
    <row r="19302" spans="39:39">
      <c r="AM19302" s="445"/>
    </row>
    <row r="19303" spans="39:39">
      <c r="AM19303" s="445"/>
    </row>
    <row r="19304" spans="39:39">
      <c r="AM19304" s="445"/>
    </row>
    <row r="19305" spans="39:39">
      <c r="AM19305" s="445"/>
    </row>
    <row r="19306" spans="39:39">
      <c r="AM19306" s="445"/>
    </row>
    <row r="19307" spans="39:39">
      <c r="AM19307" s="445"/>
    </row>
    <row r="19308" spans="39:39">
      <c r="AM19308" s="445"/>
    </row>
    <row r="19309" spans="39:39">
      <c r="AM19309" s="445"/>
    </row>
    <row r="19310" spans="39:39">
      <c r="AM19310" s="445"/>
    </row>
    <row r="19311" spans="39:39">
      <c r="AM19311" s="445"/>
    </row>
    <row r="19312" spans="39:39">
      <c r="AM19312" s="445"/>
    </row>
    <row r="19313" spans="39:39">
      <c r="AM19313" s="445"/>
    </row>
    <row r="19314" spans="39:39">
      <c r="AM19314" s="445"/>
    </row>
    <row r="19315" spans="39:39">
      <c r="AM19315" s="445"/>
    </row>
    <row r="19316" spans="39:39">
      <c r="AM19316" s="445"/>
    </row>
    <row r="19317" spans="39:39">
      <c r="AM19317" s="445"/>
    </row>
    <row r="19318" spans="39:39">
      <c r="AM19318" s="445"/>
    </row>
    <row r="19319" spans="39:39">
      <c r="AM19319" s="445"/>
    </row>
    <row r="19320" spans="39:39">
      <c r="AM19320" s="445"/>
    </row>
    <row r="19321" spans="39:39">
      <c r="AM19321" s="445"/>
    </row>
    <row r="19322" spans="39:39">
      <c r="AM19322" s="445"/>
    </row>
    <row r="19323" spans="39:39">
      <c r="AM19323" s="445"/>
    </row>
    <row r="19324" spans="39:39">
      <c r="AM19324" s="445"/>
    </row>
    <row r="19325" spans="39:39">
      <c r="AM19325" s="445"/>
    </row>
    <row r="19326" spans="39:39">
      <c r="AM19326" s="445"/>
    </row>
    <row r="19327" spans="39:39">
      <c r="AM19327" s="445"/>
    </row>
    <row r="19328" spans="39:39">
      <c r="AM19328" s="445"/>
    </row>
    <row r="19329" spans="39:39">
      <c r="AM19329" s="445"/>
    </row>
    <row r="19330" spans="39:39">
      <c r="AM19330" s="445"/>
    </row>
    <row r="19331" spans="39:39">
      <c r="AM19331" s="445"/>
    </row>
    <row r="19332" spans="39:39">
      <c r="AM19332" s="445"/>
    </row>
    <row r="19333" spans="39:39">
      <c r="AM19333" s="445"/>
    </row>
    <row r="19334" spans="39:39">
      <c r="AM19334" s="445"/>
    </row>
    <row r="19335" spans="39:39">
      <c r="AM19335" s="445"/>
    </row>
    <row r="19336" spans="39:39">
      <c r="AM19336" s="445"/>
    </row>
    <row r="19337" spans="39:39">
      <c r="AM19337" s="445"/>
    </row>
    <row r="19338" spans="39:39">
      <c r="AM19338" s="445"/>
    </row>
    <row r="19339" spans="39:39">
      <c r="AM19339" s="445"/>
    </row>
    <row r="19340" spans="39:39">
      <c r="AM19340" s="445"/>
    </row>
    <row r="19341" spans="39:39">
      <c r="AM19341" s="445"/>
    </row>
    <row r="19342" spans="39:39">
      <c r="AM19342" s="445"/>
    </row>
    <row r="19343" spans="39:39">
      <c r="AM19343" s="445"/>
    </row>
    <row r="19344" spans="39:39">
      <c r="AM19344" s="445"/>
    </row>
    <row r="19345" spans="39:39">
      <c r="AM19345" s="445"/>
    </row>
    <row r="19346" spans="39:39">
      <c r="AM19346" s="445"/>
    </row>
    <row r="19347" spans="39:39">
      <c r="AM19347" s="445"/>
    </row>
    <row r="19348" spans="39:39">
      <c r="AM19348" s="445"/>
    </row>
    <row r="19349" spans="39:39">
      <c r="AM19349" s="445"/>
    </row>
    <row r="19350" spans="39:39">
      <c r="AM19350" s="445"/>
    </row>
    <row r="19351" spans="39:39">
      <c r="AM19351" s="445"/>
    </row>
    <row r="19352" spans="39:39">
      <c r="AM19352" s="445"/>
    </row>
    <row r="19353" spans="39:39">
      <c r="AM19353" s="445"/>
    </row>
    <row r="19354" spans="39:39">
      <c r="AM19354" s="445"/>
    </row>
    <row r="19355" spans="39:39">
      <c r="AM19355" s="445"/>
    </row>
    <row r="19356" spans="39:39">
      <c r="AM19356" s="445"/>
    </row>
    <row r="19357" spans="39:39">
      <c r="AM19357" s="445"/>
    </row>
    <row r="19358" spans="39:39">
      <c r="AM19358" s="445"/>
    </row>
    <row r="19359" spans="39:39">
      <c r="AM19359" s="445"/>
    </row>
    <row r="19360" spans="39:39">
      <c r="AM19360" s="445"/>
    </row>
    <row r="19361" spans="39:39">
      <c r="AM19361" s="445"/>
    </row>
    <row r="19362" spans="39:39">
      <c r="AM19362" s="445"/>
    </row>
    <row r="19363" spans="39:39">
      <c r="AM19363" s="445"/>
    </row>
    <row r="19364" spans="39:39">
      <c r="AM19364" s="445"/>
    </row>
    <row r="19365" spans="39:39">
      <c r="AM19365" s="445"/>
    </row>
    <row r="19366" spans="39:39">
      <c r="AM19366" s="445"/>
    </row>
    <row r="19367" spans="39:39">
      <c r="AM19367" s="445"/>
    </row>
    <row r="19368" spans="39:39">
      <c r="AM19368" s="445"/>
    </row>
    <row r="19369" spans="39:39">
      <c r="AM19369" s="445"/>
    </row>
    <row r="19370" spans="39:39">
      <c r="AM19370" s="445"/>
    </row>
    <row r="19371" spans="39:39">
      <c r="AM19371" s="445"/>
    </row>
    <row r="19372" spans="39:39">
      <c r="AM19372" s="445"/>
    </row>
    <row r="19373" spans="39:39">
      <c r="AM19373" s="445"/>
    </row>
    <row r="19374" spans="39:39">
      <c r="AM19374" s="445"/>
    </row>
    <row r="19375" spans="39:39">
      <c r="AM19375" s="445"/>
    </row>
    <row r="19376" spans="39:39">
      <c r="AM19376" s="445"/>
    </row>
    <row r="19377" spans="39:39">
      <c r="AM19377" s="445"/>
    </row>
    <row r="19378" spans="39:39">
      <c r="AM19378" s="445"/>
    </row>
    <row r="19379" spans="39:39">
      <c r="AM19379" s="445"/>
    </row>
    <row r="19380" spans="39:39">
      <c r="AM19380" s="445"/>
    </row>
    <row r="19381" spans="39:39">
      <c r="AM19381" s="445"/>
    </row>
    <row r="19382" spans="39:39">
      <c r="AM19382" s="445"/>
    </row>
    <row r="19383" spans="39:39">
      <c r="AM19383" s="445"/>
    </row>
    <row r="19384" spans="39:39">
      <c r="AM19384" s="445"/>
    </row>
    <row r="19385" spans="39:39">
      <c r="AM19385" s="445"/>
    </row>
    <row r="19386" spans="39:39">
      <c r="AM19386" s="445"/>
    </row>
    <row r="19387" spans="39:39">
      <c r="AM19387" s="445"/>
    </row>
    <row r="19388" spans="39:39">
      <c r="AM19388" s="445"/>
    </row>
    <row r="19389" spans="39:39">
      <c r="AM19389" s="445"/>
    </row>
    <row r="19390" spans="39:39">
      <c r="AM19390" s="445"/>
    </row>
    <row r="19391" spans="39:39">
      <c r="AM19391" s="445"/>
    </row>
    <row r="19392" spans="39:39">
      <c r="AM19392" s="445"/>
    </row>
    <row r="19393" spans="39:39">
      <c r="AM19393" s="445"/>
    </row>
    <row r="19394" spans="39:39">
      <c r="AM19394" s="445"/>
    </row>
    <row r="19395" spans="39:39">
      <c r="AM19395" s="445"/>
    </row>
    <row r="19396" spans="39:39">
      <c r="AM19396" s="445"/>
    </row>
    <row r="19397" spans="39:39">
      <c r="AM19397" s="445"/>
    </row>
    <row r="19398" spans="39:39">
      <c r="AM19398" s="445"/>
    </row>
    <row r="19399" spans="39:39">
      <c r="AM19399" s="445"/>
    </row>
    <row r="19400" spans="39:39">
      <c r="AM19400" s="445"/>
    </row>
    <row r="19401" spans="39:39">
      <c r="AM19401" s="445"/>
    </row>
    <row r="19402" spans="39:39">
      <c r="AM19402" s="445"/>
    </row>
    <row r="19403" spans="39:39">
      <c r="AM19403" s="445"/>
    </row>
    <row r="19404" spans="39:39">
      <c r="AM19404" s="445"/>
    </row>
    <row r="19405" spans="39:39">
      <c r="AM19405" s="445"/>
    </row>
    <row r="19406" spans="39:39">
      <c r="AM19406" s="445"/>
    </row>
    <row r="19407" spans="39:39">
      <c r="AM19407" s="445"/>
    </row>
    <row r="19408" spans="39:39">
      <c r="AM19408" s="445"/>
    </row>
    <row r="19409" spans="39:39">
      <c r="AM19409" s="445"/>
    </row>
    <row r="19410" spans="39:39">
      <c r="AM19410" s="445"/>
    </row>
    <row r="19411" spans="39:39">
      <c r="AM19411" s="445"/>
    </row>
    <row r="19412" spans="39:39">
      <c r="AM19412" s="445"/>
    </row>
    <row r="19413" spans="39:39">
      <c r="AM19413" s="445"/>
    </row>
    <row r="19414" spans="39:39">
      <c r="AM19414" s="445"/>
    </row>
    <row r="19415" spans="39:39">
      <c r="AM19415" s="445"/>
    </row>
    <row r="19416" spans="39:39">
      <c r="AM19416" s="445"/>
    </row>
    <row r="19417" spans="39:39">
      <c r="AM19417" s="445"/>
    </row>
    <row r="19418" spans="39:39">
      <c r="AM19418" s="445"/>
    </row>
    <row r="19419" spans="39:39">
      <c r="AM19419" s="445"/>
    </row>
    <row r="19420" spans="39:39">
      <c r="AM19420" s="445"/>
    </row>
    <row r="19421" spans="39:39">
      <c r="AM19421" s="445"/>
    </row>
    <row r="19422" spans="39:39">
      <c r="AM19422" s="445"/>
    </row>
    <row r="19423" spans="39:39">
      <c r="AM19423" s="445"/>
    </row>
    <row r="19424" spans="39:39">
      <c r="AM19424" s="445"/>
    </row>
    <row r="19425" spans="39:39">
      <c r="AM19425" s="445"/>
    </row>
    <row r="19426" spans="39:39">
      <c r="AM19426" s="445"/>
    </row>
    <row r="19427" spans="39:39">
      <c r="AM19427" s="445"/>
    </row>
    <row r="19428" spans="39:39">
      <c r="AM19428" s="445"/>
    </row>
    <row r="19429" spans="39:39">
      <c r="AM19429" s="445"/>
    </row>
    <row r="19430" spans="39:39">
      <c r="AM19430" s="445"/>
    </row>
    <row r="19431" spans="39:39">
      <c r="AM19431" s="445"/>
    </row>
    <row r="19432" spans="39:39">
      <c r="AM19432" s="445"/>
    </row>
    <row r="19433" spans="39:39">
      <c r="AM19433" s="445"/>
    </row>
    <row r="19434" spans="39:39">
      <c r="AM19434" s="445"/>
    </row>
    <row r="19435" spans="39:39">
      <c r="AM19435" s="445"/>
    </row>
    <row r="19436" spans="39:39">
      <c r="AM19436" s="445"/>
    </row>
    <row r="19437" spans="39:39">
      <c r="AM19437" s="445"/>
    </row>
    <row r="19438" spans="39:39">
      <c r="AM19438" s="445"/>
    </row>
    <row r="19439" spans="39:39">
      <c r="AM19439" s="445"/>
    </row>
    <row r="19440" spans="39:39">
      <c r="AM19440" s="445"/>
    </row>
    <row r="19441" spans="39:39">
      <c r="AM19441" s="445"/>
    </row>
    <row r="19442" spans="39:39">
      <c r="AM19442" s="445"/>
    </row>
    <row r="19443" spans="39:39">
      <c r="AM19443" s="445"/>
    </row>
    <row r="19444" spans="39:39">
      <c r="AM19444" s="445"/>
    </row>
    <row r="19445" spans="39:39">
      <c r="AM19445" s="445"/>
    </row>
    <row r="19446" spans="39:39">
      <c r="AM19446" s="445"/>
    </row>
    <row r="19447" spans="39:39">
      <c r="AM19447" s="445"/>
    </row>
    <row r="19448" spans="39:39">
      <c r="AM19448" s="445"/>
    </row>
    <row r="19449" spans="39:39">
      <c r="AM19449" s="445"/>
    </row>
    <row r="19450" spans="39:39">
      <c r="AM19450" s="445"/>
    </row>
    <row r="19451" spans="39:39">
      <c r="AM19451" s="445"/>
    </row>
    <row r="19452" spans="39:39">
      <c r="AM19452" s="445"/>
    </row>
    <row r="19453" spans="39:39">
      <c r="AM19453" s="445"/>
    </row>
    <row r="19454" spans="39:39">
      <c r="AM19454" s="445"/>
    </row>
    <row r="19455" spans="39:39">
      <c r="AM19455" s="445"/>
    </row>
    <row r="19456" spans="39:39">
      <c r="AM19456" s="445"/>
    </row>
    <row r="19457" spans="39:39">
      <c r="AM19457" s="445"/>
    </row>
    <row r="19458" spans="39:39">
      <c r="AM19458" s="445"/>
    </row>
    <row r="19459" spans="39:39">
      <c r="AM19459" s="445"/>
    </row>
    <row r="19460" spans="39:39">
      <c r="AM19460" s="445"/>
    </row>
    <row r="19461" spans="39:39">
      <c r="AM19461" s="445"/>
    </row>
    <row r="19462" spans="39:39">
      <c r="AM19462" s="445"/>
    </row>
    <row r="19463" spans="39:39">
      <c r="AM19463" s="445"/>
    </row>
    <row r="19464" spans="39:39">
      <c r="AM19464" s="445"/>
    </row>
    <row r="19465" spans="39:39">
      <c r="AM19465" s="445"/>
    </row>
    <row r="19466" spans="39:39">
      <c r="AM19466" s="445"/>
    </row>
    <row r="19467" spans="39:39">
      <c r="AM19467" s="445"/>
    </row>
    <row r="19468" spans="39:39">
      <c r="AM19468" s="445"/>
    </row>
    <row r="19469" spans="39:39">
      <c r="AM19469" s="445"/>
    </row>
    <row r="19470" spans="39:39">
      <c r="AM19470" s="445"/>
    </row>
    <row r="19471" spans="39:39">
      <c r="AM19471" s="445"/>
    </row>
    <row r="19472" spans="39:39">
      <c r="AM19472" s="445"/>
    </row>
    <row r="19473" spans="39:39">
      <c r="AM19473" s="445"/>
    </row>
    <row r="19474" spans="39:39">
      <c r="AM19474" s="445"/>
    </row>
    <row r="19475" spans="39:39">
      <c r="AM19475" s="445"/>
    </row>
    <row r="19476" spans="39:39">
      <c r="AM19476" s="445"/>
    </row>
    <row r="19477" spans="39:39">
      <c r="AM19477" s="445"/>
    </row>
    <row r="19478" spans="39:39">
      <c r="AM19478" s="445"/>
    </row>
    <row r="19479" spans="39:39">
      <c r="AM19479" s="445"/>
    </row>
    <row r="19480" spans="39:39">
      <c r="AM19480" s="445"/>
    </row>
    <row r="19481" spans="39:39">
      <c r="AM19481" s="445"/>
    </row>
    <row r="19482" spans="39:39">
      <c r="AM19482" s="445"/>
    </row>
    <row r="19483" spans="39:39">
      <c r="AM19483" s="445"/>
    </row>
    <row r="19484" spans="39:39">
      <c r="AM19484" s="445"/>
    </row>
    <row r="19485" spans="39:39">
      <c r="AM19485" s="445"/>
    </row>
    <row r="19486" spans="39:39">
      <c r="AM19486" s="445"/>
    </row>
    <row r="19487" spans="39:39">
      <c r="AM19487" s="445"/>
    </row>
    <row r="19488" spans="39:39">
      <c r="AM19488" s="445"/>
    </row>
    <row r="19489" spans="39:39">
      <c r="AM19489" s="445"/>
    </row>
    <row r="19490" spans="39:39">
      <c r="AM19490" s="445"/>
    </row>
    <row r="19491" spans="39:39">
      <c r="AM19491" s="445"/>
    </row>
    <row r="19492" spans="39:39">
      <c r="AM19492" s="445"/>
    </row>
    <row r="19493" spans="39:39">
      <c r="AM19493" s="445"/>
    </row>
    <row r="19494" spans="39:39">
      <c r="AM19494" s="445"/>
    </row>
    <row r="19495" spans="39:39">
      <c r="AM19495" s="445"/>
    </row>
    <row r="19496" spans="39:39">
      <c r="AM19496" s="445"/>
    </row>
    <row r="19497" spans="39:39">
      <c r="AM19497" s="445"/>
    </row>
    <row r="19498" spans="39:39">
      <c r="AM19498" s="445"/>
    </row>
    <row r="19499" spans="39:39">
      <c r="AM19499" s="445"/>
    </row>
    <row r="19500" spans="39:39">
      <c r="AM19500" s="445"/>
    </row>
    <row r="19501" spans="39:39">
      <c r="AM19501" s="445"/>
    </row>
    <row r="19502" spans="39:39">
      <c r="AM19502" s="445"/>
    </row>
    <row r="19503" spans="39:39">
      <c r="AM19503" s="445"/>
    </row>
    <row r="19504" spans="39:39">
      <c r="AM19504" s="445"/>
    </row>
    <row r="19505" spans="39:39">
      <c r="AM19505" s="445"/>
    </row>
    <row r="19506" spans="39:39">
      <c r="AM19506" s="445"/>
    </row>
    <row r="19507" spans="39:39">
      <c r="AM19507" s="445"/>
    </row>
    <row r="19508" spans="39:39">
      <c r="AM19508" s="445"/>
    </row>
    <row r="19509" spans="39:39">
      <c r="AM19509" s="445"/>
    </row>
    <row r="19510" spans="39:39">
      <c r="AM19510" s="445"/>
    </row>
    <row r="19511" spans="39:39">
      <c r="AM19511" s="445"/>
    </row>
    <row r="19512" spans="39:39">
      <c r="AM19512" s="445"/>
    </row>
    <row r="19513" spans="39:39">
      <c r="AM19513" s="445"/>
    </row>
    <row r="19514" spans="39:39">
      <c r="AM19514" s="445"/>
    </row>
    <row r="19515" spans="39:39">
      <c r="AM19515" s="445"/>
    </row>
    <row r="19516" spans="39:39">
      <c r="AM19516" s="445"/>
    </row>
    <row r="19517" spans="39:39">
      <c r="AM19517" s="445"/>
    </row>
    <row r="19518" spans="39:39">
      <c r="AM19518" s="445"/>
    </row>
    <row r="19519" spans="39:39">
      <c r="AM19519" s="445"/>
    </row>
    <row r="19520" spans="39:39">
      <c r="AM19520" s="445"/>
    </row>
    <row r="19521" spans="39:39">
      <c r="AM19521" s="445"/>
    </row>
    <row r="19522" spans="39:39">
      <c r="AM19522" s="445"/>
    </row>
    <row r="19523" spans="39:39">
      <c r="AM19523" s="445"/>
    </row>
    <row r="19524" spans="39:39">
      <c r="AM19524" s="445"/>
    </row>
    <row r="19525" spans="39:39">
      <c r="AM19525" s="445"/>
    </row>
    <row r="19526" spans="39:39">
      <c r="AM19526" s="445"/>
    </row>
    <row r="19527" spans="39:39">
      <c r="AM19527" s="445"/>
    </row>
    <row r="19528" spans="39:39">
      <c r="AM19528" s="445"/>
    </row>
    <row r="19529" spans="39:39">
      <c r="AM19529" s="445"/>
    </row>
    <row r="19530" spans="39:39">
      <c r="AM19530" s="445"/>
    </row>
    <row r="19531" spans="39:39">
      <c r="AM19531" s="445"/>
    </row>
    <row r="19532" spans="39:39">
      <c r="AM19532" s="445"/>
    </row>
    <row r="19533" spans="39:39">
      <c r="AM19533" s="445"/>
    </row>
    <row r="19534" spans="39:39">
      <c r="AM19534" s="445"/>
    </row>
    <row r="19535" spans="39:39">
      <c r="AM19535" s="445"/>
    </row>
    <row r="19536" spans="39:39">
      <c r="AM19536" s="445"/>
    </row>
    <row r="19537" spans="39:39">
      <c r="AM19537" s="445"/>
    </row>
    <row r="19538" spans="39:39">
      <c r="AM19538" s="445"/>
    </row>
    <row r="19539" spans="39:39">
      <c r="AM19539" s="445"/>
    </row>
    <row r="19540" spans="39:39">
      <c r="AM19540" s="445"/>
    </row>
    <row r="19541" spans="39:39">
      <c r="AM19541" s="445"/>
    </row>
    <row r="19542" spans="39:39">
      <c r="AM19542" s="445"/>
    </row>
    <row r="19543" spans="39:39">
      <c r="AM19543" s="445"/>
    </row>
    <row r="19544" spans="39:39">
      <c r="AM19544" s="445"/>
    </row>
    <row r="19545" spans="39:39">
      <c r="AM19545" s="445"/>
    </row>
    <row r="19546" spans="39:39">
      <c r="AM19546" s="445"/>
    </row>
    <row r="19547" spans="39:39">
      <c r="AM19547" s="445"/>
    </row>
    <row r="19548" spans="39:39">
      <c r="AM19548" s="445"/>
    </row>
    <row r="19549" spans="39:39">
      <c r="AM19549" s="445"/>
    </row>
    <row r="19550" spans="39:39">
      <c r="AM19550" s="445"/>
    </row>
    <row r="19551" spans="39:39">
      <c r="AM19551" s="445"/>
    </row>
    <row r="19552" spans="39:39">
      <c r="AM19552" s="445"/>
    </row>
    <row r="19553" spans="39:39">
      <c r="AM19553" s="445"/>
    </row>
    <row r="19554" spans="39:39">
      <c r="AM19554" s="445"/>
    </row>
    <row r="19555" spans="39:39">
      <c r="AM19555" s="445"/>
    </row>
    <row r="19556" spans="39:39">
      <c r="AM19556" s="445"/>
    </row>
    <row r="19557" spans="39:39">
      <c r="AM19557" s="445"/>
    </row>
    <row r="19558" spans="39:39">
      <c r="AM19558" s="445"/>
    </row>
    <row r="19559" spans="39:39">
      <c r="AM19559" s="445"/>
    </row>
    <row r="19560" spans="39:39">
      <c r="AM19560" s="445"/>
    </row>
    <row r="19561" spans="39:39">
      <c r="AM19561" s="445"/>
    </row>
    <row r="19562" spans="39:39">
      <c r="AM19562" s="445"/>
    </row>
    <row r="19563" spans="39:39">
      <c r="AM19563" s="445"/>
    </row>
    <row r="19564" spans="39:39">
      <c r="AM19564" s="445"/>
    </row>
    <row r="19565" spans="39:39">
      <c r="AM19565" s="445"/>
    </row>
    <row r="19566" spans="39:39">
      <c r="AM19566" s="445"/>
    </row>
    <row r="19567" spans="39:39">
      <c r="AM19567" s="445"/>
    </row>
    <row r="19568" spans="39:39">
      <c r="AM19568" s="445"/>
    </row>
    <row r="19569" spans="39:39">
      <c r="AM19569" s="445"/>
    </row>
    <row r="19570" spans="39:39">
      <c r="AM19570" s="445"/>
    </row>
    <row r="19571" spans="39:39">
      <c r="AM19571" s="445"/>
    </row>
    <row r="19572" spans="39:39">
      <c r="AM19572" s="445"/>
    </row>
    <row r="19573" spans="39:39">
      <c r="AM19573" s="445"/>
    </row>
    <row r="19574" spans="39:39">
      <c r="AM19574" s="445"/>
    </row>
    <row r="19575" spans="39:39">
      <c r="AM19575" s="445"/>
    </row>
    <row r="19576" spans="39:39">
      <c r="AM19576" s="445"/>
    </row>
    <row r="19577" spans="39:39">
      <c r="AM19577" s="445"/>
    </row>
    <row r="19578" spans="39:39">
      <c r="AM19578" s="445"/>
    </row>
    <row r="19579" spans="39:39">
      <c r="AM19579" s="445"/>
    </row>
    <row r="19580" spans="39:39">
      <c r="AM19580" s="445"/>
    </row>
    <row r="19581" spans="39:39">
      <c r="AM19581" s="445"/>
    </row>
    <row r="19582" spans="39:39">
      <c r="AM19582" s="445"/>
    </row>
    <row r="19583" spans="39:39">
      <c r="AM19583" s="445"/>
    </row>
    <row r="19584" spans="39:39">
      <c r="AM19584" s="445"/>
    </row>
    <row r="19585" spans="39:39">
      <c r="AM19585" s="445"/>
    </row>
    <row r="19586" spans="39:39">
      <c r="AM19586" s="445"/>
    </row>
    <row r="19587" spans="39:39">
      <c r="AM19587" s="445"/>
    </row>
    <row r="19588" spans="39:39">
      <c r="AM19588" s="445"/>
    </row>
    <row r="19589" spans="39:39">
      <c r="AM19589" s="445"/>
    </row>
    <row r="19590" spans="39:39">
      <c r="AM19590" s="445"/>
    </row>
    <row r="19591" spans="39:39">
      <c r="AM19591" s="445"/>
    </row>
    <row r="19592" spans="39:39">
      <c r="AM19592" s="445"/>
    </row>
    <row r="19593" spans="39:39">
      <c r="AM19593" s="445"/>
    </row>
    <row r="19594" spans="39:39">
      <c r="AM19594" s="445"/>
    </row>
    <row r="19595" spans="39:39">
      <c r="AM19595" s="445"/>
    </row>
    <row r="19596" spans="39:39">
      <c r="AM19596" s="445"/>
    </row>
    <row r="19597" spans="39:39">
      <c r="AM19597" s="445"/>
    </row>
    <row r="19598" spans="39:39">
      <c r="AM19598" s="445"/>
    </row>
    <row r="19599" spans="39:39">
      <c r="AM19599" s="445"/>
    </row>
    <row r="19600" spans="39:39">
      <c r="AM19600" s="445"/>
    </row>
    <row r="19601" spans="39:39">
      <c r="AM19601" s="445"/>
    </row>
    <row r="19602" spans="39:39">
      <c r="AM19602" s="445"/>
    </row>
    <row r="19603" spans="39:39">
      <c r="AM19603" s="445"/>
    </row>
    <row r="19604" spans="39:39">
      <c r="AM19604" s="445"/>
    </row>
    <row r="19605" spans="39:39">
      <c r="AM19605" s="445"/>
    </row>
    <row r="19606" spans="39:39">
      <c r="AM19606" s="445"/>
    </row>
    <row r="19607" spans="39:39">
      <c r="AM19607" s="445"/>
    </row>
    <row r="19608" spans="39:39">
      <c r="AM19608" s="445"/>
    </row>
    <row r="19609" spans="39:39">
      <c r="AM19609" s="445"/>
    </row>
    <row r="19610" spans="39:39">
      <c r="AM19610" s="445"/>
    </row>
    <row r="19611" spans="39:39">
      <c r="AM19611" s="445"/>
    </row>
    <row r="19612" spans="39:39">
      <c r="AM19612" s="445"/>
    </row>
    <row r="19613" spans="39:39">
      <c r="AM19613" s="445"/>
    </row>
    <row r="19614" spans="39:39">
      <c r="AM19614" s="445"/>
    </row>
    <row r="19615" spans="39:39">
      <c r="AM19615" s="445"/>
    </row>
    <row r="19616" spans="39:39">
      <c r="AM19616" s="445"/>
    </row>
    <row r="19617" spans="39:39">
      <c r="AM19617" s="445"/>
    </row>
    <row r="19618" spans="39:39">
      <c r="AM19618" s="445"/>
    </row>
    <row r="19619" spans="39:39">
      <c r="AM19619" s="445"/>
    </row>
    <row r="19620" spans="39:39">
      <c r="AM19620" s="445"/>
    </row>
    <row r="19621" spans="39:39">
      <c r="AM19621" s="445"/>
    </row>
    <row r="19622" spans="39:39">
      <c r="AM19622" s="445"/>
    </row>
    <row r="19623" spans="39:39">
      <c r="AM19623" s="445"/>
    </row>
    <row r="19624" spans="39:39">
      <c r="AM19624" s="445"/>
    </row>
    <row r="19625" spans="39:39">
      <c r="AM19625" s="445"/>
    </row>
    <row r="19626" spans="39:39">
      <c r="AM19626" s="445"/>
    </row>
    <row r="19627" spans="39:39">
      <c r="AM19627" s="445"/>
    </row>
    <row r="19628" spans="39:39">
      <c r="AM19628" s="445"/>
    </row>
    <row r="19629" spans="39:39">
      <c r="AM19629" s="445"/>
    </row>
    <row r="19630" spans="39:39">
      <c r="AM19630" s="445"/>
    </row>
    <row r="19631" spans="39:39">
      <c r="AM19631" s="445"/>
    </row>
    <row r="19632" spans="39:39">
      <c r="AM19632" s="445"/>
    </row>
    <row r="19633" spans="39:39">
      <c r="AM19633" s="445"/>
    </row>
    <row r="19634" spans="39:39">
      <c r="AM19634" s="445"/>
    </row>
    <row r="19635" spans="39:39">
      <c r="AM19635" s="445"/>
    </row>
    <row r="19636" spans="39:39">
      <c r="AM19636" s="445"/>
    </row>
    <row r="19637" spans="39:39">
      <c r="AM19637" s="445"/>
    </row>
    <row r="19638" spans="39:39">
      <c r="AM19638" s="445"/>
    </row>
    <row r="19639" spans="39:39">
      <c r="AM19639" s="445"/>
    </row>
    <row r="19640" spans="39:39">
      <c r="AM19640" s="445"/>
    </row>
    <row r="19641" spans="39:39">
      <c r="AM19641" s="445"/>
    </row>
    <row r="19642" spans="39:39">
      <c r="AM19642" s="445"/>
    </row>
    <row r="19643" spans="39:39">
      <c r="AM19643" s="445"/>
    </row>
    <row r="19644" spans="39:39">
      <c r="AM19644" s="445"/>
    </row>
    <row r="19645" spans="39:39">
      <c r="AM19645" s="445"/>
    </row>
    <row r="19646" spans="39:39">
      <c r="AM19646" s="445"/>
    </row>
    <row r="19647" spans="39:39">
      <c r="AM19647" s="445"/>
    </row>
    <row r="19648" spans="39:39">
      <c r="AM19648" s="445"/>
    </row>
    <row r="19649" spans="39:39">
      <c r="AM19649" s="445"/>
    </row>
    <row r="19650" spans="39:39">
      <c r="AM19650" s="445"/>
    </row>
    <row r="19651" spans="39:39">
      <c r="AM19651" s="445"/>
    </row>
    <row r="19652" spans="39:39">
      <c r="AM19652" s="445"/>
    </row>
    <row r="19653" spans="39:39">
      <c r="AM19653" s="445"/>
    </row>
    <row r="19654" spans="39:39">
      <c r="AM19654" s="445"/>
    </row>
    <row r="19655" spans="39:39">
      <c r="AM19655" s="445"/>
    </row>
    <row r="19656" spans="39:39">
      <c r="AM19656" s="445"/>
    </row>
    <row r="19657" spans="39:39">
      <c r="AM19657" s="445"/>
    </row>
    <row r="19658" spans="39:39">
      <c r="AM19658" s="445"/>
    </row>
    <row r="19659" spans="39:39">
      <c r="AM19659" s="445"/>
    </row>
    <row r="19660" spans="39:39">
      <c r="AM19660" s="445"/>
    </row>
    <row r="19661" spans="39:39">
      <c r="AM19661" s="445"/>
    </row>
    <row r="19662" spans="39:39">
      <c r="AM19662" s="445"/>
    </row>
    <row r="19663" spans="39:39">
      <c r="AM19663" s="445"/>
    </row>
    <row r="19664" spans="39:39">
      <c r="AM19664" s="445"/>
    </row>
    <row r="19665" spans="39:39">
      <c r="AM19665" s="445"/>
    </row>
    <row r="19666" spans="39:39">
      <c r="AM19666" s="445"/>
    </row>
    <row r="19667" spans="39:39">
      <c r="AM19667" s="445"/>
    </row>
    <row r="19668" spans="39:39">
      <c r="AM19668" s="445"/>
    </row>
    <row r="19669" spans="39:39">
      <c r="AM19669" s="445"/>
    </row>
    <row r="19670" spans="39:39">
      <c r="AM19670" s="445"/>
    </row>
    <row r="19671" spans="39:39">
      <c r="AM19671" s="445"/>
    </row>
    <row r="19672" spans="39:39">
      <c r="AM19672" s="445"/>
    </row>
    <row r="19673" spans="39:39">
      <c r="AM19673" s="445"/>
    </row>
    <row r="19674" spans="39:39">
      <c r="AM19674" s="445"/>
    </row>
    <row r="19675" spans="39:39">
      <c r="AM19675" s="445"/>
    </row>
    <row r="19676" spans="39:39">
      <c r="AM19676" s="445"/>
    </row>
    <row r="19677" spans="39:39">
      <c r="AM19677" s="445"/>
    </row>
    <row r="19678" spans="39:39">
      <c r="AM19678" s="445"/>
    </row>
    <row r="19679" spans="39:39">
      <c r="AM19679" s="445"/>
    </row>
    <row r="19680" spans="39:39">
      <c r="AM19680" s="445"/>
    </row>
    <row r="19681" spans="39:39">
      <c r="AM19681" s="445"/>
    </row>
    <row r="19682" spans="39:39">
      <c r="AM19682" s="445"/>
    </row>
    <row r="19683" spans="39:39">
      <c r="AM19683" s="445"/>
    </row>
    <row r="19684" spans="39:39">
      <c r="AM19684" s="445"/>
    </row>
    <row r="19685" spans="39:39">
      <c r="AM19685" s="445"/>
    </row>
    <row r="19686" spans="39:39">
      <c r="AM19686" s="445"/>
    </row>
    <row r="19687" spans="39:39">
      <c r="AM19687" s="445"/>
    </row>
    <row r="19688" spans="39:39">
      <c r="AM19688" s="445"/>
    </row>
    <row r="19689" spans="39:39">
      <c r="AM19689" s="445"/>
    </row>
    <row r="19690" spans="39:39">
      <c r="AM19690" s="445"/>
    </row>
    <row r="19691" spans="39:39">
      <c r="AM19691" s="445"/>
    </row>
    <row r="19692" spans="39:39">
      <c r="AM19692" s="445"/>
    </row>
    <row r="19693" spans="39:39">
      <c r="AM19693" s="445"/>
    </row>
    <row r="19694" spans="39:39">
      <c r="AM19694" s="445"/>
    </row>
    <row r="19695" spans="39:39">
      <c r="AM19695" s="445"/>
    </row>
    <row r="19696" spans="39:39">
      <c r="AM19696" s="445"/>
    </row>
    <row r="19697" spans="39:39">
      <c r="AM19697" s="445"/>
    </row>
    <row r="19698" spans="39:39">
      <c r="AM19698" s="445"/>
    </row>
    <row r="19699" spans="39:39">
      <c r="AM19699" s="445"/>
    </row>
    <row r="19700" spans="39:39">
      <c r="AM19700" s="445"/>
    </row>
    <row r="19701" spans="39:39">
      <c r="AM19701" s="445"/>
    </row>
    <row r="19702" spans="39:39">
      <c r="AM19702" s="445"/>
    </row>
    <row r="19703" spans="39:39">
      <c r="AM19703" s="445"/>
    </row>
    <row r="19704" spans="39:39">
      <c r="AM19704" s="445"/>
    </row>
    <row r="19705" spans="39:39">
      <c r="AM19705" s="445"/>
    </row>
    <row r="19706" spans="39:39">
      <c r="AM19706" s="445"/>
    </row>
    <row r="19707" spans="39:39">
      <c r="AM19707" s="445"/>
    </row>
    <row r="19708" spans="39:39">
      <c r="AM19708" s="445"/>
    </row>
    <row r="19709" spans="39:39">
      <c r="AM19709" s="445"/>
    </row>
    <row r="19710" spans="39:39">
      <c r="AM19710" s="445"/>
    </row>
    <row r="19711" spans="39:39">
      <c r="AM19711" s="445"/>
    </row>
    <row r="19712" spans="39:39">
      <c r="AM19712" s="445"/>
    </row>
    <row r="19713" spans="39:39">
      <c r="AM19713" s="445"/>
    </row>
    <row r="19714" spans="39:39">
      <c r="AM19714" s="445"/>
    </row>
    <row r="19715" spans="39:39">
      <c r="AM19715" s="445"/>
    </row>
    <row r="19716" spans="39:39">
      <c r="AM19716" s="445"/>
    </row>
    <row r="19717" spans="39:39">
      <c r="AM19717" s="445"/>
    </row>
    <row r="19718" spans="39:39">
      <c r="AM19718" s="445"/>
    </row>
    <row r="19719" spans="39:39">
      <c r="AM19719" s="445"/>
    </row>
    <row r="19720" spans="39:39">
      <c r="AM19720" s="445"/>
    </row>
    <row r="19721" spans="39:39">
      <c r="AM19721" s="445"/>
    </row>
    <row r="19722" spans="39:39">
      <c r="AM19722" s="445"/>
    </row>
    <row r="19723" spans="39:39">
      <c r="AM19723" s="445"/>
    </row>
    <row r="19724" spans="39:39">
      <c r="AM19724" s="445"/>
    </row>
    <row r="19725" spans="39:39">
      <c r="AM19725" s="445"/>
    </row>
    <row r="19726" spans="39:39">
      <c r="AM19726" s="445"/>
    </row>
    <row r="19727" spans="39:39">
      <c r="AM19727" s="445"/>
    </row>
    <row r="19728" spans="39:39">
      <c r="AM19728" s="445"/>
    </row>
    <row r="19729" spans="39:39">
      <c r="AM19729" s="445"/>
    </row>
    <row r="19730" spans="39:39">
      <c r="AM19730" s="445"/>
    </row>
    <row r="19731" spans="39:39">
      <c r="AM19731" s="445"/>
    </row>
    <row r="19732" spans="39:39">
      <c r="AM19732" s="445"/>
    </row>
    <row r="19733" spans="39:39">
      <c r="AM19733" s="445"/>
    </row>
    <row r="19734" spans="39:39">
      <c r="AM19734" s="445"/>
    </row>
    <row r="19735" spans="39:39">
      <c r="AM19735" s="445"/>
    </row>
    <row r="19736" spans="39:39">
      <c r="AM19736" s="445"/>
    </row>
    <row r="19737" spans="39:39">
      <c r="AM19737" s="445"/>
    </row>
    <row r="19738" spans="39:39">
      <c r="AM19738" s="445"/>
    </row>
    <row r="19739" spans="39:39">
      <c r="AM19739" s="445"/>
    </row>
    <row r="19740" spans="39:39">
      <c r="AM19740" s="445"/>
    </row>
    <row r="19741" spans="39:39">
      <c r="AM19741" s="445"/>
    </row>
    <row r="19742" spans="39:39">
      <c r="AM19742" s="445"/>
    </row>
    <row r="19743" spans="39:39">
      <c r="AM19743" s="445"/>
    </row>
    <row r="19744" spans="39:39">
      <c r="AM19744" s="445"/>
    </row>
    <row r="19745" spans="39:39">
      <c r="AM19745" s="445"/>
    </row>
    <row r="19746" spans="39:39">
      <c r="AM19746" s="445"/>
    </row>
    <row r="19747" spans="39:39">
      <c r="AM19747" s="445"/>
    </row>
    <row r="19748" spans="39:39">
      <c r="AM19748" s="445"/>
    </row>
    <row r="19749" spans="39:39">
      <c r="AM19749" s="445"/>
    </row>
    <row r="19750" spans="39:39">
      <c r="AM19750" s="445"/>
    </row>
    <row r="19751" spans="39:39">
      <c r="AM19751" s="445"/>
    </row>
    <row r="19752" spans="39:39">
      <c r="AM19752" s="445"/>
    </row>
    <row r="19753" spans="39:39">
      <c r="AM19753" s="445"/>
    </row>
    <row r="19754" spans="39:39">
      <c r="AM19754" s="445"/>
    </row>
    <row r="19755" spans="39:39">
      <c r="AM19755" s="445"/>
    </row>
    <row r="19756" spans="39:39">
      <c r="AM19756" s="445"/>
    </row>
    <row r="19757" spans="39:39">
      <c r="AM19757" s="445"/>
    </row>
    <row r="19758" spans="39:39">
      <c r="AM19758" s="445"/>
    </row>
    <row r="19759" spans="39:39">
      <c r="AM19759" s="445"/>
    </row>
    <row r="19760" spans="39:39">
      <c r="AM19760" s="445"/>
    </row>
    <row r="19761" spans="39:39">
      <c r="AM19761" s="445"/>
    </row>
    <row r="19762" spans="39:39">
      <c r="AM19762" s="445"/>
    </row>
    <row r="19763" spans="39:39">
      <c r="AM19763" s="445"/>
    </row>
    <row r="19764" spans="39:39">
      <c r="AM19764" s="445"/>
    </row>
    <row r="19765" spans="39:39">
      <c r="AM19765" s="445"/>
    </row>
    <row r="19766" spans="39:39">
      <c r="AM19766" s="445"/>
    </row>
    <row r="19767" spans="39:39">
      <c r="AM19767" s="445"/>
    </row>
    <row r="19768" spans="39:39">
      <c r="AM19768" s="445"/>
    </row>
    <row r="19769" spans="39:39">
      <c r="AM19769" s="445"/>
    </row>
    <row r="19770" spans="39:39">
      <c r="AM19770" s="445"/>
    </row>
    <row r="19771" spans="39:39">
      <c r="AM19771" s="445"/>
    </row>
    <row r="19772" spans="39:39">
      <c r="AM19772" s="445"/>
    </row>
    <row r="19773" spans="39:39">
      <c r="AM19773" s="445"/>
    </row>
    <row r="19774" spans="39:39">
      <c r="AM19774" s="445"/>
    </row>
    <row r="19775" spans="39:39">
      <c r="AM19775" s="445"/>
    </row>
    <row r="19776" spans="39:39">
      <c r="AM19776" s="445"/>
    </row>
    <row r="19777" spans="39:39">
      <c r="AM19777" s="445"/>
    </row>
    <row r="19778" spans="39:39">
      <c r="AM19778" s="445"/>
    </row>
    <row r="19779" spans="39:39">
      <c r="AM19779" s="445"/>
    </row>
    <row r="19780" spans="39:39">
      <c r="AM19780" s="445"/>
    </row>
    <row r="19781" spans="39:39">
      <c r="AM19781" s="445"/>
    </row>
    <row r="19782" spans="39:39">
      <c r="AM19782" s="445"/>
    </row>
    <row r="19783" spans="39:39">
      <c r="AM19783" s="445"/>
    </row>
    <row r="19784" spans="39:39">
      <c r="AM19784" s="445"/>
    </row>
    <row r="19785" spans="39:39">
      <c r="AM19785" s="445"/>
    </row>
    <row r="19786" spans="39:39">
      <c r="AM19786" s="445"/>
    </row>
    <row r="19787" spans="39:39">
      <c r="AM19787" s="445"/>
    </row>
    <row r="19788" spans="39:39">
      <c r="AM19788" s="445"/>
    </row>
    <row r="19789" spans="39:39">
      <c r="AM19789" s="445"/>
    </row>
    <row r="19790" spans="39:39">
      <c r="AM19790" s="445"/>
    </row>
    <row r="19791" spans="39:39">
      <c r="AM19791" s="445"/>
    </row>
    <row r="19792" spans="39:39">
      <c r="AM19792" s="445"/>
    </row>
    <row r="19793" spans="39:39">
      <c r="AM19793" s="445"/>
    </row>
    <row r="19794" spans="39:39">
      <c r="AM19794" s="445"/>
    </row>
    <row r="19795" spans="39:39">
      <c r="AM19795" s="445"/>
    </row>
    <row r="19796" spans="39:39">
      <c r="AM19796" s="445"/>
    </row>
    <row r="19797" spans="39:39">
      <c r="AM19797" s="445"/>
    </row>
    <row r="19798" spans="39:39">
      <c r="AM19798" s="445"/>
    </row>
    <row r="19799" spans="39:39">
      <c r="AM19799" s="445"/>
    </row>
    <row r="19800" spans="39:39">
      <c r="AM19800" s="445"/>
    </row>
    <row r="19801" spans="39:39">
      <c r="AM19801" s="445"/>
    </row>
    <row r="19802" spans="39:39">
      <c r="AM19802" s="445"/>
    </row>
    <row r="19803" spans="39:39">
      <c r="AM19803" s="445"/>
    </row>
    <row r="19804" spans="39:39">
      <c r="AM19804" s="445"/>
    </row>
    <row r="19805" spans="39:39">
      <c r="AM19805" s="445"/>
    </row>
    <row r="19806" spans="39:39">
      <c r="AM19806" s="445"/>
    </row>
    <row r="19807" spans="39:39">
      <c r="AM19807" s="445"/>
    </row>
    <row r="19808" spans="39:39">
      <c r="AM19808" s="445"/>
    </row>
    <row r="19809" spans="39:39">
      <c r="AM19809" s="445"/>
    </row>
    <row r="19810" spans="39:39">
      <c r="AM19810" s="445"/>
    </row>
    <row r="19811" spans="39:39">
      <c r="AM19811" s="445"/>
    </row>
    <row r="19812" spans="39:39">
      <c r="AM19812" s="445"/>
    </row>
    <row r="19813" spans="39:39">
      <c r="AM19813" s="445"/>
    </row>
    <row r="19814" spans="39:39">
      <c r="AM19814" s="445"/>
    </row>
    <row r="19815" spans="39:39">
      <c r="AM19815" s="445"/>
    </row>
    <row r="19816" spans="39:39">
      <c r="AM19816" s="445"/>
    </row>
    <row r="19817" spans="39:39">
      <c r="AM19817" s="445"/>
    </row>
    <row r="19818" spans="39:39">
      <c r="AM19818" s="445"/>
    </row>
    <row r="19819" spans="39:39">
      <c r="AM19819" s="445"/>
    </row>
    <row r="19820" spans="39:39">
      <c r="AM19820" s="445"/>
    </row>
    <row r="19821" spans="39:39">
      <c r="AM19821" s="445"/>
    </row>
    <row r="19822" spans="39:39">
      <c r="AM19822" s="445"/>
    </row>
    <row r="19823" spans="39:39">
      <c r="AM19823" s="445"/>
    </row>
    <row r="19824" spans="39:39">
      <c r="AM19824" s="445"/>
    </row>
    <row r="19825" spans="39:39">
      <c r="AM19825" s="445"/>
    </row>
    <row r="19826" spans="39:39">
      <c r="AM19826" s="445"/>
    </row>
    <row r="19827" spans="39:39">
      <c r="AM19827" s="445"/>
    </row>
    <row r="19828" spans="39:39">
      <c r="AM19828" s="445"/>
    </row>
    <row r="19829" spans="39:39">
      <c r="AM19829" s="445"/>
    </row>
    <row r="19830" spans="39:39">
      <c r="AM19830" s="445"/>
    </row>
    <row r="19831" spans="39:39">
      <c r="AM19831" s="445"/>
    </row>
    <row r="19832" spans="39:39">
      <c r="AM19832" s="445"/>
    </row>
    <row r="19833" spans="39:39">
      <c r="AM19833" s="445"/>
    </row>
    <row r="19834" spans="39:39">
      <c r="AM19834" s="445"/>
    </row>
    <row r="19835" spans="39:39">
      <c r="AM19835" s="445"/>
    </row>
    <row r="19836" spans="39:39">
      <c r="AM19836" s="445"/>
    </row>
    <row r="19837" spans="39:39">
      <c r="AM19837" s="445"/>
    </row>
    <row r="19838" spans="39:39">
      <c r="AM19838" s="445"/>
    </row>
    <row r="19839" spans="39:39">
      <c r="AM19839" s="445"/>
    </row>
    <row r="19840" spans="39:39">
      <c r="AM19840" s="445"/>
    </row>
    <row r="19841" spans="39:39">
      <c r="AM19841" s="445"/>
    </row>
    <row r="19842" spans="39:39">
      <c r="AM19842" s="445"/>
    </row>
    <row r="19843" spans="39:39">
      <c r="AM19843" s="445"/>
    </row>
    <row r="19844" spans="39:39">
      <c r="AM19844" s="445"/>
    </row>
    <row r="19845" spans="39:39">
      <c r="AM19845" s="445"/>
    </row>
    <row r="19846" spans="39:39">
      <c r="AM19846" s="445"/>
    </row>
    <row r="19847" spans="39:39">
      <c r="AM19847" s="445"/>
    </row>
    <row r="19848" spans="39:39">
      <c r="AM19848" s="445"/>
    </row>
    <row r="19849" spans="39:39">
      <c r="AM19849" s="445"/>
    </row>
    <row r="19850" spans="39:39">
      <c r="AM19850" s="445"/>
    </row>
    <row r="19851" spans="39:39">
      <c r="AM19851" s="445"/>
    </row>
    <row r="19852" spans="39:39">
      <c r="AM19852" s="445"/>
    </row>
    <row r="19853" spans="39:39">
      <c r="AM19853" s="445"/>
    </row>
    <row r="19854" spans="39:39">
      <c r="AM19854" s="445"/>
    </row>
    <row r="19855" spans="39:39">
      <c r="AM19855" s="445"/>
    </row>
    <row r="19856" spans="39:39">
      <c r="AM19856" s="445"/>
    </row>
    <row r="19857" spans="39:39">
      <c r="AM19857" s="445"/>
    </row>
    <row r="19858" spans="39:39">
      <c r="AM19858" s="445"/>
    </row>
    <row r="19859" spans="39:39">
      <c r="AM19859" s="445"/>
    </row>
    <row r="19860" spans="39:39">
      <c r="AM19860" s="445"/>
    </row>
    <row r="19861" spans="39:39">
      <c r="AM19861" s="445"/>
    </row>
    <row r="19862" spans="39:39">
      <c r="AM19862" s="445"/>
    </row>
    <row r="19863" spans="39:39">
      <c r="AM19863" s="445"/>
    </row>
    <row r="19864" spans="39:39">
      <c r="AM19864" s="445"/>
    </row>
    <row r="19865" spans="39:39">
      <c r="AM19865" s="445"/>
    </row>
    <row r="19866" spans="39:39">
      <c r="AM19866" s="445"/>
    </row>
    <row r="19867" spans="39:39">
      <c r="AM19867" s="445"/>
    </row>
    <row r="19868" spans="39:39">
      <c r="AM19868" s="445"/>
    </row>
    <row r="19869" spans="39:39">
      <c r="AM19869" s="445"/>
    </row>
    <row r="19870" spans="39:39">
      <c r="AM19870" s="445"/>
    </row>
    <row r="19871" spans="39:39">
      <c r="AM19871" s="445"/>
    </row>
    <row r="19872" spans="39:39">
      <c r="AM19872" s="445"/>
    </row>
    <row r="19873" spans="39:39">
      <c r="AM19873" s="445"/>
    </row>
    <row r="19874" spans="39:39">
      <c r="AM19874" s="445"/>
    </row>
    <row r="19875" spans="39:39">
      <c r="AM19875" s="445"/>
    </row>
    <row r="19876" spans="39:39">
      <c r="AM19876" s="445"/>
    </row>
    <row r="19877" spans="39:39">
      <c r="AM19877" s="445"/>
    </row>
    <row r="19878" spans="39:39">
      <c r="AM19878" s="445"/>
    </row>
    <row r="19879" spans="39:39">
      <c r="AM19879" s="445"/>
    </row>
    <row r="19880" spans="39:39">
      <c r="AM19880" s="445"/>
    </row>
    <row r="19881" spans="39:39">
      <c r="AM19881" s="445"/>
    </row>
    <row r="19882" spans="39:39">
      <c r="AM19882" s="445"/>
    </row>
    <row r="19883" spans="39:39">
      <c r="AM19883" s="445"/>
    </row>
    <row r="19884" spans="39:39">
      <c r="AM19884" s="445"/>
    </row>
    <row r="19885" spans="39:39">
      <c r="AM19885" s="445"/>
    </row>
    <row r="19886" spans="39:39">
      <c r="AM19886" s="445"/>
    </row>
    <row r="19887" spans="39:39">
      <c r="AM19887" s="445"/>
    </row>
    <row r="19888" spans="39:39">
      <c r="AM19888" s="445"/>
    </row>
    <row r="19889" spans="39:39">
      <c r="AM19889" s="445"/>
    </row>
    <row r="19890" spans="39:39">
      <c r="AM19890" s="445"/>
    </row>
    <row r="19891" spans="39:39">
      <c r="AM19891" s="445"/>
    </row>
    <row r="19892" spans="39:39">
      <c r="AM19892" s="445"/>
    </row>
    <row r="19893" spans="39:39">
      <c r="AM19893" s="445"/>
    </row>
    <row r="19894" spans="39:39">
      <c r="AM19894" s="445"/>
    </row>
    <row r="19895" spans="39:39">
      <c r="AM19895" s="445"/>
    </row>
    <row r="19896" spans="39:39">
      <c r="AM19896" s="445"/>
    </row>
    <row r="19897" spans="39:39">
      <c r="AM19897" s="445"/>
    </row>
    <row r="19898" spans="39:39">
      <c r="AM19898" s="445"/>
    </row>
    <row r="19899" spans="39:39">
      <c r="AM19899" s="445"/>
    </row>
    <row r="19900" spans="39:39">
      <c r="AM19900" s="445"/>
    </row>
    <row r="19901" spans="39:39">
      <c r="AM19901" s="445"/>
    </row>
    <row r="19902" spans="39:39">
      <c r="AM19902" s="445"/>
    </row>
    <row r="19903" spans="39:39">
      <c r="AM19903" s="445"/>
    </row>
    <row r="19904" spans="39:39">
      <c r="AM19904" s="445"/>
    </row>
    <row r="19905" spans="39:39">
      <c r="AM19905" s="445"/>
    </row>
    <row r="19906" spans="39:39">
      <c r="AM19906" s="445"/>
    </row>
    <row r="19907" spans="39:39">
      <c r="AM19907" s="445"/>
    </row>
    <row r="19908" spans="39:39">
      <c r="AM19908" s="445"/>
    </row>
    <row r="19909" spans="39:39">
      <c r="AM19909" s="445"/>
    </row>
    <row r="19910" spans="39:39">
      <c r="AM19910" s="445"/>
    </row>
    <row r="19911" spans="39:39">
      <c r="AM19911" s="445"/>
    </row>
    <row r="19912" spans="39:39">
      <c r="AM19912" s="445"/>
    </row>
    <row r="19913" spans="39:39">
      <c r="AM19913" s="445"/>
    </row>
    <row r="19914" spans="39:39">
      <c r="AM19914" s="445"/>
    </row>
    <row r="19915" spans="39:39">
      <c r="AM19915" s="445"/>
    </row>
    <row r="19916" spans="39:39">
      <c r="AM19916" s="445"/>
    </row>
    <row r="19917" spans="39:39">
      <c r="AM19917" s="445"/>
    </row>
    <row r="19918" spans="39:39">
      <c r="AM19918" s="445"/>
    </row>
    <row r="19919" spans="39:39">
      <c r="AM19919" s="445"/>
    </row>
    <row r="19920" spans="39:39">
      <c r="AM19920" s="445"/>
    </row>
    <row r="19921" spans="39:39">
      <c r="AM19921" s="445"/>
    </row>
    <row r="19922" spans="39:39">
      <c r="AM19922" s="445"/>
    </row>
    <row r="19923" spans="39:39">
      <c r="AM19923" s="445"/>
    </row>
    <row r="19924" spans="39:39">
      <c r="AM19924" s="445"/>
    </row>
    <row r="19925" spans="39:39">
      <c r="AM19925" s="445"/>
    </row>
    <row r="19926" spans="39:39">
      <c r="AM19926" s="445"/>
    </row>
    <row r="19927" spans="39:39">
      <c r="AM19927" s="445"/>
    </row>
    <row r="19928" spans="39:39">
      <c r="AM19928" s="445"/>
    </row>
    <row r="19929" spans="39:39">
      <c r="AM19929" s="445"/>
    </row>
    <row r="19930" spans="39:39">
      <c r="AM19930" s="445"/>
    </row>
    <row r="19931" spans="39:39">
      <c r="AM19931" s="445"/>
    </row>
    <row r="19932" spans="39:39">
      <c r="AM19932" s="445"/>
    </row>
    <row r="19933" spans="39:39">
      <c r="AM19933" s="445"/>
    </row>
    <row r="19934" spans="39:39">
      <c r="AM19934" s="445"/>
    </row>
    <row r="19935" spans="39:39">
      <c r="AM19935" s="445"/>
    </row>
    <row r="19936" spans="39:39">
      <c r="AM19936" s="445"/>
    </row>
    <row r="19937" spans="39:39">
      <c r="AM19937" s="445"/>
    </row>
    <row r="19938" spans="39:39">
      <c r="AM19938" s="445"/>
    </row>
    <row r="19939" spans="39:39">
      <c r="AM19939" s="445"/>
    </row>
    <row r="19940" spans="39:39">
      <c r="AM19940" s="445"/>
    </row>
    <row r="19941" spans="39:39">
      <c r="AM19941" s="445"/>
    </row>
    <row r="19942" spans="39:39">
      <c r="AM19942" s="445"/>
    </row>
    <row r="19943" spans="39:39">
      <c r="AM19943" s="445"/>
    </row>
    <row r="19944" spans="39:39">
      <c r="AM19944" s="445"/>
    </row>
    <row r="19945" spans="39:39">
      <c r="AM19945" s="445"/>
    </row>
    <row r="19946" spans="39:39">
      <c r="AM19946" s="445"/>
    </row>
    <row r="19947" spans="39:39">
      <c r="AM19947" s="445"/>
    </row>
    <row r="19948" spans="39:39">
      <c r="AM19948" s="445"/>
    </row>
    <row r="19949" spans="39:39">
      <c r="AM19949" s="445"/>
    </row>
    <row r="19950" spans="39:39">
      <c r="AM19950" s="445"/>
    </row>
    <row r="19951" spans="39:39">
      <c r="AM19951" s="445"/>
    </row>
    <row r="19952" spans="39:39">
      <c r="AM19952" s="445"/>
    </row>
    <row r="19953" spans="39:39">
      <c r="AM19953" s="445"/>
    </row>
    <row r="19954" spans="39:39">
      <c r="AM19954" s="445"/>
    </row>
    <row r="19955" spans="39:39">
      <c r="AM19955" s="445"/>
    </row>
    <row r="19956" spans="39:39">
      <c r="AM19956" s="445"/>
    </row>
    <row r="19957" spans="39:39">
      <c r="AM19957" s="445"/>
    </row>
    <row r="19958" spans="39:39">
      <c r="AM19958" s="445"/>
    </row>
    <row r="19959" spans="39:39">
      <c r="AM19959" s="445"/>
    </row>
    <row r="19960" spans="39:39">
      <c r="AM19960" s="445"/>
    </row>
    <row r="19961" spans="39:39">
      <c r="AM19961" s="445"/>
    </row>
    <row r="19962" spans="39:39">
      <c r="AM19962" s="445"/>
    </row>
    <row r="19963" spans="39:39">
      <c r="AM19963" s="445"/>
    </row>
    <row r="19964" spans="39:39">
      <c r="AM19964" s="445"/>
    </row>
    <row r="19965" spans="39:39">
      <c r="AM19965" s="445"/>
    </row>
    <row r="19966" spans="39:39">
      <c r="AM19966" s="445"/>
    </row>
    <row r="19967" spans="39:39">
      <c r="AM19967" s="445"/>
    </row>
    <row r="19968" spans="39:39">
      <c r="AM19968" s="445"/>
    </row>
    <row r="19969" spans="39:39">
      <c r="AM19969" s="445"/>
    </row>
    <row r="19970" spans="39:39">
      <c r="AM19970" s="445"/>
    </row>
    <row r="19971" spans="39:39">
      <c r="AM19971" s="445"/>
    </row>
    <row r="19972" spans="39:39">
      <c r="AM19972" s="445"/>
    </row>
    <row r="19973" spans="39:39">
      <c r="AM19973" s="445"/>
    </row>
    <row r="19974" spans="39:39">
      <c r="AM19974" s="445"/>
    </row>
    <row r="19975" spans="39:39">
      <c r="AM19975" s="445"/>
    </row>
    <row r="19976" spans="39:39">
      <c r="AM19976" s="445"/>
    </row>
    <row r="19977" spans="39:39">
      <c r="AM19977" s="445"/>
    </row>
    <row r="19978" spans="39:39">
      <c r="AM19978" s="445"/>
    </row>
    <row r="19979" spans="39:39">
      <c r="AM19979" s="445"/>
    </row>
    <row r="19980" spans="39:39">
      <c r="AM19980" s="445"/>
    </row>
    <row r="19981" spans="39:39">
      <c r="AM19981" s="445"/>
    </row>
    <row r="19982" spans="39:39">
      <c r="AM19982" s="445"/>
    </row>
    <row r="19983" spans="39:39">
      <c r="AM19983" s="445"/>
    </row>
    <row r="19984" spans="39:39">
      <c r="AM19984" s="445"/>
    </row>
    <row r="19985" spans="39:39">
      <c r="AM19985" s="445"/>
    </row>
    <row r="19986" spans="39:39">
      <c r="AM19986" s="445"/>
    </row>
    <row r="19987" spans="39:39">
      <c r="AM19987" s="445"/>
    </row>
    <row r="19988" spans="39:39">
      <c r="AM19988" s="445"/>
    </row>
    <row r="19989" spans="39:39">
      <c r="AM19989" s="445"/>
    </row>
    <row r="19990" spans="39:39">
      <c r="AM19990" s="445"/>
    </row>
    <row r="19991" spans="39:39">
      <c r="AM19991" s="445"/>
    </row>
    <row r="19992" spans="39:39">
      <c r="AM19992" s="445"/>
    </row>
    <row r="19993" spans="39:39">
      <c r="AM19993" s="445"/>
    </row>
    <row r="19994" spans="39:39">
      <c r="AM19994" s="445"/>
    </row>
    <row r="19995" spans="39:39">
      <c r="AM19995" s="445"/>
    </row>
    <row r="19996" spans="39:39">
      <c r="AM19996" s="445"/>
    </row>
    <row r="19997" spans="39:39">
      <c r="AM19997" s="445"/>
    </row>
    <row r="19998" spans="39:39">
      <c r="AM19998" s="445"/>
    </row>
    <row r="19999" spans="39:39">
      <c r="AM19999" s="445"/>
    </row>
    <row r="20000" spans="39:39">
      <c r="AM20000" s="445"/>
    </row>
    <row r="20001" spans="39:39">
      <c r="AM20001" s="445"/>
    </row>
    <row r="20002" spans="39:39">
      <c r="AM20002" s="445"/>
    </row>
    <row r="20003" spans="39:39">
      <c r="AM20003" s="445"/>
    </row>
    <row r="20004" spans="39:39">
      <c r="AM20004" s="445"/>
    </row>
    <row r="20005" spans="39:39">
      <c r="AM20005" s="445"/>
    </row>
    <row r="20006" spans="39:39">
      <c r="AM20006" s="445"/>
    </row>
    <row r="20007" spans="39:39">
      <c r="AM20007" s="445"/>
    </row>
    <row r="20008" spans="39:39">
      <c r="AM20008" s="445"/>
    </row>
    <row r="20009" spans="39:39">
      <c r="AM20009" s="445"/>
    </row>
    <row r="20010" spans="39:39">
      <c r="AM20010" s="445"/>
    </row>
    <row r="20011" spans="39:39">
      <c r="AM20011" s="445"/>
    </row>
    <row r="20012" spans="39:39">
      <c r="AM20012" s="445"/>
    </row>
    <row r="20013" spans="39:39">
      <c r="AM20013" s="445"/>
    </row>
    <row r="20014" spans="39:39">
      <c r="AM20014" s="445"/>
    </row>
    <row r="20015" spans="39:39">
      <c r="AM20015" s="445"/>
    </row>
    <row r="20016" spans="39:39">
      <c r="AM20016" s="445"/>
    </row>
    <row r="20017" spans="39:39">
      <c r="AM20017" s="445"/>
    </row>
    <row r="20018" spans="39:39">
      <c r="AM20018" s="445"/>
    </row>
    <row r="20019" spans="39:39">
      <c r="AM20019" s="445"/>
    </row>
    <row r="20020" spans="39:39">
      <c r="AM20020" s="445"/>
    </row>
    <row r="20021" spans="39:39">
      <c r="AM20021" s="445"/>
    </row>
    <row r="20022" spans="39:39">
      <c r="AM20022" s="445"/>
    </row>
    <row r="20023" spans="39:39">
      <c r="AM20023" s="445"/>
    </row>
    <row r="20024" spans="39:39">
      <c r="AM20024" s="445"/>
    </row>
    <row r="20025" spans="39:39">
      <c r="AM20025" s="445"/>
    </row>
    <row r="20026" spans="39:39">
      <c r="AM20026" s="445"/>
    </row>
    <row r="20027" spans="39:39">
      <c r="AM20027" s="445"/>
    </row>
    <row r="20028" spans="39:39">
      <c r="AM20028" s="445"/>
    </row>
    <row r="20029" spans="39:39">
      <c r="AM20029" s="445"/>
    </row>
    <row r="20030" spans="39:39">
      <c r="AM20030" s="445"/>
    </row>
    <row r="20031" spans="39:39">
      <c r="AM20031" s="445"/>
    </row>
    <row r="20032" spans="39:39">
      <c r="AM20032" s="445"/>
    </row>
    <row r="20033" spans="39:39">
      <c r="AM20033" s="445"/>
    </row>
    <row r="20034" spans="39:39">
      <c r="AM20034" s="445"/>
    </row>
    <row r="20035" spans="39:39">
      <c r="AM20035" s="445"/>
    </row>
    <row r="20036" spans="39:39">
      <c r="AM20036" s="445"/>
    </row>
    <row r="20037" spans="39:39">
      <c r="AM20037" s="445"/>
    </row>
    <row r="20038" spans="39:39">
      <c r="AM20038" s="445"/>
    </row>
    <row r="20039" spans="39:39">
      <c r="AM20039" s="445"/>
    </row>
    <row r="20040" spans="39:39">
      <c r="AM20040" s="445"/>
    </row>
    <row r="20041" spans="39:39">
      <c r="AM20041" s="445"/>
    </row>
    <row r="20042" spans="39:39">
      <c r="AM20042" s="445"/>
    </row>
    <row r="20043" spans="39:39">
      <c r="AM20043" s="445"/>
    </row>
    <row r="20044" spans="39:39">
      <c r="AM20044" s="445"/>
    </row>
    <row r="20045" spans="39:39">
      <c r="AM20045" s="445"/>
    </row>
    <row r="20046" spans="39:39">
      <c r="AM20046" s="445"/>
    </row>
    <row r="20047" spans="39:39">
      <c r="AM20047" s="445"/>
    </row>
    <row r="20048" spans="39:39">
      <c r="AM20048" s="445"/>
    </row>
    <row r="20049" spans="39:39">
      <c r="AM20049" s="445"/>
    </row>
    <row r="20050" spans="39:39">
      <c r="AM20050" s="445"/>
    </row>
    <row r="20051" spans="39:39">
      <c r="AM20051" s="445"/>
    </row>
    <row r="20052" spans="39:39">
      <c r="AM20052" s="445"/>
    </row>
    <row r="20053" spans="39:39">
      <c r="AM20053" s="445"/>
    </row>
    <row r="20054" spans="39:39">
      <c r="AM20054" s="445"/>
    </row>
    <row r="20055" spans="39:39">
      <c r="AM20055" s="445"/>
    </row>
    <row r="20056" spans="39:39">
      <c r="AM20056" s="445"/>
    </row>
    <row r="20057" spans="39:39">
      <c r="AM20057" s="445"/>
    </row>
    <row r="20058" spans="39:39">
      <c r="AM20058" s="445"/>
    </row>
    <row r="20059" spans="39:39">
      <c r="AM20059" s="445"/>
    </row>
    <row r="20060" spans="39:39">
      <c r="AM20060" s="445"/>
    </row>
    <row r="20061" spans="39:39">
      <c r="AM20061" s="445"/>
    </row>
    <row r="20062" spans="39:39">
      <c r="AM20062" s="445"/>
    </row>
    <row r="20063" spans="39:39">
      <c r="AM20063" s="445"/>
    </row>
    <row r="20064" spans="39:39">
      <c r="AM20064" s="445"/>
    </row>
    <row r="20065" spans="39:39">
      <c r="AM20065" s="445"/>
    </row>
    <row r="20066" spans="39:39">
      <c r="AM20066" s="445"/>
    </row>
    <row r="20067" spans="39:39">
      <c r="AM20067" s="445"/>
    </row>
    <row r="20068" spans="39:39">
      <c r="AM20068" s="445"/>
    </row>
    <row r="20069" spans="39:39">
      <c r="AM20069" s="445"/>
    </row>
    <row r="20070" spans="39:39">
      <c r="AM20070" s="445"/>
    </row>
    <row r="20071" spans="39:39">
      <c r="AM20071" s="445"/>
    </row>
    <row r="20072" spans="39:39">
      <c r="AM20072" s="445"/>
    </row>
    <row r="20073" spans="39:39">
      <c r="AM20073" s="445"/>
    </row>
    <row r="20074" spans="39:39">
      <c r="AM20074" s="445"/>
    </row>
    <row r="20075" spans="39:39">
      <c r="AM20075" s="445"/>
    </row>
    <row r="20076" spans="39:39">
      <c r="AM20076" s="445"/>
    </row>
    <row r="20077" spans="39:39">
      <c r="AM20077" s="445"/>
    </row>
    <row r="20078" spans="39:39">
      <c r="AM20078" s="445"/>
    </row>
    <row r="20079" spans="39:39">
      <c r="AM20079" s="445"/>
    </row>
    <row r="20080" spans="39:39">
      <c r="AM20080" s="445"/>
    </row>
    <row r="20081" spans="39:39">
      <c r="AM20081" s="445"/>
    </row>
    <row r="20082" spans="39:39">
      <c r="AM20082" s="445"/>
    </row>
    <row r="20083" spans="39:39">
      <c r="AM20083" s="445"/>
    </row>
    <row r="20084" spans="39:39">
      <c r="AM20084" s="445"/>
    </row>
    <row r="20085" spans="39:39">
      <c r="AM20085" s="445"/>
    </row>
    <row r="20086" spans="39:39">
      <c r="AM20086" s="445"/>
    </row>
    <row r="20087" spans="39:39">
      <c r="AM20087" s="445"/>
    </row>
    <row r="20088" spans="39:39">
      <c r="AM20088" s="445"/>
    </row>
    <row r="20089" spans="39:39">
      <c r="AM20089" s="445"/>
    </row>
    <row r="20090" spans="39:39">
      <c r="AM20090" s="445"/>
    </row>
    <row r="20091" spans="39:39">
      <c r="AM20091" s="445"/>
    </row>
    <row r="20092" spans="39:39">
      <c r="AM20092" s="445"/>
    </row>
    <row r="20093" spans="39:39">
      <c r="AM20093" s="445"/>
    </row>
    <row r="20094" spans="39:39">
      <c r="AM20094" s="445"/>
    </row>
    <row r="20095" spans="39:39">
      <c r="AM20095" s="445"/>
    </row>
    <row r="20096" spans="39:39">
      <c r="AM20096" s="445"/>
    </row>
    <row r="20097" spans="39:39">
      <c r="AM20097" s="445"/>
    </row>
    <row r="20098" spans="39:39">
      <c r="AM20098" s="445"/>
    </row>
    <row r="20099" spans="39:39">
      <c r="AM20099" s="445"/>
    </row>
    <row r="20100" spans="39:39">
      <c r="AM20100" s="445"/>
    </row>
    <row r="20101" spans="39:39">
      <c r="AM20101" s="445"/>
    </row>
    <row r="20102" spans="39:39">
      <c r="AM20102" s="445"/>
    </row>
    <row r="20103" spans="39:39">
      <c r="AM20103" s="445"/>
    </row>
    <row r="20104" spans="39:39">
      <c r="AM20104" s="445"/>
    </row>
    <row r="20105" spans="39:39">
      <c r="AM20105" s="445"/>
    </row>
    <row r="20106" spans="39:39">
      <c r="AM20106" s="445"/>
    </row>
    <row r="20107" spans="39:39">
      <c r="AM20107" s="445"/>
    </row>
    <row r="20108" spans="39:39">
      <c r="AM20108" s="445"/>
    </row>
    <row r="20109" spans="39:39">
      <c r="AM20109" s="445"/>
    </row>
    <row r="20110" spans="39:39">
      <c r="AM20110" s="445"/>
    </row>
    <row r="20111" spans="39:39">
      <c r="AM20111" s="445"/>
    </row>
    <row r="20112" spans="39:39">
      <c r="AM20112" s="445"/>
    </row>
    <row r="20113" spans="39:39">
      <c r="AM20113" s="445"/>
    </row>
    <row r="20114" spans="39:39">
      <c r="AM20114" s="445"/>
    </row>
    <row r="20115" spans="39:39">
      <c r="AM20115" s="445"/>
    </row>
    <row r="20116" spans="39:39">
      <c r="AM20116" s="445"/>
    </row>
    <row r="20117" spans="39:39">
      <c r="AM20117" s="445"/>
    </row>
    <row r="20118" spans="39:39">
      <c r="AM20118" s="445"/>
    </row>
    <row r="20119" spans="39:39">
      <c r="AM20119" s="445"/>
    </row>
    <row r="20120" spans="39:39">
      <c r="AM20120" s="445"/>
    </row>
    <row r="20121" spans="39:39">
      <c r="AM20121" s="445"/>
    </row>
    <row r="20122" spans="39:39">
      <c r="AM20122" s="445"/>
    </row>
    <row r="20123" spans="39:39">
      <c r="AM20123" s="445"/>
    </row>
    <row r="20124" spans="39:39">
      <c r="AM20124" s="445"/>
    </row>
    <row r="20125" spans="39:39">
      <c r="AM20125" s="445"/>
    </row>
    <row r="20126" spans="39:39">
      <c r="AM20126" s="445"/>
    </row>
    <row r="20127" spans="39:39">
      <c r="AM20127" s="445"/>
    </row>
    <row r="20128" spans="39:39">
      <c r="AM20128" s="445"/>
    </row>
    <row r="20129" spans="39:39">
      <c r="AM20129" s="445"/>
    </row>
    <row r="20130" spans="39:39">
      <c r="AM20130" s="445"/>
    </row>
    <row r="20131" spans="39:39">
      <c r="AM20131" s="445"/>
    </row>
    <row r="20132" spans="39:39">
      <c r="AM20132" s="445"/>
    </row>
    <row r="20133" spans="39:39">
      <c r="AM20133" s="445"/>
    </row>
    <row r="20134" spans="39:39">
      <c r="AM20134" s="445"/>
    </row>
    <row r="20135" spans="39:39">
      <c r="AM20135" s="445"/>
    </row>
    <row r="20136" spans="39:39">
      <c r="AM20136" s="445"/>
    </row>
    <row r="20137" spans="39:39">
      <c r="AM20137" s="445"/>
    </row>
    <row r="20138" spans="39:39">
      <c r="AM20138" s="445"/>
    </row>
    <row r="20139" spans="39:39">
      <c r="AM20139" s="445"/>
    </row>
    <row r="20140" spans="39:39">
      <c r="AM20140" s="445"/>
    </row>
    <row r="20141" spans="39:39">
      <c r="AM20141" s="445"/>
    </row>
    <row r="20142" spans="39:39">
      <c r="AM20142" s="445"/>
    </row>
    <row r="20143" spans="39:39">
      <c r="AM20143" s="445"/>
    </row>
    <row r="20144" spans="39:39">
      <c r="AM20144" s="445"/>
    </row>
    <row r="20145" spans="39:39">
      <c r="AM20145" s="445"/>
    </row>
    <row r="20146" spans="39:39">
      <c r="AM20146" s="445"/>
    </row>
    <row r="20147" spans="39:39">
      <c r="AM20147" s="445"/>
    </row>
    <row r="20148" spans="39:39">
      <c r="AM20148" s="445"/>
    </row>
    <row r="20149" spans="39:39">
      <c r="AM20149" s="445"/>
    </row>
    <row r="20150" spans="39:39">
      <c r="AM20150" s="445"/>
    </row>
    <row r="20151" spans="39:39">
      <c r="AM20151" s="445"/>
    </row>
    <row r="20152" spans="39:39">
      <c r="AM20152" s="445"/>
    </row>
    <row r="20153" spans="39:39">
      <c r="AM20153" s="445"/>
    </row>
    <row r="20154" spans="39:39">
      <c r="AM20154" s="445"/>
    </row>
    <row r="20155" spans="39:39">
      <c r="AM20155" s="445"/>
    </row>
    <row r="20156" spans="39:39">
      <c r="AM20156" s="445"/>
    </row>
    <row r="20157" spans="39:39">
      <c r="AM20157" s="445"/>
    </row>
    <row r="20158" spans="39:39">
      <c r="AM20158" s="445"/>
    </row>
    <row r="20159" spans="39:39">
      <c r="AM20159" s="445"/>
    </row>
    <row r="20160" spans="39:39">
      <c r="AM20160" s="445"/>
    </row>
    <row r="20161" spans="39:39">
      <c r="AM20161" s="445"/>
    </row>
    <row r="20162" spans="39:39">
      <c r="AM20162" s="445"/>
    </row>
    <row r="20163" spans="39:39">
      <c r="AM20163" s="445"/>
    </row>
    <row r="20164" spans="39:39">
      <c r="AM20164" s="445"/>
    </row>
    <row r="20165" spans="39:39">
      <c r="AM20165" s="445"/>
    </row>
    <row r="20166" spans="39:39">
      <c r="AM20166" s="445"/>
    </row>
    <row r="20167" spans="39:39">
      <c r="AM20167" s="445"/>
    </row>
    <row r="20168" spans="39:39">
      <c r="AM20168" s="445"/>
    </row>
    <row r="20169" spans="39:39">
      <c r="AM20169" s="445"/>
    </row>
    <row r="20170" spans="39:39">
      <c r="AM20170" s="445"/>
    </row>
    <row r="20171" spans="39:39">
      <c r="AM20171" s="445"/>
    </row>
    <row r="20172" spans="39:39">
      <c r="AM20172" s="445"/>
    </row>
    <row r="20173" spans="39:39">
      <c r="AM20173" s="445"/>
    </row>
    <row r="20174" spans="39:39">
      <c r="AM20174" s="445"/>
    </row>
    <row r="20175" spans="39:39">
      <c r="AM20175" s="445"/>
    </row>
    <row r="20176" spans="39:39">
      <c r="AM20176" s="445"/>
    </row>
    <row r="20177" spans="39:39">
      <c r="AM20177" s="445"/>
    </row>
    <row r="20178" spans="39:39">
      <c r="AM20178" s="445"/>
    </row>
    <row r="20179" spans="39:39">
      <c r="AM20179" s="445"/>
    </row>
    <row r="20180" spans="39:39">
      <c r="AM20180" s="445"/>
    </row>
    <row r="20181" spans="39:39">
      <c r="AM20181" s="445"/>
    </row>
    <row r="20182" spans="39:39">
      <c r="AM20182" s="445"/>
    </row>
    <row r="20183" spans="39:39">
      <c r="AM20183" s="445"/>
    </row>
    <row r="20184" spans="39:39">
      <c r="AM20184" s="445"/>
    </row>
    <row r="20185" spans="39:39">
      <c r="AM20185" s="445"/>
    </row>
    <row r="20186" spans="39:39">
      <c r="AM20186" s="445"/>
    </row>
    <row r="20187" spans="39:39">
      <c r="AM20187" s="445"/>
    </row>
    <row r="20188" spans="39:39">
      <c r="AM20188" s="445"/>
    </row>
    <row r="20189" spans="39:39">
      <c r="AM20189" s="445"/>
    </row>
    <row r="20190" spans="39:39">
      <c r="AM20190" s="445"/>
    </row>
    <row r="20191" spans="39:39">
      <c r="AM20191" s="445"/>
    </row>
    <row r="20192" spans="39:39">
      <c r="AM20192" s="445"/>
    </row>
    <row r="20193" spans="39:39">
      <c r="AM20193" s="445"/>
    </row>
    <row r="20194" spans="39:39">
      <c r="AM20194" s="445"/>
    </row>
    <row r="20195" spans="39:39">
      <c r="AM20195" s="445"/>
    </row>
    <row r="20196" spans="39:39">
      <c r="AM20196" s="445"/>
    </row>
    <row r="20197" spans="39:39">
      <c r="AM20197" s="445"/>
    </row>
    <row r="20198" spans="39:39">
      <c r="AM20198" s="445"/>
    </row>
    <row r="20199" spans="39:39">
      <c r="AM20199" s="445"/>
    </row>
    <row r="20200" spans="39:39">
      <c r="AM20200" s="445"/>
    </row>
    <row r="20201" spans="39:39">
      <c r="AM20201" s="445"/>
    </row>
    <row r="20202" spans="39:39">
      <c r="AM20202" s="445"/>
    </row>
    <row r="20203" spans="39:39">
      <c r="AM20203" s="445"/>
    </row>
    <row r="20204" spans="39:39">
      <c r="AM20204" s="445"/>
    </row>
    <row r="20205" spans="39:39">
      <c r="AM20205" s="445"/>
    </row>
    <row r="20206" spans="39:39">
      <c r="AM20206" s="445"/>
    </row>
    <row r="20207" spans="39:39">
      <c r="AM20207" s="445"/>
    </row>
    <row r="20208" spans="39:39">
      <c r="AM20208" s="445"/>
    </row>
    <row r="20209" spans="39:39">
      <c r="AM20209" s="445"/>
    </row>
    <row r="20210" spans="39:39">
      <c r="AM20210" s="445"/>
    </row>
    <row r="20211" spans="39:39">
      <c r="AM20211" s="445"/>
    </row>
    <row r="20212" spans="39:39">
      <c r="AM20212" s="445"/>
    </row>
    <row r="20213" spans="39:39">
      <c r="AM20213" s="445"/>
    </row>
    <row r="20214" spans="39:39">
      <c r="AM20214" s="445"/>
    </row>
    <row r="20215" spans="39:39">
      <c r="AM20215" s="445"/>
    </row>
    <row r="20216" spans="39:39">
      <c r="AM20216" s="445"/>
    </row>
    <row r="20217" spans="39:39">
      <c r="AM20217" s="445"/>
    </row>
    <row r="20218" spans="39:39">
      <c r="AM20218" s="445"/>
    </row>
    <row r="20219" spans="39:39">
      <c r="AM20219" s="445"/>
    </row>
    <row r="20220" spans="39:39">
      <c r="AM20220" s="445"/>
    </row>
    <row r="20221" spans="39:39">
      <c r="AM20221" s="445"/>
    </row>
    <row r="20222" spans="39:39">
      <c r="AM20222" s="445"/>
    </row>
    <row r="20223" spans="39:39">
      <c r="AM20223" s="445"/>
    </row>
    <row r="20224" spans="39:39">
      <c r="AM20224" s="445"/>
    </row>
    <row r="20225" spans="39:39">
      <c r="AM20225" s="445"/>
    </row>
    <row r="20226" spans="39:39">
      <c r="AM20226" s="445"/>
    </row>
    <row r="20227" spans="39:39">
      <c r="AM20227" s="445"/>
    </row>
    <row r="20228" spans="39:39">
      <c r="AM20228" s="445"/>
    </row>
    <row r="20229" spans="39:39">
      <c r="AM20229" s="445"/>
    </row>
    <row r="20230" spans="39:39">
      <c r="AM20230" s="445"/>
    </row>
    <row r="20231" spans="39:39">
      <c r="AM20231" s="445"/>
    </row>
    <row r="20232" spans="39:39">
      <c r="AM20232" s="445"/>
    </row>
    <row r="20233" spans="39:39">
      <c r="AM20233" s="445"/>
    </row>
    <row r="20234" spans="39:39">
      <c r="AM20234" s="445"/>
    </row>
    <row r="20235" spans="39:39">
      <c r="AM20235" s="445"/>
    </row>
    <row r="20236" spans="39:39">
      <c r="AM20236" s="445"/>
    </row>
    <row r="20237" spans="39:39">
      <c r="AM20237" s="445"/>
    </row>
    <row r="20238" spans="39:39">
      <c r="AM20238" s="445"/>
    </row>
    <row r="20239" spans="39:39">
      <c r="AM20239" s="445"/>
    </row>
    <row r="20240" spans="39:39">
      <c r="AM20240" s="445"/>
    </row>
    <row r="20241" spans="39:39">
      <c r="AM20241" s="445"/>
    </row>
    <row r="20242" spans="39:39">
      <c r="AM20242" s="445"/>
    </row>
    <row r="20243" spans="39:39">
      <c r="AM20243" s="445"/>
    </row>
    <row r="20244" spans="39:39">
      <c r="AM20244" s="445"/>
    </row>
    <row r="20245" spans="39:39">
      <c r="AM20245" s="445"/>
    </row>
    <row r="20246" spans="39:39">
      <c r="AM20246" s="445"/>
    </row>
    <row r="20247" spans="39:39">
      <c r="AM20247" s="445"/>
    </row>
    <row r="20248" spans="39:39">
      <c r="AM20248" s="445"/>
    </row>
    <row r="20249" spans="39:39">
      <c r="AM20249" s="445"/>
    </row>
    <row r="20250" spans="39:39">
      <c r="AM20250" s="445"/>
    </row>
    <row r="20251" spans="39:39">
      <c r="AM20251" s="445"/>
    </row>
    <row r="20252" spans="39:39">
      <c r="AM20252" s="445"/>
    </row>
    <row r="20253" spans="39:39">
      <c r="AM20253" s="445"/>
    </row>
    <row r="20254" spans="39:39">
      <c r="AM20254" s="445"/>
    </row>
    <row r="20255" spans="39:39">
      <c r="AM20255" s="445"/>
    </row>
    <row r="20256" spans="39:39">
      <c r="AM20256" s="445"/>
    </row>
    <row r="20257" spans="39:39">
      <c r="AM20257" s="445"/>
    </row>
    <row r="20258" spans="39:39">
      <c r="AM20258" s="445"/>
    </row>
    <row r="20259" spans="39:39">
      <c r="AM20259" s="445"/>
    </row>
    <row r="20260" spans="39:39">
      <c r="AM20260" s="445"/>
    </row>
    <row r="20261" spans="39:39">
      <c r="AM20261" s="445"/>
    </row>
    <row r="20262" spans="39:39">
      <c r="AM20262" s="445"/>
    </row>
    <row r="20263" spans="39:39">
      <c r="AM20263" s="445"/>
    </row>
    <row r="20264" spans="39:39">
      <c r="AM20264" s="445"/>
    </row>
    <row r="20265" spans="39:39">
      <c r="AM20265" s="445"/>
    </row>
    <row r="20266" spans="39:39">
      <c r="AM20266" s="445"/>
    </row>
    <row r="20267" spans="39:39">
      <c r="AM20267" s="445"/>
    </row>
    <row r="20268" spans="39:39">
      <c r="AM20268" s="445"/>
    </row>
    <row r="20269" spans="39:39">
      <c r="AM20269" s="445"/>
    </row>
    <row r="20270" spans="39:39">
      <c r="AM20270" s="445"/>
    </row>
    <row r="20271" spans="39:39">
      <c r="AM20271" s="445"/>
    </row>
    <row r="20272" spans="39:39">
      <c r="AM20272" s="445"/>
    </row>
    <row r="20273" spans="39:39">
      <c r="AM20273" s="445"/>
    </row>
    <row r="20274" spans="39:39">
      <c r="AM20274" s="445"/>
    </row>
    <row r="20275" spans="39:39">
      <c r="AM20275" s="445"/>
    </row>
    <row r="20276" spans="39:39">
      <c r="AM20276" s="445"/>
    </row>
    <row r="20277" spans="39:39">
      <c r="AM20277" s="445"/>
    </row>
    <row r="20278" spans="39:39">
      <c r="AM20278" s="445"/>
    </row>
    <row r="20279" spans="39:39">
      <c r="AM20279" s="445"/>
    </row>
    <row r="20280" spans="39:39">
      <c r="AM20280" s="445"/>
    </row>
    <row r="20281" spans="39:39">
      <c r="AM20281" s="445"/>
    </row>
    <row r="20282" spans="39:39">
      <c r="AM20282" s="445"/>
    </row>
    <row r="20283" spans="39:39">
      <c r="AM20283" s="445"/>
    </row>
    <row r="20284" spans="39:39">
      <c r="AM20284" s="445"/>
    </row>
    <row r="20285" spans="39:39">
      <c r="AM20285" s="445"/>
    </row>
    <row r="20286" spans="39:39">
      <c r="AM20286" s="445"/>
    </row>
    <row r="20287" spans="39:39">
      <c r="AM20287" s="445"/>
    </row>
    <row r="20288" spans="39:39">
      <c r="AM20288" s="445"/>
    </row>
    <row r="20289" spans="39:39">
      <c r="AM20289" s="445"/>
    </row>
    <row r="20290" spans="39:39">
      <c r="AM20290" s="445"/>
    </row>
    <row r="20291" spans="39:39">
      <c r="AM20291" s="445"/>
    </row>
    <row r="20292" spans="39:39">
      <c r="AM20292" s="445"/>
    </row>
    <row r="20293" spans="39:39">
      <c r="AM20293" s="445"/>
    </row>
    <row r="20294" spans="39:39">
      <c r="AM20294" s="445"/>
    </row>
    <row r="20295" spans="39:39">
      <c r="AM20295" s="445"/>
    </row>
    <row r="20296" spans="39:39">
      <c r="AM20296" s="445"/>
    </row>
    <row r="20297" spans="39:39">
      <c r="AM20297" s="445"/>
    </row>
    <row r="20298" spans="39:39">
      <c r="AM20298" s="445"/>
    </row>
    <row r="20299" spans="39:39">
      <c r="AM20299" s="445"/>
    </row>
    <row r="20300" spans="39:39">
      <c r="AM20300" s="445"/>
    </row>
    <row r="20301" spans="39:39">
      <c r="AM20301" s="445"/>
    </row>
    <row r="20302" spans="39:39">
      <c r="AM20302" s="445"/>
    </row>
    <row r="20303" spans="39:39">
      <c r="AM20303" s="445"/>
    </row>
    <row r="20304" spans="39:39">
      <c r="AM20304" s="445"/>
    </row>
    <row r="20305" spans="39:39">
      <c r="AM20305" s="445"/>
    </row>
    <row r="20306" spans="39:39">
      <c r="AM20306" s="445"/>
    </row>
    <row r="20307" spans="39:39">
      <c r="AM20307" s="445"/>
    </row>
    <row r="20308" spans="39:39">
      <c r="AM20308" s="445"/>
    </row>
    <row r="20309" spans="39:39">
      <c r="AM20309" s="445"/>
    </row>
    <row r="20310" spans="39:39">
      <c r="AM20310" s="445"/>
    </row>
    <row r="20311" spans="39:39">
      <c r="AM20311" s="445"/>
    </row>
    <row r="20312" spans="39:39">
      <c r="AM20312" s="445"/>
    </row>
    <row r="20313" spans="39:39">
      <c r="AM20313" s="445"/>
    </row>
    <row r="20314" spans="39:39">
      <c r="AM20314" s="445"/>
    </row>
    <row r="20315" spans="39:39">
      <c r="AM20315" s="445"/>
    </row>
    <row r="20316" spans="39:39">
      <c r="AM20316" s="445"/>
    </row>
    <row r="20317" spans="39:39">
      <c r="AM20317" s="445"/>
    </row>
    <row r="20318" spans="39:39">
      <c r="AM20318" s="445"/>
    </row>
    <row r="20319" spans="39:39">
      <c r="AM20319" s="445"/>
    </row>
    <row r="20320" spans="39:39">
      <c r="AM20320" s="445"/>
    </row>
    <row r="20321" spans="39:39">
      <c r="AM20321" s="445"/>
    </row>
    <row r="20322" spans="39:39">
      <c r="AM20322" s="445"/>
    </row>
    <row r="20323" spans="39:39">
      <c r="AM20323" s="445"/>
    </row>
    <row r="20324" spans="39:39">
      <c r="AM20324" s="445"/>
    </row>
    <row r="20325" spans="39:39">
      <c r="AM20325" s="445"/>
    </row>
    <row r="20326" spans="39:39">
      <c r="AM20326" s="445"/>
    </row>
    <row r="20327" spans="39:39">
      <c r="AM20327" s="445"/>
    </row>
    <row r="20328" spans="39:39">
      <c r="AM20328" s="445"/>
    </row>
    <row r="20329" spans="39:39">
      <c r="AM20329" s="445"/>
    </row>
    <row r="20330" spans="39:39">
      <c r="AM20330" s="445"/>
    </row>
    <row r="20331" spans="39:39">
      <c r="AM20331" s="445"/>
    </row>
    <row r="20332" spans="39:39">
      <c r="AM20332" s="445"/>
    </row>
    <row r="20333" spans="39:39">
      <c r="AM20333" s="445"/>
    </row>
    <row r="20334" spans="39:39">
      <c r="AM20334" s="445"/>
    </row>
    <row r="20335" spans="39:39">
      <c r="AM20335" s="445"/>
    </row>
    <row r="20336" spans="39:39">
      <c r="AM20336" s="445"/>
    </row>
    <row r="20337" spans="39:39">
      <c r="AM20337" s="445"/>
    </row>
    <row r="20338" spans="39:39">
      <c r="AM20338" s="445"/>
    </row>
    <row r="20339" spans="39:39">
      <c r="AM20339" s="445"/>
    </row>
    <row r="20340" spans="39:39">
      <c r="AM20340" s="445"/>
    </row>
    <row r="20341" spans="39:39">
      <c r="AM20341" s="445"/>
    </row>
    <row r="20342" spans="39:39">
      <c r="AM20342" s="445"/>
    </row>
    <row r="20343" spans="39:39">
      <c r="AM20343" s="445"/>
    </row>
    <row r="20344" spans="39:39">
      <c r="AM20344" s="445"/>
    </row>
    <row r="20345" spans="39:39">
      <c r="AM20345" s="445"/>
    </row>
    <row r="20346" spans="39:39">
      <c r="AM20346" s="445"/>
    </row>
    <row r="20347" spans="39:39">
      <c r="AM20347" s="445"/>
    </row>
    <row r="20348" spans="39:39">
      <c r="AM20348" s="445"/>
    </row>
    <row r="20349" spans="39:39">
      <c r="AM20349" s="445"/>
    </row>
    <row r="20350" spans="39:39">
      <c r="AM20350" s="445"/>
    </row>
    <row r="20351" spans="39:39">
      <c r="AM20351" s="445"/>
    </row>
    <row r="20352" spans="39:39">
      <c r="AM20352" s="445"/>
    </row>
    <row r="20353" spans="39:39">
      <c r="AM20353" s="445"/>
    </row>
    <row r="20354" spans="39:39">
      <c r="AM20354" s="445"/>
    </row>
    <row r="20355" spans="39:39">
      <c r="AM20355" s="445"/>
    </row>
    <row r="20356" spans="39:39">
      <c r="AM20356" s="445"/>
    </row>
    <row r="20357" spans="39:39">
      <c r="AM20357" s="445"/>
    </row>
    <row r="20358" spans="39:39">
      <c r="AM20358" s="445"/>
    </row>
    <row r="20359" spans="39:39">
      <c r="AM20359" s="445"/>
    </row>
    <row r="20360" spans="39:39">
      <c r="AM20360" s="445"/>
    </row>
    <row r="20361" spans="39:39">
      <c r="AM20361" s="445"/>
    </row>
    <row r="20362" spans="39:39">
      <c r="AM20362" s="445"/>
    </row>
    <row r="20363" spans="39:39">
      <c r="AM20363" s="445"/>
    </row>
    <row r="20364" spans="39:39">
      <c r="AM20364" s="445"/>
    </row>
    <row r="20365" spans="39:39">
      <c r="AM20365" s="445"/>
    </row>
    <row r="20366" spans="39:39">
      <c r="AM20366" s="445"/>
    </row>
    <row r="20367" spans="39:39">
      <c r="AM20367" s="445"/>
    </row>
    <row r="20368" spans="39:39">
      <c r="AM20368" s="445"/>
    </row>
    <row r="20369" spans="39:39">
      <c r="AM20369" s="445"/>
    </row>
    <row r="20370" spans="39:39">
      <c r="AM20370" s="445"/>
    </row>
    <row r="20371" spans="39:39">
      <c r="AM20371" s="445"/>
    </row>
    <row r="20372" spans="39:39">
      <c r="AM20372" s="445"/>
    </row>
    <row r="20373" spans="39:39">
      <c r="AM20373" s="445"/>
    </row>
    <row r="20374" spans="39:39">
      <c r="AM20374" s="445"/>
    </row>
    <row r="20375" spans="39:39">
      <c r="AM20375" s="445"/>
    </row>
    <row r="20376" spans="39:39">
      <c r="AM20376" s="445"/>
    </row>
    <row r="20377" spans="39:39">
      <c r="AM20377" s="445"/>
    </row>
    <row r="20378" spans="39:39">
      <c r="AM20378" s="445"/>
    </row>
    <row r="20379" spans="39:39">
      <c r="AM20379" s="445"/>
    </row>
    <row r="20380" spans="39:39">
      <c r="AM20380" s="445"/>
    </row>
    <row r="20381" spans="39:39">
      <c r="AM20381" s="445"/>
    </row>
    <row r="20382" spans="39:39">
      <c r="AM20382" s="445"/>
    </row>
    <row r="20383" spans="39:39">
      <c r="AM20383" s="445"/>
    </row>
    <row r="20384" spans="39:39">
      <c r="AM20384" s="445"/>
    </row>
    <row r="20385" spans="39:39">
      <c r="AM20385" s="445"/>
    </row>
    <row r="20386" spans="39:39">
      <c r="AM20386" s="445"/>
    </row>
    <row r="20387" spans="39:39">
      <c r="AM20387" s="445"/>
    </row>
    <row r="20388" spans="39:39">
      <c r="AM20388" s="445"/>
    </row>
    <row r="20389" spans="39:39">
      <c r="AM20389" s="445"/>
    </row>
    <row r="20390" spans="39:39">
      <c r="AM20390" s="445"/>
    </row>
    <row r="20391" spans="39:39">
      <c r="AM20391" s="445"/>
    </row>
    <row r="20392" spans="39:39">
      <c r="AM20392" s="445"/>
    </row>
    <row r="20393" spans="39:39">
      <c r="AM20393" s="445"/>
    </row>
    <row r="20394" spans="39:39">
      <c r="AM20394" s="445"/>
    </row>
    <row r="20395" spans="39:39">
      <c r="AM20395" s="445"/>
    </row>
    <row r="20396" spans="39:39">
      <c r="AM20396" s="445"/>
    </row>
    <row r="20397" spans="39:39">
      <c r="AM20397" s="445"/>
    </row>
    <row r="20398" spans="39:39">
      <c r="AM20398" s="445"/>
    </row>
    <row r="20399" spans="39:39">
      <c r="AM20399" s="445"/>
    </row>
    <row r="20400" spans="39:39">
      <c r="AM20400" s="445"/>
    </row>
    <row r="20401" spans="39:39">
      <c r="AM20401" s="445"/>
    </row>
    <row r="20402" spans="39:39">
      <c r="AM20402" s="445"/>
    </row>
    <row r="20403" spans="39:39">
      <c r="AM20403" s="445"/>
    </row>
    <row r="20404" spans="39:39">
      <c r="AM20404" s="445"/>
    </row>
    <row r="20405" spans="39:39">
      <c r="AM20405" s="445"/>
    </row>
    <row r="20406" spans="39:39">
      <c r="AM20406" s="445"/>
    </row>
    <row r="20407" spans="39:39">
      <c r="AM20407" s="445"/>
    </row>
    <row r="20408" spans="39:39">
      <c r="AM20408" s="445"/>
    </row>
    <row r="20409" spans="39:39">
      <c r="AM20409" s="445"/>
    </row>
    <row r="20410" spans="39:39">
      <c r="AM20410" s="445"/>
    </row>
    <row r="20411" spans="39:39">
      <c r="AM20411" s="445"/>
    </row>
    <row r="20412" spans="39:39">
      <c r="AM20412" s="445"/>
    </row>
    <row r="20413" spans="39:39">
      <c r="AM20413" s="445"/>
    </row>
    <row r="20414" spans="39:39">
      <c r="AM20414" s="445"/>
    </row>
    <row r="20415" spans="39:39">
      <c r="AM20415" s="445"/>
    </row>
    <row r="20416" spans="39:39">
      <c r="AM20416" s="445"/>
    </row>
    <row r="20417" spans="39:39">
      <c r="AM20417" s="445"/>
    </row>
    <row r="20418" spans="39:39">
      <c r="AM20418" s="445"/>
    </row>
    <row r="20419" spans="39:39">
      <c r="AM20419" s="445"/>
    </row>
    <row r="20420" spans="39:39">
      <c r="AM20420" s="445"/>
    </row>
    <row r="20421" spans="39:39">
      <c r="AM20421" s="445"/>
    </row>
    <row r="20422" spans="39:39">
      <c r="AM20422" s="445"/>
    </row>
    <row r="20423" spans="39:39">
      <c r="AM20423" s="445"/>
    </row>
    <row r="20424" spans="39:39">
      <c r="AM20424" s="445"/>
    </row>
    <row r="20425" spans="39:39">
      <c r="AM20425" s="445"/>
    </row>
    <row r="20426" spans="39:39">
      <c r="AM20426" s="445"/>
    </row>
    <row r="20427" spans="39:39">
      <c r="AM20427" s="445"/>
    </row>
    <row r="20428" spans="39:39">
      <c r="AM20428" s="445"/>
    </row>
    <row r="20429" spans="39:39">
      <c r="AM20429" s="445"/>
    </row>
    <row r="20430" spans="39:39">
      <c r="AM20430" s="445"/>
    </row>
    <row r="20431" spans="39:39">
      <c r="AM20431" s="445"/>
    </row>
    <row r="20432" spans="39:39">
      <c r="AM20432" s="445"/>
    </row>
    <row r="20433" spans="39:39">
      <c r="AM20433" s="445"/>
    </row>
    <row r="20434" spans="39:39">
      <c r="AM20434" s="445"/>
    </row>
    <row r="20435" spans="39:39">
      <c r="AM20435" s="445"/>
    </row>
    <row r="20436" spans="39:39">
      <c r="AM20436" s="445"/>
    </row>
    <row r="20437" spans="39:39">
      <c r="AM20437" s="445"/>
    </row>
    <row r="20438" spans="39:39">
      <c r="AM20438" s="445"/>
    </row>
    <row r="20439" spans="39:39">
      <c r="AM20439" s="445"/>
    </row>
    <row r="20440" spans="39:39">
      <c r="AM20440" s="445"/>
    </row>
    <row r="20441" spans="39:39">
      <c r="AM20441" s="445"/>
    </row>
    <row r="20442" spans="39:39">
      <c r="AM20442" s="445"/>
    </row>
    <row r="20443" spans="39:39">
      <c r="AM20443" s="445"/>
    </row>
    <row r="20444" spans="39:39">
      <c r="AM20444" s="445"/>
    </row>
    <row r="20445" spans="39:39">
      <c r="AM20445" s="445"/>
    </row>
    <row r="20446" spans="39:39">
      <c r="AM20446" s="445"/>
    </row>
    <row r="20447" spans="39:39">
      <c r="AM20447" s="445"/>
    </row>
    <row r="20448" spans="39:39">
      <c r="AM20448" s="445"/>
    </row>
    <row r="20449" spans="39:39">
      <c r="AM20449" s="445"/>
    </row>
    <row r="20450" spans="39:39">
      <c r="AM20450" s="445"/>
    </row>
    <row r="20451" spans="39:39">
      <c r="AM20451" s="445"/>
    </row>
    <row r="20452" spans="39:39">
      <c r="AM20452" s="445"/>
    </row>
    <row r="20453" spans="39:39">
      <c r="AM20453" s="445"/>
    </row>
    <row r="20454" spans="39:39">
      <c r="AM20454" s="445"/>
    </row>
    <row r="20455" spans="39:39">
      <c r="AM20455" s="445"/>
    </row>
    <row r="20456" spans="39:39">
      <c r="AM20456" s="445"/>
    </row>
    <row r="20457" spans="39:39">
      <c r="AM20457" s="445"/>
    </row>
    <row r="20458" spans="39:39">
      <c r="AM20458" s="445"/>
    </row>
    <row r="20459" spans="39:39">
      <c r="AM20459" s="445"/>
    </row>
    <row r="20460" spans="39:39">
      <c r="AM20460" s="445"/>
    </row>
    <row r="20461" spans="39:39">
      <c r="AM20461" s="445"/>
    </row>
    <row r="20462" spans="39:39">
      <c r="AM20462" s="445"/>
    </row>
    <row r="20463" spans="39:39">
      <c r="AM20463" s="445"/>
    </row>
    <row r="20464" spans="39:39">
      <c r="AM20464" s="445"/>
    </row>
    <row r="20465" spans="39:39">
      <c r="AM20465" s="445"/>
    </row>
    <row r="20466" spans="39:39">
      <c r="AM20466" s="445"/>
    </row>
    <row r="20467" spans="39:39">
      <c r="AM20467" s="445"/>
    </row>
    <row r="20468" spans="39:39">
      <c r="AM20468" s="445"/>
    </row>
    <row r="20469" spans="39:39">
      <c r="AM20469" s="445"/>
    </row>
    <row r="20470" spans="39:39">
      <c r="AM20470" s="445"/>
    </row>
    <row r="20471" spans="39:39">
      <c r="AM20471" s="445"/>
    </row>
    <row r="20472" spans="39:39">
      <c r="AM20472" s="445"/>
    </row>
    <row r="20473" spans="39:39">
      <c r="AM20473" s="445"/>
    </row>
    <row r="20474" spans="39:39">
      <c r="AM20474" s="445"/>
    </row>
    <row r="20475" spans="39:39">
      <c r="AM20475" s="445"/>
    </row>
    <row r="20476" spans="39:39">
      <c r="AM20476" s="445"/>
    </row>
    <row r="20477" spans="39:39">
      <c r="AM20477" s="445"/>
    </row>
    <row r="20478" spans="39:39">
      <c r="AM20478" s="445"/>
    </row>
    <row r="20479" spans="39:39">
      <c r="AM20479" s="445"/>
    </row>
    <row r="20480" spans="39:39">
      <c r="AM20480" s="445"/>
    </row>
    <row r="20481" spans="39:39">
      <c r="AM20481" s="445"/>
    </row>
    <row r="20482" spans="39:39">
      <c r="AM20482" s="445"/>
    </row>
    <row r="20483" spans="39:39">
      <c r="AM20483" s="445"/>
    </row>
    <row r="20484" spans="39:39">
      <c r="AM20484" s="445"/>
    </row>
    <row r="20485" spans="39:39">
      <c r="AM20485" s="445"/>
    </row>
    <row r="20486" spans="39:39">
      <c r="AM20486" s="445"/>
    </row>
    <row r="20487" spans="39:39">
      <c r="AM20487" s="445"/>
    </row>
    <row r="20488" spans="39:39">
      <c r="AM20488" s="445"/>
    </row>
    <row r="20489" spans="39:39">
      <c r="AM20489" s="445"/>
    </row>
    <row r="20490" spans="39:39">
      <c r="AM20490" s="445"/>
    </row>
    <row r="20491" spans="39:39">
      <c r="AM20491" s="445"/>
    </row>
    <row r="20492" spans="39:39">
      <c r="AM20492" s="445"/>
    </row>
    <row r="20493" spans="39:39">
      <c r="AM20493" s="445"/>
    </row>
    <row r="20494" spans="39:39">
      <c r="AM20494" s="445"/>
    </row>
    <row r="20495" spans="39:39">
      <c r="AM20495" s="445"/>
    </row>
    <row r="20496" spans="39:39">
      <c r="AM20496" s="445"/>
    </row>
    <row r="20497" spans="39:39">
      <c r="AM20497" s="445"/>
    </row>
    <row r="20498" spans="39:39">
      <c r="AM20498" s="445"/>
    </row>
    <row r="20499" spans="39:39">
      <c r="AM20499" s="445"/>
    </row>
    <row r="20500" spans="39:39">
      <c r="AM20500" s="445"/>
    </row>
    <row r="20501" spans="39:39">
      <c r="AM20501" s="445"/>
    </row>
    <row r="20502" spans="39:39">
      <c r="AM20502" s="445"/>
    </row>
    <row r="20503" spans="39:39">
      <c r="AM20503" s="445"/>
    </row>
    <row r="20504" spans="39:39">
      <c r="AM20504" s="445"/>
    </row>
    <row r="20505" spans="39:39">
      <c r="AM20505" s="445"/>
    </row>
    <row r="20506" spans="39:39">
      <c r="AM20506" s="445"/>
    </row>
    <row r="20507" spans="39:39">
      <c r="AM20507" s="445"/>
    </row>
    <row r="20508" spans="39:39">
      <c r="AM20508" s="445"/>
    </row>
    <row r="20509" spans="39:39">
      <c r="AM20509" s="445"/>
    </row>
    <row r="20510" spans="39:39">
      <c r="AM20510" s="445"/>
    </row>
    <row r="20511" spans="39:39">
      <c r="AM20511" s="445"/>
    </row>
    <row r="20512" spans="39:39">
      <c r="AM20512" s="445"/>
    </row>
    <row r="20513" spans="39:39">
      <c r="AM20513" s="445"/>
    </row>
    <row r="20514" spans="39:39">
      <c r="AM20514" s="445"/>
    </row>
    <row r="20515" spans="39:39">
      <c r="AM20515" s="445"/>
    </row>
    <row r="20516" spans="39:39">
      <c r="AM20516" s="445"/>
    </row>
    <row r="20517" spans="39:39">
      <c r="AM20517" s="445"/>
    </row>
    <row r="20518" spans="39:39">
      <c r="AM20518" s="445"/>
    </row>
    <row r="20519" spans="39:39">
      <c r="AM20519" s="445"/>
    </row>
    <row r="20520" spans="39:39">
      <c r="AM20520" s="445"/>
    </row>
    <row r="20521" spans="39:39">
      <c r="AM20521" s="445"/>
    </row>
    <row r="20522" spans="39:39">
      <c r="AM20522" s="445"/>
    </row>
    <row r="20523" spans="39:39">
      <c r="AM20523" s="445"/>
    </row>
    <row r="20524" spans="39:39">
      <c r="AM20524" s="445"/>
    </row>
    <row r="20525" spans="39:39">
      <c r="AM20525" s="445"/>
    </row>
    <row r="20526" spans="39:39">
      <c r="AM20526" s="445"/>
    </row>
    <row r="20527" spans="39:39">
      <c r="AM20527" s="445"/>
    </row>
    <row r="20528" spans="39:39">
      <c r="AM20528" s="445"/>
    </row>
    <row r="20529" spans="39:39">
      <c r="AM20529" s="445"/>
    </row>
    <row r="20530" spans="39:39">
      <c r="AM20530" s="445"/>
    </row>
    <row r="20531" spans="39:39">
      <c r="AM20531" s="445"/>
    </row>
    <row r="20532" spans="39:39">
      <c r="AM20532" s="445"/>
    </row>
    <row r="20533" spans="39:39">
      <c r="AM20533" s="445"/>
    </row>
    <row r="20534" spans="39:39">
      <c r="AM20534" s="445"/>
    </row>
    <row r="20535" spans="39:39">
      <c r="AM20535" s="445"/>
    </row>
    <row r="20536" spans="39:39">
      <c r="AM20536" s="445"/>
    </row>
    <row r="20537" spans="39:39">
      <c r="AM20537" s="445"/>
    </row>
    <row r="20538" spans="39:39">
      <c r="AM20538" s="445"/>
    </row>
    <row r="20539" spans="39:39">
      <c r="AM20539" s="445"/>
    </row>
    <row r="20540" spans="39:39">
      <c r="AM20540" s="445"/>
    </row>
    <row r="20541" spans="39:39">
      <c r="AM20541" s="445"/>
    </row>
    <row r="20542" spans="39:39">
      <c r="AM20542" s="445"/>
    </row>
    <row r="20543" spans="39:39">
      <c r="AM20543" s="445"/>
    </row>
    <row r="20544" spans="39:39">
      <c r="AM20544" s="445"/>
    </row>
    <row r="20545" spans="39:39">
      <c r="AM20545" s="445"/>
    </row>
    <row r="20546" spans="39:39">
      <c r="AM20546" s="445"/>
    </row>
    <row r="20547" spans="39:39">
      <c r="AM20547" s="445"/>
    </row>
    <row r="20548" spans="39:39">
      <c r="AM20548" s="445"/>
    </row>
    <row r="20549" spans="39:39">
      <c r="AM20549" s="445"/>
    </row>
    <row r="20550" spans="39:39">
      <c r="AM20550" s="445"/>
    </row>
    <row r="20551" spans="39:39">
      <c r="AM20551" s="445"/>
    </row>
    <row r="20552" spans="39:39">
      <c r="AM20552" s="445"/>
    </row>
    <row r="20553" spans="39:39">
      <c r="AM20553" s="445"/>
    </row>
    <row r="20554" spans="39:39">
      <c r="AM20554" s="445"/>
    </row>
    <row r="20555" spans="39:39">
      <c r="AM20555" s="445"/>
    </row>
    <row r="20556" spans="39:39">
      <c r="AM20556" s="445"/>
    </row>
    <row r="20557" spans="39:39">
      <c r="AM20557" s="445"/>
    </row>
    <row r="20558" spans="39:39">
      <c r="AM20558" s="445"/>
    </row>
    <row r="20559" spans="39:39">
      <c r="AM20559" s="445"/>
    </row>
    <row r="20560" spans="39:39">
      <c r="AM20560" s="445"/>
    </row>
    <row r="20561" spans="39:39">
      <c r="AM20561" s="445"/>
    </row>
    <row r="20562" spans="39:39">
      <c r="AM20562" s="445"/>
    </row>
    <row r="20563" spans="39:39">
      <c r="AM20563" s="445"/>
    </row>
    <row r="20564" spans="39:39">
      <c r="AM20564" s="445"/>
    </row>
    <row r="20565" spans="39:39">
      <c r="AM20565" s="445"/>
    </row>
    <row r="20566" spans="39:39">
      <c r="AM20566" s="445"/>
    </row>
    <row r="20567" spans="39:39">
      <c r="AM20567" s="445"/>
    </row>
    <row r="20568" spans="39:39">
      <c r="AM20568" s="445"/>
    </row>
    <row r="20569" spans="39:39">
      <c r="AM20569" s="445"/>
    </row>
    <row r="20570" spans="39:39">
      <c r="AM20570" s="445"/>
    </row>
    <row r="20571" spans="39:39">
      <c r="AM20571" s="445"/>
    </row>
    <row r="20572" spans="39:39">
      <c r="AM20572" s="445"/>
    </row>
    <row r="20573" spans="39:39">
      <c r="AM20573" s="445"/>
    </row>
    <row r="20574" spans="39:39">
      <c r="AM20574" s="445"/>
    </row>
    <row r="20575" spans="39:39">
      <c r="AM20575" s="445"/>
    </row>
    <row r="20576" spans="39:39">
      <c r="AM20576" s="445"/>
    </row>
    <row r="20577" spans="39:39">
      <c r="AM20577" s="445"/>
    </row>
    <row r="20578" spans="39:39">
      <c r="AM20578" s="445"/>
    </row>
    <row r="20579" spans="39:39">
      <c r="AM20579" s="445"/>
    </row>
    <row r="20580" spans="39:39">
      <c r="AM20580" s="445"/>
    </row>
    <row r="20581" spans="39:39">
      <c r="AM20581" s="445"/>
    </row>
    <row r="20582" spans="39:39">
      <c r="AM20582" s="445"/>
    </row>
    <row r="20583" spans="39:39">
      <c r="AM20583" s="445"/>
    </row>
    <row r="20584" spans="39:39">
      <c r="AM20584" s="445"/>
    </row>
    <row r="20585" spans="39:39">
      <c r="AM20585" s="445"/>
    </row>
    <row r="20586" spans="39:39">
      <c r="AM20586" s="445"/>
    </row>
    <row r="20587" spans="39:39">
      <c r="AM20587" s="445"/>
    </row>
    <row r="20588" spans="39:39">
      <c r="AM20588" s="445"/>
    </row>
    <row r="20589" spans="39:39">
      <c r="AM20589" s="445"/>
    </row>
    <row r="20590" spans="39:39">
      <c r="AM20590" s="445"/>
    </row>
    <row r="20591" spans="39:39">
      <c r="AM20591" s="445"/>
    </row>
    <row r="20592" spans="39:39">
      <c r="AM20592" s="445"/>
    </row>
    <row r="20593" spans="39:39">
      <c r="AM20593" s="445"/>
    </row>
    <row r="20594" spans="39:39">
      <c r="AM20594" s="445"/>
    </row>
    <row r="20595" spans="39:39">
      <c r="AM20595" s="445"/>
    </row>
    <row r="20596" spans="39:39">
      <c r="AM20596" s="445"/>
    </row>
    <row r="20597" spans="39:39">
      <c r="AM20597" s="445"/>
    </row>
    <row r="20598" spans="39:39">
      <c r="AM20598" s="445"/>
    </row>
    <row r="20599" spans="39:39">
      <c r="AM20599" s="445"/>
    </row>
    <row r="20600" spans="39:39">
      <c r="AM20600" s="445"/>
    </row>
    <row r="20601" spans="39:39">
      <c r="AM20601" s="445"/>
    </row>
    <row r="20602" spans="39:39">
      <c r="AM20602" s="445"/>
    </row>
    <row r="20603" spans="39:39">
      <c r="AM20603" s="445"/>
    </row>
    <row r="20604" spans="39:39">
      <c r="AM20604" s="445"/>
    </row>
    <row r="20605" spans="39:39">
      <c r="AM20605" s="445"/>
    </row>
    <row r="20606" spans="39:39">
      <c r="AM20606" s="445"/>
    </row>
    <row r="20607" spans="39:39">
      <c r="AM20607" s="445"/>
    </row>
    <row r="20608" spans="39:39">
      <c r="AM20608" s="445"/>
    </row>
    <row r="20609" spans="39:39">
      <c r="AM20609" s="445"/>
    </row>
    <row r="20610" spans="39:39">
      <c r="AM20610" s="445"/>
    </row>
    <row r="20611" spans="39:39">
      <c r="AM20611" s="445"/>
    </row>
    <row r="20612" spans="39:39">
      <c r="AM20612" s="445"/>
    </row>
    <row r="20613" spans="39:39">
      <c r="AM20613" s="445"/>
    </row>
    <row r="20614" spans="39:39">
      <c r="AM20614" s="445"/>
    </row>
    <row r="20615" spans="39:39">
      <c r="AM20615" s="445"/>
    </row>
    <row r="20616" spans="39:39">
      <c r="AM20616" s="445"/>
    </row>
    <row r="20617" spans="39:39">
      <c r="AM20617" s="445"/>
    </row>
    <row r="20618" spans="39:39">
      <c r="AM20618" s="445"/>
    </row>
    <row r="20619" spans="39:39">
      <c r="AM20619" s="445"/>
    </row>
    <row r="20620" spans="39:39">
      <c r="AM20620" s="445"/>
    </row>
    <row r="20621" spans="39:39">
      <c r="AM20621" s="445"/>
    </row>
    <row r="20622" spans="39:39">
      <c r="AM20622" s="445"/>
    </row>
    <row r="20623" spans="39:39">
      <c r="AM20623" s="445"/>
    </row>
    <row r="20624" spans="39:39">
      <c r="AM20624" s="445"/>
    </row>
    <row r="20625" spans="39:39">
      <c r="AM20625" s="445"/>
    </row>
    <row r="20626" spans="39:39">
      <c r="AM20626" s="445"/>
    </row>
    <row r="20627" spans="39:39">
      <c r="AM20627" s="445"/>
    </row>
    <row r="20628" spans="39:39">
      <c r="AM20628" s="445"/>
    </row>
    <row r="20629" spans="39:39">
      <c r="AM20629" s="445"/>
    </row>
    <row r="20630" spans="39:39">
      <c r="AM20630" s="445"/>
    </row>
    <row r="20631" spans="39:39">
      <c r="AM20631" s="445"/>
    </row>
    <row r="20632" spans="39:39">
      <c r="AM20632" s="445"/>
    </row>
    <row r="20633" spans="39:39">
      <c r="AM20633" s="445"/>
    </row>
    <row r="20634" spans="39:39">
      <c r="AM20634" s="445"/>
    </row>
    <row r="20635" spans="39:39">
      <c r="AM20635" s="445"/>
    </row>
    <row r="20636" spans="39:39">
      <c r="AM20636" s="445"/>
    </row>
    <row r="20637" spans="39:39">
      <c r="AM20637" s="445"/>
    </row>
    <row r="20638" spans="39:39">
      <c r="AM20638" s="445"/>
    </row>
    <row r="20639" spans="39:39">
      <c r="AM20639" s="445"/>
    </row>
    <row r="20640" spans="39:39">
      <c r="AM20640" s="445"/>
    </row>
    <row r="20641" spans="39:39">
      <c r="AM20641" s="445"/>
    </row>
    <row r="20642" spans="39:39">
      <c r="AM20642" s="445"/>
    </row>
    <row r="20643" spans="39:39">
      <c r="AM20643" s="445"/>
    </row>
    <row r="20644" spans="39:39">
      <c r="AM20644" s="445"/>
    </row>
    <row r="20645" spans="39:39">
      <c r="AM20645" s="445"/>
    </row>
    <row r="20646" spans="39:39">
      <c r="AM20646" s="445"/>
    </row>
    <row r="20647" spans="39:39">
      <c r="AM20647" s="445"/>
    </row>
    <row r="20648" spans="39:39">
      <c r="AM20648" s="445"/>
    </row>
    <row r="20649" spans="39:39">
      <c r="AM20649" s="445"/>
    </row>
    <row r="20650" spans="39:39">
      <c r="AM20650" s="445"/>
    </row>
    <row r="20651" spans="39:39">
      <c r="AM20651" s="445"/>
    </row>
    <row r="20652" spans="39:39">
      <c r="AM20652" s="445"/>
    </row>
    <row r="20653" spans="39:39">
      <c r="AM20653" s="445"/>
    </row>
    <row r="20654" spans="39:39">
      <c r="AM20654" s="445"/>
    </row>
    <row r="20655" spans="39:39">
      <c r="AM20655" s="445"/>
    </row>
    <row r="20656" spans="39:39">
      <c r="AM20656" s="445"/>
    </row>
    <row r="20657" spans="39:39">
      <c r="AM20657" s="445"/>
    </row>
    <row r="20658" spans="39:39">
      <c r="AM20658" s="445"/>
    </row>
    <row r="20659" spans="39:39">
      <c r="AM20659" s="445"/>
    </row>
    <row r="20660" spans="39:39">
      <c r="AM20660" s="445"/>
    </row>
    <row r="20661" spans="39:39">
      <c r="AM20661" s="445"/>
    </row>
    <row r="20662" spans="39:39">
      <c r="AM20662" s="445"/>
    </row>
    <row r="20663" spans="39:39">
      <c r="AM20663" s="445"/>
    </row>
    <row r="20664" spans="39:39">
      <c r="AM20664" s="445"/>
    </row>
    <row r="20665" spans="39:39">
      <c r="AM20665" s="445"/>
    </row>
    <row r="20666" spans="39:39">
      <c r="AM20666" s="445"/>
    </row>
    <row r="20667" spans="39:39">
      <c r="AM20667" s="445"/>
    </row>
    <row r="20668" spans="39:39">
      <c r="AM20668" s="445"/>
    </row>
    <row r="20669" spans="39:39">
      <c r="AM20669" s="445"/>
    </row>
    <row r="20670" spans="39:39">
      <c r="AM20670" s="445"/>
    </row>
    <row r="20671" spans="39:39">
      <c r="AM20671" s="445"/>
    </row>
    <row r="20672" spans="39:39">
      <c r="AM20672" s="445"/>
    </row>
    <row r="20673" spans="39:39">
      <c r="AM20673" s="445"/>
    </row>
    <row r="20674" spans="39:39">
      <c r="AM20674" s="445"/>
    </row>
    <row r="20675" spans="39:39">
      <c r="AM20675" s="445"/>
    </row>
    <row r="20676" spans="39:39">
      <c r="AM20676" s="445"/>
    </row>
    <row r="20677" spans="39:39">
      <c r="AM20677" s="445"/>
    </row>
    <row r="20678" spans="39:39">
      <c r="AM20678" s="445"/>
    </row>
    <row r="20679" spans="39:39">
      <c r="AM20679" s="445"/>
    </row>
    <row r="20680" spans="39:39">
      <c r="AM20680" s="445"/>
    </row>
    <row r="20681" spans="39:39">
      <c r="AM20681" s="445"/>
    </row>
    <row r="20682" spans="39:39">
      <c r="AM20682" s="445"/>
    </row>
    <row r="20683" spans="39:39">
      <c r="AM20683" s="445"/>
    </row>
    <row r="20684" spans="39:39">
      <c r="AM20684" s="445"/>
    </row>
    <row r="20685" spans="39:39">
      <c r="AM20685" s="445"/>
    </row>
    <row r="20686" spans="39:39">
      <c r="AM20686" s="445"/>
    </row>
    <row r="20687" spans="39:39">
      <c r="AM20687" s="445"/>
    </row>
    <row r="20688" spans="39:39">
      <c r="AM20688" s="445"/>
    </row>
    <row r="20689" spans="39:39">
      <c r="AM20689" s="445"/>
    </row>
    <row r="20690" spans="39:39">
      <c r="AM20690" s="445"/>
    </row>
    <row r="20691" spans="39:39">
      <c r="AM20691" s="445"/>
    </row>
    <row r="20692" spans="39:39">
      <c r="AM20692" s="445"/>
    </row>
    <row r="20693" spans="39:39">
      <c r="AM20693" s="445"/>
    </row>
    <row r="20694" spans="39:39">
      <c r="AM20694" s="445"/>
    </row>
    <row r="20695" spans="39:39">
      <c r="AM20695" s="445"/>
    </row>
    <row r="20696" spans="39:39">
      <c r="AM20696" s="445"/>
    </row>
    <row r="20697" spans="39:39">
      <c r="AM20697" s="445"/>
    </row>
    <row r="20698" spans="39:39">
      <c r="AM20698" s="445"/>
    </row>
    <row r="20699" spans="39:39">
      <c r="AM20699" s="445"/>
    </row>
    <row r="20700" spans="39:39">
      <c r="AM20700" s="445"/>
    </row>
    <row r="20701" spans="39:39">
      <c r="AM20701" s="445"/>
    </row>
    <row r="20702" spans="39:39">
      <c r="AM20702" s="445"/>
    </row>
    <row r="20703" spans="39:39">
      <c r="AM20703" s="445"/>
    </row>
    <row r="20704" spans="39:39">
      <c r="AM20704" s="445"/>
    </row>
    <row r="20705" spans="39:39">
      <c r="AM20705" s="445"/>
    </row>
    <row r="20706" spans="39:39">
      <c r="AM20706" s="445"/>
    </row>
    <row r="20707" spans="39:39">
      <c r="AM20707" s="445"/>
    </row>
    <row r="20708" spans="39:39">
      <c r="AM20708" s="445"/>
    </row>
    <row r="20709" spans="39:39">
      <c r="AM20709" s="445"/>
    </row>
    <row r="20710" spans="39:39">
      <c r="AM20710" s="445"/>
    </row>
    <row r="20711" spans="39:39">
      <c r="AM20711" s="445"/>
    </row>
    <row r="20712" spans="39:39">
      <c r="AM20712" s="445"/>
    </row>
    <row r="20713" spans="39:39">
      <c r="AM20713" s="445"/>
    </row>
    <row r="20714" spans="39:39">
      <c r="AM20714" s="445"/>
    </row>
    <row r="20715" spans="39:39">
      <c r="AM20715" s="445"/>
    </row>
    <row r="20716" spans="39:39">
      <c r="AM20716" s="445"/>
    </row>
    <row r="20717" spans="39:39">
      <c r="AM20717" s="445"/>
    </row>
    <row r="20718" spans="39:39">
      <c r="AM20718" s="445"/>
    </row>
    <row r="20719" spans="39:39">
      <c r="AM20719" s="445"/>
    </row>
    <row r="20720" spans="39:39">
      <c r="AM20720" s="445"/>
    </row>
    <row r="20721" spans="39:39">
      <c r="AM20721" s="445"/>
    </row>
    <row r="20722" spans="39:39">
      <c r="AM20722" s="445"/>
    </row>
    <row r="20723" spans="39:39">
      <c r="AM20723" s="445"/>
    </row>
    <row r="20724" spans="39:39">
      <c r="AM20724" s="445"/>
    </row>
    <row r="20725" spans="39:39">
      <c r="AM20725" s="445"/>
    </row>
    <row r="20726" spans="39:39">
      <c r="AM20726" s="445"/>
    </row>
    <row r="20727" spans="39:39">
      <c r="AM20727" s="445"/>
    </row>
    <row r="20728" spans="39:39">
      <c r="AM20728" s="445"/>
    </row>
    <row r="20729" spans="39:39">
      <c r="AM20729" s="445"/>
    </row>
    <row r="20730" spans="39:39">
      <c r="AM20730" s="445"/>
    </row>
    <row r="20731" spans="39:39">
      <c r="AM20731" s="445"/>
    </row>
    <row r="20732" spans="39:39">
      <c r="AM20732" s="445"/>
    </row>
    <row r="20733" spans="39:39">
      <c r="AM20733" s="445"/>
    </row>
    <row r="20734" spans="39:39">
      <c r="AM20734" s="445"/>
    </row>
    <row r="20735" spans="39:39">
      <c r="AM20735" s="445"/>
    </row>
    <row r="20736" spans="39:39">
      <c r="AM20736" s="445"/>
    </row>
    <row r="20737" spans="39:39">
      <c r="AM20737" s="445"/>
    </row>
    <row r="20738" spans="39:39">
      <c r="AM20738" s="445"/>
    </row>
    <row r="20739" spans="39:39">
      <c r="AM20739" s="445"/>
    </row>
    <row r="20740" spans="39:39">
      <c r="AM20740" s="445"/>
    </row>
    <row r="20741" spans="39:39">
      <c r="AM20741" s="445"/>
    </row>
    <row r="20742" spans="39:39">
      <c r="AM20742" s="445"/>
    </row>
    <row r="20743" spans="39:39">
      <c r="AM20743" s="445"/>
    </row>
    <row r="20744" spans="39:39">
      <c r="AM20744" s="445"/>
    </row>
    <row r="20745" spans="39:39">
      <c r="AM20745" s="445"/>
    </row>
    <row r="20746" spans="39:39">
      <c r="AM20746" s="445"/>
    </row>
    <row r="20747" spans="39:39">
      <c r="AM20747" s="445"/>
    </row>
    <row r="20748" spans="39:39">
      <c r="AM20748" s="445"/>
    </row>
    <row r="20749" spans="39:39">
      <c r="AM20749" s="445"/>
    </row>
    <row r="20750" spans="39:39">
      <c r="AM20750" s="445"/>
    </row>
    <row r="20751" spans="39:39">
      <c r="AM20751" s="445"/>
    </row>
    <row r="20752" spans="39:39">
      <c r="AM20752" s="445"/>
    </row>
    <row r="20753" spans="39:39">
      <c r="AM20753" s="445"/>
    </row>
    <row r="20754" spans="39:39">
      <c r="AM20754" s="445"/>
    </row>
    <row r="20755" spans="39:39">
      <c r="AM20755" s="445"/>
    </row>
    <row r="20756" spans="39:39">
      <c r="AM20756" s="445"/>
    </row>
    <row r="20757" spans="39:39">
      <c r="AM20757" s="445"/>
    </row>
    <row r="20758" spans="39:39">
      <c r="AM20758" s="445"/>
    </row>
    <row r="20759" spans="39:39">
      <c r="AM20759" s="445"/>
    </row>
    <row r="20760" spans="39:39">
      <c r="AM20760" s="445"/>
    </row>
    <row r="20761" spans="39:39">
      <c r="AM20761" s="445"/>
    </row>
    <row r="20762" spans="39:39">
      <c r="AM20762" s="445"/>
    </row>
    <row r="20763" spans="39:39">
      <c r="AM20763" s="445"/>
    </row>
    <row r="20764" spans="39:39">
      <c r="AM20764" s="445"/>
    </row>
    <row r="20765" spans="39:39">
      <c r="AM20765" s="445"/>
    </row>
    <row r="20766" spans="39:39">
      <c r="AM20766" s="445"/>
    </row>
    <row r="20767" spans="39:39">
      <c r="AM20767" s="445"/>
    </row>
    <row r="20768" spans="39:39">
      <c r="AM20768" s="445"/>
    </row>
    <row r="20769" spans="39:39">
      <c r="AM20769" s="445"/>
    </row>
    <row r="20770" spans="39:39">
      <c r="AM20770" s="445"/>
    </row>
    <row r="20771" spans="39:39">
      <c r="AM20771" s="445"/>
    </row>
    <row r="20772" spans="39:39">
      <c r="AM20772" s="445"/>
    </row>
    <row r="20773" spans="39:39">
      <c r="AM20773" s="445"/>
    </row>
    <row r="20774" spans="39:39">
      <c r="AM20774" s="445"/>
    </row>
    <row r="20775" spans="39:39">
      <c r="AM20775" s="445"/>
    </row>
    <row r="20776" spans="39:39">
      <c r="AM20776" s="445"/>
    </row>
    <row r="20777" spans="39:39">
      <c r="AM20777" s="445"/>
    </row>
    <row r="20778" spans="39:39">
      <c r="AM20778" s="445"/>
    </row>
    <row r="20779" spans="39:39">
      <c r="AM20779" s="445"/>
    </row>
    <row r="20780" spans="39:39">
      <c r="AM20780" s="445"/>
    </row>
    <row r="20781" spans="39:39">
      <c r="AM20781" s="445"/>
    </row>
    <row r="20782" spans="39:39">
      <c r="AM20782" s="445"/>
    </row>
    <row r="20783" spans="39:39">
      <c r="AM20783" s="445"/>
    </row>
    <row r="20784" spans="39:39">
      <c r="AM20784" s="445"/>
    </row>
    <row r="20785" spans="39:39">
      <c r="AM20785" s="445"/>
    </row>
    <row r="20786" spans="39:39">
      <c r="AM20786" s="445"/>
    </row>
    <row r="20787" spans="39:39">
      <c r="AM20787" s="445"/>
    </row>
    <row r="20788" spans="39:39">
      <c r="AM20788" s="445"/>
    </row>
    <row r="20789" spans="39:39">
      <c r="AM20789" s="445"/>
    </row>
    <row r="20790" spans="39:39">
      <c r="AM20790" s="445"/>
    </row>
    <row r="20791" spans="39:39">
      <c r="AM20791" s="445"/>
    </row>
    <row r="20792" spans="39:39">
      <c r="AM20792" s="445"/>
    </row>
    <row r="20793" spans="39:39">
      <c r="AM20793" s="445"/>
    </row>
    <row r="20794" spans="39:39">
      <c r="AM20794" s="445"/>
    </row>
    <row r="20795" spans="39:39">
      <c r="AM20795" s="445"/>
    </row>
    <row r="20796" spans="39:39">
      <c r="AM20796" s="445"/>
    </row>
    <row r="20797" spans="39:39">
      <c r="AM20797" s="445"/>
    </row>
    <row r="20798" spans="39:39">
      <c r="AM20798" s="445"/>
    </row>
    <row r="20799" spans="39:39">
      <c r="AM20799" s="445"/>
    </row>
    <row r="20800" spans="39:39">
      <c r="AM20800" s="445"/>
    </row>
    <row r="20801" spans="39:39">
      <c r="AM20801" s="445"/>
    </row>
    <row r="20802" spans="39:39">
      <c r="AM20802" s="445"/>
    </row>
    <row r="20803" spans="39:39">
      <c r="AM20803" s="445"/>
    </row>
    <row r="20804" spans="39:39">
      <c r="AM20804" s="445"/>
    </row>
    <row r="20805" spans="39:39">
      <c r="AM20805" s="445"/>
    </row>
    <row r="20806" spans="39:39">
      <c r="AM20806" s="445"/>
    </row>
    <row r="20807" spans="39:39">
      <c r="AM20807" s="445"/>
    </row>
    <row r="20808" spans="39:39">
      <c r="AM20808" s="445"/>
    </row>
    <row r="20809" spans="39:39">
      <c r="AM20809" s="445"/>
    </row>
    <row r="20810" spans="39:39">
      <c r="AM20810" s="445"/>
    </row>
    <row r="20811" spans="39:39">
      <c r="AM20811" s="445"/>
    </row>
    <row r="20812" spans="39:39">
      <c r="AM20812" s="445"/>
    </row>
    <row r="20813" spans="39:39">
      <c r="AM20813" s="445"/>
    </row>
    <row r="20814" spans="39:39">
      <c r="AM20814" s="445"/>
    </row>
    <row r="20815" spans="39:39">
      <c r="AM20815" s="445"/>
    </row>
    <row r="20816" spans="39:39">
      <c r="AM20816" s="445"/>
    </row>
    <row r="20817" spans="39:39">
      <c r="AM20817" s="445"/>
    </row>
    <row r="20818" spans="39:39">
      <c r="AM20818" s="445"/>
    </row>
    <row r="20819" spans="39:39">
      <c r="AM20819" s="445"/>
    </row>
    <row r="20820" spans="39:39">
      <c r="AM20820" s="445"/>
    </row>
    <row r="20821" spans="39:39">
      <c r="AM20821" s="445"/>
    </row>
    <row r="20822" spans="39:39">
      <c r="AM20822" s="445"/>
    </row>
    <row r="20823" spans="39:39">
      <c r="AM20823" s="445"/>
    </row>
    <row r="20824" spans="39:39">
      <c r="AM20824" s="445"/>
    </row>
    <row r="20825" spans="39:39">
      <c r="AM20825" s="445"/>
    </row>
    <row r="20826" spans="39:39">
      <c r="AM20826" s="445"/>
    </row>
    <row r="20827" spans="39:39">
      <c r="AM20827" s="445"/>
    </row>
    <row r="20828" spans="39:39">
      <c r="AM20828" s="445"/>
    </row>
    <row r="20829" spans="39:39">
      <c r="AM20829" s="445"/>
    </row>
    <row r="20830" spans="39:39">
      <c r="AM20830" s="445"/>
    </row>
    <row r="20831" spans="39:39">
      <c r="AM20831" s="445"/>
    </row>
    <row r="20832" spans="39:39">
      <c r="AM20832" s="445"/>
    </row>
    <row r="20833" spans="39:39">
      <c r="AM20833" s="445"/>
    </row>
    <row r="20834" spans="39:39">
      <c r="AM20834" s="445"/>
    </row>
    <row r="20835" spans="39:39">
      <c r="AM20835" s="445"/>
    </row>
    <row r="20836" spans="39:39">
      <c r="AM20836" s="445"/>
    </row>
    <row r="20837" spans="39:39">
      <c r="AM20837" s="445"/>
    </row>
    <row r="20838" spans="39:39">
      <c r="AM20838" s="445"/>
    </row>
    <row r="20839" spans="39:39">
      <c r="AM20839" s="445"/>
    </row>
    <row r="20840" spans="39:39">
      <c r="AM20840" s="445"/>
    </row>
    <row r="20841" spans="39:39">
      <c r="AM20841" s="445"/>
    </row>
    <row r="20842" spans="39:39">
      <c r="AM20842" s="445"/>
    </row>
    <row r="20843" spans="39:39">
      <c r="AM20843" s="445"/>
    </row>
    <row r="20844" spans="39:39">
      <c r="AM20844" s="445"/>
    </row>
    <row r="20845" spans="39:39">
      <c r="AM20845" s="445"/>
    </row>
    <row r="20846" spans="39:39">
      <c r="AM20846" s="445"/>
    </row>
    <row r="20847" spans="39:39">
      <c r="AM20847" s="445"/>
    </row>
    <row r="20848" spans="39:39">
      <c r="AM20848" s="445"/>
    </row>
    <row r="20849" spans="39:39">
      <c r="AM20849" s="445"/>
    </row>
    <row r="20850" spans="39:39">
      <c r="AM20850" s="445"/>
    </row>
    <row r="20851" spans="39:39">
      <c r="AM20851" s="445"/>
    </row>
    <row r="20852" spans="39:39">
      <c r="AM20852" s="445"/>
    </row>
    <row r="20853" spans="39:39">
      <c r="AM20853" s="445"/>
    </row>
    <row r="20854" spans="39:39">
      <c r="AM20854" s="445"/>
    </row>
    <row r="20855" spans="39:39">
      <c r="AM20855" s="445"/>
    </row>
    <row r="20856" spans="39:39">
      <c r="AM20856" s="445"/>
    </row>
    <row r="20857" spans="39:39">
      <c r="AM20857" s="445"/>
    </row>
    <row r="20858" spans="39:39">
      <c r="AM20858" s="445"/>
    </row>
    <row r="20859" spans="39:39">
      <c r="AM20859" s="445"/>
    </row>
    <row r="20860" spans="39:39">
      <c r="AM20860" s="445"/>
    </row>
    <row r="20861" spans="39:39">
      <c r="AM20861" s="445"/>
    </row>
    <row r="20862" spans="39:39">
      <c r="AM20862" s="445"/>
    </row>
    <row r="20863" spans="39:39">
      <c r="AM20863" s="445"/>
    </row>
    <row r="20864" spans="39:39">
      <c r="AM20864" s="445"/>
    </row>
    <row r="20865" spans="39:39">
      <c r="AM20865" s="445"/>
    </row>
    <row r="20866" spans="39:39">
      <c r="AM20866" s="445"/>
    </row>
    <row r="20867" spans="39:39">
      <c r="AM20867" s="445"/>
    </row>
    <row r="20868" spans="39:39">
      <c r="AM20868" s="445"/>
    </row>
    <row r="20869" spans="39:39">
      <c r="AM20869" s="445"/>
    </row>
    <row r="20870" spans="39:39">
      <c r="AM20870" s="445"/>
    </row>
    <row r="20871" spans="39:39">
      <c r="AM20871" s="445"/>
    </row>
    <row r="20872" spans="39:39">
      <c r="AM20872" s="445"/>
    </row>
    <row r="20873" spans="39:39">
      <c r="AM20873" s="445"/>
    </row>
    <row r="20874" spans="39:39">
      <c r="AM20874" s="445"/>
    </row>
    <row r="20875" spans="39:39">
      <c r="AM20875" s="445"/>
    </row>
    <row r="20876" spans="39:39">
      <c r="AM20876" s="445"/>
    </row>
    <row r="20877" spans="39:39">
      <c r="AM20877" s="445"/>
    </row>
    <row r="20878" spans="39:39">
      <c r="AM20878" s="445"/>
    </row>
    <row r="20879" spans="39:39">
      <c r="AM20879" s="445"/>
    </row>
    <row r="20880" spans="39:39">
      <c r="AM20880" s="445"/>
    </row>
    <row r="20881" spans="39:39">
      <c r="AM20881" s="445"/>
    </row>
    <row r="20882" spans="39:39">
      <c r="AM20882" s="445"/>
    </row>
    <row r="20883" spans="39:39">
      <c r="AM20883" s="445"/>
    </row>
    <row r="20884" spans="39:39">
      <c r="AM20884" s="445"/>
    </row>
    <row r="20885" spans="39:39">
      <c r="AM20885" s="445"/>
    </row>
    <row r="20886" spans="39:39">
      <c r="AM20886" s="445"/>
    </row>
    <row r="20887" spans="39:39">
      <c r="AM20887" s="445"/>
    </row>
    <row r="20888" spans="39:39">
      <c r="AM20888" s="445"/>
    </row>
    <row r="20889" spans="39:39">
      <c r="AM20889" s="445"/>
    </row>
    <row r="20890" spans="39:39">
      <c r="AM20890" s="445"/>
    </row>
    <row r="20891" spans="39:39">
      <c r="AM20891" s="445"/>
    </row>
    <row r="20892" spans="39:39">
      <c r="AM20892" s="445"/>
    </row>
    <row r="20893" spans="39:39">
      <c r="AM20893" s="445"/>
    </row>
    <row r="20894" spans="39:39">
      <c r="AM20894" s="445"/>
    </row>
    <row r="20895" spans="39:39">
      <c r="AM20895" s="445"/>
    </row>
    <row r="20896" spans="39:39">
      <c r="AM20896" s="445"/>
    </row>
    <row r="20897" spans="39:39">
      <c r="AM20897" s="445"/>
    </row>
    <row r="20898" spans="39:39">
      <c r="AM20898" s="445"/>
    </row>
    <row r="20899" spans="39:39">
      <c r="AM20899" s="445"/>
    </row>
    <row r="20900" spans="39:39">
      <c r="AM20900" s="445"/>
    </row>
    <row r="20901" spans="39:39">
      <c r="AM20901" s="445"/>
    </row>
    <row r="20902" spans="39:39">
      <c r="AM20902" s="445"/>
    </row>
    <row r="20903" spans="39:39">
      <c r="AM20903" s="445"/>
    </row>
    <row r="20904" spans="39:39">
      <c r="AM20904" s="445"/>
    </row>
    <row r="20905" spans="39:39">
      <c r="AM20905" s="445"/>
    </row>
    <row r="20906" spans="39:39">
      <c r="AM20906" s="445"/>
    </row>
    <row r="20907" spans="39:39">
      <c r="AM20907" s="445"/>
    </row>
    <row r="20908" spans="39:39">
      <c r="AM20908" s="445"/>
    </row>
    <row r="20909" spans="39:39">
      <c r="AM20909" s="445"/>
    </row>
    <row r="20910" spans="39:39">
      <c r="AM20910" s="445"/>
    </row>
    <row r="20911" spans="39:39">
      <c r="AM20911" s="445"/>
    </row>
    <row r="20912" spans="39:39">
      <c r="AM20912" s="445"/>
    </row>
    <row r="20913" spans="39:39">
      <c r="AM20913" s="445"/>
    </row>
    <row r="20914" spans="39:39">
      <c r="AM20914" s="445"/>
    </row>
    <row r="20915" spans="39:39">
      <c r="AM20915" s="445"/>
    </row>
    <row r="20916" spans="39:39">
      <c r="AM20916" s="445"/>
    </row>
    <row r="20917" spans="39:39">
      <c r="AM20917" s="445"/>
    </row>
    <row r="20918" spans="39:39">
      <c r="AM20918" s="445"/>
    </row>
    <row r="20919" spans="39:39">
      <c r="AM20919" s="445"/>
    </row>
    <row r="20920" spans="39:39">
      <c r="AM20920" s="445"/>
    </row>
    <row r="20921" spans="39:39">
      <c r="AM20921" s="445"/>
    </row>
    <row r="20922" spans="39:39">
      <c r="AM20922" s="445"/>
    </row>
    <row r="20923" spans="39:39">
      <c r="AM20923" s="445"/>
    </row>
    <row r="20924" spans="39:39">
      <c r="AM20924" s="445"/>
    </row>
    <row r="20925" spans="39:39">
      <c r="AM20925" s="445"/>
    </row>
    <row r="20926" spans="39:39">
      <c r="AM20926" s="445"/>
    </row>
    <row r="20927" spans="39:39">
      <c r="AM20927" s="445"/>
    </row>
    <row r="20928" spans="39:39">
      <c r="AM20928" s="445"/>
    </row>
    <row r="20929" spans="39:39">
      <c r="AM20929" s="445"/>
    </row>
    <row r="20930" spans="39:39">
      <c r="AM20930" s="445"/>
    </row>
    <row r="20931" spans="39:39">
      <c r="AM20931" s="445"/>
    </row>
    <row r="20932" spans="39:39">
      <c r="AM20932" s="445"/>
    </row>
    <row r="20933" spans="39:39">
      <c r="AM20933" s="445"/>
    </row>
    <row r="20934" spans="39:39">
      <c r="AM20934" s="445"/>
    </row>
    <row r="20935" spans="39:39">
      <c r="AM20935" s="445"/>
    </row>
    <row r="20936" spans="39:39">
      <c r="AM20936" s="445"/>
    </row>
    <row r="20937" spans="39:39">
      <c r="AM20937" s="445"/>
    </row>
    <row r="20938" spans="39:39">
      <c r="AM20938" s="445"/>
    </row>
    <row r="20939" spans="39:39">
      <c r="AM20939" s="445"/>
    </row>
    <row r="20940" spans="39:39">
      <c r="AM20940" s="445"/>
    </row>
    <row r="20941" spans="39:39">
      <c r="AM20941" s="445"/>
    </row>
    <row r="20942" spans="39:39">
      <c r="AM20942" s="445"/>
    </row>
    <row r="20943" spans="39:39">
      <c r="AM20943" s="445"/>
    </row>
    <row r="20944" spans="39:39">
      <c r="AM20944" s="445"/>
    </row>
    <row r="20945" spans="39:39">
      <c r="AM20945" s="445"/>
    </row>
    <row r="20946" spans="39:39">
      <c r="AM20946" s="445"/>
    </row>
    <row r="20947" spans="39:39">
      <c r="AM20947" s="445"/>
    </row>
    <row r="20948" spans="39:39">
      <c r="AM20948" s="445"/>
    </row>
    <row r="20949" spans="39:39">
      <c r="AM20949" s="445"/>
    </row>
    <row r="20950" spans="39:39">
      <c r="AM20950" s="445"/>
    </row>
    <row r="20951" spans="39:39">
      <c r="AM20951" s="445"/>
    </row>
    <row r="20952" spans="39:39">
      <c r="AM20952" s="445"/>
    </row>
    <row r="20953" spans="39:39">
      <c r="AM20953" s="445"/>
    </row>
    <row r="20954" spans="39:39">
      <c r="AM20954" s="445"/>
    </row>
    <row r="20955" spans="39:39">
      <c r="AM20955" s="445"/>
    </row>
    <row r="20956" spans="39:39">
      <c r="AM20956" s="445"/>
    </row>
    <row r="20957" spans="39:39">
      <c r="AM20957" s="445"/>
    </row>
    <row r="20958" spans="39:39">
      <c r="AM20958" s="445"/>
    </row>
    <row r="20959" spans="39:39">
      <c r="AM20959" s="445"/>
    </row>
    <row r="20960" spans="39:39">
      <c r="AM20960" s="445"/>
    </row>
    <row r="20961" spans="39:39">
      <c r="AM20961" s="445"/>
    </row>
    <row r="20962" spans="39:39">
      <c r="AM20962" s="445"/>
    </row>
    <row r="20963" spans="39:39">
      <c r="AM20963" s="445"/>
    </row>
    <row r="20964" spans="39:39">
      <c r="AM20964" s="445"/>
    </row>
    <row r="20965" spans="39:39">
      <c r="AM20965" s="445"/>
    </row>
    <row r="20966" spans="39:39">
      <c r="AM20966" s="445"/>
    </row>
    <row r="20967" spans="39:39">
      <c r="AM20967" s="445"/>
    </row>
    <row r="20968" spans="39:39">
      <c r="AM20968" s="445"/>
    </row>
    <row r="20969" spans="39:39">
      <c r="AM20969" s="445"/>
    </row>
    <row r="20970" spans="39:39">
      <c r="AM20970" s="445"/>
    </row>
    <row r="20971" spans="39:39">
      <c r="AM20971" s="445"/>
    </row>
    <row r="20972" spans="39:39">
      <c r="AM20972" s="445"/>
    </row>
    <row r="20973" spans="39:39">
      <c r="AM20973" s="445"/>
    </row>
    <row r="20974" spans="39:39">
      <c r="AM20974" s="445"/>
    </row>
    <row r="20975" spans="39:39">
      <c r="AM20975" s="445"/>
    </row>
    <row r="20976" spans="39:39">
      <c r="AM20976" s="445"/>
    </row>
    <row r="20977" spans="39:39">
      <c r="AM20977" s="445"/>
    </row>
    <row r="20978" spans="39:39">
      <c r="AM20978" s="445"/>
    </row>
    <row r="20979" spans="39:39">
      <c r="AM20979" s="445"/>
    </row>
    <row r="20980" spans="39:39">
      <c r="AM20980" s="445"/>
    </row>
    <row r="20981" spans="39:39">
      <c r="AM20981" s="445"/>
    </row>
    <row r="20982" spans="39:39">
      <c r="AM20982" s="445"/>
    </row>
    <row r="20983" spans="39:39">
      <c r="AM20983" s="445"/>
    </row>
    <row r="20984" spans="39:39">
      <c r="AM20984" s="445"/>
    </row>
    <row r="20985" spans="39:39">
      <c r="AM20985" s="445"/>
    </row>
    <row r="20986" spans="39:39">
      <c r="AM20986" s="445"/>
    </row>
    <row r="20987" spans="39:39">
      <c r="AM20987" s="445"/>
    </row>
    <row r="20988" spans="39:39">
      <c r="AM20988" s="445"/>
    </row>
    <row r="20989" spans="39:39">
      <c r="AM20989" s="445"/>
    </row>
    <row r="20990" spans="39:39">
      <c r="AM20990" s="445"/>
    </row>
    <row r="20991" spans="39:39">
      <c r="AM20991" s="445"/>
    </row>
    <row r="20992" spans="39:39">
      <c r="AM20992" s="445"/>
    </row>
    <row r="20993" spans="39:39">
      <c r="AM20993" s="445"/>
    </row>
    <row r="20994" spans="39:39">
      <c r="AM20994" s="445"/>
    </row>
    <row r="20995" spans="39:39">
      <c r="AM20995" s="445"/>
    </row>
    <row r="20996" spans="39:39">
      <c r="AM20996" s="445"/>
    </row>
    <row r="20997" spans="39:39">
      <c r="AM20997" s="445"/>
    </row>
    <row r="20998" spans="39:39">
      <c r="AM20998" s="445"/>
    </row>
    <row r="20999" spans="39:39">
      <c r="AM20999" s="445"/>
    </row>
    <row r="21000" spans="39:39">
      <c r="AM21000" s="445"/>
    </row>
    <row r="21001" spans="39:39">
      <c r="AM21001" s="445"/>
    </row>
    <row r="21002" spans="39:39">
      <c r="AM21002" s="445"/>
    </row>
    <row r="21003" spans="39:39">
      <c r="AM21003" s="445"/>
    </row>
    <row r="21004" spans="39:39">
      <c r="AM21004" s="445"/>
    </row>
    <row r="21005" spans="39:39">
      <c r="AM21005" s="445"/>
    </row>
    <row r="21006" spans="39:39">
      <c r="AM21006" s="445"/>
    </row>
    <row r="21007" spans="39:39">
      <c r="AM21007" s="445"/>
    </row>
    <row r="21008" spans="39:39">
      <c r="AM21008" s="445"/>
    </row>
    <row r="21009" spans="39:39">
      <c r="AM21009" s="445"/>
    </row>
    <row r="21010" spans="39:39">
      <c r="AM21010" s="445"/>
    </row>
    <row r="21011" spans="39:39">
      <c r="AM21011" s="445"/>
    </row>
    <row r="21012" spans="39:39">
      <c r="AM21012" s="445"/>
    </row>
    <row r="21013" spans="39:39">
      <c r="AM21013" s="445"/>
    </row>
    <row r="21014" spans="39:39">
      <c r="AM21014" s="445"/>
    </row>
    <row r="21015" spans="39:39">
      <c r="AM21015" s="445"/>
    </row>
    <row r="21016" spans="39:39">
      <c r="AM21016" s="445"/>
    </row>
    <row r="21017" spans="39:39">
      <c r="AM21017" s="445"/>
    </row>
    <row r="21018" spans="39:39">
      <c r="AM21018" s="445"/>
    </row>
    <row r="21019" spans="39:39">
      <c r="AM21019" s="445"/>
    </row>
    <row r="21020" spans="39:39">
      <c r="AM21020" s="445"/>
    </row>
    <row r="21021" spans="39:39">
      <c r="AM21021" s="445"/>
    </row>
    <row r="21022" spans="39:39">
      <c r="AM21022" s="445"/>
    </row>
    <row r="21023" spans="39:39">
      <c r="AM21023" s="445"/>
    </row>
    <row r="21024" spans="39:39">
      <c r="AM21024" s="445"/>
    </row>
    <row r="21025" spans="39:39">
      <c r="AM21025" s="445"/>
    </row>
    <row r="21026" spans="39:39">
      <c r="AM21026" s="445"/>
    </row>
    <row r="21027" spans="39:39">
      <c r="AM21027" s="445"/>
    </row>
    <row r="21028" spans="39:39">
      <c r="AM21028" s="445"/>
    </row>
    <row r="21029" spans="39:39">
      <c r="AM21029" s="445"/>
    </row>
    <row r="21030" spans="39:39">
      <c r="AM21030" s="445"/>
    </row>
    <row r="21031" spans="39:39">
      <c r="AM21031" s="445"/>
    </row>
    <row r="21032" spans="39:39">
      <c r="AM21032" s="445"/>
    </row>
    <row r="21033" spans="39:39">
      <c r="AM21033" s="445"/>
    </row>
    <row r="21034" spans="39:39">
      <c r="AM21034" s="445"/>
    </row>
    <row r="21035" spans="39:39">
      <c r="AM21035" s="445"/>
    </row>
    <row r="21036" spans="39:39">
      <c r="AM21036" s="445"/>
    </row>
    <row r="21037" spans="39:39">
      <c r="AM21037" s="445"/>
    </row>
    <row r="21038" spans="39:39">
      <c r="AM21038" s="445"/>
    </row>
    <row r="21039" spans="39:39">
      <c r="AM21039" s="445"/>
    </row>
    <row r="21040" spans="39:39">
      <c r="AM21040" s="445"/>
    </row>
    <row r="21041" spans="39:39">
      <c r="AM21041" s="445"/>
    </row>
    <row r="21042" spans="39:39">
      <c r="AM21042" s="445"/>
    </row>
    <row r="21043" spans="39:39">
      <c r="AM21043" s="445"/>
    </row>
    <row r="21044" spans="39:39">
      <c r="AM21044" s="445"/>
    </row>
    <row r="21045" spans="39:39">
      <c r="AM21045" s="445"/>
    </row>
    <row r="21046" spans="39:39">
      <c r="AM21046" s="445"/>
    </row>
    <row r="21047" spans="39:39">
      <c r="AM21047" s="445"/>
    </row>
    <row r="21048" spans="39:39">
      <c r="AM21048" s="445"/>
    </row>
    <row r="21049" spans="39:39">
      <c r="AM21049" s="445"/>
    </row>
    <row r="21050" spans="39:39">
      <c r="AM21050" s="445"/>
    </row>
    <row r="21051" spans="39:39">
      <c r="AM21051" s="445"/>
    </row>
    <row r="21052" spans="39:39">
      <c r="AM21052" s="445"/>
    </row>
    <row r="21053" spans="39:39">
      <c r="AM21053" s="445"/>
    </row>
    <row r="21054" spans="39:39">
      <c r="AM21054" s="445"/>
    </row>
    <row r="21055" spans="39:39">
      <c r="AM21055" s="445"/>
    </row>
    <row r="21056" spans="39:39">
      <c r="AM21056" s="445"/>
    </row>
    <row r="21057" spans="39:39">
      <c r="AM21057" s="445"/>
    </row>
    <row r="21058" spans="39:39">
      <c r="AM21058" s="445"/>
    </row>
    <row r="21059" spans="39:39">
      <c r="AM21059" s="445"/>
    </row>
    <row r="21060" spans="39:39">
      <c r="AM21060" s="445"/>
    </row>
    <row r="21061" spans="39:39">
      <c r="AM21061" s="445"/>
    </row>
    <row r="21062" spans="39:39">
      <c r="AM21062" s="445"/>
    </row>
    <row r="21063" spans="39:39">
      <c r="AM21063" s="445"/>
    </row>
    <row r="21064" spans="39:39">
      <c r="AM21064" s="445"/>
    </row>
    <row r="21065" spans="39:39">
      <c r="AM21065" s="445"/>
    </row>
    <row r="21066" spans="39:39">
      <c r="AM21066" s="445"/>
    </row>
    <row r="21067" spans="39:39">
      <c r="AM21067" s="445"/>
    </row>
    <row r="21068" spans="39:39">
      <c r="AM21068" s="445"/>
    </row>
    <row r="21069" spans="39:39">
      <c r="AM21069" s="445"/>
    </row>
    <row r="21070" spans="39:39">
      <c r="AM21070" s="445"/>
    </row>
    <row r="21071" spans="39:39">
      <c r="AM21071" s="445"/>
    </row>
    <row r="21072" spans="39:39">
      <c r="AM21072" s="445"/>
    </row>
    <row r="21073" spans="39:39">
      <c r="AM21073" s="445"/>
    </row>
    <row r="21074" spans="39:39">
      <c r="AM21074" s="445"/>
    </row>
    <row r="21075" spans="39:39">
      <c r="AM21075" s="445"/>
    </row>
    <row r="21076" spans="39:39">
      <c r="AM21076" s="445"/>
    </row>
    <row r="21077" spans="39:39">
      <c r="AM21077" s="445"/>
    </row>
    <row r="21078" spans="39:39">
      <c r="AM21078" s="445"/>
    </row>
    <row r="21079" spans="39:39">
      <c r="AM21079" s="445"/>
    </row>
    <row r="21080" spans="39:39">
      <c r="AM21080" s="445"/>
    </row>
    <row r="21081" spans="39:39">
      <c r="AM21081" s="445"/>
    </row>
    <row r="21082" spans="39:39">
      <c r="AM21082" s="445"/>
    </row>
    <row r="21083" spans="39:39">
      <c r="AM21083" s="445"/>
    </row>
    <row r="21084" spans="39:39">
      <c r="AM21084" s="445"/>
    </row>
    <row r="21085" spans="39:39">
      <c r="AM21085" s="445"/>
    </row>
    <row r="21086" spans="39:39">
      <c r="AM21086" s="445"/>
    </row>
    <row r="21087" spans="39:39">
      <c r="AM21087" s="445"/>
    </row>
    <row r="21088" spans="39:39">
      <c r="AM21088" s="445"/>
    </row>
    <row r="21089" spans="39:39">
      <c r="AM21089" s="445"/>
    </row>
    <row r="21090" spans="39:39">
      <c r="AM21090" s="445"/>
    </row>
    <row r="21091" spans="39:39">
      <c r="AM21091" s="445"/>
    </row>
    <row r="21092" spans="39:39">
      <c r="AM21092" s="445"/>
    </row>
    <row r="21093" spans="39:39">
      <c r="AM21093" s="445"/>
    </row>
    <row r="21094" spans="39:39">
      <c r="AM21094" s="445"/>
    </row>
    <row r="21095" spans="39:39">
      <c r="AM21095" s="445"/>
    </row>
    <row r="21096" spans="39:39">
      <c r="AM21096" s="445"/>
    </row>
    <row r="21097" spans="39:39">
      <c r="AM21097" s="445"/>
    </row>
    <row r="21098" spans="39:39">
      <c r="AM21098" s="445"/>
    </row>
    <row r="21099" spans="39:39">
      <c r="AM21099" s="445"/>
    </row>
    <row r="21100" spans="39:39">
      <c r="AM21100" s="445"/>
    </row>
    <row r="21101" spans="39:39">
      <c r="AM21101" s="445"/>
    </row>
    <row r="21102" spans="39:39">
      <c r="AM21102" s="445"/>
    </row>
    <row r="21103" spans="39:39">
      <c r="AM21103" s="445"/>
    </row>
    <row r="21104" spans="39:39">
      <c r="AM21104" s="445"/>
    </row>
    <row r="21105" spans="39:39">
      <c r="AM21105" s="445"/>
    </row>
    <row r="21106" spans="39:39">
      <c r="AM21106" s="445"/>
    </row>
    <row r="21107" spans="39:39">
      <c r="AM21107" s="445"/>
    </row>
    <row r="21108" spans="39:39">
      <c r="AM21108" s="445"/>
    </row>
    <row r="21109" spans="39:39">
      <c r="AM21109" s="445"/>
    </row>
    <row r="21110" spans="39:39">
      <c r="AM21110" s="445"/>
    </row>
    <row r="21111" spans="39:39">
      <c r="AM21111" s="445"/>
    </row>
    <row r="21112" spans="39:39">
      <c r="AM21112" s="445"/>
    </row>
    <row r="21113" spans="39:39">
      <c r="AM21113" s="445"/>
    </row>
    <row r="21114" spans="39:39">
      <c r="AM21114" s="445"/>
    </row>
    <row r="21115" spans="39:39">
      <c r="AM21115" s="445"/>
    </row>
    <row r="21116" spans="39:39">
      <c r="AM21116" s="445"/>
    </row>
    <row r="21117" spans="39:39">
      <c r="AM21117" s="445"/>
    </row>
    <row r="21118" spans="39:39">
      <c r="AM21118" s="445"/>
    </row>
    <row r="21119" spans="39:39">
      <c r="AM21119" s="445"/>
    </row>
    <row r="21120" spans="39:39">
      <c r="AM21120" s="445"/>
    </row>
    <row r="21121" spans="39:39">
      <c r="AM21121" s="445"/>
    </row>
    <row r="21122" spans="39:39">
      <c r="AM21122" s="445"/>
    </row>
    <row r="21123" spans="39:39">
      <c r="AM21123" s="445"/>
    </row>
    <row r="21124" spans="39:39">
      <c r="AM21124" s="445"/>
    </row>
    <row r="21125" spans="39:39">
      <c r="AM21125" s="445"/>
    </row>
    <row r="21126" spans="39:39">
      <c r="AM21126" s="445"/>
    </row>
    <row r="21127" spans="39:39">
      <c r="AM21127" s="445"/>
    </row>
    <row r="21128" spans="39:39">
      <c r="AM21128" s="445"/>
    </row>
    <row r="21129" spans="39:39">
      <c r="AM21129" s="445"/>
    </row>
    <row r="21130" spans="39:39">
      <c r="AM21130" s="445"/>
    </row>
    <row r="21131" spans="39:39">
      <c r="AM21131" s="445"/>
    </row>
    <row r="21132" spans="39:39">
      <c r="AM21132" s="445"/>
    </row>
    <row r="21133" spans="39:39">
      <c r="AM21133" s="445"/>
    </row>
    <row r="21134" spans="39:39">
      <c r="AM21134" s="445"/>
    </row>
    <row r="21135" spans="39:39">
      <c r="AM21135" s="445"/>
    </row>
    <row r="21136" spans="39:39">
      <c r="AM21136" s="445"/>
    </row>
    <row r="21137" spans="39:39">
      <c r="AM21137" s="445"/>
    </row>
    <row r="21138" spans="39:39">
      <c r="AM21138" s="445"/>
    </row>
    <row r="21139" spans="39:39">
      <c r="AM21139" s="445"/>
    </row>
    <row r="21140" spans="39:39">
      <c r="AM21140" s="445"/>
    </row>
    <row r="21141" spans="39:39">
      <c r="AM21141" s="445"/>
    </row>
    <row r="21142" spans="39:39">
      <c r="AM21142" s="445"/>
    </row>
    <row r="21143" spans="39:39">
      <c r="AM21143" s="445"/>
    </row>
    <row r="21144" spans="39:39">
      <c r="AM21144" s="445"/>
    </row>
    <row r="21145" spans="39:39">
      <c r="AM21145" s="445"/>
    </row>
    <row r="21146" spans="39:39">
      <c r="AM21146" s="445"/>
    </row>
    <row r="21147" spans="39:39">
      <c r="AM21147" s="445"/>
    </row>
    <row r="21148" spans="39:39">
      <c r="AM21148" s="445"/>
    </row>
    <row r="21149" spans="39:39">
      <c r="AM21149" s="445"/>
    </row>
    <row r="21150" spans="39:39">
      <c r="AM21150" s="445"/>
    </row>
    <row r="21151" spans="39:39">
      <c r="AM21151" s="445"/>
    </row>
    <row r="21152" spans="39:39">
      <c r="AM21152" s="445"/>
    </row>
    <row r="21153" spans="39:39">
      <c r="AM21153" s="445"/>
    </row>
    <row r="21154" spans="39:39">
      <c r="AM21154" s="445"/>
    </row>
    <row r="21155" spans="39:39">
      <c r="AM21155" s="445"/>
    </row>
    <row r="21156" spans="39:39">
      <c r="AM21156" s="445"/>
    </row>
    <row r="21157" spans="39:39">
      <c r="AM21157" s="445"/>
    </row>
    <row r="21158" spans="39:39">
      <c r="AM21158" s="445"/>
    </row>
    <row r="21159" spans="39:39">
      <c r="AM21159" s="445"/>
    </row>
    <row r="21160" spans="39:39">
      <c r="AM21160" s="445"/>
    </row>
    <row r="21161" spans="39:39">
      <c r="AM21161" s="445"/>
    </row>
    <row r="21162" spans="39:39">
      <c r="AM21162" s="445"/>
    </row>
    <row r="21163" spans="39:39">
      <c r="AM21163" s="445"/>
    </row>
    <row r="21164" spans="39:39">
      <c r="AM21164" s="445"/>
    </row>
    <row r="21165" spans="39:39">
      <c r="AM21165" s="445"/>
    </row>
    <row r="21166" spans="39:39">
      <c r="AM21166" s="445"/>
    </row>
    <row r="21167" spans="39:39">
      <c r="AM21167" s="445"/>
    </row>
    <row r="21168" spans="39:39">
      <c r="AM21168" s="445"/>
    </row>
    <row r="21169" spans="39:39">
      <c r="AM21169" s="445"/>
    </row>
    <row r="21170" spans="39:39">
      <c r="AM21170" s="445"/>
    </row>
    <row r="21171" spans="39:39">
      <c r="AM21171" s="445"/>
    </row>
    <row r="21172" spans="39:39">
      <c r="AM21172" s="445"/>
    </row>
    <row r="21173" spans="39:39">
      <c r="AM21173" s="445"/>
    </row>
    <row r="21174" spans="39:39">
      <c r="AM21174" s="445"/>
    </row>
    <row r="21175" spans="39:39">
      <c r="AM21175" s="445"/>
    </row>
    <row r="21176" spans="39:39">
      <c r="AM21176" s="445"/>
    </row>
    <row r="21177" spans="39:39">
      <c r="AM21177" s="445"/>
    </row>
    <row r="21178" spans="39:39">
      <c r="AM21178" s="445"/>
    </row>
    <row r="21179" spans="39:39">
      <c r="AM21179" s="445"/>
    </row>
    <row r="21180" spans="39:39">
      <c r="AM21180" s="445"/>
    </row>
    <row r="21181" spans="39:39">
      <c r="AM21181" s="445"/>
    </row>
    <row r="21182" spans="39:39">
      <c r="AM21182" s="445"/>
    </row>
    <row r="21183" spans="39:39">
      <c r="AM21183" s="445"/>
    </row>
    <row r="21184" spans="39:39">
      <c r="AM21184" s="445"/>
    </row>
    <row r="21185" spans="39:39">
      <c r="AM21185" s="445"/>
    </row>
    <row r="21186" spans="39:39">
      <c r="AM21186" s="445"/>
    </row>
    <row r="21187" spans="39:39">
      <c r="AM21187" s="445"/>
    </row>
    <row r="21188" spans="39:39">
      <c r="AM21188" s="445"/>
    </row>
    <row r="21189" spans="39:39">
      <c r="AM21189" s="445"/>
    </row>
    <row r="21190" spans="39:39">
      <c r="AM21190" s="445"/>
    </row>
    <row r="21191" spans="39:39">
      <c r="AM21191" s="445"/>
    </row>
    <row r="21192" spans="39:39">
      <c r="AM21192" s="445"/>
    </row>
    <row r="21193" spans="39:39">
      <c r="AM21193" s="445"/>
    </row>
    <row r="21194" spans="39:39">
      <c r="AM21194" s="445"/>
    </row>
    <row r="21195" spans="39:39">
      <c r="AM21195" s="445"/>
    </row>
    <row r="21196" spans="39:39">
      <c r="AM21196" s="445"/>
    </row>
    <row r="21197" spans="39:39">
      <c r="AM21197" s="445"/>
    </row>
    <row r="21198" spans="39:39">
      <c r="AM21198" s="445"/>
    </row>
    <row r="21199" spans="39:39">
      <c r="AM21199" s="445"/>
    </row>
    <row r="21200" spans="39:39">
      <c r="AM21200" s="445"/>
    </row>
    <row r="21201" spans="39:39">
      <c r="AM21201" s="445"/>
    </row>
    <row r="21202" spans="39:39">
      <c r="AM21202" s="445"/>
    </row>
    <row r="21203" spans="39:39">
      <c r="AM21203" s="445"/>
    </row>
    <row r="21204" spans="39:39">
      <c r="AM21204" s="445"/>
    </row>
    <row r="21205" spans="39:39">
      <c r="AM21205" s="445"/>
    </row>
    <row r="21206" spans="39:39">
      <c r="AM21206" s="445"/>
    </row>
    <row r="21207" spans="39:39">
      <c r="AM21207" s="445"/>
    </row>
    <row r="21208" spans="39:39">
      <c r="AM21208" s="445"/>
    </row>
    <row r="21209" spans="39:39">
      <c r="AM21209" s="445"/>
    </row>
    <row r="21210" spans="39:39">
      <c r="AM21210" s="445"/>
    </row>
    <row r="21211" spans="39:39">
      <c r="AM21211" s="445"/>
    </row>
    <row r="21212" spans="39:39">
      <c r="AM21212" s="445"/>
    </row>
    <row r="21213" spans="39:39">
      <c r="AM21213" s="445"/>
    </row>
    <row r="21214" spans="39:39">
      <c r="AM21214" s="445"/>
    </row>
    <row r="21215" spans="39:39">
      <c r="AM21215" s="445"/>
    </row>
    <row r="21216" spans="39:39">
      <c r="AM21216" s="445"/>
    </row>
    <row r="21217" spans="39:39">
      <c r="AM21217" s="445"/>
    </row>
    <row r="21218" spans="39:39">
      <c r="AM21218" s="445"/>
    </row>
    <row r="21219" spans="39:39">
      <c r="AM21219" s="445"/>
    </row>
    <row r="21220" spans="39:39">
      <c r="AM21220" s="445"/>
    </row>
    <row r="21221" spans="39:39">
      <c r="AM21221" s="445"/>
    </row>
    <row r="21222" spans="39:39">
      <c r="AM21222" s="445"/>
    </row>
    <row r="21223" spans="39:39">
      <c r="AM21223" s="445"/>
    </row>
    <row r="21224" spans="39:39">
      <c r="AM21224" s="445"/>
    </row>
    <row r="21225" spans="39:39">
      <c r="AM21225" s="445"/>
    </row>
    <row r="21226" spans="39:39">
      <c r="AM21226" s="445"/>
    </row>
    <row r="21227" spans="39:39">
      <c r="AM21227" s="445"/>
    </row>
    <row r="21228" spans="39:39">
      <c r="AM21228" s="445"/>
    </row>
    <row r="21229" spans="39:39">
      <c r="AM21229" s="445"/>
    </row>
    <row r="21230" spans="39:39">
      <c r="AM21230" s="445"/>
    </row>
    <row r="21231" spans="39:39">
      <c r="AM21231" s="445"/>
    </row>
    <row r="21232" spans="39:39">
      <c r="AM21232" s="445"/>
    </row>
    <row r="21233" spans="39:39">
      <c r="AM21233" s="445"/>
    </row>
    <row r="21234" spans="39:39">
      <c r="AM21234" s="445"/>
    </row>
    <row r="21235" spans="39:39">
      <c r="AM21235" s="445"/>
    </row>
    <row r="21236" spans="39:39">
      <c r="AM21236" s="445"/>
    </row>
    <row r="21237" spans="39:39">
      <c r="AM21237" s="445"/>
    </row>
    <row r="21238" spans="39:39">
      <c r="AM21238" s="445"/>
    </row>
    <row r="21239" spans="39:39">
      <c r="AM21239" s="445"/>
    </row>
    <row r="21240" spans="39:39">
      <c r="AM21240" s="445"/>
    </row>
    <row r="21241" spans="39:39">
      <c r="AM21241" s="445"/>
    </row>
    <row r="21242" spans="39:39">
      <c r="AM21242" s="445"/>
    </row>
    <row r="21243" spans="39:39">
      <c r="AM21243" s="445"/>
    </row>
    <row r="21244" spans="39:39">
      <c r="AM21244" s="445"/>
    </row>
    <row r="21245" spans="39:39">
      <c r="AM21245" s="445"/>
    </row>
    <row r="21246" spans="39:39">
      <c r="AM21246" s="445"/>
    </row>
    <row r="21247" spans="39:39">
      <c r="AM21247" s="445"/>
    </row>
    <row r="21248" spans="39:39">
      <c r="AM21248" s="445"/>
    </row>
    <row r="21249" spans="39:39">
      <c r="AM21249" s="445"/>
    </row>
    <row r="21250" spans="39:39">
      <c r="AM21250" s="445"/>
    </row>
    <row r="21251" spans="39:39">
      <c r="AM21251" s="445"/>
    </row>
    <row r="21252" spans="39:39">
      <c r="AM21252" s="445"/>
    </row>
    <row r="21253" spans="39:39">
      <c r="AM21253" s="445"/>
    </row>
    <row r="21254" spans="39:39">
      <c r="AM21254" s="445"/>
    </row>
    <row r="21255" spans="39:39">
      <c r="AM21255" s="445"/>
    </row>
    <row r="21256" spans="39:39">
      <c r="AM21256" s="445"/>
    </row>
    <row r="21257" spans="39:39">
      <c r="AM21257" s="445"/>
    </row>
    <row r="21258" spans="39:39">
      <c r="AM21258" s="445"/>
    </row>
    <row r="21259" spans="39:39">
      <c r="AM21259" s="445"/>
    </row>
    <row r="21260" spans="39:39">
      <c r="AM21260" s="445"/>
    </row>
    <row r="21261" spans="39:39">
      <c r="AM21261" s="445"/>
    </row>
    <row r="21262" spans="39:39">
      <c r="AM21262" s="445"/>
    </row>
    <row r="21263" spans="39:39">
      <c r="AM21263" s="445"/>
    </row>
    <row r="21264" spans="39:39">
      <c r="AM21264" s="445"/>
    </row>
    <row r="21265" spans="39:39">
      <c r="AM21265" s="445"/>
    </row>
    <row r="21266" spans="39:39">
      <c r="AM21266" s="445"/>
    </row>
    <row r="21267" spans="39:39">
      <c r="AM21267" s="445"/>
    </row>
    <row r="21268" spans="39:39">
      <c r="AM21268" s="445"/>
    </row>
    <row r="21269" spans="39:39">
      <c r="AM21269" s="445"/>
    </row>
    <row r="21270" spans="39:39">
      <c r="AM21270" s="445"/>
    </row>
    <row r="21271" spans="39:39">
      <c r="AM21271" s="445"/>
    </row>
    <row r="21272" spans="39:39">
      <c r="AM21272" s="445"/>
    </row>
    <row r="21273" spans="39:39">
      <c r="AM21273" s="445"/>
    </row>
    <row r="21274" spans="39:39">
      <c r="AM21274" s="445"/>
    </row>
    <row r="21275" spans="39:39">
      <c r="AM21275" s="445"/>
    </row>
    <row r="21276" spans="39:39">
      <c r="AM21276" s="445"/>
    </row>
    <row r="21277" spans="39:39">
      <c r="AM21277" s="445"/>
    </row>
    <row r="21278" spans="39:39">
      <c r="AM21278" s="445"/>
    </row>
    <row r="21279" spans="39:39">
      <c r="AM21279" s="445"/>
    </row>
    <row r="21280" spans="39:39">
      <c r="AM21280" s="445"/>
    </row>
    <row r="21281" spans="39:39">
      <c r="AM21281" s="445"/>
    </row>
    <row r="21282" spans="39:39">
      <c r="AM21282" s="445"/>
    </row>
    <row r="21283" spans="39:39">
      <c r="AM21283" s="445"/>
    </row>
    <row r="21284" spans="39:39">
      <c r="AM21284" s="445"/>
    </row>
    <row r="21285" spans="39:39">
      <c r="AM21285" s="445"/>
    </row>
    <row r="21286" spans="39:39">
      <c r="AM21286" s="445"/>
    </row>
    <row r="21287" spans="39:39">
      <c r="AM21287" s="445"/>
    </row>
    <row r="21288" spans="39:39">
      <c r="AM21288" s="445"/>
    </row>
    <row r="21289" spans="39:39">
      <c r="AM21289" s="445"/>
    </row>
    <row r="21290" spans="39:39">
      <c r="AM21290" s="445"/>
    </row>
    <row r="21291" spans="39:39">
      <c r="AM21291" s="445"/>
    </row>
    <row r="21292" spans="39:39">
      <c r="AM21292" s="445"/>
    </row>
    <row r="21293" spans="39:39">
      <c r="AM21293" s="445"/>
    </row>
    <row r="21294" spans="39:39">
      <c r="AM21294" s="445"/>
    </row>
    <row r="21295" spans="39:39">
      <c r="AM21295" s="445"/>
    </row>
    <row r="21296" spans="39:39">
      <c r="AM21296" s="445"/>
    </row>
    <row r="21297" spans="39:39">
      <c r="AM21297" s="445"/>
    </row>
    <row r="21298" spans="39:39">
      <c r="AM21298" s="445"/>
    </row>
    <row r="21299" spans="39:39">
      <c r="AM21299" s="445"/>
    </row>
    <row r="21300" spans="39:39">
      <c r="AM21300" s="445"/>
    </row>
    <row r="21301" spans="39:39">
      <c r="AM21301" s="445"/>
    </row>
    <row r="21302" spans="39:39">
      <c r="AM21302" s="445"/>
    </row>
    <row r="21303" spans="39:39">
      <c r="AM21303" s="445"/>
    </row>
    <row r="21304" spans="39:39">
      <c r="AM21304" s="445"/>
    </row>
    <row r="21305" spans="39:39">
      <c r="AM21305" s="445"/>
    </row>
    <row r="21306" spans="39:39">
      <c r="AM21306" s="445"/>
    </row>
    <row r="21307" spans="39:39">
      <c r="AM21307" s="445"/>
    </row>
    <row r="21308" spans="39:39">
      <c r="AM21308" s="445"/>
    </row>
    <row r="21309" spans="39:39">
      <c r="AM21309" s="445"/>
    </row>
    <row r="21310" spans="39:39">
      <c r="AM21310" s="445"/>
    </row>
    <row r="21311" spans="39:39">
      <c r="AM21311" s="445"/>
    </row>
    <row r="21312" spans="39:39">
      <c r="AM21312" s="445"/>
    </row>
    <row r="21313" spans="39:39">
      <c r="AM21313" s="445"/>
    </row>
    <row r="21314" spans="39:39">
      <c r="AM21314" s="445"/>
    </row>
    <row r="21315" spans="39:39">
      <c r="AM21315" s="445"/>
    </row>
    <row r="21316" spans="39:39">
      <c r="AM21316" s="445"/>
    </row>
    <row r="21317" spans="39:39">
      <c r="AM21317" s="445"/>
    </row>
    <row r="21318" spans="39:39">
      <c r="AM21318" s="445"/>
    </row>
    <row r="21319" spans="39:39">
      <c r="AM21319" s="445"/>
    </row>
    <row r="21320" spans="39:39">
      <c r="AM21320" s="445"/>
    </row>
    <row r="21321" spans="39:39">
      <c r="AM21321" s="445"/>
    </row>
    <row r="21322" spans="39:39">
      <c r="AM21322" s="445"/>
    </row>
    <row r="21323" spans="39:39">
      <c r="AM21323" s="445"/>
    </row>
    <row r="21324" spans="39:39">
      <c r="AM21324" s="445"/>
    </row>
    <row r="21325" spans="39:39">
      <c r="AM21325" s="445"/>
    </row>
    <row r="21326" spans="39:39">
      <c r="AM21326" s="445"/>
    </row>
    <row r="21327" spans="39:39">
      <c r="AM21327" s="445"/>
    </row>
    <row r="21328" spans="39:39">
      <c r="AM21328" s="445"/>
    </row>
    <row r="21329" spans="39:39">
      <c r="AM21329" s="445"/>
    </row>
    <row r="21330" spans="39:39">
      <c r="AM21330" s="445"/>
    </row>
    <row r="21331" spans="39:39">
      <c r="AM21331" s="445"/>
    </row>
    <row r="21332" spans="39:39">
      <c r="AM21332" s="445"/>
    </row>
    <row r="21333" spans="39:39">
      <c r="AM21333" s="445"/>
    </row>
    <row r="21334" spans="39:39">
      <c r="AM21334" s="445"/>
    </row>
    <row r="21335" spans="39:39">
      <c r="AM21335" s="445"/>
    </row>
    <row r="21336" spans="39:39">
      <c r="AM21336" s="445"/>
    </row>
    <row r="21337" spans="39:39">
      <c r="AM21337" s="445"/>
    </row>
    <row r="21338" spans="39:39">
      <c r="AM21338" s="445"/>
    </row>
    <row r="21339" spans="39:39">
      <c r="AM21339" s="445"/>
    </row>
    <row r="21340" spans="39:39">
      <c r="AM21340" s="445"/>
    </row>
    <row r="21341" spans="39:39">
      <c r="AM21341" s="445"/>
    </row>
    <row r="21342" spans="39:39">
      <c r="AM21342" s="445"/>
    </row>
    <row r="21343" spans="39:39">
      <c r="AM21343" s="445"/>
    </row>
    <row r="21344" spans="39:39">
      <c r="AM21344" s="445"/>
    </row>
    <row r="21345" spans="39:39">
      <c r="AM21345" s="445"/>
    </row>
    <row r="21346" spans="39:39">
      <c r="AM21346" s="445"/>
    </row>
    <row r="21347" spans="39:39">
      <c r="AM21347" s="445"/>
    </row>
    <row r="21348" spans="39:39">
      <c r="AM21348" s="445"/>
    </row>
    <row r="21349" spans="39:39">
      <c r="AM21349" s="445"/>
    </row>
    <row r="21350" spans="39:39">
      <c r="AM21350" s="445"/>
    </row>
    <row r="21351" spans="39:39">
      <c r="AM21351" s="445"/>
    </row>
    <row r="21352" spans="39:39">
      <c r="AM21352" s="445"/>
    </row>
    <row r="21353" spans="39:39">
      <c r="AM21353" s="445"/>
    </row>
    <row r="21354" spans="39:39">
      <c r="AM21354" s="445"/>
    </row>
    <row r="21355" spans="39:39">
      <c r="AM21355" s="445"/>
    </row>
    <row r="21356" spans="39:39">
      <c r="AM21356" s="445"/>
    </row>
    <row r="21357" spans="39:39">
      <c r="AM21357" s="445"/>
    </row>
    <row r="21358" spans="39:39">
      <c r="AM21358" s="445"/>
    </row>
    <row r="21359" spans="39:39">
      <c r="AM21359" s="445"/>
    </row>
    <row r="21360" spans="39:39">
      <c r="AM21360" s="445"/>
    </row>
    <row r="21361" spans="39:39">
      <c r="AM21361" s="445"/>
    </row>
    <row r="21362" spans="39:39">
      <c r="AM21362" s="445"/>
    </row>
    <row r="21363" spans="39:39">
      <c r="AM21363" s="445"/>
    </row>
    <row r="21364" spans="39:39">
      <c r="AM21364" s="445"/>
    </row>
    <row r="21365" spans="39:39">
      <c r="AM21365" s="445"/>
    </row>
    <row r="21366" spans="39:39">
      <c r="AM21366" s="445"/>
    </row>
    <row r="21367" spans="39:39">
      <c r="AM21367" s="445"/>
    </row>
    <row r="21368" spans="39:39">
      <c r="AM21368" s="445"/>
    </row>
    <row r="21369" spans="39:39">
      <c r="AM21369" s="445"/>
    </row>
    <row r="21370" spans="39:39">
      <c r="AM21370" s="445"/>
    </row>
    <row r="21371" spans="39:39">
      <c r="AM21371" s="445"/>
    </row>
    <row r="21372" spans="39:39">
      <c r="AM21372" s="445"/>
    </row>
    <row r="21373" spans="39:39">
      <c r="AM21373" s="445"/>
    </row>
    <row r="21374" spans="39:39">
      <c r="AM21374" s="445"/>
    </row>
    <row r="21375" spans="39:39">
      <c r="AM21375" s="445"/>
    </row>
    <row r="21376" spans="39:39">
      <c r="AM21376" s="445"/>
    </row>
    <row r="21377" spans="39:39">
      <c r="AM21377" s="445"/>
    </row>
    <row r="21378" spans="39:39">
      <c r="AM21378" s="445"/>
    </row>
    <row r="21379" spans="39:39">
      <c r="AM21379" s="445"/>
    </row>
    <row r="21380" spans="39:39">
      <c r="AM21380" s="445"/>
    </row>
    <row r="21381" spans="39:39">
      <c r="AM21381" s="445"/>
    </row>
    <row r="21382" spans="39:39">
      <c r="AM21382" s="445"/>
    </row>
    <row r="21383" spans="39:39">
      <c r="AM21383" s="445"/>
    </row>
    <row r="21384" spans="39:39">
      <c r="AM21384" s="445"/>
    </row>
    <row r="21385" spans="39:39">
      <c r="AM21385" s="445"/>
    </row>
    <row r="21386" spans="39:39">
      <c r="AM21386" s="445"/>
    </row>
    <row r="21387" spans="39:39">
      <c r="AM21387" s="445"/>
    </row>
    <row r="21388" spans="39:39">
      <c r="AM21388" s="445"/>
    </row>
    <row r="21389" spans="39:39">
      <c r="AM21389" s="445"/>
    </row>
    <row r="21390" spans="39:39">
      <c r="AM21390" s="445"/>
    </row>
    <row r="21391" spans="39:39">
      <c r="AM21391" s="445"/>
    </row>
    <row r="21392" spans="39:39">
      <c r="AM21392" s="445"/>
    </row>
    <row r="21393" spans="39:39">
      <c r="AM21393" s="445"/>
    </row>
    <row r="21394" spans="39:39">
      <c r="AM21394" s="445"/>
    </row>
    <row r="21395" spans="39:39">
      <c r="AM21395" s="445"/>
    </row>
    <row r="21396" spans="39:39">
      <c r="AM21396" s="445"/>
    </row>
    <row r="21397" spans="39:39">
      <c r="AM21397" s="445"/>
    </row>
    <row r="21398" spans="39:39">
      <c r="AM21398" s="445"/>
    </row>
    <row r="21399" spans="39:39">
      <c r="AM21399" s="445"/>
    </row>
    <row r="21400" spans="39:39">
      <c r="AM21400" s="445"/>
    </row>
    <row r="21401" spans="39:39">
      <c r="AM21401" s="445"/>
    </row>
    <row r="21402" spans="39:39">
      <c r="AM21402" s="445"/>
    </row>
    <row r="21403" spans="39:39">
      <c r="AM21403" s="445"/>
    </row>
    <row r="21404" spans="39:39">
      <c r="AM21404" s="445"/>
    </row>
    <row r="21405" spans="39:39">
      <c r="AM21405" s="445"/>
    </row>
    <row r="21406" spans="39:39">
      <c r="AM21406" s="445"/>
    </row>
    <row r="21407" spans="39:39">
      <c r="AM21407" s="445"/>
    </row>
    <row r="21408" spans="39:39">
      <c r="AM21408" s="445"/>
    </row>
    <row r="21409" spans="39:39">
      <c r="AM21409" s="445"/>
    </row>
    <row r="21410" spans="39:39">
      <c r="AM21410" s="445"/>
    </row>
    <row r="21411" spans="39:39">
      <c r="AM21411" s="445"/>
    </row>
    <row r="21412" spans="39:39">
      <c r="AM21412" s="445"/>
    </row>
    <row r="21413" spans="39:39">
      <c r="AM21413" s="445"/>
    </row>
    <row r="21414" spans="39:39">
      <c r="AM21414" s="445"/>
    </row>
    <row r="21415" spans="39:39">
      <c r="AM21415" s="445"/>
    </row>
    <row r="21416" spans="39:39">
      <c r="AM21416" s="445"/>
    </row>
    <row r="21417" spans="39:39">
      <c r="AM21417" s="445"/>
    </row>
    <row r="21418" spans="39:39">
      <c r="AM21418" s="445"/>
    </row>
    <row r="21419" spans="39:39">
      <c r="AM21419" s="445"/>
    </row>
    <row r="21420" spans="39:39">
      <c r="AM21420" s="445"/>
    </row>
    <row r="21421" spans="39:39">
      <c r="AM21421" s="445"/>
    </row>
    <row r="21422" spans="39:39">
      <c r="AM21422" s="445"/>
    </row>
    <row r="21423" spans="39:39">
      <c r="AM21423" s="445"/>
    </row>
    <row r="21424" spans="39:39">
      <c r="AM21424" s="445"/>
    </row>
    <row r="21425" spans="39:39">
      <c r="AM21425" s="445"/>
    </row>
    <row r="21426" spans="39:39">
      <c r="AM21426" s="445"/>
    </row>
    <row r="21427" spans="39:39">
      <c r="AM21427" s="445"/>
    </row>
    <row r="21428" spans="39:39">
      <c r="AM21428" s="445"/>
    </row>
    <row r="21429" spans="39:39">
      <c r="AM21429" s="445"/>
    </row>
    <row r="21430" spans="39:39">
      <c r="AM21430" s="445"/>
    </row>
    <row r="21431" spans="39:39">
      <c r="AM21431" s="445"/>
    </row>
    <row r="21432" spans="39:39">
      <c r="AM21432" s="445"/>
    </row>
    <row r="21433" spans="39:39">
      <c r="AM21433" s="445"/>
    </row>
    <row r="21434" spans="39:39">
      <c r="AM21434" s="445"/>
    </row>
    <row r="21435" spans="39:39">
      <c r="AM21435" s="445"/>
    </row>
    <row r="21436" spans="39:39">
      <c r="AM21436" s="445"/>
    </row>
    <row r="21437" spans="39:39">
      <c r="AM21437" s="445"/>
    </row>
    <row r="21438" spans="39:39">
      <c r="AM21438" s="445"/>
    </row>
    <row r="21439" spans="39:39">
      <c r="AM21439" s="445"/>
    </row>
    <row r="21440" spans="39:39">
      <c r="AM21440" s="445"/>
    </row>
    <row r="21441" spans="39:39">
      <c r="AM21441" s="445"/>
    </row>
    <row r="21442" spans="39:39">
      <c r="AM21442" s="445"/>
    </row>
    <row r="21443" spans="39:39">
      <c r="AM21443" s="445"/>
    </row>
    <row r="21444" spans="39:39">
      <c r="AM21444" s="445"/>
    </row>
    <row r="21445" spans="39:39">
      <c r="AM21445" s="445"/>
    </row>
    <row r="21446" spans="39:39">
      <c r="AM21446" s="445"/>
    </row>
    <row r="21447" spans="39:39">
      <c r="AM21447" s="445"/>
    </row>
    <row r="21448" spans="39:39">
      <c r="AM21448" s="445"/>
    </row>
    <row r="21449" spans="39:39">
      <c r="AM21449" s="445"/>
    </row>
    <row r="21450" spans="39:39">
      <c r="AM21450" s="445"/>
    </row>
    <row r="21451" spans="39:39">
      <c r="AM21451" s="445"/>
    </row>
    <row r="21452" spans="39:39">
      <c r="AM21452" s="445"/>
    </row>
    <row r="21453" spans="39:39">
      <c r="AM21453" s="445"/>
    </row>
    <row r="21454" spans="39:39">
      <c r="AM21454" s="445"/>
    </row>
    <row r="21455" spans="39:39">
      <c r="AM21455" s="445"/>
    </row>
    <row r="21456" spans="39:39">
      <c r="AM21456" s="445"/>
    </row>
    <row r="21457" spans="39:39">
      <c r="AM21457" s="445"/>
    </row>
    <row r="21458" spans="39:39">
      <c r="AM21458" s="445"/>
    </row>
    <row r="21459" spans="39:39">
      <c r="AM21459" s="445"/>
    </row>
    <row r="21460" spans="39:39">
      <c r="AM21460" s="445"/>
    </row>
    <row r="21461" spans="39:39">
      <c r="AM21461" s="445"/>
    </row>
    <row r="21462" spans="39:39">
      <c r="AM21462" s="445"/>
    </row>
    <row r="21463" spans="39:39">
      <c r="AM21463" s="445"/>
    </row>
    <row r="21464" spans="39:39">
      <c r="AM21464" s="445"/>
    </row>
    <row r="21465" spans="39:39">
      <c r="AM21465" s="445"/>
    </row>
    <row r="21466" spans="39:39">
      <c r="AM21466" s="445"/>
    </row>
    <row r="21467" spans="39:39">
      <c r="AM21467" s="445"/>
    </row>
    <row r="21468" spans="39:39">
      <c r="AM21468" s="445"/>
    </row>
    <row r="21469" spans="39:39">
      <c r="AM21469" s="445"/>
    </row>
    <row r="21470" spans="39:39">
      <c r="AM21470" s="445"/>
    </row>
    <row r="21471" spans="39:39">
      <c r="AM21471" s="445"/>
    </row>
    <row r="21472" spans="39:39">
      <c r="AM21472" s="445"/>
    </row>
    <row r="21473" spans="39:39">
      <c r="AM21473" s="445"/>
    </row>
    <row r="21474" spans="39:39">
      <c r="AM21474" s="445"/>
    </row>
    <row r="21475" spans="39:39">
      <c r="AM21475" s="445"/>
    </row>
    <row r="21476" spans="39:39">
      <c r="AM21476" s="445"/>
    </row>
    <row r="21477" spans="39:39">
      <c r="AM21477" s="445"/>
    </row>
    <row r="21478" spans="39:39">
      <c r="AM21478" s="445"/>
    </row>
    <row r="21479" spans="39:39">
      <c r="AM21479" s="445"/>
    </row>
    <row r="21480" spans="39:39">
      <c r="AM21480" s="445"/>
    </row>
    <row r="21481" spans="39:39">
      <c r="AM21481" s="445"/>
    </row>
    <row r="21482" spans="39:39">
      <c r="AM21482" s="445"/>
    </row>
    <row r="21483" spans="39:39">
      <c r="AM21483" s="445"/>
    </row>
    <row r="21484" spans="39:39">
      <c r="AM21484" s="445"/>
    </row>
    <row r="21485" spans="39:39">
      <c r="AM21485" s="445"/>
    </row>
    <row r="21486" spans="39:39">
      <c r="AM21486" s="445"/>
    </row>
    <row r="21487" spans="39:39">
      <c r="AM21487" s="445"/>
    </row>
    <row r="21488" spans="39:39">
      <c r="AM21488" s="445"/>
    </row>
    <row r="21489" spans="39:39">
      <c r="AM21489" s="445"/>
    </row>
    <row r="21490" spans="39:39">
      <c r="AM21490" s="445"/>
    </row>
    <row r="21491" spans="39:39">
      <c r="AM21491" s="445"/>
    </row>
    <row r="21492" spans="39:39">
      <c r="AM21492" s="445"/>
    </row>
    <row r="21493" spans="39:39">
      <c r="AM21493" s="445"/>
    </row>
    <row r="21494" spans="39:39">
      <c r="AM21494" s="445"/>
    </row>
    <row r="21495" spans="39:39">
      <c r="AM21495" s="445"/>
    </row>
    <row r="21496" spans="39:39">
      <c r="AM21496" s="445"/>
    </row>
    <row r="21497" spans="39:39">
      <c r="AM21497" s="445"/>
    </row>
    <row r="21498" spans="39:39">
      <c r="AM21498" s="445"/>
    </row>
    <row r="21499" spans="39:39">
      <c r="AM21499" s="445"/>
    </row>
    <row r="21500" spans="39:39">
      <c r="AM21500" s="445"/>
    </row>
    <row r="21501" spans="39:39">
      <c r="AM21501" s="445"/>
    </row>
    <row r="21502" spans="39:39">
      <c r="AM21502" s="445"/>
    </row>
    <row r="21503" spans="39:39">
      <c r="AM21503" s="445"/>
    </row>
    <row r="21504" spans="39:39">
      <c r="AM21504" s="445"/>
    </row>
    <row r="21505" spans="39:39">
      <c r="AM21505" s="445"/>
    </row>
    <row r="21506" spans="39:39">
      <c r="AM21506" s="445"/>
    </row>
    <row r="21507" spans="39:39">
      <c r="AM21507" s="445"/>
    </row>
    <row r="21508" spans="39:39">
      <c r="AM21508" s="445"/>
    </row>
    <row r="21509" spans="39:39">
      <c r="AM21509" s="445"/>
    </row>
    <row r="21510" spans="39:39">
      <c r="AM21510" s="445"/>
    </row>
    <row r="21511" spans="39:39">
      <c r="AM21511" s="445"/>
    </row>
    <row r="21512" spans="39:39">
      <c r="AM21512" s="445"/>
    </row>
    <row r="21513" spans="39:39">
      <c r="AM21513" s="445"/>
    </row>
    <row r="21514" spans="39:39">
      <c r="AM21514" s="445"/>
    </row>
    <row r="21515" spans="39:39">
      <c r="AM21515" s="445"/>
    </row>
    <row r="21516" spans="39:39">
      <c r="AM21516" s="445"/>
    </row>
    <row r="21517" spans="39:39">
      <c r="AM21517" s="445"/>
    </row>
    <row r="21518" spans="39:39">
      <c r="AM21518" s="445"/>
    </row>
    <row r="21519" spans="39:39">
      <c r="AM21519" s="445"/>
    </row>
    <row r="21520" spans="39:39">
      <c r="AM21520" s="445"/>
    </row>
    <row r="21521" spans="39:39">
      <c r="AM21521" s="445"/>
    </row>
    <row r="21522" spans="39:39">
      <c r="AM21522" s="445"/>
    </row>
    <row r="21523" spans="39:39">
      <c r="AM21523" s="445"/>
    </row>
    <row r="21524" spans="39:39">
      <c r="AM21524" s="445"/>
    </row>
    <row r="21525" spans="39:39">
      <c r="AM21525" s="445"/>
    </row>
    <row r="21526" spans="39:39">
      <c r="AM21526" s="445"/>
    </row>
    <row r="21527" spans="39:39">
      <c r="AM21527" s="445"/>
    </row>
    <row r="21528" spans="39:39">
      <c r="AM21528" s="445"/>
    </row>
    <row r="21529" spans="39:39">
      <c r="AM21529" s="445"/>
    </row>
    <row r="21530" spans="39:39">
      <c r="AM21530" s="445"/>
    </row>
    <row r="21531" spans="39:39">
      <c r="AM21531" s="445"/>
    </row>
    <row r="21532" spans="39:39">
      <c r="AM21532" s="445"/>
    </row>
    <row r="21533" spans="39:39">
      <c r="AM21533" s="445"/>
    </row>
    <row r="21534" spans="39:39">
      <c r="AM21534" s="445"/>
    </row>
    <row r="21535" spans="39:39">
      <c r="AM21535" s="445"/>
    </row>
    <row r="21536" spans="39:39">
      <c r="AM21536" s="445"/>
    </row>
    <row r="21537" spans="39:39">
      <c r="AM21537" s="445"/>
    </row>
    <row r="21538" spans="39:39">
      <c r="AM21538" s="445"/>
    </row>
    <row r="21539" spans="39:39">
      <c r="AM21539" s="445"/>
    </row>
    <row r="21540" spans="39:39">
      <c r="AM21540" s="445"/>
    </row>
    <row r="21541" spans="39:39">
      <c r="AM21541" s="445"/>
    </row>
    <row r="21542" spans="39:39">
      <c r="AM21542" s="445"/>
    </row>
    <row r="21543" spans="39:39">
      <c r="AM21543" s="445"/>
    </row>
    <row r="21544" spans="39:39">
      <c r="AM21544" s="445"/>
    </row>
    <row r="21545" spans="39:39">
      <c r="AM21545" s="445"/>
    </row>
    <row r="21546" spans="39:39">
      <c r="AM21546" s="445"/>
    </row>
    <row r="21547" spans="39:39">
      <c r="AM21547" s="445"/>
    </row>
    <row r="21548" spans="39:39">
      <c r="AM21548" s="445"/>
    </row>
    <row r="21549" spans="39:39">
      <c r="AM21549" s="445"/>
    </row>
    <row r="21550" spans="39:39">
      <c r="AM21550" s="445"/>
    </row>
    <row r="21551" spans="39:39">
      <c r="AM21551" s="445"/>
    </row>
    <row r="21552" spans="39:39">
      <c r="AM21552" s="445"/>
    </row>
    <row r="21553" spans="39:39">
      <c r="AM21553" s="445"/>
    </row>
    <row r="21554" spans="39:39">
      <c r="AM21554" s="445"/>
    </row>
    <row r="21555" spans="39:39">
      <c r="AM21555" s="445"/>
    </row>
    <row r="21556" spans="39:39">
      <c r="AM21556" s="445"/>
    </row>
    <row r="21557" spans="39:39">
      <c r="AM21557" s="445"/>
    </row>
    <row r="21558" spans="39:39">
      <c r="AM21558" s="445"/>
    </row>
    <row r="21559" spans="39:39">
      <c r="AM21559" s="445"/>
    </row>
    <row r="21560" spans="39:39">
      <c r="AM21560" s="445"/>
    </row>
    <row r="21561" spans="39:39">
      <c r="AM21561" s="445"/>
    </row>
    <row r="21562" spans="39:39">
      <c r="AM21562" s="445"/>
    </row>
    <row r="21563" spans="39:39">
      <c r="AM21563" s="445"/>
    </row>
    <row r="21564" spans="39:39">
      <c r="AM21564" s="445"/>
    </row>
    <row r="21565" spans="39:39">
      <c r="AM21565" s="445"/>
    </row>
    <row r="21566" spans="39:39">
      <c r="AM21566" s="445"/>
    </row>
    <row r="21567" spans="39:39">
      <c r="AM21567" s="445"/>
    </row>
    <row r="21568" spans="39:39">
      <c r="AM21568" s="445"/>
    </row>
    <row r="21569" spans="39:39">
      <c r="AM21569" s="445"/>
    </row>
    <row r="21570" spans="39:39">
      <c r="AM21570" s="445"/>
    </row>
    <row r="21571" spans="39:39">
      <c r="AM21571" s="445"/>
    </row>
    <row r="21572" spans="39:39">
      <c r="AM21572" s="445"/>
    </row>
    <row r="21573" spans="39:39">
      <c r="AM21573" s="445"/>
    </row>
    <row r="21574" spans="39:39">
      <c r="AM21574" s="445"/>
    </row>
    <row r="21575" spans="39:39">
      <c r="AM21575" s="445"/>
    </row>
    <row r="21576" spans="39:39">
      <c r="AM21576" s="445"/>
    </row>
    <row r="21577" spans="39:39">
      <c r="AM21577" s="445"/>
    </row>
    <row r="21578" spans="39:39">
      <c r="AM21578" s="445"/>
    </row>
    <row r="21579" spans="39:39">
      <c r="AM21579" s="445"/>
    </row>
    <row r="21580" spans="39:39">
      <c r="AM21580" s="445"/>
    </row>
    <row r="21581" spans="39:39">
      <c r="AM21581" s="445"/>
    </row>
    <row r="21582" spans="39:39">
      <c r="AM21582" s="445"/>
    </row>
    <row r="21583" spans="39:39">
      <c r="AM21583" s="445"/>
    </row>
    <row r="21584" spans="39:39">
      <c r="AM21584" s="445"/>
    </row>
    <row r="21585" spans="39:39">
      <c r="AM21585" s="445"/>
    </row>
    <row r="21586" spans="39:39">
      <c r="AM21586" s="445"/>
    </row>
    <row r="21587" spans="39:39">
      <c r="AM21587" s="445"/>
    </row>
    <row r="21588" spans="39:39">
      <c r="AM21588" s="445"/>
    </row>
    <row r="21589" spans="39:39">
      <c r="AM21589" s="445"/>
    </row>
    <row r="21590" spans="39:39">
      <c r="AM21590" s="445"/>
    </row>
    <row r="21591" spans="39:39">
      <c r="AM21591" s="445"/>
    </row>
    <row r="21592" spans="39:39">
      <c r="AM21592" s="445"/>
    </row>
    <row r="21593" spans="39:39">
      <c r="AM21593" s="445"/>
    </row>
    <row r="21594" spans="39:39">
      <c r="AM21594" s="445"/>
    </row>
    <row r="21595" spans="39:39">
      <c r="AM21595" s="445"/>
    </row>
    <row r="21596" spans="39:39">
      <c r="AM21596" s="445"/>
    </row>
    <row r="21597" spans="39:39">
      <c r="AM21597" s="445"/>
    </row>
    <row r="21598" spans="39:39">
      <c r="AM21598" s="445"/>
    </row>
    <row r="21599" spans="39:39">
      <c r="AM21599" s="445"/>
    </row>
    <row r="21600" spans="39:39">
      <c r="AM21600" s="445"/>
    </row>
    <row r="21601" spans="39:39">
      <c r="AM21601" s="445"/>
    </row>
    <row r="21602" spans="39:39">
      <c r="AM21602" s="445"/>
    </row>
    <row r="21603" spans="39:39">
      <c r="AM21603" s="445"/>
    </row>
    <row r="21604" spans="39:39">
      <c r="AM21604" s="445"/>
    </row>
    <row r="21605" spans="39:39">
      <c r="AM21605" s="445"/>
    </row>
    <row r="21606" spans="39:39">
      <c r="AM21606" s="445"/>
    </row>
    <row r="21607" spans="39:39">
      <c r="AM21607" s="445"/>
    </row>
    <row r="21608" spans="39:39">
      <c r="AM21608" s="445"/>
    </row>
    <row r="21609" spans="39:39">
      <c r="AM21609" s="445"/>
    </row>
    <row r="21610" spans="39:39">
      <c r="AM21610" s="445"/>
    </row>
    <row r="21611" spans="39:39">
      <c r="AM21611" s="445"/>
    </row>
    <row r="21612" spans="39:39">
      <c r="AM21612" s="445"/>
    </row>
    <row r="21613" spans="39:39">
      <c r="AM21613" s="445"/>
    </row>
    <row r="21614" spans="39:39">
      <c r="AM21614" s="445"/>
    </row>
    <row r="21615" spans="39:39">
      <c r="AM21615" s="445"/>
    </row>
    <row r="21616" spans="39:39">
      <c r="AM21616" s="445"/>
    </row>
    <row r="21617" spans="39:39">
      <c r="AM21617" s="445"/>
    </row>
    <row r="21618" spans="39:39">
      <c r="AM21618" s="445"/>
    </row>
    <row r="21619" spans="39:39">
      <c r="AM21619" s="445"/>
    </row>
    <row r="21620" spans="39:39">
      <c r="AM21620" s="445"/>
    </row>
    <row r="21621" spans="39:39">
      <c r="AM21621" s="445"/>
    </row>
    <row r="21622" spans="39:39">
      <c r="AM21622" s="445"/>
    </row>
    <row r="21623" spans="39:39">
      <c r="AM21623" s="445"/>
    </row>
    <row r="21624" spans="39:39">
      <c r="AM21624" s="445"/>
    </row>
    <row r="21625" spans="39:39">
      <c r="AM21625" s="445"/>
    </row>
    <row r="21626" spans="39:39">
      <c r="AM21626" s="445"/>
    </row>
    <row r="21627" spans="39:39">
      <c r="AM21627" s="445"/>
    </row>
    <row r="21628" spans="39:39">
      <c r="AM21628" s="445"/>
    </row>
    <row r="21629" spans="39:39">
      <c r="AM21629" s="445"/>
    </row>
    <row r="21630" spans="39:39">
      <c r="AM21630" s="445"/>
    </row>
    <row r="21631" spans="39:39">
      <c r="AM21631" s="445"/>
    </row>
    <row r="21632" spans="39:39">
      <c r="AM21632" s="445"/>
    </row>
    <row r="21633" spans="39:39">
      <c r="AM21633" s="445"/>
    </row>
    <row r="21634" spans="39:39">
      <c r="AM21634" s="445"/>
    </row>
    <row r="21635" spans="39:39">
      <c r="AM21635" s="445"/>
    </row>
    <row r="21636" spans="39:39">
      <c r="AM21636" s="445"/>
    </row>
    <row r="21637" spans="39:39">
      <c r="AM21637" s="445"/>
    </row>
    <row r="21638" spans="39:39">
      <c r="AM21638" s="445"/>
    </row>
    <row r="21639" spans="39:39">
      <c r="AM21639" s="445"/>
    </row>
    <row r="21640" spans="39:39">
      <c r="AM21640" s="445"/>
    </row>
    <row r="21641" spans="39:39">
      <c r="AM21641" s="445"/>
    </row>
    <row r="21642" spans="39:39">
      <c r="AM21642" s="445"/>
    </row>
    <row r="21643" spans="39:39">
      <c r="AM21643" s="445"/>
    </row>
    <row r="21644" spans="39:39">
      <c r="AM21644" s="445"/>
    </row>
    <row r="21645" spans="39:39">
      <c r="AM21645" s="445"/>
    </row>
    <row r="21646" spans="39:39">
      <c r="AM21646" s="445"/>
    </row>
    <row r="21647" spans="39:39">
      <c r="AM21647" s="445"/>
    </row>
    <row r="21648" spans="39:39">
      <c r="AM21648" s="445"/>
    </row>
    <row r="21649" spans="39:39">
      <c r="AM21649" s="445"/>
    </row>
    <row r="21650" spans="39:39">
      <c r="AM21650" s="445"/>
    </row>
    <row r="21651" spans="39:39">
      <c r="AM21651" s="445"/>
    </row>
    <row r="21652" spans="39:39">
      <c r="AM21652" s="445"/>
    </row>
    <row r="21653" spans="39:39">
      <c r="AM21653" s="445"/>
    </row>
    <row r="21654" spans="39:39">
      <c r="AM21654" s="445"/>
    </row>
    <row r="21655" spans="39:39">
      <c r="AM21655" s="445"/>
    </row>
    <row r="21656" spans="39:39">
      <c r="AM21656" s="445"/>
    </row>
    <row r="21657" spans="39:39">
      <c r="AM21657" s="445"/>
    </row>
    <row r="21658" spans="39:39">
      <c r="AM21658" s="445"/>
    </row>
    <row r="21659" spans="39:39">
      <c r="AM21659" s="445"/>
    </row>
    <row r="21660" spans="39:39">
      <c r="AM21660" s="445"/>
    </row>
    <row r="21661" spans="39:39">
      <c r="AM21661" s="445"/>
    </row>
    <row r="21662" spans="39:39">
      <c r="AM21662" s="445"/>
    </row>
    <row r="21663" spans="39:39">
      <c r="AM21663" s="445"/>
    </row>
    <row r="21664" spans="39:39">
      <c r="AM21664" s="445"/>
    </row>
    <row r="21665" spans="39:39">
      <c r="AM21665" s="445"/>
    </row>
    <row r="21666" spans="39:39">
      <c r="AM21666" s="445"/>
    </row>
    <row r="21667" spans="39:39">
      <c r="AM21667" s="445"/>
    </row>
    <row r="21668" spans="39:39">
      <c r="AM21668" s="445"/>
    </row>
    <row r="21669" spans="39:39">
      <c r="AM21669" s="445"/>
    </row>
    <row r="21670" spans="39:39">
      <c r="AM21670" s="445"/>
    </row>
    <row r="21671" spans="39:39">
      <c r="AM21671" s="445"/>
    </row>
    <row r="21672" spans="39:39">
      <c r="AM21672" s="445"/>
    </row>
    <row r="21673" spans="39:39">
      <c r="AM21673" s="445"/>
    </row>
    <row r="21674" spans="39:39">
      <c r="AM21674" s="445"/>
    </row>
    <row r="21675" spans="39:39">
      <c r="AM21675" s="445"/>
    </row>
    <row r="21676" spans="39:39">
      <c r="AM21676" s="445"/>
    </row>
    <row r="21677" spans="39:39">
      <c r="AM21677" s="445"/>
    </row>
    <row r="21678" spans="39:39">
      <c r="AM21678" s="445"/>
    </row>
    <row r="21679" spans="39:39">
      <c r="AM21679" s="445"/>
    </row>
    <row r="21680" spans="39:39">
      <c r="AM21680" s="445"/>
    </row>
    <row r="21681" spans="39:39">
      <c r="AM21681" s="445"/>
    </row>
    <row r="21682" spans="39:39">
      <c r="AM21682" s="445"/>
    </row>
    <row r="21683" spans="39:39">
      <c r="AM21683" s="445"/>
    </row>
    <row r="21684" spans="39:39">
      <c r="AM21684" s="445"/>
    </row>
    <row r="21685" spans="39:39">
      <c r="AM21685" s="445"/>
    </row>
    <row r="21686" spans="39:39">
      <c r="AM21686" s="445"/>
    </row>
    <row r="21687" spans="39:39">
      <c r="AM21687" s="445"/>
    </row>
    <row r="21688" spans="39:39">
      <c r="AM21688" s="445"/>
    </row>
    <row r="21689" spans="39:39">
      <c r="AM21689" s="445"/>
    </row>
    <row r="21690" spans="39:39">
      <c r="AM21690" s="445"/>
    </row>
    <row r="21691" spans="39:39">
      <c r="AM21691" s="445"/>
    </row>
    <row r="21692" spans="39:39">
      <c r="AM21692" s="445"/>
    </row>
    <row r="21693" spans="39:39">
      <c r="AM21693" s="445"/>
    </row>
    <row r="21694" spans="39:39">
      <c r="AM21694" s="445"/>
    </row>
    <row r="21695" spans="39:39">
      <c r="AM21695" s="445"/>
    </row>
    <row r="21696" spans="39:39">
      <c r="AM21696" s="445"/>
    </row>
    <row r="21697" spans="39:39">
      <c r="AM21697" s="445"/>
    </row>
    <row r="21698" spans="39:39">
      <c r="AM21698" s="445"/>
    </row>
    <row r="21699" spans="39:39">
      <c r="AM21699" s="445"/>
    </row>
    <row r="21700" spans="39:39">
      <c r="AM21700" s="445"/>
    </row>
    <row r="21701" spans="39:39">
      <c r="AM21701" s="445"/>
    </row>
    <row r="21702" spans="39:39">
      <c r="AM21702" s="445"/>
    </row>
    <row r="21703" spans="39:39">
      <c r="AM21703" s="445"/>
    </row>
    <row r="21704" spans="39:39">
      <c r="AM21704" s="445"/>
    </row>
    <row r="21705" spans="39:39">
      <c r="AM21705" s="445"/>
    </row>
    <row r="21706" spans="39:39">
      <c r="AM21706" s="445"/>
    </row>
    <row r="21707" spans="39:39">
      <c r="AM21707" s="445"/>
    </row>
    <row r="21708" spans="39:39">
      <c r="AM21708" s="445"/>
    </row>
    <row r="21709" spans="39:39">
      <c r="AM21709" s="445"/>
    </row>
    <row r="21710" spans="39:39">
      <c r="AM21710" s="445"/>
    </row>
    <row r="21711" spans="39:39">
      <c r="AM21711" s="445"/>
    </row>
    <row r="21712" spans="39:39">
      <c r="AM21712" s="445"/>
    </row>
    <row r="21713" spans="39:39">
      <c r="AM21713" s="445"/>
    </row>
    <row r="21714" spans="39:39">
      <c r="AM21714" s="445"/>
    </row>
    <row r="21715" spans="39:39">
      <c r="AM21715" s="445"/>
    </row>
    <row r="21716" spans="39:39">
      <c r="AM21716" s="445"/>
    </row>
    <row r="21717" spans="39:39">
      <c r="AM21717" s="445"/>
    </row>
    <row r="21718" spans="39:39">
      <c r="AM21718" s="445"/>
    </row>
    <row r="21719" spans="39:39">
      <c r="AM21719" s="445"/>
    </row>
    <row r="21720" spans="39:39">
      <c r="AM21720" s="445"/>
    </row>
    <row r="21721" spans="39:39">
      <c r="AM21721" s="445"/>
    </row>
    <row r="21722" spans="39:39">
      <c r="AM21722" s="445"/>
    </row>
    <row r="21723" spans="39:39">
      <c r="AM21723" s="445"/>
    </row>
    <row r="21724" spans="39:39">
      <c r="AM21724" s="445"/>
    </row>
    <row r="21725" spans="39:39">
      <c r="AM21725" s="445"/>
    </row>
    <row r="21726" spans="39:39">
      <c r="AM21726" s="445"/>
    </row>
    <row r="21727" spans="39:39">
      <c r="AM21727" s="445"/>
    </row>
    <row r="21728" spans="39:39">
      <c r="AM21728" s="445"/>
    </row>
    <row r="21729" spans="39:39">
      <c r="AM21729" s="445"/>
    </row>
    <row r="21730" spans="39:39">
      <c r="AM21730" s="445"/>
    </row>
    <row r="21731" spans="39:39">
      <c r="AM21731" s="445"/>
    </row>
    <row r="21732" spans="39:39">
      <c r="AM21732" s="445"/>
    </row>
    <row r="21733" spans="39:39">
      <c r="AM21733" s="445"/>
    </row>
    <row r="21734" spans="39:39">
      <c r="AM21734" s="445"/>
    </row>
    <row r="21735" spans="39:39">
      <c r="AM21735" s="445"/>
    </row>
    <row r="21736" spans="39:39">
      <c r="AM21736" s="445"/>
    </row>
    <row r="21737" spans="39:39">
      <c r="AM21737" s="445"/>
    </row>
    <row r="21738" spans="39:39">
      <c r="AM21738" s="445"/>
    </row>
    <row r="21739" spans="39:39">
      <c r="AM21739" s="445"/>
    </row>
    <row r="21740" spans="39:39">
      <c r="AM21740" s="445"/>
    </row>
    <row r="21741" spans="39:39">
      <c r="AM21741" s="445"/>
    </row>
    <row r="21742" spans="39:39">
      <c r="AM21742" s="445"/>
    </row>
    <row r="21743" spans="39:39">
      <c r="AM21743" s="445"/>
    </row>
    <row r="21744" spans="39:39">
      <c r="AM21744" s="445"/>
    </row>
    <row r="21745" spans="39:39">
      <c r="AM21745" s="445"/>
    </row>
    <row r="21746" spans="39:39">
      <c r="AM21746" s="445"/>
    </row>
    <row r="21747" spans="39:39">
      <c r="AM21747" s="445"/>
    </row>
    <row r="21748" spans="39:39">
      <c r="AM21748" s="445"/>
    </row>
    <row r="21749" spans="39:39">
      <c r="AM21749" s="445"/>
    </row>
    <row r="21750" spans="39:39">
      <c r="AM21750" s="445"/>
    </row>
    <row r="21751" spans="39:39">
      <c r="AM21751" s="445"/>
    </row>
    <row r="21752" spans="39:39">
      <c r="AM21752" s="445"/>
    </row>
    <row r="21753" spans="39:39">
      <c r="AM21753" s="445"/>
    </row>
    <row r="21754" spans="39:39">
      <c r="AM21754" s="445"/>
    </row>
    <row r="21755" spans="39:39">
      <c r="AM21755" s="445"/>
    </row>
    <row r="21756" spans="39:39">
      <c r="AM21756" s="445"/>
    </row>
    <row r="21757" spans="39:39">
      <c r="AM21757" s="445"/>
    </row>
    <row r="21758" spans="39:39">
      <c r="AM21758" s="445"/>
    </row>
    <row r="21759" spans="39:39">
      <c r="AM21759" s="445"/>
    </row>
    <row r="21760" spans="39:39">
      <c r="AM21760" s="445"/>
    </row>
    <row r="21761" spans="39:39">
      <c r="AM21761" s="445"/>
    </row>
    <row r="21762" spans="39:39">
      <c r="AM21762" s="445"/>
    </row>
    <row r="21763" spans="39:39">
      <c r="AM21763" s="445"/>
    </row>
    <row r="21764" spans="39:39">
      <c r="AM21764" s="445"/>
    </row>
    <row r="21765" spans="39:39">
      <c r="AM21765" s="445"/>
    </row>
    <row r="21766" spans="39:39">
      <c r="AM21766" s="445"/>
    </row>
    <row r="21767" spans="39:39">
      <c r="AM21767" s="445"/>
    </row>
    <row r="21768" spans="39:39">
      <c r="AM21768" s="445"/>
    </row>
    <row r="21769" spans="39:39">
      <c r="AM21769" s="445"/>
    </row>
    <row r="21770" spans="39:39">
      <c r="AM21770" s="445"/>
    </row>
    <row r="21771" spans="39:39">
      <c r="AM21771" s="445"/>
    </row>
    <row r="21772" spans="39:39">
      <c r="AM21772" s="445"/>
    </row>
    <row r="21773" spans="39:39">
      <c r="AM21773" s="445"/>
    </row>
    <row r="21774" spans="39:39">
      <c r="AM21774" s="445"/>
    </row>
    <row r="21775" spans="39:39">
      <c r="AM21775" s="445"/>
    </row>
    <row r="21776" spans="39:39">
      <c r="AM21776" s="445"/>
    </row>
    <row r="21777" spans="39:39">
      <c r="AM21777" s="445"/>
    </row>
    <row r="21778" spans="39:39">
      <c r="AM21778" s="445"/>
    </row>
    <row r="21779" spans="39:39">
      <c r="AM21779" s="445"/>
    </row>
    <row r="21780" spans="39:39">
      <c r="AM21780" s="445"/>
    </row>
    <row r="21781" spans="39:39">
      <c r="AM21781" s="445"/>
    </row>
    <row r="21782" spans="39:39">
      <c r="AM21782" s="445"/>
    </row>
    <row r="21783" spans="39:39">
      <c r="AM21783" s="445"/>
    </row>
    <row r="21784" spans="39:39">
      <c r="AM21784" s="445"/>
    </row>
    <row r="21785" spans="39:39">
      <c r="AM21785" s="445"/>
    </row>
    <row r="21786" spans="39:39">
      <c r="AM21786" s="445"/>
    </row>
    <row r="21787" spans="39:39">
      <c r="AM21787" s="445"/>
    </row>
    <row r="21788" spans="39:39">
      <c r="AM21788" s="445"/>
    </row>
    <row r="21789" spans="39:39">
      <c r="AM21789" s="445"/>
    </row>
    <row r="21790" spans="39:39">
      <c r="AM21790" s="445"/>
    </row>
    <row r="21791" spans="39:39">
      <c r="AM21791" s="445"/>
    </row>
    <row r="21792" spans="39:39">
      <c r="AM21792" s="445"/>
    </row>
    <row r="21793" spans="39:39">
      <c r="AM21793" s="445"/>
    </row>
    <row r="21794" spans="39:39">
      <c r="AM21794" s="445"/>
    </row>
    <row r="21795" spans="39:39">
      <c r="AM21795" s="445"/>
    </row>
    <row r="21796" spans="39:39">
      <c r="AM21796" s="445"/>
    </row>
    <row r="21797" spans="39:39">
      <c r="AM21797" s="445"/>
    </row>
    <row r="21798" spans="39:39">
      <c r="AM21798" s="445"/>
    </row>
    <row r="21799" spans="39:39">
      <c r="AM21799" s="445"/>
    </row>
    <row r="21800" spans="39:39">
      <c r="AM21800" s="445"/>
    </row>
    <row r="21801" spans="39:39">
      <c r="AM21801" s="445"/>
    </row>
    <row r="21802" spans="39:39">
      <c r="AM21802" s="445"/>
    </row>
    <row r="21803" spans="39:39">
      <c r="AM21803" s="445"/>
    </row>
    <row r="21804" spans="39:39">
      <c r="AM21804" s="445"/>
    </row>
    <row r="21805" spans="39:39">
      <c r="AM21805" s="445"/>
    </row>
    <row r="21806" spans="39:39">
      <c r="AM21806" s="445"/>
    </row>
    <row r="21807" spans="39:39">
      <c r="AM21807" s="445"/>
    </row>
    <row r="21808" spans="39:39">
      <c r="AM21808" s="445"/>
    </row>
    <row r="21809" spans="39:39">
      <c r="AM21809" s="445"/>
    </row>
    <row r="21810" spans="39:39">
      <c r="AM21810" s="445"/>
    </row>
    <row r="21811" spans="39:39">
      <c r="AM21811" s="445"/>
    </row>
    <row r="21812" spans="39:39">
      <c r="AM21812" s="445"/>
    </row>
    <row r="21813" spans="39:39">
      <c r="AM21813" s="445"/>
    </row>
    <row r="21814" spans="39:39">
      <c r="AM21814" s="445"/>
    </row>
    <row r="21815" spans="39:39">
      <c r="AM21815" s="445"/>
    </row>
    <row r="21816" spans="39:39">
      <c r="AM21816" s="445"/>
    </row>
    <row r="21817" spans="39:39">
      <c r="AM21817" s="445"/>
    </row>
    <row r="21818" spans="39:39">
      <c r="AM21818" s="445"/>
    </row>
    <row r="21819" spans="39:39">
      <c r="AM21819" s="445"/>
    </row>
    <row r="21820" spans="39:39">
      <c r="AM21820" s="445"/>
    </row>
    <row r="21821" spans="39:39">
      <c r="AM21821" s="445"/>
    </row>
    <row r="21822" spans="39:39">
      <c r="AM21822" s="445"/>
    </row>
    <row r="21823" spans="39:39">
      <c r="AM21823" s="445"/>
    </row>
    <row r="21824" spans="39:39">
      <c r="AM21824" s="445"/>
    </row>
    <row r="21825" spans="39:39">
      <c r="AM21825" s="445"/>
    </row>
    <row r="21826" spans="39:39">
      <c r="AM21826" s="445"/>
    </row>
    <row r="21827" spans="39:39">
      <c r="AM21827" s="445"/>
    </row>
    <row r="21828" spans="39:39">
      <c r="AM21828" s="445"/>
    </row>
    <row r="21829" spans="39:39">
      <c r="AM21829" s="445"/>
    </row>
    <row r="21830" spans="39:39">
      <c r="AM21830" s="445"/>
    </row>
    <row r="21831" spans="39:39">
      <c r="AM21831" s="445"/>
    </row>
    <row r="21832" spans="39:39">
      <c r="AM21832" s="445"/>
    </row>
    <row r="21833" spans="39:39">
      <c r="AM21833" s="445"/>
    </row>
    <row r="21834" spans="39:39">
      <c r="AM21834" s="445"/>
    </row>
    <row r="21835" spans="39:39">
      <c r="AM21835" s="445"/>
    </row>
    <row r="21836" spans="39:39">
      <c r="AM21836" s="445"/>
    </row>
    <row r="21837" spans="39:39">
      <c r="AM21837" s="445"/>
    </row>
    <row r="21838" spans="39:39">
      <c r="AM21838" s="445"/>
    </row>
    <row r="21839" spans="39:39">
      <c r="AM21839" s="445"/>
    </row>
    <row r="21840" spans="39:39">
      <c r="AM21840" s="445"/>
    </row>
    <row r="21841" spans="39:39">
      <c r="AM21841" s="445"/>
    </row>
    <row r="21842" spans="39:39">
      <c r="AM21842" s="445"/>
    </row>
    <row r="21843" spans="39:39">
      <c r="AM21843" s="445"/>
    </row>
    <row r="21844" spans="39:39">
      <c r="AM21844" s="445"/>
    </row>
    <row r="21845" spans="39:39">
      <c r="AM21845" s="445"/>
    </row>
    <row r="21846" spans="39:39">
      <c r="AM21846" s="445"/>
    </row>
    <row r="21847" spans="39:39">
      <c r="AM21847" s="445"/>
    </row>
    <row r="21848" spans="39:39">
      <c r="AM21848" s="445"/>
    </row>
    <row r="21849" spans="39:39">
      <c r="AM21849" s="445"/>
    </row>
    <row r="21850" spans="39:39">
      <c r="AM21850" s="445"/>
    </row>
    <row r="21851" spans="39:39">
      <c r="AM21851" s="445"/>
    </row>
    <row r="21852" spans="39:39">
      <c r="AM21852" s="445"/>
    </row>
    <row r="21853" spans="39:39">
      <c r="AM21853" s="445"/>
    </row>
    <row r="21854" spans="39:39">
      <c r="AM21854" s="445"/>
    </row>
    <row r="21855" spans="39:39">
      <c r="AM21855" s="445"/>
    </row>
    <row r="21856" spans="39:39">
      <c r="AM21856" s="445"/>
    </row>
    <row r="21857" spans="39:39">
      <c r="AM21857" s="445"/>
    </row>
    <row r="21858" spans="39:39">
      <c r="AM21858" s="445"/>
    </row>
    <row r="21859" spans="39:39">
      <c r="AM21859" s="445"/>
    </row>
    <row r="21860" spans="39:39">
      <c r="AM21860" s="445"/>
    </row>
    <row r="21861" spans="39:39">
      <c r="AM21861" s="445"/>
    </row>
    <row r="21862" spans="39:39">
      <c r="AM21862" s="445"/>
    </row>
    <row r="21863" spans="39:39">
      <c r="AM21863" s="445"/>
    </row>
    <row r="21864" spans="39:39">
      <c r="AM21864" s="445"/>
    </row>
    <row r="21865" spans="39:39">
      <c r="AM21865" s="445"/>
    </row>
    <row r="21866" spans="39:39">
      <c r="AM21866" s="445"/>
    </row>
    <row r="21867" spans="39:39">
      <c r="AM21867" s="445"/>
    </row>
    <row r="21868" spans="39:39">
      <c r="AM21868" s="445"/>
    </row>
    <row r="21869" spans="39:39">
      <c r="AM21869" s="445"/>
    </row>
    <row r="21870" spans="39:39">
      <c r="AM21870" s="445"/>
    </row>
    <row r="21871" spans="39:39">
      <c r="AM21871" s="445"/>
    </row>
    <row r="21872" spans="39:39">
      <c r="AM21872" s="445"/>
    </row>
    <row r="21873" spans="39:39">
      <c r="AM21873" s="445"/>
    </row>
    <row r="21874" spans="39:39">
      <c r="AM21874" s="445"/>
    </row>
    <row r="21875" spans="39:39">
      <c r="AM21875" s="445"/>
    </row>
    <row r="21876" spans="39:39">
      <c r="AM21876" s="445"/>
    </row>
    <row r="21877" spans="39:39">
      <c r="AM21877" s="445"/>
    </row>
    <row r="21878" spans="39:39">
      <c r="AM21878" s="445"/>
    </row>
    <row r="21879" spans="39:39">
      <c r="AM21879" s="445"/>
    </row>
    <row r="21880" spans="39:39">
      <c r="AM21880" s="445"/>
    </row>
    <row r="21881" spans="39:39">
      <c r="AM21881" s="445"/>
    </row>
    <row r="21882" spans="39:39">
      <c r="AM21882" s="445"/>
    </row>
    <row r="21883" spans="39:39">
      <c r="AM21883" s="445"/>
    </row>
    <row r="21884" spans="39:39">
      <c r="AM21884" s="445"/>
    </row>
    <row r="21885" spans="39:39">
      <c r="AM21885" s="445"/>
    </row>
    <row r="21886" spans="39:39">
      <c r="AM21886" s="445"/>
    </row>
    <row r="21887" spans="39:39">
      <c r="AM21887" s="445"/>
    </row>
    <row r="21888" spans="39:39">
      <c r="AM21888" s="445"/>
    </row>
    <row r="21889" spans="39:39">
      <c r="AM21889" s="445"/>
    </row>
    <row r="21890" spans="39:39">
      <c r="AM21890" s="445"/>
    </row>
    <row r="21891" spans="39:39">
      <c r="AM21891" s="445"/>
    </row>
    <row r="21892" spans="39:39">
      <c r="AM21892" s="445"/>
    </row>
    <row r="21893" spans="39:39">
      <c r="AM21893" s="445"/>
    </row>
    <row r="21894" spans="39:39">
      <c r="AM21894" s="445"/>
    </row>
    <row r="21895" spans="39:39">
      <c r="AM21895" s="445"/>
    </row>
    <row r="21896" spans="39:39">
      <c r="AM21896" s="445"/>
    </row>
    <row r="21897" spans="39:39">
      <c r="AM21897" s="445"/>
    </row>
    <row r="21898" spans="39:39">
      <c r="AM21898" s="445"/>
    </row>
    <row r="21899" spans="39:39">
      <c r="AM21899" s="445"/>
    </row>
    <row r="21900" spans="39:39">
      <c r="AM21900" s="445"/>
    </row>
    <row r="21901" spans="39:39">
      <c r="AM21901" s="445"/>
    </row>
    <row r="21902" spans="39:39">
      <c r="AM21902" s="445"/>
    </row>
    <row r="21903" spans="39:39">
      <c r="AM21903" s="445"/>
    </row>
    <row r="21904" spans="39:39">
      <c r="AM21904" s="445"/>
    </row>
    <row r="21905" spans="39:39">
      <c r="AM21905" s="445"/>
    </row>
    <row r="21906" spans="39:39">
      <c r="AM21906" s="445"/>
    </row>
    <row r="21907" spans="39:39">
      <c r="AM21907" s="445"/>
    </row>
    <row r="21908" spans="39:39">
      <c r="AM21908" s="445"/>
    </row>
    <row r="21909" spans="39:39">
      <c r="AM21909" s="445"/>
    </row>
    <row r="21910" spans="39:39">
      <c r="AM21910" s="445"/>
    </row>
    <row r="21911" spans="39:39">
      <c r="AM21911" s="445"/>
    </row>
    <row r="21912" spans="39:39">
      <c r="AM21912" s="445"/>
    </row>
    <row r="21913" spans="39:39">
      <c r="AM21913" s="445"/>
    </row>
    <row r="21914" spans="39:39">
      <c r="AM21914" s="445"/>
    </row>
    <row r="21915" spans="39:39">
      <c r="AM21915" s="445"/>
    </row>
    <row r="21916" spans="39:39">
      <c r="AM21916" s="445"/>
    </row>
    <row r="21917" spans="39:39">
      <c r="AM21917" s="445"/>
    </row>
    <row r="21918" spans="39:39">
      <c r="AM21918" s="445"/>
    </row>
    <row r="21919" spans="39:39">
      <c r="AM21919" s="445"/>
    </row>
    <row r="21920" spans="39:39">
      <c r="AM21920" s="445"/>
    </row>
    <row r="21921" spans="39:39">
      <c r="AM21921" s="445"/>
    </row>
    <row r="21922" spans="39:39">
      <c r="AM21922" s="445"/>
    </row>
    <row r="21923" spans="39:39">
      <c r="AM21923" s="445"/>
    </row>
    <row r="21924" spans="39:39">
      <c r="AM21924" s="445"/>
    </row>
    <row r="21925" spans="39:39">
      <c r="AM21925" s="445"/>
    </row>
    <row r="21926" spans="39:39">
      <c r="AM21926" s="445"/>
    </row>
    <row r="21927" spans="39:39">
      <c r="AM21927" s="445"/>
    </row>
    <row r="21928" spans="39:39">
      <c r="AM21928" s="445"/>
    </row>
    <row r="21929" spans="39:39">
      <c r="AM21929" s="445"/>
    </row>
    <row r="21930" spans="39:39">
      <c r="AM21930" s="445"/>
    </row>
    <row r="21931" spans="39:39">
      <c r="AM21931" s="445"/>
    </row>
    <row r="21932" spans="39:39">
      <c r="AM21932" s="445"/>
    </row>
    <row r="21933" spans="39:39">
      <c r="AM21933" s="445"/>
    </row>
    <row r="21934" spans="39:39">
      <c r="AM21934" s="445"/>
    </row>
    <row r="21935" spans="39:39">
      <c r="AM21935" s="445"/>
    </row>
    <row r="21936" spans="39:39">
      <c r="AM21936" s="445"/>
    </row>
    <row r="21937" spans="39:39">
      <c r="AM21937" s="445"/>
    </row>
    <row r="21938" spans="39:39">
      <c r="AM21938" s="445"/>
    </row>
    <row r="21939" spans="39:39">
      <c r="AM21939" s="445"/>
    </row>
    <row r="21940" spans="39:39">
      <c r="AM21940" s="445"/>
    </row>
    <row r="21941" spans="39:39">
      <c r="AM21941" s="445"/>
    </row>
    <row r="21942" spans="39:39">
      <c r="AM21942" s="445"/>
    </row>
    <row r="21943" spans="39:39">
      <c r="AM21943" s="445"/>
    </row>
    <row r="21944" spans="39:39">
      <c r="AM21944" s="445"/>
    </row>
    <row r="21945" spans="39:39">
      <c r="AM21945" s="445"/>
    </row>
    <row r="21946" spans="39:39">
      <c r="AM21946" s="445"/>
    </row>
    <row r="21947" spans="39:39">
      <c r="AM21947" s="445"/>
    </row>
    <row r="21948" spans="39:39">
      <c r="AM21948" s="445"/>
    </row>
    <row r="21949" spans="39:39">
      <c r="AM21949" s="445"/>
    </row>
    <row r="21950" spans="39:39">
      <c r="AM21950" s="445"/>
    </row>
    <row r="21951" spans="39:39">
      <c r="AM21951" s="445"/>
    </row>
    <row r="21952" spans="39:39">
      <c r="AM21952" s="445"/>
    </row>
    <row r="21953" spans="39:39">
      <c r="AM21953" s="445"/>
    </row>
    <row r="21954" spans="39:39">
      <c r="AM21954" s="445"/>
    </row>
    <row r="21955" spans="39:39">
      <c r="AM21955" s="445"/>
    </row>
    <row r="21956" spans="39:39">
      <c r="AM21956" s="445"/>
    </row>
    <row r="21957" spans="39:39">
      <c r="AM21957" s="445"/>
    </row>
    <row r="21958" spans="39:39">
      <c r="AM21958" s="445"/>
    </row>
    <row r="21959" spans="39:39">
      <c r="AM21959" s="445"/>
    </row>
    <row r="21960" spans="39:39">
      <c r="AM21960" s="445"/>
    </row>
    <row r="21961" spans="39:39">
      <c r="AM21961" s="445"/>
    </row>
    <row r="21962" spans="39:39">
      <c r="AM21962" s="445"/>
    </row>
    <row r="21963" spans="39:39">
      <c r="AM21963" s="445"/>
    </row>
    <row r="21964" spans="39:39">
      <c r="AM21964" s="445"/>
    </row>
    <row r="21965" spans="39:39">
      <c r="AM21965" s="445"/>
    </row>
    <row r="21966" spans="39:39">
      <c r="AM21966" s="445"/>
    </row>
    <row r="21967" spans="39:39">
      <c r="AM21967" s="445"/>
    </row>
    <row r="21968" spans="39:39">
      <c r="AM21968" s="445"/>
    </row>
    <row r="21969" spans="39:39">
      <c r="AM21969" s="445"/>
    </row>
    <row r="21970" spans="39:39">
      <c r="AM21970" s="445"/>
    </row>
    <row r="21971" spans="39:39">
      <c r="AM21971" s="445"/>
    </row>
    <row r="21972" spans="39:39">
      <c r="AM21972" s="445"/>
    </row>
    <row r="21973" spans="39:39">
      <c r="AM21973" s="445"/>
    </row>
    <row r="21974" spans="39:39">
      <c r="AM21974" s="445"/>
    </row>
    <row r="21975" spans="39:39">
      <c r="AM21975" s="445"/>
    </row>
    <row r="21976" spans="39:39">
      <c r="AM21976" s="445"/>
    </row>
    <row r="21977" spans="39:39">
      <c r="AM21977" s="445"/>
    </row>
    <row r="21978" spans="39:39">
      <c r="AM21978" s="445"/>
    </row>
    <row r="21979" spans="39:39">
      <c r="AM21979" s="445"/>
    </row>
    <row r="21980" spans="39:39">
      <c r="AM21980" s="445"/>
    </row>
    <row r="21981" spans="39:39">
      <c r="AM21981" s="445"/>
    </row>
    <row r="21982" spans="39:39">
      <c r="AM21982" s="445"/>
    </row>
    <row r="21983" spans="39:39">
      <c r="AM21983" s="445"/>
    </row>
    <row r="21984" spans="39:39">
      <c r="AM21984" s="445"/>
    </row>
    <row r="21985" spans="39:39">
      <c r="AM21985" s="445"/>
    </row>
    <row r="21986" spans="39:39">
      <c r="AM21986" s="445"/>
    </row>
    <row r="21987" spans="39:39">
      <c r="AM21987" s="445"/>
    </row>
    <row r="21988" spans="39:39">
      <c r="AM21988" s="445"/>
    </row>
    <row r="21989" spans="39:39">
      <c r="AM21989" s="445"/>
    </row>
    <row r="21990" spans="39:39">
      <c r="AM21990" s="445"/>
    </row>
    <row r="21991" spans="39:39">
      <c r="AM21991" s="445"/>
    </row>
    <row r="21992" spans="39:39">
      <c r="AM21992" s="445"/>
    </row>
    <row r="21993" spans="39:39">
      <c r="AM21993" s="445"/>
    </row>
    <row r="21994" spans="39:39">
      <c r="AM21994" s="445"/>
    </row>
    <row r="21995" spans="39:39">
      <c r="AM21995" s="445"/>
    </row>
    <row r="21996" spans="39:39">
      <c r="AM21996" s="445"/>
    </row>
    <row r="21997" spans="39:39">
      <c r="AM21997" s="445"/>
    </row>
    <row r="21998" spans="39:39">
      <c r="AM21998" s="445"/>
    </row>
    <row r="21999" spans="39:39">
      <c r="AM21999" s="445"/>
    </row>
    <row r="22000" spans="39:39">
      <c r="AM22000" s="445"/>
    </row>
    <row r="22001" spans="39:39">
      <c r="AM22001" s="445"/>
    </row>
    <row r="22002" spans="39:39">
      <c r="AM22002" s="445"/>
    </row>
    <row r="22003" spans="39:39">
      <c r="AM22003" s="445"/>
    </row>
    <row r="22004" spans="39:39">
      <c r="AM22004" s="445"/>
    </row>
    <row r="22005" spans="39:39">
      <c r="AM22005" s="445"/>
    </row>
    <row r="22006" spans="39:39">
      <c r="AM22006" s="445"/>
    </row>
    <row r="22007" spans="39:39">
      <c r="AM22007" s="445"/>
    </row>
    <row r="22008" spans="39:39">
      <c r="AM22008" s="445"/>
    </row>
    <row r="22009" spans="39:39">
      <c r="AM22009" s="445"/>
    </row>
    <row r="22010" spans="39:39">
      <c r="AM22010" s="445"/>
    </row>
    <row r="22011" spans="39:39">
      <c r="AM22011" s="445"/>
    </row>
    <row r="22012" spans="39:39">
      <c r="AM22012" s="445"/>
    </row>
    <row r="22013" spans="39:39">
      <c r="AM22013" s="445"/>
    </row>
    <row r="22014" spans="39:39">
      <c r="AM22014" s="445"/>
    </row>
    <row r="22015" spans="39:39">
      <c r="AM22015" s="445"/>
    </row>
    <row r="22016" spans="39:39">
      <c r="AM22016" s="445"/>
    </row>
    <row r="22017" spans="39:39">
      <c r="AM22017" s="445"/>
    </row>
    <row r="22018" spans="39:39">
      <c r="AM22018" s="445"/>
    </row>
    <row r="22019" spans="39:39">
      <c r="AM22019" s="445"/>
    </row>
    <row r="22020" spans="39:39">
      <c r="AM22020" s="445"/>
    </row>
    <row r="22021" spans="39:39">
      <c r="AM22021" s="445"/>
    </row>
    <row r="22022" spans="39:39">
      <c r="AM22022" s="445"/>
    </row>
    <row r="22023" spans="39:39">
      <c r="AM22023" s="445"/>
    </row>
    <row r="22024" spans="39:39">
      <c r="AM22024" s="445"/>
    </row>
    <row r="22025" spans="39:39">
      <c r="AM22025" s="445"/>
    </row>
    <row r="22026" spans="39:39">
      <c r="AM22026" s="445"/>
    </row>
    <row r="22027" spans="39:39">
      <c r="AM22027" s="445"/>
    </row>
    <row r="22028" spans="39:39">
      <c r="AM22028" s="445"/>
    </row>
    <row r="22029" spans="39:39">
      <c r="AM22029" s="445"/>
    </row>
    <row r="22030" spans="39:39">
      <c r="AM22030" s="445"/>
    </row>
    <row r="22031" spans="39:39">
      <c r="AM22031" s="445"/>
    </row>
    <row r="22032" spans="39:39">
      <c r="AM22032" s="445"/>
    </row>
    <row r="22033" spans="39:39">
      <c r="AM22033" s="445"/>
    </row>
    <row r="22034" spans="39:39">
      <c r="AM22034" s="445"/>
    </row>
    <row r="22035" spans="39:39">
      <c r="AM22035" s="445"/>
    </row>
    <row r="22036" spans="39:39">
      <c r="AM22036" s="445"/>
    </row>
    <row r="22037" spans="39:39">
      <c r="AM22037" s="445"/>
    </row>
    <row r="22038" spans="39:39">
      <c r="AM22038" s="445"/>
    </row>
    <row r="22039" spans="39:39">
      <c r="AM22039" s="445"/>
    </row>
    <row r="22040" spans="39:39">
      <c r="AM22040" s="445"/>
    </row>
    <row r="22041" spans="39:39">
      <c r="AM22041" s="445"/>
    </row>
    <row r="22042" spans="39:39">
      <c r="AM22042" s="445"/>
    </row>
    <row r="22043" spans="39:39">
      <c r="AM22043" s="445"/>
    </row>
    <row r="22044" spans="39:39">
      <c r="AM22044" s="445"/>
    </row>
    <row r="22045" spans="39:39">
      <c r="AM22045" s="445"/>
    </row>
    <row r="22046" spans="39:39">
      <c r="AM22046" s="445"/>
    </row>
    <row r="22047" spans="39:39">
      <c r="AM22047" s="445"/>
    </row>
    <row r="22048" spans="39:39">
      <c r="AM22048" s="445"/>
    </row>
    <row r="22049" spans="39:39">
      <c r="AM22049" s="445"/>
    </row>
    <row r="22050" spans="39:39">
      <c r="AM22050" s="445"/>
    </row>
    <row r="22051" spans="39:39">
      <c r="AM22051" s="445"/>
    </row>
    <row r="22052" spans="39:39">
      <c r="AM22052" s="445"/>
    </row>
    <row r="22053" spans="39:39">
      <c r="AM22053" s="445"/>
    </row>
    <row r="22054" spans="39:39">
      <c r="AM22054" s="445"/>
    </row>
    <row r="22055" spans="39:39">
      <c r="AM22055" s="445"/>
    </row>
    <row r="22056" spans="39:39">
      <c r="AM22056" s="445"/>
    </row>
    <row r="22057" spans="39:39">
      <c r="AM22057" s="445"/>
    </row>
    <row r="22058" spans="39:39">
      <c r="AM22058" s="445"/>
    </row>
    <row r="22059" spans="39:39">
      <c r="AM22059" s="445"/>
    </row>
    <row r="22060" spans="39:39">
      <c r="AM22060" s="445"/>
    </row>
    <row r="22061" spans="39:39">
      <c r="AM22061" s="445"/>
    </row>
    <row r="22062" spans="39:39">
      <c r="AM22062" s="445"/>
    </row>
    <row r="22063" spans="39:39">
      <c r="AM22063" s="445"/>
    </row>
    <row r="22064" spans="39:39">
      <c r="AM22064" s="445"/>
    </row>
    <row r="22065" spans="39:39">
      <c r="AM22065" s="445"/>
    </row>
    <row r="22066" spans="39:39">
      <c r="AM22066" s="445"/>
    </row>
    <row r="22067" spans="39:39">
      <c r="AM22067" s="445"/>
    </row>
    <row r="22068" spans="39:39">
      <c r="AM22068" s="445"/>
    </row>
    <row r="22069" spans="39:39">
      <c r="AM22069" s="445"/>
    </row>
    <row r="22070" spans="39:39">
      <c r="AM22070" s="445"/>
    </row>
    <row r="22071" spans="39:39">
      <c r="AM22071" s="445"/>
    </row>
    <row r="22072" spans="39:39">
      <c r="AM22072" s="445"/>
    </row>
    <row r="22073" spans="39:39">
      <c r="AM22073" s="445"/>
    </row>
    <row r="22074" spans="39:39">
      <c r="AM22074" s="445"/>
    </row>
    <row r="22075" spans="39:39">
      <c r="AM22075" s="445"/>
    </row>
    <row r="22076" spans="39:39">
      <c r="AM22076" s="445"/>
    </row>
    <row r="22077" spans="39:39">
      <c r="AM22077" s="445"/>
    </row>
    <row r="22078" spans="39:39">
      <c r="AM22078" s="445"/>
    </row>
    <row r="22079" spans="39:39">
      <c r="AM22079" s="445"/>
    </row>
    <row r="22080" spans="39:39">
      <c r="AM22080" s="445"/>
    </row>
    <row r="22081" spans="39:39">
      <c r="AM22081" s="445"/>
    </row>
    <row r="22082" spans="39:39">
      <c r="AM22082" s="445"/>
    </row>
    <row r="22083" spans="39:39">
      <c r="AM22083" s="445"/>
    </row>
    <row r="22084" spans="39:39">
      <c r="AM22084" s="445"/>
    </row>
    <row r="22085" spans="39:39">
      <c r="AM22085" s="445"/>
    </row>
    <row r="22086" spans="39:39">
      <c r="AM22086" s="445"/>
    </row>
    <row r="22087" spans="39:39">
      <c r="AM22087" s="445"/>
    </row>
    <row r="22088" spans="39:39">
      <c r="AM22088" s="445"/>
    </row>
    <row r="22089" spans="39:39">
      <c r="AM22089" s="445"/>
    </row>
    <row r="22090" spans="39:39">
      <c r="AM22090" s="445"/>
    </row>
    <row r="22091" spans="39:39">
      <c r="AM22091" s="445"/>
    </row>
    <row r="22092" spans="39:39">
      <c r="AM22092" s="445"/>
    </row>
    <row r="22093" spans="39:39">
      <c r="AM22093" s="445"/>
    </row>
    <row r="22094" spans="39:39">
      <c r="AM22094" s="445"/>
    </row>
    <row r="22095" spans="39:39">
      <c r="AM22095" s="445"/>
    </row>
    <row r="22096" spans="39:39">
      <c r="AM22096" s="445"/>
    </row>
    <row r="22097" spans="39:39">
      <c r="AM22097" s="445"/>
    </row>
    <row r="22098" spans="39:39">
      <c r="AM22098" s="445"/>
    </row>
    <row r="22099" spans="39:39">
      <c r="AM22099" s="445"/>
    </row>
    <row r="22100" spans="39:39">
      <c r="AM22100" s="445"/>
    </row>
    <row r="22101" spans="39:39">
      <c r="AM22101" s="445"/>
    </row>
    <row r="22102" spans="39:39">
      <c r="AM22102" s="445"/>
    </row>
    <row r="22103" spans="39:39">
      <c r="AM22103" s="445"/>
    </row>
    <row r="22104" spans="39:39">
      <c r="AM22104" s="445"/>
    </row>
    <row r="22105" spans="39:39">
      <c r="AM22105" s="445"/>
    </row>
    <row r="22106" spans="39:39">
      <c r="AM22106" s="445"/>
    </row>
    <row r="22107" spans="39:39">
      <c r="AM22107" s="445"/>
    </row>
    <row r="22108" spans="39:39">
      <c r="AM22108" s="445"/>
    </row>
    <row r="22109" spans="39:39">
      <c r="AM22109" s="445"/>
    </row>
    <row r="22110" spans="39:39">
      <c r="AM22110" s="445"/>
    </row>
    <row r="22111" spans="39:39">
      <c r="AM22111" s="445"/>
    </row>
    <row r="22112" spans="39:39">
      <c r="AM22112" s="445"/>
    </row>
    <row r="22113" spans="39:39">
      <c r="AM22113" s="445"/>
    </row>
    <row r="22114" spans="39:39">
      <c r="AM22114" s="445"/>
    </row>
    <row r="22115" spans="39:39">
      <c r="AM22115" s="445"/>
    </row>
    <row r="22116" spans="39:39">
      <c r="AM22116" s="445"/>
    </row>
    <row r="22117" spans="39:39">
      <c r="AM22117" s="445"/>
    </row>
    <row r="22118" spans="39:39">
      <c r="AM22118" s="445"/>
    </row>
    <row r="22119" spans="39:39">
      <c r="AM22119" s="445"/>
    </row>
    <row r="22120" spans="39:39">
      <c r="AM22120" s="445"/>
    </row>
    <row r="22121" spans="39:39">
      <c r="AM22121" s="445"/>
    </row>
    <row r="22122" spans="39:39">
      <c r="AM22122" s="445"/>
    </row>
    <row r="22123" spans="39:39">
      <c r="AM22123" s="445"/>
    </row>
    <row r="22124" spans="39:39">
      <c r="AM22124" s="445"/>
    </row>
    <row r="22125" spans="39:39">
      <c r="AM22125" s="445"/>
    </row>
    <row r="22126" spans="39:39">
      <c r="AM22126" s="445"/>
    </row>
    <row r="22127" spans="39:39">
      <c r="AM22127" s="445"/>
    </row>
    <row r="22128" spans="39:39">
      <c r="AM22128" s="445"/>
    </row>
    <row r="22129" spans="39:39">
      <c r="AM22129" s="445"/>
    </row>
    <row r="22130" spans="39:39">
      <c r="AM22130" s="445"/>
    </row>
    <row r="22131" spans="39:39">
      <c r="AM22131" s="445"/>
    </row>
    <row r="22132" spans="39:39">
      <c r="AM22132" s="445"/>
    </row>
    <row r="22133" spans="39:39">
      <c r="AM22133" s="445"/>
    </row>
    <row r="22134" spans="39:39">
      <c r="AM22134" s="445"/>
    </row>
    <row r="22135" spans="39:39">
      <c r="AM22135" s="445"/>
    </row>
    <row r="22136" spans="39:39">
      <c r="AM22136" s="445"/>
    </row>
    <row r="22137" spans="39:39">
      <c r="AM22137" s="445"/>
    </row>
    <row r="22138" spans="39:39">
      <c r="AM22138" s="445"/>
    </row>
    <row r="22139" spans="39:39">
      <c r="AM22139" s="445"/>
    </row>
    <row r="22140" spans="39:39">
      <c r="AM22140" s="445"/>
    </row>
    <row r="22141" spans="39:39">
      <c r="AM22141" s="445"/>
    </row>
    <row r="22142" spans="39:39">
      <c r="AM22142" s="445"/>
    </row>
    <row r="22143" spans="39:39">
      <c r="AM22143" s="445"/>
    </row>
    <row r="22144" spans="39:39">
      <c r="AM22144" s="445"/>
    </row>
    <row r="22145" spans="39:39">
      <c r="AM22145" s="445"/>
    </row>
    <row r="22146" spans="39:39">
      <c r="AM22146" s="445"/>
    </row>
    <row r="22147" spans="39:39">
      <c r="AM22147" s="445"/>
    </row>
    <row r="22148" spans="39:39">
      <c r="AM22148" s="445"/>
    </row>
    <row r="22149" spans="39:39">
      <c r="AM22149" s="445"/>
    </row>
    <row r="22150" spans="39:39">
      <c r="AM22150" s="445"/>
    </row>
    <row r="22151" spans="39:39">
      <c r="AM22151" s="445"/>
    </row>
    <row r="22152" spans="39:39">
      <c r="AM22152" s="445"/>
    </row>
    <row r="22153" spans="39:39">
      <c r="AM22153" s="445"/>
    </row>
    <row r="22154" spans="39:39">
      <c r="AM22154" s="445"/>
    </row>
    <row r="22155" spans="39:39">
      <c r="AM22155" s="445"/>
    </row>
    <row r="22156" spans="39:39">
      <c r="AM22156" s="445"/>
    </row>
    <row r="22157" spans="39:39">
      <c r="AM22157" s="445"/>
    </row>
    <row r="22158" spans="39:39">
      <c r="AM22158" s="445"/>
    </row>
    <row r="22159" spans="39:39">
      <c r="AM22159" s="445"/>
    </row>
    <row r="22160" spans="39:39">
      <c r="AM22160" s="445"/>
    </row>
    <row r="22161" spans="39:39">
      <c r="AM22161" s="445"/>
    </row>
    <row r="22162" spans="39:39">
      <c r="AM22162" s="445"/>
    </row>
    <row r="22163" spans="39:39">
      <c r="AM22163" s="445"/>
    </row>
    <row r="22164" spans="39:39">
      <c r="AM22164" s="445"/>
    </row>
    <row r="22165" spans="39:39">
      <c r="AM22165" s="445"/>
    </row>
    <row r="22166" spans="39:39">
      <c r="AM22166" s="445"/>
    </row>
    <row r="22167" spans="39:39">
      <c r="AM22167" s="445"/>
    </row>
    <row r="22168" spans="39:39">
      <c r="AM22168" s="445"/>
    </row>
    <row r="22169" spans="39:39">
      <c r="AM22169" s="445"/>
    </row>
    <row r="22170" spans="39:39">
      <c r="AM22170" s="445"/>
    </row>
    <row r="22171" spans="39:39">
      <c r="AM22171" s="445"/>
    </row>
    <row r="22172" spans="39:39">
      <c r="AM22172" s="445"/>
    </row>
    <row r="22173" spans="39:39">
      <c r="AM22173" s="445"/>
    </row>
    <row r="22174" spans="39:39">
      <c r="AM22174" s="445"/>
    </row>
    <row r="22175" spans="39:39">
      <c r="AM22175" s="445"/>
    </row>
    <row r="22176" spans="39:39">
      <c r="AM22176" s="445"/>
    </row>
    <row r="22177" spans="39:39">
      <c r="AM22177" s="445"/>
    </row>
    <row r="22178" spans="39:39">
      <c r="AM22178" s="445"/>
    </row>
    <row r="22179" spans="39:39">
      <c r="AM22179" s="445"/>
    </row>
    <row r="22180" spans="39:39">
      <c r="AM22180" s="445"/>
    </row>
    <row r="22181" spans="39:39">
      <c r="AM22181" s="445"/>
    </row>
    <row r="22182" spans="39:39">
      <c r="AM22182" s="445"/>
    </row>
    <row r="22183" spans="39:39">
      <c r="AM22183" s="445"/>
    </row>
    <row r="22184" spans="39:39">
      <c r="AM22184" s="445"/>
    </row>
    <row r="22185" spans="39:39">
      <c r="AM22185" s="445"/>
    </row>
    <row r="22186" spans="39:39">
      <c r="AM22186" s="445"/>
    </row>
    <row r="22187" spans="39:39">
      <c r="AM22187" s="445"/>
    </row>
    <row r="22188" spans="39:39">
      <c r="AM22188" s="445"/>
    </row>
    <row r="22189" spans="39:39">
      <c r="AM22189" s="445"/>
    </row>
    <row r="22190" spans="39:39">
      <c r="AM22190" s="445"/>
    </row>
    <row r="22191" spans="39:39">
      <c r="AM22191" s="445"/>
    </row>
    <row r="22192" spans="39:39">
      <c r="AM22192" s="445"/>
    </row>
    <row r="22193" spans="39:39">
      <c r="AM22193" s="445"/>
    </row>
    <row r="22194" spans="39:39">
      <c r="AM22194" s="445"/>
    </row>
    <row r="22195" spans="39:39">
      <c r="AM22195" s="445"/>
    </row>
    <row r="22196" spans="39:39">
      <c r="AM22196" s="445"/>
    </row>
    <row r="22197" spans="39:39">
      <c r="AM22197" s="445"/>
    </row>
    <row r="22198" spans="39:39">
      <c r="AM22198" s="445"/>
    </row>
    <row r="22199" spans="39:39">
      <c r="AM22199" s="445"/>
    </row>
    <row r="22200" spans="39:39">
      <c r="AM22200" s="445"/>
    </row>
    <row r="22201" spans="39:39">
      <c r="AM22201" s="445"/>
    </row>
    <row r="22202" spans="39:39">
      <c r="AM22202" s="445"/>
    </row>
    <row r="22203" spans="39:39">
      <c r="AM22203" s="445"/>
    </row>
    <row r="22204" spans="39:39">
      <c r="AM22204" s="445"/>
    </row>
    <row r="22205" spans="39:39">
      <c r="AM22205" s="445"/>
    </row>
    <row r="22206" spans="39:39">
      <c r="AM22206" s="445"/>
    </row>
    <row r="22207" spans="39:39">
      <c r="AM22207" s="445"/>
    </row>
    <row r="22208" spans="39:39">
      <c r="AM22208" s="445"/>
    </row>
    <row r="22209" spans="39:39">
      <c r="AM22209" s="445"/>
    </row>
    <row r="22210" spans="39:39">
      <c r="AM22210" s="445"/>
    </row>
    <row r="22211" spans="39:39">
      <c r="AM22211" s="445"/>
    </row>
    <row r="22212" spans="39:39">
      <c r="AM22212" s="445"/>
    </row>
    <row r="22213" spans="39:39">
      <c r="AM22213" s="445"/>
    </row>
    <row r="22214" spans="39:39">
      <c r="AM22214" s="445"/>
    </row>
    <row r="22215" spans="39:39">
      <c r="AM22215" s="445"/>
    </row>
    <row r="22216" spans="39:39">
      <c r="AM22216" s="445"/>
    </row>
    <row r="22217" spans="39:39">
      <c r="AM22217" s="445"/>
    </row>
    <row r="22218" spans="39:39">
      <c r="AM22218" s="445"/>
    </row>
    <row r="22219" spans="39:39">
      <c r="AM22219" s="445"/>
    </row>
    <row r="22220" spans="39:39">
      <c r="AM22220" s="445"/>
    </row>
    <row r="22221" spans="39:39">
      <c r="AM22221" s="445"/>
    </row>
    <row r="22222" spans="39:39">
      <c r="AM22222" s="445"/>
    </row>
    <row r="22223" spans="39:39">
      <c r="AM22223" s="445"/>
    </row>
    <row r="22224" spans="39:39">
      <c r="AM22224" s="445"/>
    </row>
    <row r="22225" spans="39:39">
      <c r="AM22225" s="445"/>
    </row>
    <row r="22226" spans="39:39">
      <c r="AM22226" s="445"/>
    </row>
    <row r="22227" spans="39:39">
      <c r="AM22227" s="445"/>
    </row>
    <row r="22228" spans="39:39">
      <c r="AM22228" s="445"/>
    </row>
    <row r="22229" spans="39:39">
      <c r="AM22229" s="445"/>
    </row>
    <row r="22230" spans="39:39">
      <c r="AM22230" s="445"/>
    </row>
    <row r="22231" spans="39:39">
      <c r="AM22231" s="445"/>
    </row>
    <row r="22232" spans="39:39">
      <c r="AM22232" s="445"/>
    </row>
    <row r="22233" spans="39:39">
      <c r="AM22233" s="445"/>
    </row>
    <row r="22234" spans="39:39">
      <c r="AM22234" s="445"/>
    </row>
    <row r="22235" spans="39:39">
      <c r="AM22235" s="445"/>
    </row>
    <row r="22236" spans="39:39">
      <c r="AM22236" s="445"/>
    </row>
    <row r="22237" spans="39:39">
      <c r="AM22237" s="445"/>
    </row>
    <row r="22238" spans="39:39">
      <c r="AM22238" s="445"/>
    </row>
    <row r="22239" spans="39:39">
      <c r="AM22239" s="445"/>
    </row>
    <row r="22240" spans="39:39">
      <c r="AM22240" s="445"/>
    </row>
    <row r="22241" spans="39:39">
      <c r="AM22241" s="445"/>
    </row>
    <row r="22242" spans="39:39">
      <c r="AM22242" s="445"/>
    </row>
    <row r="22243" spans="39:39">
      <c r="AM22243" s="445"/>
    </row>
    <row r="22244" spans="39:39">
      <c r="AM22244" s="445"/>
    </row>
    <row r="22245" spans="39:39">
      <c r="AM22245" s="445"/>
    </row>
    <row r="22246" spans="39:39">
      <c r="AM22246" s="445"/>
    </row>
    <row r="22247" spans="39:39">
      <c r="AM22247" s="445"/>
    </row>
    <row r="22248" spans="39:39">
      <c r="AM22248" s="445"/>
    </row>
    <row r="22249" spans="39:39">
      <c r="AM22249" s="445"/>
    </row>
    <row r="22250" spans="39:39">
      <c r="AM22250" s="445"/>
    </row>
    <row r="22251" spans="39:39">
      <c r="AM22251" s="445"/>
    </row>
    <row r="22252" spans="39:39">
      <c r="AM22252" s="445"/>
    </row>
    <row r="22253" spans="39:39">
      <c r="AM22253" s="445"/>
    </row>
    <row r="22254" spans="39:39">
      <c r="AM22254" s="445"/>
    </row>
    <row r="22255" spans="39:39">
      <c r="AM22255" s="445"/>
    </row>
    <row r="22256" spans="39:39">
      <c r="AM22256" s="445"/>
    </row>
    <row r="22257" spans="39:39">
      <c r="AM22257" s="445"/>
    </row>
    <row r="22258" spans="39:39">
      <c r="AM22258" s="445"/>
    </row>
    <row r="22259" spans="39:39">
      <c r="AM22259" s="445"/>
    </row>
    <row r="22260" spans="39:39">
      <c r="AM22260" s="445"/>
    </row>
    <row r="22261" spans="39:39">
      <c r="AM22261" s="445"/>
    </row>
    <row r="22262" spans="39:39">
      <c r="AM22262" s="445"/>
    </row>
    <row r="22263" spans="39:39">
      <c r="AM22263" s="445"/>
    </row>
    <row r="22264" spans="39:39">
      <c r="AM22264" s="445"/>
    </row>
    <row r="22265" spans="39:39">
      <c r="AM22265" s="445"/>
    </row>
    <row r="22266" spans="39:39">
      <c r="AM22266" s="445"/>
    </row>
    <row r="22267" spans="39:39">
      <c r="AM22267" s="445"/>
    </row>
    <row r="22268" spans="39:39">
      <c r="AM22268" s="445"/>
    </row>
    <row r="22269" spans="39:39">
      <c r="AM22269" s="445"/>
    </row>
    <row r="22270" spans="39:39">
      <c r="AM22270" s="445"/>
    </row>
    <row r="22271" spans="39:39">
      <c r="AM22271" s="445"/>
    </row>
    <row r="22272" spans="39:39">
      <c r="AM22272" s="445"/>
    </row>
    <row r="22273" spans="39:39">
      <c r="AM22273" s="445"/>
    </row>
    <row r="22274" spans="39:39">
      <c r="AM22274" s="445"/>
    </row>
    <row r="22275" spans="39:39">
      <c r="AM22275" s="445"/>
    </row>
    <row r="22276" spans="39:39">
      <c r="AM22276" s="445"/>
    </row>
    <row r="22277" spans="39:39">
      <c r="AM22277" s="445"/>
    </row>
    <row r="22278" spans="39:39">
      <c r="AM22278" s="445"/>
    </row>
    <row r="22279" spans="39:39">
      <c r="AM22279" s="445"/>
    </row>
    <row r="22280" spans="39:39">
      <c r="AM22280" s="445"/>
    </row>
    <row r="22281" spans="39:39">
      <c r="AM22281" s="445"/>
    </row>
    <row r="22282" spans="39:39">
      <c r="AM22282" s="445"/>
    </row>
    <row r="22283" spans="39:39">
      <c r="AM22283" s="445"/>
    </row>
    <row r="22284" spans="39:39">
      <c r="AM22284" s="445"/>
    </row>
    <row r="22285" spans="39:39">
      <c r="AM22285" s="445"/>
    </row>
    <row r="22286" spans="39:39">
      <c r="AM22286" s="445"/>
    </row>
    <row r="22287" spans="39:39">
      <c r="AM22287" s="445"/>
    </row>
    <row r="22288" spans="39:39">
      <c r="AM22288" s="445"/>
    </row>
    <row r="22289" spans="39:39">
      <c r="AM22289" s="445"/>
    </row>
    <row r="22290" spans="39:39">
      <c r="AM22290" s="445"/>
    </row>
    <row r="22291" spans="39:39">
      <c r="AM22291" s="445"/>
    </row>
    <row r="22292" spans="39:39">
      <c r="AM22292" s="445"/>
    </row>
    <row r="22293" spans="39:39">
      <c r="AM22293" s="445"/>
    </row>
    <row r="22294" spans="39:39">
      <c r="AM22294" s="445"/>
    </row>
    <row r="22295" spans="39:39">
      <c r="AM22295" s="445"/>
    </row>
    <row r="22296" spans="39:39">
      <c r="AM22296" s="445"/>
    </row>
    <row r="22297" spans="39:39">
      <c r="AM22297" s="445"/>
    </row>
    <row r="22298" spans="39:39">
      <c r="AM22298" s="445"/>
    </row>
    <row r="22299" spans="39:39">
      <c r="AM22299" s="445"/>
    </row>
    <row r="22300" spans="39:39">
      <c r="AM22300" s="445"/>
    </row>
    <row r="22301" spans="39:39">
      <c r="AM22301" s="445"/>
    </row>
    <row r="22302" spans="39:39">
      <c r="AM22302" s="445"/>
    </row>
    <row r="22303" spans="39:39">
      <c r="AM22303" s="445"/>
    </row>
    <row r="22304" spans="39:39">
      <c r="AM22304" s="445"/>
    </row>
    <row r="22305" spans="39:39">
      <c r="AM22305" s="445"/>
    </row>
    <row r="22306" spans="39:39">
      <c r="AM22306" s="445"/>
    </row>
    <row r="22307" spans="39:39">
      <c r="AM22307" s="445"/>
    </row>
    <row r="22308" spans="39:39">
      <c r="AM22308" s="445"/>
    </row>
    <row r="22309" spans="39:39">
      <c r="AM22309" s="445"/>
    </row>
    <row r="22310" spans="39:39">
      <c r="AM22310" s="445"/>
    </row>
    <row r="22311" spans="39:39">
      <c r="AM22311" s="445"/>
    </row>
    <row r="22312" spans="39:39">
      <c r="AM22312" s="445"/>
    </row>
    <row r="22313" spans="39:39">
      <c r="AM22313" s="445"/>
    </row>
    <row r="22314" spans="39:39">
      <c r="AM22314" s="445"/>
    </row>
    <row r="22315" spans="39:39">
      <c r="AM22315" s="445"/>
    </row>
    <row r="22316" spans="39:39">
      <c r="AM22316" s="445"/>
    </row>
    <row r="22317" spans="39:39">
      <c r="AM22317" s="445"/>
    </row>
    <row r="22318" spans="39:39">
      <c r="AM22318" s="445"/>
    </row>
    <row r="22319" spans="39:39">
      <c r="AM22319" s="445"/>
    </row>
    <row r="22320" spans="39:39">
      <c r="AM22320" s="445"/>
    </row>
    <row r="22321" spans="39:39">
      <c r="AM22321" s="445"/>
    </row>
    <row r="22322" spans="39:39">
      <c r="AM22322" s="445"/>
    </row>
    <row r="22323" spans="39:39">
      <c r="AM22323" s="445"/>
    </row>
    <row r="22324" spans="39:39">
      <c r="AM22324" s="445"/>
    </row>
    <row r="22325" spans="39:39">
      <c r="AM22325" s="445"/>
    </row>
    <row r="22326" spans="39:39">
      <c r="AM22326" s="445"/>
    </row>
    <row r="22327" spans="39:39">
      <c r="AM22327" s="445"/>
    </row>
    <row r="22328" spans="39:39">
      <c r="AM22328" s="445"/>
    </row>
    <row r="22329" spans="39:39">
      <c r="AM22329" s="445"/>
    </row>
    <row r="22330" spans="39:39">
      <c r="AM22330" s="445"/>
    </row>
    <row r="22331" spans="39:39">
      <c r="AM22331" s="445"/>
    </row>
    <row r="22332" spans="39:39">
      <c r="AM22332" s="445"/>
    </row>
    <row r="22333" spans="39:39">
      <c r="AM22333" s="445"/>
    </row>
    <row r="22334" spans="39:39">
      <c r="AM22334" s="445"/>
    </row>
    <row r="22335" spans="39:39">
      <c r="AM22335" s="445"/>
    </row>
    <row r="22336" spans="39:39">
      <c r="AM22336" s="445"/>
    </row>
    <row r="22337" spans="39:39">
      <c r="AM22337" s="445"/>
    </row>
    <row r="22338" spans="39:39">
      <c r="AM22338" s="445"/>
    </row>
    <row r="22339" spans="39:39">
      <c r="AM22339" s="445"/>
    </row>
    <row r="22340" spans="39:39">
      <c r="AM22340" s="445"/>
    </row>
    <row r="22341" spans="39:39">
      <c r="AM22341" s="445"/>
    </row>
    <row r="22342" spans="39:39">
      <c r="AM22342" s="445"/>
    </row>
    <row r="22343" spans="39:39">
      <c r="AM22343" s="445"/>
    </row>
    <row r="22344" spans="39:39">
      <c r="AM22344" s="445"/>
    </row>
    <row r="22345" spans="39:39">
      <c r="AM22345" s="445"/>
    </row>
    <row r="22346" spans="39:39">
      <c r="AM22346" s="445"/>
    </row>
    <row r="22347" spans="39:39">
      <c r="AM22347" s="445"/>
    </row>
    <row r="22348" spans="39:39">
      <c r="AM22348" s="445"/>
    </row>
    <row r="22349" spans="39:39">
      <c r="AM22349" s="445"/>
    </row>
    <row r="22350" spans="39:39">
      <c r="AM22350" s="445"/>
    </row>
    <row r="22351" spans="39:39">
      <c r="AM22351" s="445"/>
    </row>
    <row r="22352" spans="39:39">
      <c r="AM22352" s="445"/>
    </row>
    <row r="22353" spans="39:39">
      <c r="AM22353" s="445"/>
    </row>
    <row r="22354" spans="39:39">
      <c r="AM22354" s="445"/>
    </row>
    <row r="22355" spans="39:39">
      <c r="AM22355" s="445"/>
    </row>
    <row r="22356" spans="39:39">
      <c r="AM22356" s="445"/>
    </row>
    <row r="22357" spans="39:39">
      <c r="AM22357" s="445"/>
    </row>
    <row r="22358" spans="39:39">
      <c r="AM22358" s="445"/>
    </row>
    <row r="22359" spans="39:39">
      <c r="AM22359" s="445"/>
    </row>
    <row r="22360" spans="39:39">
      <c r="AM22360" s="445"/>
    </row>
    <row r="22361" spans="39:39">
      <c r="AM22361" s="445"/>
    </row>
    <row r="22362" spans="39:39">
      <c r="AM22362" s="445"/>
    </row>
    <row r="22363" spans="39:39">
      <c r="AM22363" s="445"/>
    </row>
    <row r="22364" spans="39:39">
      <c r="AM22364" s="445"/>
    </row>
    <row r="22365" spans="39:39">
      <c r="AM22365" s="445"/>
    </row>
    <row r="22366" spans="39:39">
      <c r="AM22366" s="445"/>
    </row>
    <row r="22367" spans="39:39">
      <c r="AM22367" s="445"/>
    </row>
    <row r="22368" spans="39:39">
      <c r="AM22368" s="445"/>
    </row>
    <row r="22369" spans="39:39">
      <c r="AM22369" s="445"/>
    </row>
    <row r="22370" spans="39:39">
      <c r="AM22370" s="445"/>
    </row>
    <row r="22371" spans="39:39">
      <c r="AM22371" s="445"/>
    </row>
    <row r="22372" spans="39:39">
      <c r="AM22372" s="445"/>
    </row>
    <row r="22373" spans="39:39">
      <c r="AM22373" s="445"/>
    </row>
    <row r="22374" spans="39:39">
      <c r="AM22374" s="445"/>
    </row>
    <row r="22375" spans="39:39">
      <c r="AM22375" s="445"/>
    </row>
    <row r="22376" spans="39:39">
      <c r="AM22376" s="445"/>
    </row>
    <row r="22377" spans="39:39">
      <c r="AM22377" s="445"/>
    </row>
    <row r="22378" spans="39:39">
      <c r="AM22378" s="445"/>
    </row>
    <row r="22379" spans="39:39">
      <c r="AM22379" s="445"/>
    </row>
    <row r="22380" spans="39:39">
      <c r="AM22380" s="445"/>
    </row>
    <row r="22381" spans="39:39">
      <c r="AM22381" s="445"/>
    </row>
    <row r="22382" spans="39:39">
      <c r="AM22382" s="445"/>
    </row>
    <row r="22383" spans="39:39">
      <c r="AM22383" s="445"/>
    </row>
    <row r="22384" spans="39:39">
      <c r="AM22384" s="445"/>
    </row>
    <row r="22385" spans="39:39">
      <c r="AM22385" s="445"/>
    </row>
    <row r="22386" spans="39:39">
      <c r="AM22386" s="445"/>
    </row>
    <row r="22387" spans="39:39">
      <c r="AM22387" s="445"/>
    </row>
    <row r="22388" spans="39:39">
      <c r="AM22388" s="445"/>
    </row>
    <row r="22389" spans="39:39">
      <c r="AM22389" s="445"/>
    </row>
    <row r="22390" spans="39:39">
      <c r="AM22390" s="445"/>
    </row>
    <row r="22391" spans="39:39">
      <c r="AM22391" s="445"/>
    </row>
    <row r="22392" spans="39:39">
      <c r="AM22392" s="445"/>
    </row>
    <row r="22393" spans="39:39">
      <c r="AM22393" s="445"/>
    </row>
    <row r="22394" spans="39:39">
      <c r="AM22394" s="445"/>
    </row>
    <row r="22395" spans="39:39">
      <c r="AM22395" s="445"/>
    </row>
    <row r="22396" spans="39:39">
      <c r="AM22396" s="445"/>
    </row>
    <row r="22397" spans="39:39">
      <c r="AM22397" s="445"/>
    </row>
    <row r="22398" spans="39:39">
      <c r="AM22398" s="445"/>
    </row>
    <row r="22399" spans="39:39">
      <c r="AM22399" s="445"/>
    </row>
    <row r="22400" spans="39:39">
      <c r="AM22400" s="445"/>
    </row>
    <row r="22401" spans="39:39">
      <c r="AM22401" s="445"/>
    </row>
    <row r="22402" spans="39:39">
      <c r="AM22402" s="445"/>
    </row>
    <row r="22403" spans="39:39">
      <c r="AM22403" s="445"/>
    </row>
    <row r="22404" spans="39:39">
      <c r="AM22404" s="445"/>
    </row>
    <row r="22405" spans="39:39">
      <c r="AM22405" s="445"/>
    </row>
    <row r="22406" spans="39:39">
      <c r="AM22406" s="445"/>
    </row>
    <row r="22407" spans="39:39">
      <c r="AM22407" s="445"/>
    </row>
    <row r="22408" spans="39:39">
      <c r="AM22408" s="445"/>
    </row>
    <row r="22409" spans="39:39">
      <c r="AM22409" s="445"/>
    </row>
    <row r="22410" spans="39:39">
      <c r="AM22410" s="445"/>
    </row>
    <row r="22411" spans="39:39">
      <c r="AM22411" s="445"/>
    </row>
    <row r="22412" spans="39:39">
      <c r="AM22412" s="445"/>
    </row>
    <row r="22413" spans="39:39">
      <c r="AM22413" s="445"/>
    </row>
    <row r="22414" spans="39:39">
      <c r="AM22414" s="445"/>
    </row>
    <row r="22415" spans="39:39">
      <c r="AM22415" s="445"/>
    </row>
    <row r="22416" spans="39:39">
      <c r="AM22416" s="445"/>
    </row>
    <row r="22417" spans="39:39">
      <c r="AM22417" s="445"/>
    </row>
    <row r="22418" spans="39:39">
      <c r="AM22418" s="445"/>
    </row>
    <row r="22419" spans="39:39">
      <c r="AM22419" s="445"/>
    </row>
    <row r="22420" spans="39:39">
      <c r="AM22420" s="445"/>
    </row>
    <row r="22421" spans="39:39">
      <c r="AM22421" s="445"/>
    </row>
    <row r="22422" spans="39:39">
      <c r="AM22422" s="445"/>
    </row>
    <row r="22423" spans="39:39">
      <c r="AM22423" s="445"/>
    </row>
    <row r="22424" spans="39:39">
      <c r="AM22424" s="445"/>
    </row>
    <row r="22425" spans="39:39">
      <c r="AM22425" s="445"/>
    </row>
    <row r="22426" spans="39:39">
      <c r="AM22426" s="445"/>
    </row>
    <row r="22427" spans="39:39">
      <c r="AM22427" s="445"/>
    </row>
    <row r="22428" spans="39:39">
      <c r="AM22428" s="445"/>
    </row>
    <row r="22429" spans="39:39">
      <c r="AM22429" s="445"/>
    </row>
    <row r="22430" spans="39:39">
      <c r="AM22430" s="445"/>
    </row>
    <row r="22431" spans="39:39">
      <c r="AM22431" s="445"/>
    </row>
    <row r="22432" spans="39:39">
      <c r="AM22432" s="445"/>
    </row>
    <row r="22433" spans="39:39">
      <c r="AM22433" s="445"/>
    </row>
    <row r="22434" spans="39:39">
      <c r="AM22434" s="445"/>
    </row>
    <row r="22435" spans="39:39">
      <c r="AM22435" s="445"/>
    </row>
    <row r="22436" spans="39:39">
      <c r="AM22436" s="445"/>
    </row>
    <row r="22437" spans="39:39">
      <c r="AM22437" s="445"/>
    </row>
    <row r="22438" spans="39:39">
      <c r="AM22438" s="445"/>
    </row>
    <row r="22439" spans="39:39">
      <c r="AM22439" s="445"/>
    </row>
    <row r="22440" spans="39:39">
      <c r="AM22440" s="445"/>
    </row>
    <row r="22441" spans="39:39">
      <c r="AM22441" s="445"/>
    </row>
    <row r="22442" spans="39:39">
      <c r="AM22442" s="445"/>
    </row>
    <row r="22443" spans="39:39">
      <c r="AM22443" s="445"/>
    </row>
    <row r="22444" spans="39:39">
      <c r="AM22444" s="445"/>
    </row>
    <row r="22445" spans="39:39">
      <c r="AM22445" s="445"/>
    </row>
    <row r="22446" spans="39:39">
      <c r="AM22446" s="445"/>
    </row>
    <row r="22447" spans="39:39">
      <c r="AM22447" s="445"/>
    </row>
    <row r="22448" spans="39:39">
      <c r="AM22448" s="445"/>
    </row>
    <row r="22449" spans="39:39">
      <c r="AM22449" s="445"/>
    </row>
    <row r="22450" spans="39:39">
      <c r="AM22450" s="445"/>
    </row>
    <row r="22451" spans="39:39">
      <c r="AM22451" s="445"/>
    </row>
    <row r="22452" spans="39:39">
      <c r="AM22452" s="445"/>
    </row>
    <row r="22453" spans="39:39">
      <c r="AM22453" s="445"/>
    </row>
    <row r="22454" spans="39:39">
      <c r="AM22454" s="445"/>
    </row>
    <row r="22455" spans="39:39">
      <c r="AM22455" s="445"/>
    </row>
    <row r="22456" spans="39:39">
      <c r="AM22456" s="445"/>
    </row>
    <row r="22457" spans="39:39">
      <c r="AM22457" s="445"/>
    </row>
    <row r="22458" spans="39:39">
      <c r="AM22458" s="445"/>
    </row>
    <row r="22459" spans="39:39">
      <c r="AM22459" s="445"/>
    </row>
    <row r="22460" spans="39:39">
      <c r="AM22460" s="445"/>
    </row>
    <row r="22461" spans="39:39">
      <c r="AM22461" s="445"/>
    </row>
    <row r="22462" spans="39:39">
      <c r="AM22462" s="445"/>
    </row>
    <row r="22463" spans="39:39">
      <c r="AM22463" s="445"/>
    </row>
    <row r="22464" spans="39:39">
      <c r="AM22464" s="445"/>
    </row>
    <row r="22465" spans="39:39">
      <c r="AM22465" s="445"/>
    </row>
    <row r="22466" spans="39:39">
      <c r="AM22466" s="445"/>
    </row>
    <row r="22467" spans="39:39">
      <c r="AM22467" s="445"/>
    </row>
    <row r="22468" spans="39:39">
      <c r="AM22468" s="445"/>
    </row>
    <row r="22469" spans="39:39">
      <c r="AM22469" s="445"/>
    </row>
    <row r="22470" spans="39:39">
      <c r="AM22470" s="445"/>
    </row>
    <row r="22471" spans="39:39">
      <c r="AM22471" s="445"/>
    </row>
    <row r="22472" spans="39:39">
      <c r="AM22472" s="445"/>
    </row>
    <row r="22473" spans="39:39">
      <c r="AM22473" s="445"/>
    </row>
    <row r="22474" spans="39:39">
      <c r="AM22474" s="445"/>
    </row>
    <row r="22475" spans="39:39">
      <c r="AM22475" s="445"/>
    </row>
    <row r="22476" spans="39:39">
      <c r="AM22476" s="445"/>
    </row>
    <row r="22477" spans="39:39">
      <c r="AM22477" s="445"/>
    </row>
    <row r="22478" spans="39:39">
      <c r="AM22478" s="445"/>
    </row>
    <row r="22479" spans="39:39">
      <c r="AM22479" s="445"/>
    </row>
    <row r="22480" spans="39:39">
      <c r="AM22480" s="445"/>
    </row>
    <row r="22481" spans="39:39">
      <c r="AM22481" s="445"/>
    </row>
    <row r="22482" spans="39:39">
      <c r="AM22482" s="445"/>
    </row>
    <row r="22483" spans="39:39">
      <c r="AM22483" s="445"/>
    </row>
    <row r="22484" spans="39:39">
      <c r="AM22484" s="445"/>
    </row>
    <row r="22485" spans="39:39">
      <c r="AM22485" s="445"/>
    </row>
    <row r="22486" spans="39:39">
      <c r="AM22486" s="445"/>
    </row>
    <row r="22487" spans="39:39">
      <c r="AM22487" s="445"/>
    </row>
    <row r="22488" spans="39:39">
      <c r="AM22488" s="445"/>
    </row>
    <row r="22489" spans="39:39">
      <c r="AM22489" s="445"/>
    </row>
    <row r="22490" spans="39:39">
      <c r="AM22490" s="445"/>
    </row>
    <row r="22491" spans="39:39">
      <c r="AM22491" s="445"/>
    </row>
    <row r="22492" spans="39:39">
      <c r="AM22492" s="445"/>
    </row>
    <row r="22493" spans="39:39">
      <c r="AM22493" s="445"/>
    </row>
    <row r="22494" spans="39:39">
      <c r="AM22494" s="445"/>
    </row>
    <row r="22495" spans="39:39">
      <c r="AM22495" s="445"/>
    </row>
    <row r="22496" spans="39:39">
      <c r="AM22496" s="445"/>
    </row>
    <row r="22497" spans="39:39">
      <c r="AM22497" s="445"/>
    </row>
    <row r="22498" spans="39:39">
      <c r="AM22498" s="445"/>
    </row>
    <row r="22499" spans="39:39">
      <c r="AM22499" s="445"/>
    </row>
    <row r="22500" spans="39:39">
      <c r="AM22500" s="445"/>
    </row>
    <row r="22501" spans="39:39">
      <c r="AM22501" s="445"/>
    </row>
    <row r="22502" spans="39:39">
      <c r="AM22502" s="445"/>
    </row>
    <row r="22503" spans="39:39">
      <c r="AM22503" s="445"/>
    </row>
    <row r="22504" spans="39:39">
      <c r="AM22504" s="445"/>
    </row>
    <row r="22505" spans="39:39">
      <c r="AM22505" s="445"/>
    </row>
    <row r="22506" spans="39:39">
      <c r="AM22506" s="445"/>
    </row>
    <row r="22507" spans="39:39">
      <c r="AM22507" s="445"/>
    </row>
    <row r="22508" spans="39:39">
      <c r="AM22508" s="445"/>
    </row>
    <row r="22509" spans="39:39">
      <c r="AM22509" s="445"/>
    </row>
    <row r="22510" spans="39:39">
      <c r="AM22510" s="445"/>
    </row>
    <row r="22511" spans="39:39">
      <c r="AM22511" s="445"/>
    </row>
    <row r="22512" spans="39:39">
      <c r="AM22512" s="445"/>
    </row>
    <row r="22513" spans="39:39">
      <c r="AM22513" s="445"/>
    </row>
    <row r="22514" spans="39:39">
      <c r="AM22514" s="445"/>
    </row>
    <row r="22515" spans="39:39">
      <c r="AM22515" s="445"/>
    </row>
    <row r="22516" spans="39:39">
      <c r="AM22516" s="445"/>
    </row>
    <row r="22517" spans="39:39">
      <c r="AM22517" s="445"/>
    </row>
    <row r="22518" spans="39:39">
      <c r="AM22518" s="445"/>
    </row>
    <row r="22519" spans="39:39">
      <c r="AM22519" s="445"/>
    </row>
    <row r="22520" spans="39:39">
      <c r="AM22520" s="445"/>
    </row>
    <row r="22521" spans="39:39">
      <c r="AM22521" s="445"/>
    </row>
    <row r="22522" spans="39:39">
      <c r="AM22522" s="445"/>
    </row>
    <row r="22523" spans="39:39">
      <c r="AM22523" s="445"/>
    </row>
    <row r="22524" spans="39:39">
      <c r="AM22524" s="445"/>
    </row>
    <row r="22525" spans="39:39">
      <c r="AM22525" s="445"/>
    </row>
    <row r="22526" spans="39:39">
      <c r="AM22526" s="445"/>
    </row>
    <row r="22527" spans="39:39">
      <c r="AM22527" s="445"/>
    </row>
    <row r="22528" spans="39:39">
      <c r="AM22528" s="445"/>
    </row>
    <row r="22529" spans="39:39">
      <c r="AM22529" s="445"/>
    </row>
    <row r="22530" spans="39:39">
      <c r="AM22530" s="445"/>
    </row>
    <row r="22531" spans="39:39">
      <c r="AM22531" s="445"/>
    </row>
    <row r="22532" spans="39:39">
      <c r="AM22532" s="445"/>
    </row>
    <row r="22533" spans="39:39">
      <c r="AM22533" s="445"/>
    </row>
    <row r="22534" spans="39:39">
      <c r="AM22534" s="445"/>
    </row>
    <row r="22535" spans="39:39">
      <c r="AM22535" s="445"/>
    </row>
    <row r="22536" spans="39:39">
      <c r="AM22536" s="445"/>
    </row>
    <row r="22537" spans="39:39">
      <c r="AM22537" s="445"/>
    </row>
    <row r="22538" spans="39:39">
      <c r="AM22538" s="445"/>
    </row>
    <row r="22539" spans="39:39">
      <c r="AM22539" s="445"/>
    </row>
    <row r="22540" spans="39:39">
      <c r="AM22540" s="445"/>
    </row>
    <row r="22541" spans="39:39">
      <c r="AM22541" s="445"/>
    </row>
    <row r="22542" spans="39:39">
      <c r="AM22542" s="445"/>
    </row>
    <row r="22543" spans="39:39">
      <c r="AM22543" s="445"/>
    </row>
    <row r="22544" spans="39:39">
      <c r="AM22544" s="445"/>
    </row>
    <row r="22545" spans="39:39">
      <c r="AM22545" s="445"/>
    </row>
    <row r="22546" spans="39:39">
      <c r="AM22546" s="445"/>
    </row>
    <row r="22547" spans="39:39">
      <c r="AM22547" s="445"/>
    </row>
    <row r="22548" spans="39:39">
      <c r="AM22548" s="445"/>
    </row>
    <row r="22549" spans="39:39">
      <c r="AM22549" s="445"/>
    </row>
    <row r="22550" spans="39:39">
      <c r="AM22550" s="445"/>
    </row>
    <row r="22551" spans="39:39">
      <c r="AM22551" s="445"/>
    </row>
    <row r="22552" spans="39:39">
      <c r="AM22552" s="445"/>
    </row>
    <row r="22553" spans="39:39">
      <c r="AM22553" s="445"/>
    </row>
    <row r="22554" spans="39:39">
      <c r="AM22554" s="445"/>
    </row>
    <row r="22555" spans="39:39">
      <c r="AM22555" s="445"/>
    </row>
    <row r="22556" spans="39:39">
      <c r="AM22556" s="445"/>
    </row>
    <row r="22557" spans="39:39">
      <c r="AM22557" s="445"/>
    </row>
    <row r="22558" spans="39:39">
      <c r="AM22558" s="445"/>
    </row>
    <row r="22559" spans="39:39">
      <c r="AM22559" s="445"/>
    </row>
    <row r="22560" spans="39:39">
      <c r="AM22560" s="445"/>
    </row>
    <row r="22561" spans="39:39">
      <c r="AM22561" s="445"/>
    </row>
    <row r="22562" spans="39:39">
      <c r="AM22562" s="445"/>
    </row>
    <row r="22563" spans="39:39">
      <c r="AM22563" s="445"/>
    </row>
    <row r="22564" spans="39:39">
      <c r="AM22564" s="445"/>
    </row>
    <row r="22565" spans="39:39">
      <c r="AM22565" s="445"/>
    </row>
    <row r="22566" spans="39:39">
      <c r="AM22566" s="445"/>
    </row>
    <row r="22567" spans="39:39">
      <c r="AM22567" s="445"/>
    </row>
    <row r="22568" spans="39:39">
      <c r="AM22568" s="445"/>
    </row>
    <row r="22569" spans="39:39">
      <c r="AM22569" s="445"/>
    </row>
    <row r="22570" spans="39:39">
      <c r="AM22570" s="445"/>
    </row>
    <row r="22571" spans="39:39">
      <c r="AM22571" s="445"/>
    </row>
    <row r="22572" spans="39:39">
      <c r="AM22572" s="445"/>
    </row>
    <row r="22573" spans="39:39">
      <c r="AM22573" s="445"/>
    </row>
    <row r="22574" spans="39:39">
      <c r="AM22574" s="445"/>
    </row>
    <row r="22575" spans="39:39">
      <c r="AM22575" s="445"/>
    </row>
    <row r="22576" spans="39:39">
      <c r="AM22576" s="445"/>
    </row>
    <row r="22577" spans="39:39">
      <c r="AM22577" s="445"/>
    </row>
    <row r="22578" spans="39:39">
      <c r="AM22578" s="445"/>
    </row>
    <row r="22579" spans="39:39">
      <c r="AM22579" s="445"/>
    </row>
    <row r="22580" spans="39:39">
      <c r="AM22580" s="445"/>
    </row>
    <row r="22581" spans="39:39">
      <c r="AM22581" s="445"/>
    </row>
    <row r="22582" spans="39:39">
      <c r="AM22582" s="445"/>
    </row>
    <row r="22583" spans="39:39">
      <c r="AM22583" s="445"/>
    </row>
    <row r="22584" spans="39:39">
      <c r="AM22584" s="445"/>
    </row>
    <row r="22585" spans="39:39">
      <c r="AM22585" s="445"/>
    </row>
    <row r="22586" spans="39:39">
      <c r="AM22586" s="445"/>
    </row>
    <row r="22587" spans="39:39">
      <c r="AM22587" s="445"/>
    </row>
    <row r="22588" spans="39:39">
      <c r="AM22588" s="445"/>
    </row>
    <row r="22589" spans="39:39">
      <c r="AM22589" s="445"/>
    </row>
    <row r="22590" spans="39:39">
      <c r="AM22590" s="445"/>
    </row>
    <row r="22591" spans="39:39">
      <c r="AM22591" s="445"/>
    </row>
    <row r="22592" spans="39:39">
      <c r="AM22592" s="445"/>
    </row>
    <row r="22593" spans="39:39">
      <c r="AM22593" s="445"/>
    </row>
    <row r="22594" spans="39:39">
      <c r="AM22594" s="445"/>
    </row>
    <row r="22595" spans="39:39">
      <c r="AM22595" s="445"/>
    </row>
    <row r="22596" spans="39:39">
      <c r="AM22596" s="445"/>
    </row>
    <row r="22597" spans="39:39">
      <c r="AM22597" s="445"/>
    </row>
    <row r="22598" spans="39:39">
      <c r="AM22598" s="445"/>
    </row>
    <row r="22599" spans="39:39">
      <c r="AM22599" s="445"/>
    </row>
    <row r="22600" spans="39:39">
      <c r="AM22600" s="445"/>
    </row>
    <row r="22601" spans="39:39">
      <c r="AM22601" s="445"/>
    </row>
    <row r="22602" spans="39:39">
      <c r="AM22602" s="445"/>
    </row>
    <row r="22603" spans="39:39">
      <c r="AM22603" s="445"/>
    </row>
    <row r="22604" spans="39:39">
      <c r="AM22604" s="445"/>
    </row>
    <row r="22605" spans="39:39">
      <c r="AM22605" s="445"/>
    </row>
    <row r="22606" spans="39:39">
      <c r="AM22606" s="445"/>
    </row>
    <row r="22607" spans="39:39">
      <c r="AM22607" s="445"/>
    </row>
    <row r="22608" spans="39:39">
      <c r="AM22608" s="445"/>
    </row>
    <row r="22609" spans="39:39">
      <c r="AM22609" s="445"/>
    </row>
    <row r="22610" spans="39:39">
      <c r="AM22610" s="445"/>
    </row>
    <row r="22611" spans="39:39">
      <c r="AM22611" s="445"/>
    </row>
    <row r="22612" spans="39:39">
      <c r="AM22612" s="445"/>
    </row>
    <row r="22613" spans="39:39">
      <c r="AM22613" s="445"/>
    </row>
    <row r="22614" spans="39:39">
      <c r="AM22614" s="445"/>
    </row>
    <row r="22615" spans="39:39">
      <c r="AM22615" s="445"/>
    </row>
    <row r="22616" spans="39:39">
      <c r="AM22616" s="445"/>
    </row>
    <row r="22617" spans="39:39">
      <c r="AM22617" s="445"/>
    </row>
    <row r="22618" spans="39:39">
      <c r="AM22618" s="445"/>
    </row>
    <row r="22619" spans="39:39">
      <c r="AM22619" s="445"/>
    </row>
    <row r="22620" spans="39:39">
      <c r="AM22620" s="445"/>
    </row>
    <row r="22621" spans="39:39">
      <c r="AM22621" s="445"/>
    </row>
    <row r="22622" spans="39:39">
      <c r="AM22622" s="445"/>
    </row>
    <row r="22623" spans="39:39">
      <c r="AM22623" s="445"/>
    </row>
    <row r="22624" spans="39:39">
      <c r="AM22624" s="445"/>
    </row>
    <row r="22625" spans="39:39">
      <c r="AM22625" s="445"/>
    </row>
    <row r="22626" spans="39:39">
      <c r="AM22626" s="445"/>
    </row>
    <row r="22627" spans="39:39">
      <c r="AM22627" s="445"/>
    </row>
    <row r="22628" spans="39:39">
      <c r="AM22628" s="445"/>
    </row>
    <row r="22629" spans="39:39">
      <c r="AM22629" s="445"/>
    </row>
    <row r="22630" spans="39:39">
      <c r="AM22630" s="445"/>
    </row>
    <row r="22631" spans="39:39">
      <c r="AM22631" s="445"/>
    </row>
    <row r="22632" spans="39:39">
      <c r="AM22632" s="445"/>
    </row>
    <row r="22633" spans="39:39">
      <c r="AM22633" s="445"/>
    </row>
    <row r="22634" spans="39:39">
      <c r="AM22634" s="445"/>
    </row>
    <row r="22635" spans="39:39">
      <c r="AM22635" s="445"/>
    </row>
    <row r="22636" spans="39:39">
      <c r="AM22636" s="445"/>
    </row>
    <row r="22637" spans="39:39">
      <c r="AM22637" s="445"/>
    </row>
    <row r="22638" spans="39:39">
      <c r="AM22638" s="445"/>
    </row>
    <row r="22639" spans="39:39">
      <c r="AM22639" s="445"/>
    </row>
    <row r="22640" spans="39:39">
      <c r="AM22640" s="445"/>
    </row>
    <row r="22641" spans="39:39">
      <c r="AM22641" s="445"/>
    </row>
    <row r="22642" spans="39:39">
      <c r="AM22642" s="445"/>
    </row>
    <row r="22643" spans="39:39">
      <c r="AM22643" s="445"/>
    </row>
    <row r="22644" spans="39:39">
      <c r="AM22644" s="445"/>
    </row>
    <row r="22645" spans="39:39">
      <c r="AM22645" s="445"/>
    </row>
    <row r="22646" spans="39:39">
      <c r="AM22646" s="445"/>
    </row>
    <row r="22647" spans="39:39">
      <c r="AM22647" s="445"/>
    </row>
    <row r="22648" spans="39:39">
      <c r="AM22648" s="445"/>
    </row>
    <row r="22649" spans="39:39">
      <c r="AM22649" s="445"/>
    </row>
    <row r="22650" spans="39:39">
      <c r="AM22650" s="445"/>
    </row>
    <row r="22651" spans="39:39">
      <c r="AM22651" s="445"/>
    </row>
    <row r="22652" spans="39:39">
      <c r="AM22652" s="445"/>
    </row>
    <row r="22653" spans="39:39">
      <c r="AM22653" s="445"/>
    </row>
    <row r="22654" spans="39:39">
      <c r="AM22654" s="445"/>
    </row>
    <row r="22655" spans="39:39">
      <c r="AM22655" s="445"/>
    </row>
    <row r="22656" spans="39:39">
      <c r="AM22656" s="445"/>
    </row>
    <row r="22657" spans="39:39">
      <c r="AM22657" s="445"/>
    </row>
    <row r="22658" spans="39:39">
      <c r="AM22658" s="445"/>
    </row>
    <row r="22659" spans="39:39">
      <c r="AM22659" s="445"/>
    </row>
    <row r="22660" spans="39:39">
      <c r="AM22660" s="445"/>
    </row>
    <row r="22661" spans="39:39">
      <c r="AM22661" s="445"/>
    </row>
    <row r="22662" spans="39:39">
      <c r="AM22662" s="445"/>
    </row>
    <row r="22663" spans="39:39">
      <c r="AM22663" s="445"/>
    </row>
    <row r="22664" spans="39:39">
      <c r="AM22664" s="445"/>
    </row>
    <row r="22665" spans="39:39">
      <c r="AM22665" s="445"/>
    </row>
    <row r="22666" spans="39:39">
      <c r="AM22666" s="445"/>
    </row>
    <row r="22667" spans="39:39">
      <c r="AM22667" s="445"/>
    </row>
    <row r="22668" spans="39:39">
      <c r="AM22668" s="445"/>
    </row>
    <row r="22669" spans="39:39">
      <c r="AM22669" s="445"/>
    </row>
    <row r="22670" spans="39:39">
      <c r="AM22670" s="445"/>
    </row>
    <row r="22671" spans="39:39">
      <c r="AM22671" s="445"/>
    </row>
    <row r="22672" spans="39:39">
      <c r="AM22672" s="445"/>
    </row>
    <row r="22673" spans="39:39">
      <c r="AM22673" s="445"/>
    </row>
    <row r="22674" spans="39:39">
      <c r="AM22674" s="445"/>
    </row>
    <row r="22675" spans="39:39">
      <c r="AM22675" s="445"/>
    </row>
    <row r="22676" spans="39:39">
      <c r="AM22676" s="445"/>
    </row>
    <row r="22677" spans="39:39">
      <c r="AM22677" s="445"/>
    </row>
    <row r="22678" spans="39:39">
      <c r="AM22678" s="445"/>
    </row>
    <row r="22679" spans="39:39">
      <c r="AM22679" s="445"/>
    </row>
    <row r="22680" spans="39:39">
      <c r="AM22680" s="445"/>
    </row>
    <row r="22681" spans="39:39">
      <c r="AM22681" s="445"/>
    </row>
    <row r="22682" spans="39:39">
      <c r="AM22682" s="445"/>
    </row>
    <row r="22683" spans="39:39">
      <c r="AM22683" s="445"/>
    </row>
    <row r="22684" spans="39:39">
      <c r="AM22684" s="445"/>
    </row>
    <row r="22685" spans="39:39">
      <c r="AM22685" s="445"/>
    </row>
    <row r="22686" spans="39:39">
      <c r="AM22686" s="445"/>
    </row>
    <row r="22687" spans="39:39">
      <c r="AM22687" s="445"/>
    </row>
    <row r="22688" spans="39:39">
      <c r="AM22688" s="445"/>
    </row>
    <row r="22689" spans="39:39">
      <c r="AM22689" s="445"/>
    </row>
    <row r="22690" spans="39:39">
      <c r="AM22690" s="445"/>
    </row>
    <row r="22691" spans="39:39">
      <c r="AM22691" s="445"/>
    </row>
    <row r="22692" spans="39:39">
      <c r="AM22692" s="445"/>
    </row>
    <row r="22693" spans="39:39">
      <c r="AM22693" s="445"/>
    </row>
    <row r="22694" spans="39:39">
      <c r="AM22694" s="445"/>
    </row>
    <row r="22695" spans="39:39">
      <c r="AM22695" s="445"/>
    </row>
    <row r="22696" spans="39:39">
      <c r="AM22696" s="445"/>
    </row>
    <row r="22697" spans="39:39">
      <c r="AM22697" s="445"/>
    </row>
    <row r="22698" spans="39:39">
      <c r="AM22698" s="445"/>
    </row>
    <row r="22699" spans="39:39">
      <c r="AM22699" s="445"/>
    </row>
    <row r="22700" spans="39:39">
      <c r="AM22700" s="445"/>
    </row>
    <row r="22701" spans="39:39">
      <c r="AM22701" s="445"/>
    </row>
    <row r="22702" spans="39:39">
      <c r="AM22702" s="445"/>
    </row>
    <row r="22703" spans="39:39">
      <c r="AM22703" s="445"/>
    </row>
    <row r="22704" spans="39:39">
      <c r="AM22704" s="445"/>
    </row>
    <row r="22705" spans="39:39">
      <c r="AM22705" s="445"/>
    </row>
    <row r="22706" spans="39:39">
      <c r="AM22706" s="445"/>
    </row>
    <row r="22707" spans="39:39">
      <c r="AM22707" s="445"/>
    </row>
    <row r="22708" spans="39:39">
      <c r="AM22708" s="445"/>
    </row>
    <row r="22709" spans="39:39">
      <c r="AM22709" s="445"/>
    </row>
    <row r="22710" spans="39:39">
      <c r="AM22710" s="445"/>
    </row>
    <row r="22711" spans="39:39">
      <c r="AM22711" s="445"/>
    </row>
    <row r="22712" spans="39:39">
      <c r="AM22712" s="445"/>
    </row>
    <row r="22713" spans="39:39">
      <c r="AM22713" s="445"/>
    </row>
    <row r="22714" spans="39:39">
      <c r="AM22714" s="445"/>
    </row>
    <row r="22715" spans="39:39">
      <c r="AM22715" s="445"/>
    </row>
    <row r="22716" spans="39:39">
      <c r="AM22716" s="445"/>
    </row>
    <row r="22717" spans="39:39">
      <c r="AM22717" s="445"/>
    </row>
    <row r="22718" spans="39:39">
      <c r="AM22718" s="445"/>
    </row>
    <row r="22719" spans="39:39">
      <c r="AM22719" s="445"/>
    </row>
    <row r="22720" spans="39:39">
      <c r="AM22720" s="445"/>
    </row>
    <row r="22721" spans="39:39">
      <c r="AM22721" s="445"/>
    </row>
    <row r="22722" spans="39:39">
      <c r="AM22722" s="445"/>
    </row>
    <row r="22723" spans="39:39">
      <c r="AM22723" s="445"/>
    </row>
    <row r="22724" spans="39:39">
      <c r="AM22724" s="445"/>
    </row>
    <row r="22725" spans="39:39">
      <c r="AM22725" s="445"/>
    </row>
    <row r="22726" spans="39:39">
      <c r="AM22726" s="445"/>
    </row>
    <row r="22727" spans="39:39">
      <c r="AM22727" s="445"/>
    </row>
    <row r="22728" spans="39:39">
      <c r="AM22728" s="445"/>
    </row>
    <row r="22729" spans="39:39">
      <c r="AM22729" s="445"/>
    </row>
    <row r="22730" spans="39:39">
      <c r="AM22730" s="445"/>
    </row>
    <row r="22731" spans="39:39">
      <c r="AM22731" s="445"/>
    </row>
    <row r="22732" spans="39:39">
      <c r="AM22732" s="445"/>
    </row>
    <row r="22733" spans="39:39">
      <c r="AM22733" s="445"/>
    </row>
    <row r="22734" spans="39:39">
      <c r="AM22734" s="445"/>
    </row>
    <row r="22735" spans="39:39">
      <c r="AM22735" s="445"/>
    </row>
    <row r="22736" spans="39:39">
      <c r="AM22736" s="445"/>
    </row>
    <row r="22737" spans="39:39">
      <c r="AM22737" s="445"/>
    </row>
    <row r="22738" spans="39:39">
      <c r="AM22738" s="445"/>
    </row>
    <row r="22739" spans="39:39">
      <c r="AM22739" s="445"/>
    </row>
    <row r="22740" spans="39:39">
      <c r="AM22740" s="445"/>
    </row>
    <row r="22741" spans="39:39">
      <c r="AM22741" s="445"/>
    </row>
    <row r="22742" spans="39:39">
      <c r="AM22742" s="445"/>
    </row>
    <row r="22743" spans="39:39">
      <c r="AM22743" s="445"/>
    </row>
    <row r="22744" spans="39:39">
      <c r="AM22744" s="445"/>
    </row>
    <row r="22745" spans="39:39">
      <c r="AM22745" s="445"/>
    </row>
    <row r="22746" spans="39:39">
      <c r="AM22746" s="445"/>
    </row>
    <row r="22747" spans="39:39">
      <c r="AM22747" s="445"/>
    </row>
    <row r="22748" spans="39:39">
      <c r="AM22748" s="445"/>
    </row>
    <row r="22749" spans="39:39">
      <c r="AM22749" s="445"/>
    </row>
    <row r="22750" spans="39:39">
      <c r="AM22750" s="445"/>
    </row>
    <row r="22751" spans="39:39">
      <c r="AM22751" s="445"/>
    </row>
    <row r="22752" spans="39:39">
      <c r="AM22752" s="445"/>
    </row>
    <row r="22753" spans="39:39">
      <c r="AM22753" s="445"/>
    </row>
    <row r="22754" spans="39:39">
      <c r="AM22754" s="445"/>
    </row>
    <row r="22755" spans="39:39">
      <c r="AM22755" s="445"/>
    </row>
    <row r="22756" spans="39:39">
      <c r="AM22756" s="445"/>
    </row>
    <row r="22757" spans="39:39">
      <c r="AM22757" s="445"/>
    </row>
    <row r="22758" spans="39:39">
      <c r="AM22758" s="445"/>
    </row>
    <row r="22759" spans="39:39">
      <c r="AM22759" s="445"/>
    </row>
    <row r="22760" spans="39:39">
      <c r="AM22760" s="445"/>
    </row>
    <row r="22761" spans="39:39">
      <c r="AM22761" s="445"/>
    </row>
    <row r="22762" spans="39:39">
      <c r="AM22762" s="445"/>
    </row>
    <row r="22763" spans="39:39">
      <c r="AM22763" s="445"/>
    </row>
    <row r="22764" spans="39:39">
      <c r="AM22764" s="445"/>
    </row>
    <row r="22765" spans="39:39">
      <c r="AM22765" s="445"/>
    </row>
    <row r="22766" spans="39:39">
      <c r="AM22766" s="445"/>
    </row>
    <row r="22767" spans="39:39">
      <c r="AM22767" s="445"/>
    </row>
    <row r="22768" spans="39:39">
      <c r="AM22768" s="445"/>
    </row>
    <row r="22769" spans="39:39">
      <c r="AM22769" s="445"/>
    </row>
    <row r="22770" spans="39:39">
      <c r="AM22770" s="445"/>
    </row>
    <row r="22771" spans="39:39">
      <c r="AM22771" s="445"/>
    </row>
    <row r="22772" spans="39:39">
      <c r="AM22772" s="445"/>
    </row>
    <row r="22773" spans="39:39">
      <c r="AM22773" s="445"/>
    </row>
    <row r="22774" spans="39:39">
      <c r="AM22774" s="445"/>
    </row>
    <row r="22775" spans="39:39">
      <c r="AM22775" s="445"/>
    </row>
    <row r="22776" spans="39:39">
      <c r="AM22776" s="445"/>
    </row>
    <row r="22777" spans="39:39">
      <c r="AM22777" s="445"/>
    </row>
    <row r="22778" spans="39:39">
      <c r="AM22778" s="445"/>
    </row>
    <row r="22779" spans="39:39">
      <c r="AM22779" s="445"/>
    </row>
    <row r="22780" spans="39:39">
      <c r="AM22780" s="445"/>
    </row>
    <row r="22781" spans="39:39">
      <c r="AM22781" s="445"/>
    </row>
    <row r="22782" spans="39:39">
      <c r="AM22782" s="445"/>
    </row>
    <row r="22783" spans="39:39">
      <c r="AM22783" s="445"/>
    </row>
    <row r="22784" spans="39:39">
      <c r="AM22784" s="445"/>
    </row>
    <row r="22785" spans="39:39">
      <c r="AM22785" s="445"/>
    </row>
    <row r="22786" spans="39:39">
      <c r="AM22786" s="445"/>
    </row>
    <row r="22787" spans="39:39">
      <c r="AM22787" s="445"/>
    </row>
    <row r="22788" spans="39:39">
      <c r="AM22788" s="445"/>
    </row>
    <row r="22789" spans="39:39">
      <c r="AM22789" s="445"/>
    </row>
    <row r="22790" spans="39:39">
      <c r="AM22790" s="445"/>
    </row>
    <row r="22791" spans="39:39">
      <c r="AM22791" s="445"/>
    </row>
    <row r="22792" spans="39:39">
      <c r="AM22792" s="445"/>
    </row>
    <row r="22793" spans="39:39">
      <c r="AM22793" s="445"/>
    </row>
    <row r="22794" spans="39:39">
      <c r="AM22794" s="445"/>
    </row>
    <row r="22795" spans="39:39">
      <c r="AM22795" s="445"/>
    </row>
    <row r="22796" spans="39:39">
      <c r="AM22796" s="445"/>
    </row>
    <row r="22797" spans="39:39">
      <c r="AM22797" s="445"/>
    </row>
    <row r="22798" spans="39:39">
      <c r="AM22798" s="445"/>
    </row>
    <row r="22799" spans="39:39">
      <c r="AM22799" s="445"/>
    </row>
    <row r="22800" spans="39:39">
      <c r="AM22800" s="445"/>
    </row>
    <row r="22801" spans="39:39">
      <c r="AM22801" s="445"/>
    </row>
    <row r="22802" spans="39:39">
      <c r="AM22802" s="445"/>
    </row>
    <row r="22803" spans="39:39">
      <c r="AM22803" s="445"/>
    </row>
    <row r="22804" spans="39:39">
      <c r="AM22804" s="445"/>
    </row>
    <row r="22805" spans="39:39">
      <c r="AM22805" s="445"/>
    </row>
    <row r="22806" spans="39:39">
      <c r="AM22806" s="445"/>
    </row>
    <row r="22807" spans="39:39">
      <c r="AM22807" s="445"/>
    </row>
    <row r="22808" spans="39:39">
      <c r="AM22808" s="445"/>
    </row>
    <row r="22809" spans="39:39">
      <c r="AM22809" s="445"/>
    </row>
    <row r="22810" spans="39:39">
      <c r="AM22810" s="445"/>
    </row>
    <row r="22811" spans="39:39">
      <c r="AM22811" s="445"/>
    </row>
    <row r="22812" spans="39:39">
      <c r="AM22812" s="445"/>
    </row>
    <row r="22813" spans="39:39">
      <c r="AM22813" s="445"/>
    </row>
    <row r="22814" spans="39:39">
      <c r="AM22814" s="445"/>
    </row>
    <row r="22815" spans="39:39">
      <c r="AM22815" s="445"/>
    </row>
    <row r="22816" spans="39:39">
      <c r="AM22816" s="445"/>
    </row>
    <row r="22817" spans="39:39">
      <c r="AM22817" s="445"/>
    </row>
    <row r="22818" spans="39:39">
      <c r="AM22818" s="445"/>
    </row>
    <row r="22819" spans="39:39">
      <c r="AM22819" s="445"/>
    </row>
    <row r="22820" spans="39:39">
      <c r="AM22820" s="445"/>
    </row>
    <row r="22821" spans="39:39">
      <c r="AM22821" s="445"/>
    </row>
    <row r="22822" spans="39:39">
      <c r="AM22822" s="445"/>
    </row>
    <row r="22823" spans="39:39">
      <c r="AM22823" s="445"/>
    </row>
    <row r="22824" spans="39:39">
      <c r="AM22824" s="445"/>
    </row>
    <row r="22825" spans="39:39">
      <c r="AM22825" s="445"/>
    </row>
    <row r="22826" spans="39:39">
      <c r="AM22826" s="445"/>
    </row>
    <row r="22827" spans="39:39">
      <c r="AM22827" s="445"/>
    </row>
    <row r="22828" spans="39:39">
      <c r="AM22828" s="445"/>
    </row>
    <row r="22829" spans="39:39">
      <c r="AM22829" s="445"/>
    </row>
    <row r="22830" spans="39:39">
      <c r="AM22830" s="445"/>
    </row>
    <row r="22831" spans="39:39">
      <c r="AM22831" s="445"/>
    </row>
    <row r="22832" spans="39:39">
      <c r="AM22832" s="445"/>
    </row>
    <row r="22833" spans="39:39">
      <c r="AM22833" s="445"/>
    </row>
    <row r="22834" spans="39:39">
      <c r="AM22834" s="445"/>
    </row>
    <row r="22835" spans="39:39">
      <c r="AM22835" s="445"/>
    </row>
    <row r="22836" spans="39:39">
      <c r="AM22836" s="445"/>
    </row>
    <row r="22837" spans="39:39">
      <c r="AM22837" s="445"/>
    </row>
    <row r="22838" spans="39:39">
      <c r="AM22838" s="445"/>
    </row>
    <row r="22839" spans="39:39">
      <c r="AM22839" s="445"/>
    </row>
    <row r="22840" spans="39:39">
      <c r="AM22840" s="445"/>
    </row>
    <row r="22841" spans="39:39">
      <c r="AM22841" s="445"/>
    </row>
    <row r="22842" spans="39:39">
      <c r="AM22842" s="445"/>
    </row>
    <row r="22843" spans="39:39">
      <c r="AM22843" s="445"/>
    </row>
    <row r="22844" spans="39:39">
      <c r="AM22844" s="445"/>
    </row>
    <row r="22845" spans="39:39">
      <c r="AM22845" s="445"/>
    </row>
    <row r="22846" spans="39:39">
      <c r="AM22846" s="445"/>
    </row>
    <row r="22847" spans="39:39">
      <c r="AM22847" s="445"/>
    </row>
    <row r="22848" spans="39:39">
      <c r="AM22848" s="445"/>
    </row>
    <row r="22849" spans="39:39">
      <c r="AM22849" s="445"/>
    </row>
    <row r="22850" spans="39:39">
      <c r="AM22850" s="445"/>
    </row>
    <row r="22851" spans="39:39">
      <c r="AM22851" s="445"/>
    </row>
    <row r="22852" spans="39:39">
      <c r="AM22852" s="445"/>
    </row>
    <row r="22853" spans="39:39">
      <c r="AM22853" s="445"/>
    </row>
    <row r="22854" spans="39:39">
      <c r="AM22854" s="445"/>
    </row>
    <row r="22855" spans="39:39">
      <c r="AM22855" s="445"/>
    </row>
    <row r="22856" spans="39:39">
      <c r="AM22856" s="445"/>
    </row>
    <row r="22857" spans="39:39">
      <c r="AM22857" s="445"/>
    </row>
    <row r="22858" spans="39:39">
      <c r="AM22858" s="445"/>
    </row>
    <row r="22859" spans="39:39">
      <c r="AM22859" s="445"/>
    </row>
    <row r="22860" spans="39:39">
      <c r="AM22860" s="445"/>
    </row>
    <row r="22861" spans="39:39">
      <c r="AM22861" s="445"/>
    </row>
    <row r="22862" spans="39:39">
      <c r="AM22862" s="445"/>
    </row>
    <row r="22863" spans="39:39">
      <c r="AM22863" s="445"/>
    </row>
    <row r="22864" spans="39:39">
      <c r="AM22864" s="445"/>
    </row>
    <row r="22865" spans="39:39">
      <c r="AM22865" s="445"/>
    </row>
    <row r="22866" spans="39:39">
      <c r="AM22866" s="445"/>
    </row>
    <row r="22867" spans="39:39">
      <c r="AM22867" s="445"/>
    </row>
    <row r="22868" spans="39:39">
      <c r="AM22868" s="445"/>
    </row>
    <row r="22869" spans="39:39">
      <c r="AM22869" s="445"/>
    </row>
    <row r="22870" spans="39:39">
      <c r="AM22870" s="445"/>
    </row>
    <row r="22871" spans="39:39">
      <c r="AM22871" s="445"/>
    </row>
    <row r="22872" spans="39:39">
      <c r="AM22872" s="445"/>
    </row>
    <row r="22873" spans="39:39">
      <c r="AM22873" s="445"/>
    </row>
    <row r="22874" spans="39:39">
      <c r="AM22874" s="445"/>
    </row>
    <row r="22875" spans="39:39">
      <c r="AM22875" s="445"/>
    </row>
    <row r="22876" spans="39:39">
      <c r="AM22876" s="445"/>
    </row>
    <row r="22877" spans="39:39">
      <c r="AM22877" s="445"/>
    </row>
    <row r="22878" spans="39:39">
      <c r="AM22878" s="445"/>
    </row>
    <row r="22879" spans="39:39">
      <c r="AM22879" s="445"/>
    </row>
    <row r="22880" spans="39:39">
      <c r="AM22880" s="445"/>
    </row>
    <row r="22881" spans="39:39">
      <c r="AM22881" s="445"/>
    </row>
    <row r="22882" spans="39:39">
      <c r="AM22882" s="445"/>
    </row>
    <row r="22883" spans="39:39">
      <c r="AM22883" s="445"/>
    </row>
    <row r="22884" spans="39:39">
      <c r="AM22884" s="445"/>
    </row>
    <row r="22885" spans="39:39">
      <c r="AM22885" s="445"/>
    </row>
    <row r="22886" spans="39:39">
      <c r="AM22886" s="445"/>
    </row>
    <row r="22887" spans="39:39">
      <c r="AM22887" s="445"/>
    </row>
    <row r="22888" spans="39:39">
      <c r="AM22888" s="445"/>
    </row>
    <row r="22889" spans="39:39">
      <c r="AM22889" s="445"/>
    </row>
    <row r="22890" spans="39:39">
      <c r="AM22890" s="445"/>
    </row>
    <row r="22891" spans="39:39">
      <c r="AM22891" s="445"/>
    </row>
    <row r="22892" spans="39:39">
      <c r="AM22892" s="445"/>
    </row>
    <row r="22893" spans="39:39">
      <c r="AM22893" s="445"/>
    </row>
    <row r="22894" spans="39:39">
      <c r="AM22894" s="445"/>
    </row>
    <row r="22895" spans="39:39">
      <c r="AM22895" s="445"/>
    </row>
    <row r="22896" spans="39:39">
      <c r="AM22896" s="445"/>
    </row>
    <row r="22897" spans="39:39">
      <c r="AM22897" s="445"/>
    </row>
    <row r="22898" spans="39:39">
      <c r="AM22898" s="445"/>
    </row>
    <row r="22899" spans="39:39">
      <c r="AM22899" s="445"/>
    </row>
    <row r="22900" spans="39:39">
      <c r="AM22900" s="445"/>
    </row>
    <row r="22901" spans="39:39">
      <c r="AM22901" s="445"/>
    </row>
    <row r="22902" spans="39:39">
      <c r="AM22902" s="445"/>
    </row>
    <row r="22903" spans="39:39">
      <c r="AM22903" s="445"/>
    </row>
    <row r="22904" spans="39:39">
      <c r="AM22904" s="445"/>
    </row>
    <row r="22905" spans="39:39">
      <c r="AM22905" s="445"/>
    </row>
    <row r="22906" spans="39:39">
      <c r="AM22906" s="445"/>
    </row>
    <row r="22907" spans="39:39">
      <c r="AM22907" s="445"/>
    </row>
    <row r="22908" spans="39:39">
      <c r="AM22908" s="445"/>
    </row>
    <row r="22909" spans="39:39">
      <c r="AM22909" s="445"/>
    </row>
    <row r="22910" spans="39:39">
      <c r="AM22910" s="445"/>
    </row>
    <row r="22911" spans="39:39">
      <c r="AM22911" s="445"/>
    </row>
    <row r="22912" spans="39:39">
      <c r="AM22912" s="445"/>
    </row>
    <row r="22913" spans="39:39">
      <c r="AM22913" s="445"/>
    </row>
    <row r="22914" spans="39:39">
      <c r="AM22914" s="445"/>
    </row>
    <row r="22915" spans="39:39">
      <c r="AM22915" s="445"/>
    </row>
    <row r="22916" spans="39:39">
      <c r="AM22916" s="445"/>
    </row>
    <row r="22917" spans="39:39">
      <c r="AM22917" s="445"/>
    </row>
    <row r="22918" spans="39:39">
      <c r="AM22918" s="445"/>
    </row>
    <row r="22919" spans="39:39">
      <c r="AM22919" s="445"/>
    </row>
    <row r="22920" spans="39:39">
      <c r="AM22920" s="445"/>
    </row>
    <row r="22921" spans="39:39">
      <c r="AM22921" s="445"/>
    </row>
    <row r="22922" spans="39:39">
      <c r="AM22922" s="445"/>
    </row>
    <row r="22923" spans="39:39">
      <c r="AM22923" s="445"/>
    </row>
    <row r="22924" spans="39:39">
      <c r="AM22924" s="445"/>
    </row>
    <row r="22925" spans="39:39">
      <c r="AM22925" s="445"/>
    </row>
    <row r="22926" spans="39:39">
      <c r="AM22926" s="445"/>
    </row>
    <row r="22927" spans="39:39">
      <c r="AM22927" s="445"/>
    </row>
    <row r="22928" spans="39:39">
      <c r="AM22928" s="445"/>
    </row>
    <row r="22929" spans="39:39">
      <c r="AM22929" s="445"/>
    </row>
    <row r="22930" spans="39:39">
      <c r="AM22930" s="445"/>
    </row>
    <row r="22931" spans="39:39">
      <c r="AM22931" s="445"/>
    </row>
    <row r="22932" spans="39:39">
      <c r="AM22932" s="445"/>
    </row>
    <row r="22933" spans="39:39">
      <c r="AM22933" s="445"/>
    </row>
    <row r="22934" spans="39:39">
      <c r="AM22934" s="445"/>
    </row>
    <row r="22935" spans="39:39">
      <c r="AM22935" s="445"/>
    </row>
    <row r="22936" spans="39:39">
      <c r="AM22936" s="445"/>
    </row>
    <row r="22937" spans="39:39">
      <c r="AM22937" s="445"/>
    </row>
    <row r="22938" spans="39:39">
      <c r="AM22938" s="445"/>
    </row>
    <row r="22939" spans="39:39">
      <c r="AM22939" s="445"/>
    </row>
    <row r="22940" spans="39:39">
      <c r="AM22940" s="445"/>
    </row>
    <row r="22941" spans="39:39">
      <c r="AM22941" s="445"/>
    </row>
    <row r="22942" spans="39:39">
      <c r="AM22942" s="445"/>
    </row>
    <row r="22943" spans="39:39">
      <c r="AM22943" s="445"/>
    </row>
    <row r="22944" spans="39:39">
      <c r="AM22944" s="445"/>
    </row>
    <row r="22945" spans="39:39">
      <c r="AM22945" s="445"/>
    </row>
    <row r="22946" spans="39:39">
      <c r="AM22946" s="445"/>
    </row>
    <row r="22947" spans="39:39">
      <c r="AM22947" s="445"/>
    </row>
    <row r="22948" spans="39:39">
      <c r="AM22948" s="445"/>
    </row>
    <row r="22949" spans="39:39">
      <c r="AM22949" s="445"/>
    </row>
    <row r="22950" spans="39:39">
      <c r="AM22950" s="445"/>
    </row>
    <row r="22951" spans="39:39">
      <c r="AM22951" s="445"/>
    </row>
    <row r="22952" spans="39:39">
      <c r="AM22952" s="445"/>
    </row>
    <row r="22953" spans="39:39">
      <c r="AM22953" s="445"/>
    </row>
    <row r="22954" spans="39:39">
      <c r="AM22954" s="445"/>
    </row>
    <row r="22955" spans="39:39">
      <c r="AM22955" s="445"/>
    </row>
    <row r="22956" spans="39:39">
      <c r="AM22956" s="445"/>
    </row>
    <row r="22957" spans="39:39">
      <c r="AM22957" s="445"/>
    </row>
    <row r="22958" spans="39:39">
      <c r="AM22958" s="445"/>
    </row>
    <row r="22959" spans="39:39">
      <c r="AM22959" s="445"/>
    </row>
    <row r="22960" spans="39:39">
      <c r="AM22960" s="445"/>
    </row>
    <row r="22961" spans="39:39">
      <c r="AM22961" s="445"/>
    </row>
    <row r="22962" spans="39:39">
      <c r="AM22962" s="445"/>
    </row>
    <row r="22963" spans="39:39">
      <c r="AM22963" s="445"/>
    </row>
    <row r="22964" spans="39:39">
      <c r="AM22964" s="445"/>
    </row>
    <row r="22965" spans="39:39">
      <c r="AM22965" s="445"/>
    </row>
    <row r="22966" spans="39:39">
      <c r="AM22966" s="445"/>
    </row>
    <row r="22967" spans="39:39">
      <c r="AM22967" s="445"/>
    </row>
    <row r="22968" spans="39:39">
      <c r="AM22968" s="445"/>
    </row>
    <row r="22969" spans="39:39">
      <c r="AM22969" s="445"/>
    </row>
    <row r="22970" spans="39:39">
      <c r="AM22970" s="445"/>
    </row>
    <row r="22971" spans="39:39">
      <c r="AM22971" s="445"/>
    </row>
    <row r="22972" spans="39:39">
      <c r="AM22972" s="445"/>
    </row>
    <row r="22973" spans="39:39">
      <c r="AM22973" s="445"/>
    </row>
    <row r="22974" spans="39:39">
      <c r="AM22974" s="445"/>
    </row>
    <row r="22975" spans="39:39">
      <c r="AM22975" s="445"/>
    </row>
    <row r="22976" spans="39:39">
      <c r="AM22976" s="445"/>
    </row>
    <row r="22977" spans="39:39">
      <c r="AM22977" s="445"/>
    </row>
    <row r="22978" spans="39:39">
      <c r="AM22978" s="445"/>
    </row>
    <row r="22979" spans="39:39">
      <c r="AM22979" s="445"/>
    </row>
    <row r="22980" spans="39:39">
      <c r="AM22980" s="445"/>
    </row>
    <row r="22981" spans="39:39">
      <c r="AM22981" s="445"/>
    </row>
    <row r="22982" spans="39:39">
      <c r="AM22982" s="445"/>
    </row>
    <row r="22983" spans="39:39">
      <c r="AM22983" s="445"/>
    </row>
    <row r="22984" spans="39:39">
      <c r="AM22984" s="445"/>
    </row>
    <row r="22985" spans="39:39">
      <c r="AM22985" s="445"/>
    </row>
    <row r="22986" spans="39:39">
      <c r="AM22986" s="445"/>
    </row>
    <row r="22987" spans="39:39">
      <c r="AM22987" s="445"/>
    </row>
    <row r="22988" spans="39:39">
      <c r="AM22988" s="445"/>
    </row>
    <row r="22989" spans="39:39">
      <c r="AM22989" s="445"/>
    </row>
    <row r="22990" spans="39:39">
      <c r="AM22990" s="445"/>
    </row>
    <row r="22991" spans="39:39">
      <c r="AM22991" s="445"/>
    </row>
    <row r="22992" spans="39:39">
      <c r="AM22992" s="445"/>
    </row>
    <row r="22993" spans="39:39">
      <c r="AM22993" s="445"/>
    </row>
    <row r="22994" spans="39:39">
      <c r="AM22994" s="445"/>
    </row>
    <row r="22995" spans="39:39">
      <c r="AM22995" s="445"/>
    </row>
    <row r="22996" spans="39:39">
      <c r="AM22996" s="445"/>
    </row>
    <row r="22997" spans="39:39">
      <c r="AM22997" s="445"/>
    </row>
    <row r="22998" spans="39:39">
      <c r="AM22998" s="445"/>
    </row>
    <row r="22999" spans="39:39">
      <c r="AM22999" s="445"/>
    </row>
    <row r="23000" spans="39:39">
      <c r="AM23000" s="445"/>
    </row>
    <row r="23001" spans="39:39">
      <c r="AM23001" s="445"/>
    </row>
    <row r="23002" spans="39:39">
      <c r="AM23002" s="445"/>
    </row>
    <row r="23003" spans="39:39">
      <c r="AM23003" s="445"/>
    </row>
    <row r="23004" spans="39:39">
      <c r="AM23004" s="445"/>
    </row>
    <row r="23005" spans="39:39">
      <c r="AM23005" s="445"/>
    </row>
    <row r="23006" spans="39:39">
      <c r="AM23006" s="445"/>
    </row>
    <row r="23007" spans="39:39">
      <c r="AM23007" s="445"/>
    </row>
    <row r="23008" spans="39:39">
      <c r="AM23008" s="445"/>
    </row>
    <row r="23009" spans="39:39">
      <c r="AM23009" s="445"/>
    </row>
    <row r="23010" spans="39:39">
      <c r="AM23010" s="445"/>
    </row>
    <row r="23011" spans="39:39">
      <c r="AM23011" s="445"/>
    </row>
    <row r="23012" spans="39:39">
      <c r="AM23012" s="445"/>
    </row>
    <row r="23013" spans="39:39">
      <c r="AM23013" s="445"/>
    </row>
    <row r="23014" spans="39:39">
      <c r="AM23014" s="445"/>
    </row>
    <row r="23015" spans="39:39">
      <c r="AM23015" s="445"/>
    </row>
    <row r="23016" spans="39:39">
      <c r="AM23016" s="445"/>
    </row>
    <row r="23017" spans="39:39">
      <c r="AM23017" s="445"/>
    </row>
    <row r="23018" spans="39:39">
      <c r="AM23018" s="445"/>
    </row>
    <row r="23019" spans="39:39">
      <c r="AM23019" s="445"/>
    </row>
    <row r="23020" spans="39:39">
      <c r="AM23020" s="445"/>
    </row>
    <row r="23021" spans="39:39">
      <c r="AM23021" s="445"/>
    </row>
    <row r="23022" spans="39:39">
      <c r="AM23022" s="445"/>
    </row>
    <row r="23023" spans="39:39">
      <c r="AM23023" s="445"/>
    </row>
    <row r="23024" spans="39:39">
      <c r="AM23024" s="445"/>
    </row>
    <row r="23025" spans="39:39">
      <c r="AM23025" s="445"/>
    </row>
    <row r="23026" spans="39:39">
      <c r="AM23026" s="445"/>
    </row>
    <row r="23027" spans="39:39">
      <c r="AM23027" s="445"/>
    </row>
    <row r="23028" spans="39:39">
      <c r="AM23028" s="445"/>
    </row>
    <row r="23029" spans="39:39">
      <c r="AM23029" s="445"/>
    </row>
    <row r="23030" spans="39:39">
      <c r="AM23030" s="445"/>
    </row>
    <row r="23031" spans="39:39">
      <c r="AM23031" s="445"/>
    </row>
    <row r="23032" spans="39:39">
      <c r="AM23032" s="445"/>
    </row>
    <row r="23033" spans="39:39">
      <c r="AM23033" s="445"/>
    </row>
    <row r="23034" spans="39:39">
      <c r="AM23034" s="445"/>
    </row>
    <row r="23035" spans="39:39">
      <c r="AM23035" s="445"/>
    </row>
    <row r="23036" spans="39:39">
      <c r="AM23036" s="445"/>
    </row>
    <row r="23037" spans="39:39">
      <c r="AM23037" s="445"/>
    </row>
    <row r="23038" spans="39:39">
      <c r="AM23038" s="445"/>
    </row>
    <row r="23039" spans="39:39">
      <c r="AM23039" s="445"/>
    </row>
    <row r="23040" spans="39:39">
      <c r="AM23040" s="445"/>
    </row>
    <row r="23041" spans="39:39">
      <c r="AM23041" s="445"/>
    </row>
    <row r="23042" spans="39:39">
      <c r="AM23042" s="445"/>
    </row>
    <row r="23043" spans="39:39">
      <c r="AM23043" s="445"/>
    </row>
    <row r="23044" spans="39:39">
      <c r="AM23044" s="445"/>
    </row>
    <row r="23045" spans="39:39">
      <c r="AM23045" s="445"/>
    </row>
    <row r="23046" spans="39:39">
      <c r="AM23046" s="445"/>
    </row>
    <row r="23047" spans="39:39">
      <c r="AM23047" s="445"/>
    </row>
    <row r="23048" spans="39:39">
      <c r="AM23048" s="445"/>
    </row>
    <row r="23049" spans="39:39">
      <c r="AM23049" s="445"/>
    </row>
    <row r="23050" spans="39:39">
      <c r="AM23050" s="445"/>
    </row>
    <row r="23051" spans="39:39">
      <c r="AM23051" s="445"/>
    </row>
    <row r="23052" spans="39:39">
      <c r="AM23052" s="445"/>
    </row>
    <row r="23053" spans="39:39">
      <c r="AM23053" s="445"/>
    </row>
    <row r="23054" spans="39:39">
      <c r="AM23054" s="445"/>
    </row>
    <row r="23055" spans="39:39">
      <c r="AM23055" s="445"/>
    </row>
    <row r="23056" spans="39:39">
      <c r="AM23056" s="445"/>
    </row>
    <row r="23057" spans="39:39">
      <c r="AM23057" s="445"/>
    </row>
    <row r="23058" spans="39:39">
      <c r="AM23058" s="445"/>
    </row>
    <row r="23059" spans="39:39">
      <c r="AM23059" s="445"/>
    </row>
    <row r="23060" spans="39:39">
      <c r="AM23060" s="445"/>
    </row>
    <row r="23061" spans="39:39">
      <c r="AM23061" s="445"/>
    </row>
    <row r="23062" spans="39:39">
      <c r="AM23062" s="445"/>
    </row>
    <row r="23063" spans="39:39">
      <c r="AM23063" s="445"/>
    </row>
    <row r="23064" spans="39:39">
      <c r="AM23064" s="445"/>
    </row>
    <row r="23065" spans="39:39">
      <c r="AM23065" s="445"/>
    </row>
    <row r="23066" spans="39:39">
      <c r="AM23066" s="445"/>
    </row>
    <row r="23067" spans="39:39">
      <c r="AM23067" s="445"/>
    </row>
    <row r="23068" spans="39:39">
      <c r="AM23068" s="445"/>
    </row>
    <row r="23069" spans="39:39">
      <c r="AM23069" s="445"/>
    </row>
    <row r="23070" spans="39:39">
      <c r="AM23070" s="445"/>
    </row>
    <row r="23071" spans="39:39">
      <c r="AM23071" s="445"/>
    </row>
    <row r="23072" spans="39:39">
      <c r="AM23072" s="445"/>
    </row>
    <row r="23073" spans="39:39">
      <c r="AM23073" s="445"/>
    </row>
    <row r="23074" spans="39:39">
      <c r="AM23074" s="445"/>
    </row>
    <row r="23075" spans="39:39">
      <c r="AM23075" s="445"/>
    </row>
    <row r="23076" spans="39:39">
      <c r="AM23076" s="445"/>
    </row>
    <row r="23077" spans="39:39">
      <c r="AM23077" s="445"/>
    </row>
    <row r="23078" spans="39:39">
      <c r="AM23078" s="445"/>
    </row>
    <row r="23079" spans="39:39">
      <c r="AM23079" s="445"/>
    </row>
    <row r="23080" spans="39:39">
      <c r="AM23080" s="445"/>
    </row>
    <row r="23081" spans="39:39">
      <c r="AM23081" s="445"/>
    </row>
    <row r="23082" spans="39:39">
      <c r="AM23082" s="445"/>
    </row>
    <row r="23083" spans="39:39">
      <c r="AM23083" s="445"/>
    </row>
    <row r="23084" spans="39:39">
      <c r="AM23084" s="445"/>
    </row>
    <row r="23085" spans="39:39">
      <c r="AM23085" s="445"/>
    </row>
    <row r="23086" spans="39:39">
      <c r="AM23086" s="445"/>
    </row>
    <row r="23087" spans="39:39">
      <c r="AM23087" s="445"/>
    </row>
    <row r="23088" spans="39:39">
      <c r="AM23088" s="445"/>
    </row>
    <row r="23089" spans="39:39">
      <c r="AM23089" s="445"/>
    </row>
    <row r="23090" spans="39:39">
      <c r="AM23090" s="445"/>
    </row>
    <row r="23091" spans="39:39">
      <c r="AM23091" s="445"/>
    </row>
    <row r="23092" spans="39:39">
      <c r="AM23092" s="445"/>
    </row>
    <row r="23093" spans="39:39">
      <c r="AM23093" s="445"/>
    </row>
    <row r="23094" spans="39:39">
      <c r="AM23094" s="445"/>
    </row>
    <row r="23095" spans="39:39">
      <c r="AM23095" s="445"/>
    </row>
    <row r="23096" spans="39:39">
      <c r="AM23096" s="445"/>
    </row>
    <row r="23097" spans="39:39">
      <c r="AM23097" s="445"/>
    </row>
    <row r="23098" spans="39:39">
      <c r="AM23098" s="445"/>
    </row>
    <row r="23099" spans="39:39">
      <c r="AM23099" s="445"/>
    </row>
    <row r="23100" spans="39:39">
      <c r="AM23100" s="445"/>
    </row>
    <row r="23101" spans="39:39">
      <c r="AM23101" s="445"/>
    </row>
    <row r="23102" spans="39:39">
      <c r="AM23102" s="445"/>
    </row>
    <row r="23103" spans="39:39">
      <c r="AM23103" s="445"/>
    </row>
    <row r="23104" spans="39:39">
      <c r="AM23104" s="445"/>
    </row>
    <row r="23105" spans="39:39">
      <c r="AM23105" s="445"/>
    </row>
    <row r="23106" spans="39:39">
      <c r="AM23106" s="445"/>
    </row>
    <row r="23107" spans="39:39">
      <c r="AM23107" s="445"/>
    </row>
    <row r="23108" spans="39:39">
      <c r="AM23108" s="445"/>
    </row>
    <row r="23109" spans="39:39">
      <c r="AM23109" s="445"/>
    </row>
    <row r="23110" spans="39:39">
      <c r="AM23110" s="445"/>
    </row>
    <row r="23111" spans="39:39">
      <c r="AM23111" s="445"/>
    </row>
    <row r="23112" spans="39:39">
      <c r="AM23112" s="445"/>
    </row>
    <row r="23113" spans="39:39">
      <c r="AM23113" s="445"/>
    </row>
    <row r="23114" spans="39:39">
      <c r="AM23114" s="445"/>
    </row>
    <row r="23115" spans="39:39">
      <c r="AM23115" s="445"/>
    </row>
    <row r="23116" spans="39:39">
      <c r="AM23116" s="445"/>
    </row>
    <row r="23117" spans="39:39">
      <c r="AM23117" s="445"/>
    </row>
    <row r="23118" spans="39:39">
      <c r="AM23118" s="445"/>
    </row>
    <row r="23119" spans="39:39">
      <c r="AM23119" s="445"/>
    </row>
    <row r="23120" spans="39:39">
      <c r="AM23120" s="445"/>
    </row>
    <row r="23121" spans="39:39">
      <c r="AM23121" s="445"/>
    </row>
    <row r="23122" spans="39:39">
      <c r="AM23122" s="445"/>
    </row>
    <row r="23123" spans="39:39">
      <c r="AM23123" s="445"/>
    </row>
    <row r="23124" spans="39:39">
      <c r="AM23124" s="445"/>
    </row>
    <row r="23125" spans="39:39">
      <c r="AM23125" s="445"/>
    </row>
    <row r="23126" spans="39:39">
      <c r="AM23126" s="445"/>
    </row>
    <row r="23127" spans="39:39">
      <c r="AM23127" s="445"/>
    </row>
    <row r="23128" spans="39:39">
      <c r="AM23128" s="445"/>
    </row>
    <row r="23129" spans="39:39">
      <c r="AM23129" s="445"/>
    </row>
    <row r="23130" spans="39:39">
      <c r="AM23130" s="445"/>
    </row>
    <row r="23131" spans="39:39">
      <c r="AM23131" s="445"/>
    </row>
    <row r="23132" spans="39:39">
      <c r="AM23132" s="445"/>
    </row>
    <row r="23133" spans="39:39">
      <c r="AM23133" s="445"/>
    </row>
    <row r="23134" spans="39:39">
      <c r="AM23134" s="445"/>
    </row>
    <row r="23135" spans="39:39">
      <c r="AM23135" s="445"/>
    </row>
    <row r="23136" spans="39:39">
      <c r="AM23136" s="445"/>
    </row>
    <row r="23137" spans="39:39">
      <c r="AM23137" s="445"/>
    </row>
    <row r="23138" spans="39:39">
      <c r="AM23138" s="445"/>
    </row>
    <row r="23139" spans="39:39">
      <c r="AM23139" s="445"/>
    </row>
    <row r="23140" spans="39:39">
      <c r="AM23140" s="445"/>
    </row>
    <row r="23141" spans="39:39">
      <c r="AM23141" s="445"/>
    </row>
    <row r="23142" spans="39:39">
      <c r="AM23142" s="445"/>
    </row>
    <row r="23143" spans="39:39">
      <c r="AM23143" s="445"/>
    </row>
    <row r="23144" spans="39:39">
      <c r="AM23144" s="445"/>
    </row>
    <row r="23145" spans="39:39">
      <c r="AM23145" s="445"/>
    </row>
    <row r="23146" spans="39:39">
      <c r="AM23146" s="445"/>
    </row>
    <row r="23147" spans="39:39">
      <c r="AM23147" s="445"/>
    </row>
    <row r="23148" spans="39:39">
      <c r="AM23148" s="445"/>
    </row>
    <row r="23149" spans="39:39">
      <c r="AM23149" s="445"/>
    </row>
    <row r="23150" spans="39:39">
      <c r="AM23150" s="445"/>
    </row>
    <row r="23151" spans="39:39">
      <c r="AM23151" s="445"/>
    </row>
    <row r="23152" spans="39:39">
      <c r="AM23152" s="445"/>
    </row>
    <row r="23153" spans="39:39">
      <c r="AM23153" s="445"/>
    </row>
    <row r="23154" spans="39:39">
      <c r="AM23154" s="445"/>
    </row>
    <row r="23155" spans="39:39">
      <c r="AM23155" s="445"/>
    </row>
    <row r="23156" spans="39:39">
      <c r="AM23156" s="445"/>
    </row>
    <row r="23157" spans="39:39">
      <c r="AM23157" s="445"/>
    </row>
    <row r="23158" spans="39:39">
      <c r="AM23158" s="445"/>
    </row>
    <row r="23159" spans="39:39">
      <c r="AM23159" s="445"/>
    </row>
    <row r="23160" spans="39:39">
      <c r="AM23160" s="445"/>
    </row>
    <row r="23161" spans="39:39">
      <c r="AM23161" s="445"/>
    </row>
    <row r="23162" spans="39:39">
      <c r="AM23162" s="445"/>
    </row>
    <row r="23163" spans="39:39">
      <c r="AM23163" s="445"/>
    </row>
    <row r="23164" spans="39:39">
      <c r="AM23164" s="445"/>
    </row>
    <row r="23165" spans="39:39">
      <c r="AM23165" s="445"/>
    </row>
    <row r="23166" spans="39:39">
      <c r="AM23166" s="445"/>
    </row>
    <row r="23167" spans="39:39">
      <c r="AM23167" s="445"/>
    </row>
    <row r="23168" spans="39:39">
      <c r="AM23168" s="445"/>
    </row>
    <row r="23169" spans="39:39">
      <c r="AM23169" s="445"/>
    </row>
    <row r="23170" spans="39:39">
      <c r="AM23170" s="445"/>
    </row>
    <row r="23171" spans="39:39">
      <c r="AM23171" s="445"/>
    </row>
    <row r="23172" spans="39:39">
      <c r="AM23172" s="445"/>
    </row>
    <row r="23173" spans="39:39">
      <c r="AM23173" s="445"/>
    </row>
    <row r="23174" spans="39:39">
      <c r="AM23174" s="445"/>
    </row>
    <row r="23175" spans="39:39">
      <c r="AM23175" s="445"/>
    </row>
    <row r="23176" spans="39:39">
      <c r="AM23176" s="445"/>
    </row>
    <row r="23177" spans="39:39">
      <c r="AM23177" s="445"/>
    </row>
    <row r="23178" spans="39:39">
      <c r="AM23178" s="445"/>
    </row>
    <row r="23179" spans="39:39">
      <c r="AM23179" s="445"/>
    </row>
    <row r="23180" spans="39:39">
      <c r="AM23180" s="445"/>
    </row>
    <row r="23181" spans="39:39">
      <c r="AM23181" s="445"/>
    </row>
    <row r="23182" spans="39:39">
      <c r="AM23182" s="445"/>
    </row>
    <row r="23183" spans="39:39">
      <c r="AM23183" s="445"/>
    </row>
    <row r="23184" spans="39:39">
      <c r="AM23184" s="445"/>
    </row>
    <row r="23185" spans="39:39">
      <c r="AM23185" s="445"/>
    </row>
    <row r="23186" spans="39:39">
      <c r="AM23186" s="445"/>
    </row>
    <row r="23187" spans="39:39">
      <c r="AM23187" s="445"/>
    </row>
    <row r="23188" spans="39:39">
      <c r="AM23188" s="445"/>
    </row>
    <row r="23189" spans="39:39">
      <c r="AM23189" s="445"/>
    </row>
    <row r="23190" spans="39:39">
      <c r="AM23190" s="445"/>
    </row>
    <row r="23191" spans="39:39">
      <c r="AM23191" s="445"/>
    </row>
    <row r="23192" spans="39:39">
      <c r="AM23192" s="445"/>
    </row>
    <row r="23193" spans="39:39">
      <c r="AM23193" s="445"/>
    </row>
    <row r="23194" spans="39:39">
      <c r="AM23194" s="445"/>
    </row>
    <row r="23195" spans="39:39">
      <c r="AM23195" s="445"/>
    </row>
    <row r="23196" spans="39:39">
      <c r="AM23196" s="445"/>
    </row>
    <row r="23197" spans="39:39">
      <c r="AM23197" s="445"/>
    </row>
    <row r="23198" spans="39:39">
      <c r="AM23198" s="445"/>
    </row>
    <row r="23199" spans="39:39">
      <c r="AM23199" s="445"/>
    </row>
    <row r="23200" spans="39:39">
      <c r="AM23200" s="445"/>
    </row>
    <row r="23201" spans="39:39">
      <c r="AM23201" s="445"/>
    </row>
    <row r="23202" spans="39:39">
      <c r="AM23202" s="445"/>
    </row>
    <row r="23203" spans="39:39">
      <c r="AM23203" s="445"/>
    </row>
    <row r="23204" spans="39:39">
      <c r="AM23204" s="445"/>
    </row>
    <row r="23205" spans="39:39">
      <c r="AM23205" s="445"/>
    </row>
    <row r="23206" spans="39:39">
      <c r="AM23206" s="445"/>
    </row>
    <row r="23207" spans="39:39">
      <c r="AM23207" s="445"/>
    </row>
    <row r="23208" spans="39:39">
      <c r="AM23208" s="445"/>
    </row>
    <row r="23209" spans="39:39">
      <c r="AM23209" s="445"/>
    </row>
    <row r="23210" spans="39:39">
      <c r="AM23210" s="445"/>
    </row>
    <row r="23211" spans="39:39">
      <c r="AM23211" s="445"/>
    </row>
    <row r="23212" spans="39:39">
      <c r="AM23212" s="445"/>
    </row>
    <row r="23213" spans="39:39">
      <c r="AM23213" s="445"/>
    </row>
    <row r="23214" spans="39:39">
      <c r="AM23214" s="445"/>
    </row>
    <row r="23215" spans="39:39">
      <c r="AM23215" s="445"/>
    </row>
    <row r="23216" spans="39:39">
      <c r="AM23216" s="445"/>
    </row>
    <row r="23217" spans="39:39">
      <c r="AM23217" s="445"/>
    </row>
    <row r="23218" spans="39:39">
      <c r="AM23218" s="445"/>
    </row>
    <row r="23219" spans="39:39">
      <c r="AM23219" s="445"/>
    </row>
    <row r="23220" spans="39:39">
      <c r="AM23220" s="445"/>
    </row>
    <row r="23221" spans="39:39">
      <c r="AM23221" s="445"/>
    </row>
    <row r="23222" spans="39:39">
      <c r="AM23222" s="445"/>
    </row>
    <row r="23223" spans="39:39">
      <c r="AM23223" s="445"/>
    </row>
    <row r="23224" spans="39:39">
      <c r="AM23224" s="445"/>
    </row>
    <row r="23225" spans="39:39">
      <c r="AM23225" s="445"/>
    </row>
    <row r="23226" spans="39:39">
      <c r="AM23226" s="445"/>
    </row>
    <row r="23227" spans="39:39">
      <c r="AM23227" s="445"/>
    </row>
    <row r="23228" spans="39:39">
      <c r="AM23228" s="445"/>
    </row>
    <row r="23229" spans="39:39">
      <c r="AM23229" s="445"/>
    </row>
    <row r="23230" spans="39:39">
      <c r="AM23230" s="445"/>
    </row>
    <row r="23231" spans="39:39">
      <c r="AM23231" s="445"/>
    </row>
    <row r="23232" spans="39:39">
      <c r="AM23232" s="445"/>
    </row>
    <row r="23233" spans="39:39">
      <c r="AM23233" s="445"/>
    </row>
    <row r="23234" spans="39:39">
      <c r="AM23234" s="445"/>
    </row>
    <row r="23235" spans="39:39">
      <c r="AM23235" s="445"/>
    </row>
    <row r="23236" spans="39:39">
      <c r="AM23236" s="445"/>
    </row>
    <row r="23237" spans="39:39">
      <c r="AM23237" s="445"/>
    </row>
    <row r="23238" spans="39:39">
      <c r="AM23238" s="445"/>
    </row>
    <row r="23239" spans="39:39">
      <c r="AM23239" s="445"/>
    </row>
    <row r="23240" spans="39:39">
      <c r="AM23240" s="445"/>
    </row>
    <row r="23241" spans="39:39">
      <c r="AM23241" s="445"/>
    </row>
    <row r="23242" spans="39:39">
      <c r="AM23242" s="445"/>
    </row>
    <row r="23243" spans="39:39">
      <c r="AM23243" s="445"/>
    </row>
    <row r="23244" spans="39:39">
      <c r="AM23244" s="445"/>
    </row>
    <row r="23245" spans="39:39">
      <c r="AM23245" s="445"/>
    </row>
    <row r="23246" spans="39:39">
      <c r="AM23246" s="445"/>
    </row>
    <row r="23247" spans="39:39">
      <c r="AM23247" s="445"/>
    </row>
    <row r="23248" spans="39:39">
      <c r="AM23248" s="445"/>
    </row>
    <row r="23249" spans="39:39">
      <c r="AM23249" s="445"/>
    </row>
    <row r="23250" spans="39:39">
      <c r="AM23250" s="445"/>
    </row>
    <row r="23251" spans="39:39">
      <c r="AM23251" s="445"/>
    </row>
    <row r="23252" spans="39:39">
      <c r="AM23252" s="445"/>
    </row>
    <row r="23253" spans="39:39">
      <c r="AM23253" s="445"/>
    </row>
    <row r="23254" spans="39:39">
      <c r="AM23254" s="445"/>
    </row>
    <row r="23255" spans="39:39">
      <c r="AM23255" s="445"/>
    </row>
    <row r="23256" spans="39:39">
      <c r="AM23256" s="445"/>
    </row>
    <row r="23257" spans="39:39">
      <c r="AM23257" s="445"/>
    </row>
    <row r="23258" spans="39:39">
      <c r="AM23258" s="445"/>
    </row>
    <row r="23259" spans="39:39">
      <c r="AM23259" s="445"/>
    </row>
    <row r="23260" spans="39:39">
      <c r="AM23260" s="445"/>
    </row>
    <row r="23261" spans="39:39">
      <c r="AM23261" s="445"/>
    </row>
    <row r="23262" spans="39:39">
      <c r="AM23262" s="445"/>
    </row>
    <row r="23263" spans="39:39">
      <c r="AM23263" s="445"/>
    </row>
    <row r="23264" spans="39:39">
      <c r="AM23264" s="445"/>
    </row>
    <row r="23265" spans="39:39">
      <c r="AM23265" s="445"/>
    </row>
    <row r="23266" spans="39:39">
      <c r="AM23266" s="445"/>
    </row>
    <row r="23267" spans="39:39">
      <c r="AM23267" s="445"/>
    </row>
    <row r="23268" spans="39:39">
      <c r="AM23268" s="445"/>
    </row>
    <row r="23269" spans="39:39">
      <c r="AM23269" s="445"/>
    </row>
    <row r="23270" spans="39:39">
      <c r="AM23270" s="445"/>
    </row>
    <row r="23271" spans="39:39">
      <c r="AM23271" s="445"/>
    </row>
    <row r="23272" spans="39:39">
      <c r="AM23272" s="445"/>
    </row>
    <row r="23273" spans="39:39">
      <c r="AM23273" s="445"/>
    </row>
    <row r="23274" spans="39:39">
      <c r="AM23274" s="445"/>
    </row>
    <row r="23275" spans="39:39">
      <c r="AM23275" s="445"/>
    </row>
    <row r="23276" spans="39:39">
      <c r="AM23276" s="445"/>
    </row>
    <row r="23277" spans="39:39">
      <c r="AM23277" s="445"/>
    </row>
    <row r="23278" spans="39:39">
      <c r="AM23278" s="445"/>
    </row>
    <row r="23279" spans="39:39">
      <c r="AM23279" s="445"/>
    </row>
    <row r="23280" spans="39:39">
      <c r="AM23280" s="445"/>
    </row>
    <row r="23281" spans="39:39">
      <c r="AM23281" s="445"/>
    </row>
    <row r="23282" spans="39:39">
      <c r="AM23282" s="445"/>
    </row>
    <row r="23283" spans="39:39">
      <c r="AM23283" s="445"/>
    </row>
    <row r="23284" spans="39:39">
      <c r="AM23284" s="445"/>
    </row>
    <row r="23285" spans="39:39">
      <c r="AM23285" s="445"/>
    </row>
    <row r="23286" spans="39:39">
      <c r="AM23286" s="445"/>
    </row>
    <row r="23287" spans="39:39">
      <c r="AM23287" s="445"/>
    </row>
    <row r="23288" spans="39:39">
      <c r="AM23288" s="445"/>
    </row>
    <row r="23289" spans="39:39">
      <c r="AM23289" s="445"/>
    </row>
    <row r="23290" spans="39:39">
      <c r="AM23290" s="445"/>
    </row>
    <row r="23291" spans="39:39">
      <c r="AM23291" s="445"/>
    </row>
    <row r="23292" spans="39:39">
      <c r="AM23292" s="445"/>
    </row>
    <row r="23293" spans="39:39">
      <c r="AM23293" s="445"/>
    </row>
    <row r="23294" spans="39:39">
      <c r="AM23294" s="445"/>
    </row>
    <row r="23295" spans="39:39">
      <c r="AM23295" s="445"/>
    </row>
    <row r="23296" spans="39:39">
      <c r="AM23296" s="445"/>
    </row>
    <row r="23297" spans="39:39">
      <c r="AM23297" s="445"/>
    </row>
    <row r="23298" spans="39:39">
      <c r="AM23298" s="445"/>
    </row>
    <row r="23299" spans="39:39">
      <c r="AM23299" s="445"/>
    </row>
    <row r="23300" spans="39:39">
      <c r="AM23300" s="445"/>
    </row>
    <row r="23301" spans="39:39">
      <c r="AM23301" s="445"/>
    </row>
    <row r="23302" spans="39:39">
      <c r="AM23302" s="445"/>
    </row>
    <row r="23303" spans="39:39">
      <c r="AM23303" s="445"/>
    </row>
    <row r="23304" spans="39:39">
      <c r="AM23304" s="445"/>
    </row>
    <row r="23305" spans="39:39">
      <c r="AM23305" s="445"/>
    </row>
    <row r="23306" spans="39:39">
      <c r="AM23306" s="445"/>
    </row>
    <row r="23307" spans="39:39">
      <c r="AM23307" s="445"/>
    </row>
    <row r="23308" spans="39:39">
      <c r="AM23308" s="445"/>
    </row>
    <row r="23309" spans="39:39">
      <c r="AM23309" s="445"/>
    </row>
    <row r="23310" spans="39:39">
      <c r="AM23310" s="445"/>
    </row>
    <row r="23311" spans="39:39">
      <c r="AM23311" s="445"/>
    </row>
    <row r="23312" spans="39:39">
      <c r="AM23312" s="445"/>
    </row>
    <row r="23313" spans="39:39">
      <c r="AM23313" s="445"/>
    </row>
    <row r="23314" spans="39:39">
      <c r="AM23314" s="445"/>
    </row>
    <row r="23315" spans="39:39">
      <c r="AM23315" s="445"/>
    </row>
    <row r="23316" spans="39:39">
      <c r="AM23316" s="445"/>
    </row>
    <row r="23317" spans="39:39">
      <c r="AM23317" s="445"/>
    </row>
    <row r="23318" spans="39:39">
      <c r="AM23318" s="445"/>
    </row>
    <row r="23319" spans="39:39">
      <c r="AM23319" s="445"/>
    </row>
    <row r="23320" spans="39:39">
      <c r="AM23320" s="445"/>
    </row>
    <row r="23321" spans="39:39">
      <c r="AM23321" s="445"/>
    </row>
    <row r="23322" spans="39:39">
      <c r="AM23322" s="445"/>
    </row>
    <row r="23323" spans="39:39">
      <c r="AM23323" s="445"/>
    </row>
    <row r="23324" spans="39:39">
      <c r="AM23324" s="445"/>
    </row>
    <row r="23325" spans="39:39">
      <c r="AM23325" s="445"/>
    </row>
    <row r="23326" spans="39:39">
      <c r="AM23326" s="445"/>
    </row>
    <row r="23327" spans="39:39">
      <c r="AM23327" s="445"/>
    </row>
    <row r="23328" spans="39:39">
      <c r="AM23328" s="445"/>
    </row>
    <row r="23329" spans="39:39">
      <c r="AM23329" s="445"/>
    </row>
    <row r="23330" spans="39:39">
      <c r="AM23330" s="445"/>
    </row>
    <row r="23331" spans="39:39">
      <c r="AM23331" s="445"/>
    </row>
    <row r="23332" spans="39:39">
      <c r="AM23332" s="445"/>
    </row>
    <row r="23333" spans="39:39">
      <c r="AM23333" s="445"/>
    </row>
    <row r="23334" spans="39:39">
      <c r="AM23334" s="445"/>
    </row>
    <row r="23335" spans="39:39">
      <c r="AM23335" s="445"/>
    </row>
    <row r="23336" spans="39:39">
      <c r="AM23336" s="445"/>
    </row>
    <row r="23337" spans="39:39">
      <c r="AM23337" s="445"/>
    </row>
    <row r="23338" spans="39:39">
      <c r="AM23338" s="445"/>
    </row>
    <row r="23339" spans="39:39">
      <c r="AM23339" s="445"/>
    </row>
    <row r="23340" spans="39:39">
      <c r="AM23340" s="445"/>
    </row>
    <row r="23341" spans="39:39">
      <c r="AM23341" s="445"/>
    </row>
    <row r="23342" spans="39:39">
      <c r="AM23342" s="445"/>
    </row>
    <row r="23343" spans="39:39">
      <c r="AM23343" s="445"/>
    </row>
    <row r="23344" spans="39:39">
      <c r="AM23344" s="445"/>
    </row>
    <row r="23345" spans="39:39">
      <c r="AM23345" s="445"/>
    </row>
    <row r="23346" spans="39:39">
      <c r="AM23346" s="445"/>
    </row>
    <row r="23347" spans="39:39">
      <c r="AM23347" s="445"/>
    </row>
    <row r="23348" spans="39:39">
      <c r="AM23348" s="445"/>
    </row>
    <row r="23349" spans="39:39">
      <c r="AM23349" s="445"/>
    </row>
    <row r="23350" spans="39:39">
      <c r="AM23350" s="445"/>
    </row>
    <row r="23351" spans="39:39">
      <c r="AM23351" s="445"/>
    </row>
    <row r="23352" spans="39:39">
      <c r="AM23352" s="445"/>
    </row>
    <row r="23353" spans="39:39">
      <c r="AM23353" s="445"/>
    </row>
    <row r="23354" spans="39:39">
      <c r="AM23354" s="445"/>
    </row>
    <row r="23355" spans="39:39">
      <c r="AM23355" s="445"/>
    </row>
    <row r="23356" spans="39:39">
      <c r="AM23356" s="445"/>
    </row>
    <row r="23357" spans="39:39">
      <c r="AM23357" s="445"/>
    </row>
    <row r="23358" spans="39:39">
      <c r="AM23358" s="445"/>
    </row>
    <row r="23359" spans="39:39">
      <c r="AM23359" s="445"/>
    </row>
    <row r="23360" spans="39:39">
      <c r="AM23360" s="445"/>
    </row>
    <row r="23361" spans="39:39">
      <c r="AM23361" s="445"/>
    </row>
    <row r="23362" spans="39:39">
      <c r="AM23362" s="445"/>
    </row>
    <row r="23363" spans="39:39">
      <c r="AM23363" s="445"/>
    </row>
    <row r="23364" spans="39:39">
      <c r="AM23364" s="445"/>
    </row>
    <row r="23365" spans="39:39">
      <c r="AM23365" s="445"/>
    </row>
    <row r="23366" spans="39:39">
      <c r="AM23366" s="445"/>
    </row>
    <row r="23367" spans="39:39">
      <c r="AM23367" s="445"/>
    </row>
    <row r="23368" spans="39:39">
      <c r="AM23368" s="445"/>
    </row>
    <row r="23369" spans="39:39">
      <c r="AM23369" s="445"/>
    </row>
    <row r="23370" spans="39:39">
      <c r="AM23370" s="445"/>
    </row>
    <row r="23371" spans="39:39">
      <c r="AM23371" s="445"/>
    </row>
    <row r="23372" spans="39:39">
      <c r="AM23372" s="445"/>
    </row>
    <row r="23373" spans="39:39">
      <c r="AM23373" s="445"/>
    </row>
    <row r="23374" spans="39:39">
      <c r="AM23374" s="445"/>
    </row>
    <row r="23375" spans="39:39">
      <c r="AM23375" s="445"/>
    </row>
    <row r="23376" spans="39:39">
      <c r="AM23376" s="445"/>
    </row>
    <row r="23377" spans="39:39">
      <c r="AM23377" s="445"/>
    </row>
    <row r="23378" spans="39:39">
      <c r="AM23378" s="445"/>
    </row>
    <row r="23379" spans="39:39">
      <c r="AM23379" s="445"/>
    </row>
    <row r="23380" spans="39:39">
      <c r="AM23380" s="445"/>
    </row>
    <row r="23381" spans="39:39">
      <c r="AM23381" s="445"/>
    </row>
    <row r="23382" spans="39:39">
      <c r="AM23382" s="445"/>
    </row>
    <row r="23383" spans="39:39">
      <c r="AM23383" s="445"/>
    </row>
    <row r="23384" spans="39:39">
      <c r="AM23384" s="445"/>
    </row>
    <row r="23385" spans="39:39">
      <c r="AM23385" s="445"/>
    </row>
    <row r="23386" spans="39:39">
      <c r="AM23386" s="445"/>
    </row>
    <row r="23387" spans="39:39">
      <c r="AM23387" s="445"/>
    </row>
    <row r="23388" spans="39:39">
      <c r="AM23388" s="445"/>
    </row>
    <row r="23389" spans="39:39">
      <c r="AM23389" s="445"/>
    </row>
    <row r="23390" spans="39:39">
      <c r="AM23390" s="445"/>
    </row>
    <row r="23391" spans="39:39">
      <c r="AM23391" s="445"/>
    </row>
    <row r="23392" spans="39:39">
      <c r="AM23392" s="445"/>
    </row>
    <row r="23393" spans="39:39">
      <c r="AM23393" s="445"/>
    </row>
    <row r="23394" spans="39:39">
      <c r="AM23394" s="445"/>
    </row>
    <row r="23395" spans="39:39">
      <c r="AM23395" s="445"/>
    </row>
    <row r="23396" spans="39:39">
      <c r="AM23396" s="445"/>
    </row>
    <row r="23397" spans="39:39">
      <c r="AM23397" s="445"/>
    </row>
    <row r="23398" spans="39:39">
      <c r="AM23398" s="445"/>
    </row>
    <row r="23399" spans="39:39">
      <c r="AM23399" s="445"/>
    </row>
    <row r="23400" spans="39:39">
      <c r="AM23400" s="445"/>
    </row>
    <row r="23401" spans="39:39">
      <c r="AM23401" s="445"/>
    </row>
    <row r="23402" spans="39:39">
      <c r="AM23402" s="445"/>
    </row>
    <row r="23403" spans="39:39">
      <c r="AM23403" s="445"/>
    </row>
    <row r="23404" spans="39:39">
      <c r="AM23404" s="445"/>
    </row>
    <row r="23405" spans="39:39">
      <c r="AM23405" s="445"/>
    </row>
    <row r="23406" spans="39:39">
      <c r="AM23406" s="445"/>
    </row>
    <row r="23407" spans="39:39">
      <c r="AM23407" s="445"/>
    </row>
    <row r="23408" spans="39:39">
      <c r="AM23408" s="445"/>
    </row>
    <row r="23409" spans="39:39">
      <c r="AM23409" s="445"/>
    </row>
    <row r="23410" spans="39:39">
      <c r="AM23410" s="445"/>
    </row>
    <row r="23411" spans="39:39">
      <c r="AM23411" s="445"/>
    </row>
    <row r="23412" spans="39:39">
      <c r="AM23412" s="445"/>
    </row>
    <row r="23413" spans="39:39">
      <c r="AM23413" s="445"/>
    </row>
    <row r="23414" spans="39:39">
      <c r="AM23414" s="445"/>
    </row>
    <row r="23415" spans="39:39">
      <c r="AM23415" s="445"/>
    </row>
    <row r="23416" spans="39:39">
      <c r="AM23416" s="445"/>
    </row>
    <row r="23417" spans="39:39">
      <c r="AM23417" s="445"/>
    </row>
    <row r="23418" spans="39:39">
      <c r="AM23418" s="445"/>
    </row>
    <row r="23419" spans="39:39">
      <c r="AM23419" s="445"/>
    </row>
    <row r="23420" spans="39:39">
      <c r="AM23420" s="445"/>
    </row>
    <row r="23421" spans="39:39">
      <c r="AM23421" s="445"/>
    </row>
    <row r="23422" spans="39:39">
      <c r="AM23422" s="445"/>
    </row>
    <row r="23423" spans="39:39">
      <c r="AM23423" s="445"/>
    </row>
    <row r="23424" spans="39:39">
      <c r="AM23424" s="445"/>
    </row>
    <row r="23425" spans="39:39">
      <c r="AM23425" s="445"/>
    </row>
    <row r="23426" spans="39:39">
      <c r="AM23426" s="445"/>
    </row>
    <row r="23427" spans="39:39">
      <c r="AM23427" s="445"/>
    </row>
    <row r="23428" spans="39:39">
      <c r="AM23428" s="445"/>
    </row>
    <row r="23429" spans="39:39">
      <c r="AM23429" s="445"/>
    </row>
    <row r="23430" spans="39:39">
      <c r="AM23430" s="445"/>
    </row>
    <row r="23431" spans="39:39">
      <c r="AM23431" s="445"/>
    </row>
    <row r="23432" spans="39:39">
      <c r="AM23432" s="445"/>
    </row>
    <row r="23433" spans="39:39">
      <c r="AM23433" s="445"/>
    </row>
    <row r="23434" spans="39:39">
      <c r="AM23434" s="445"/>
    </row>
    <row r="23435" spans="39:39">
      <c r="AM23435" s="445"/>
    </row>
    <row r="23436" spans="39:39">
      <c r="AM23436" s="445"/>
    </row>
    <row r="23437" spans="39:39">
      <c r="AM23437" s="445"/>
    </row>
    <row r="23438" spans="39:39">
      <c r="AM23438" s="445"/>
    </row>
    <row r="23439" spans="39:39">
      <c r="AM23439" s="445"/>
    </row>
    <row r="23440" spans="39:39">
      <c r="AM23440" s="445"/>
    </row>
    <row r="23441" spans="39:39">
      <c r="AM23441" s="445"/>
    </row>
    <row r="23442" spans="39:39">
      <c r="AM23442" s="445"/>
    </row>
    <row r="23443" spans="39:39">
      <c r="AM23443" s="445"/>
    </row>
    <row r="23444" spans="39:39">
      <c r="AM23444" s="445"/>
    </row>
    <row r="23445" spans="39:39">
      <c r="AM23445" s="445"/>
    </row>
    <row r="23446" spans="39:39">
      <c r="AM23446" s="445"/>
    </row>
    <row r="23447" spans="39:39">
      <c r="AM23447" s="445"/>
    </row>
    <row r="23448" spans="39:39">
      <c r="AM23448" s="445"/>
    </row>
    <row r="23449" spans="39:39">
      <c r="AM23449" s="445"/>
    </row>
    <row r="23450" spans="39:39">
      <c r="AM23450" s="445"/>
    </row>
    <row r="23451" spans="39:39">
      <c r="AM23451" s="445"/>
    </row>
    <row r="23452" spans="39:39">
      <c r="AM23452" s="445"/>
    </row>
    <row r="23453" spans="39:39">
      <c r="AM23453" s="445"/>
    </row>
    <row r="23454" spans="39:39">
      <c r="AM23454" s="445"/>
    </row>
    <row r="23455" spans="39:39">
      <c r="AM23455" s="445"/>
    </row>
    <row r="23456" spans="39:39">
      <c r="AM23456" s="445"/>
    </row>
    <row r="23457" spans="39:39">
      <c r="AM23457" s="445"/>
    </row>
    <row r="23458" spans="39:39">
      <c r="AM23458" s="445"/>
    </row>
    <row r="23459" spans="39:39">
      <c r="AM23459" s="445"/>
    </row>
    <row r="23460" spans="39:39">
      <c r="AM23460" s="445"/>
    </row>
    <row r="23461" spans="39:39">
      <c r="AM23461" s="445"/>
    </row>
    <row r="23462" spans="39:39">
      <c r="AM23462" s="445"/>
    </row>
    <row r="23463" spans="39:39">
      <c r="AM23463" s="445"/>
    </row>
    <row r="23464" spans="39:39">
      <c r="AM23464" s="445"/>
    </row>
    <row r="23465" spans="39:39">
      <c r="AM23465" s="445"/>
    </row>
    <row r="23466" spans="39:39">
      <c r="AM23466" s="445"/>
    </row>
    <row r="23467" spans="39:39">
      <c r="AM23467" s="445"/>
    </row>
    <row r="23468" spans="39:39">
      <c r="AM23468" s="445"/>
    </row>
    <row r="23469" spans="39:39">
      <c r="AM23469" s="445"/>
    </row>
    <row r="23470" spans="39:39">
      <c r="AM23470" s="445"/>
    </row>
    <row r="23471" spans="39:39">
      <c r="AM23471" s="445"/>
    </row>
    <row r="23472" spans="39:39">
      <c r="AM23472" s="445"/>
    </row>
    <row r="23473" spans="39:39">
      <c r="AM23473" s="445"/>
    </row>
    <row r="23474" spans="39:39">
      <c r="AM23474" s="445"/>
    </row>
    <row r="23475" spans="39:39">
      <c r="AM23475" s="445"/>
    </row>
    <row r="23476" spans="39:39">
      <c r="AM23476" s="445"/>
    </row>
    <row r="23477" spans="39:39">
      <c r="AM23477" s="445"/>
    </row>
    <row r="23478" spans="39:39">
      <c r="AM23478" s="445"/>
    </row>
    <row r="23479" spans="39:39">
      <c r="AM23479" s="445"/>
    </row>
    <row r="23480" spans="39:39">
      <c r="AM23480" s="445"/>
    </row>
    <row r="23481" spans="39:39">
      <c r="AM23481" s="445"/>
    </row>
    <row r="23482" spans="39:39">
      <c r="AM23482" s="445"/>
    </row>
    <row r="23483" spans="39:39">
      <c r="AM23483" s="445"/>
    </row>
    <row r="23484" spans="39:39">
      <c r="AM23484" s="445"/>
    </row>
    <row r="23485" spans="39:39">
      <c r="AM23485" s="445"/>
    </row>
    <row r="23486" spans="39:39">
      <c r="AM23486" s="445"/>
    </row>
    <row r="23487" spans="39:39">
      <c r="AM23487" s="445"/>
    </row>
    <row r="23488" spans="39:39">
      <c r="AM23488" s="445"/>
    </row>
    <row r="23489" spans="39:39">
      <c r="AM23489" s="445"/>
    </row>
    <row r="23490" spans="39:39">
      <c r="AM23490" s="445"/>
    </row>
    <row r="23491" spans="39:39">
      <c r="AM23491" s="445"/>
    </row>
    <row r="23492" spans="39:39">
      <c r="AM23492" s="445"/>
    </row>
    <row r="23493" spans="39:39">
      <c r="AM23493" s="445"/>
    </row>
    <row r="23494" spans="39:39">
      <c r="AM23494" s="445"/>
    </row>
    <row r="23495" spans="39:39">
      <c r="AM23495" s="445"/>
    </row>
    <row r="23496" spans="39:39">
      <c r="AM23496" s="445"/>
    </row>
    <row r="23497" spans="39:39">
      <c r="AM23497" s="445"/>
    </row>
    <row r="23498" spans="39:39">
      <c r="AM23498" s="445"/>
    </row>
    <row r="23499" spans="39:39">
      <c r="AM23499" s="445"/>
    </row>
    <row r="23500" spans="39:39">
      <c r="AM23500" s="445"/>
    </row>
    <row r="23501" spans="39:39">
      <c r="AM23501" s="445"/>
    </row>
    <row r="23502" spans="39:39">
      <c r="AM23502" s="445"/>
    </row>
    <row r="23503" spans="39:39">
      <c r="AM23503" s="445"/>
    </row>
    <row r="23504" spans="39:39">
      <c r="AM23504" s="445"/>
    </row>
    <row r="23505" spans="39:39">
      <c r="AM23505" s="445"/>
    </row>
    <row r="23506" spans="39:39">
      <c r="AM23506" s="445"/>
    </row>
    <row r="23507" spans="39:39">
      <c r="AM23507" s="445"/>
    </row>
    <row r="23508" spans="39:39">
      <c r="AM23508" s="445"/>
    </row>
    <row r="23509" spans="39:39">
      <c r="AM23509" s="445"/>
    </row>
    <row r="23510" spans="39:39">
      <c r="AM23510" s="445"/>
    </row>
    <row r="23511" spans="39:39">
      <c r="AM23511" s="445"/>
    </row>
    <row r="23512" spans="39:39">
      <c r="AM23512" s="445"/>
    </row>
    <row r="23513" spans="39:39">
      <c r="AM23513" s="445"/>
    </row>
    <row r="23514" spans="39:39">
      <c r="AM23514" s="445"/>
    </row>
    <row r="23515" spans="39:39">
      <c r="AM23515" s="445"/>
    </row>
    <row r="23516" spans="39:39">
      <c r="AM23516" s="445"/>
    </row>
    <row r="23517" spans="39:39">
      <c r="AM23517" s="445"/>
    </row>
    <row r="23518" spans="39:39">
      <c r="AM23518" s="445"/>
    </row>
    <row r="23519" spans="39:39">
      <c r="AM23519" s="445"/>
    </row>
    <row r="23520" spans="39:39">
      <c r="AM23520" s="445"/>
    </row>
    <row r="23521" spans="39:39">
      <c r="AM23521" s="445"/>
    </row>
    <row r="23522" spans="39:39">
      <c r="AM23522" s="445"/>
    </row>
    <row r="23523" spans="39:39">
      <c r="AM23523" s="445"/>
    </row>
    <row r="23524" spans="39:39">
      <c r="AM23524" s="445"/>
    </row>
    <row r="23525" spans="39:39">
      <c r="AM23525" s="445"/>
    </row>
    <row r="23526" spans="39:39">
      <c r="AM23526" s="445"/>
    </row>
    <row r="23527" spans="39:39">
      <c r="AM23527" s="445"/>
    </row>
    <row r="23528" spans="39:39">
      <c r="AM23528" s="445"/>
    </row>
    <row r="23529" spans="39:39">
      <c r="AM23529" s="445"/>
    </row>
    <row r="23530" spans="39:39">
      <c r="AM23530" s="445"/>
    </row>
    <row r="23531" spans="39:39">
      <c r="AM23531" s="445"/>
    </row>
    <row r="23532" spans="39:39">
      <c r="AM23532" s="445"/>
    </row>
    <row r="23533" spans="39:39">
      <c r="AM23533" s="445"/>
    </row>
    <row r="23534" spans="39:39">
      <c r="AM23534" s="445"/>
    </row>
    <row r="23535" spans="39:39">
      <c r="AM23535" s="445"/>
    </row>
    <row r="23536" spans="39:39">
      <c r="AM23536" s="445"/>
    </row>
    <row r="23537" spans="39:39">
      <c r="AM23537" s="445"/>
    </row>
    <row r="23538" spans="39:39">
      <c r="AM23538" s="445"/>
    </row>
    <row r="23539" spans="39:39">
      <c r="AM23539" s="445"/>
    </row>
    <row r="23540" spans="39:39">
      <c r="AM23540" s="445"/>
    </row>
    <row r="23541" spans="39:39">
      <c r="AM23541" s="445"/>
    </row>
    <row r="23542" spans="39:39">
      <c r="AM23542" s="445"/>
    </row>
    <row r="23543" spans="39:39">
      <c r="AM23543" s="445"/>
    </row>
    <row r="23544" spans="39:39">
      <c r="AM23544" s="445"/>
    </row>
    <row r="23545" spans="39:39">
      <c r="AM23545" s="445"/>
    </row>
    <row r="23546" spans="39:39">
      <c r="AM23546" s="445"/>
    </row>
    <row r="23547" spans="39:39">
      <c r="AM23547" s="445"/>
    </row>
    <row r="23548" spans="39:39">
      <c r="AM23548" s="445"/>
    </row>
    <row r="23549" spans="39:39">
      <c r="AM23549" s="445"/>
    </row>
    <row r="23550" spans="39:39">
      <c r="AM23550" s="445"/>
    </row>
    <row r="23551" spans="39:39">
      <c r="AM23551" s="445"/>
    </row>
    <row r="23552" spans="39:39">
      <c r="AM23552" s="445"/>
    </row>
    <row r="23553" spans="39:39">
      <c r="AM23553" s="445"/>
    </row>
    <row r="23554" spans="39:39">
      <c r="AM23554" s="445"/>
    </row>
    <row r="23555" spans="39:39">
      <c r="AM23555" s="445"/>
    </row>
    <row r="23556" spans="39:39">
      <c r="AM23556" s="445"/>
    </row>
    <row r="23557" spans="39:39">
      <c r="AM23557" s="445"/>
    </row>
    <row r="23558" spans="39:39">
      <c r="AM23558" s="445"/>
    </row>
    <row r="23559" spans="39:39">
      <c r="AM23559" s="445"/>
    </row>
    <row r="23560" spans="39:39">
      <c r="AM23560" s="445"/>
    </row>
    <row r="23561" spans="39:39">
      <c r="AM23561" s="445"/>
    </row>
    <row r="23562" spans="39:39">
      <c r="AM23562" s="445"/>
    </row>
    <row r="23563" spans="39:39">
      <c r="AM23563" s="445"/>
    </row>
    <row r="23564" spans="39:39">
      <c r="AM23564" s="445"/>
    </row>
    <row r="23565" spans="39:39">
      <c r="AM23565" s="445"/>
    </row>
    <row r="23566" spans="39:39">
      <c r="AM23566" s="445"/>
    </row>
    <row r="23567" spans="39:39">
      <c r="AM23567" s="445"/>
    </row>
    <row r="23568" spans="39:39">
      <c r="AM23568" s="445"/>
    </row>
    <row r="23569" spans="39:39">
      <c r="AM23569" s="445"/>
    </row>
    <row r="23570" spans="39:39">
      <c r="AM23570" s="445"/>
    </row>
    <row r="23571" spans="39:39">
      <c r="AM23571" s="445"/>
    </row>
    <row r="23572" spans="39:39">
      <c r="AM23572" s="445"/>
    </row>
    <row r="23573" spans="39:39">
      <c r="AM23573" s="445"/>
    </row>
    <row r="23574" spans="39:39">
      <c r="AM23574" s="445"/>
    </row>
    <row r="23575" spans="39:39">
      <c r="AM23575" s="445"/>
    </row>
    <row r="23576" spans="39:39">
      <c r="AM23576" s="445"/>
    </row>
    <row r="23577" spans="39:39">
      <c r="AM23577" s="445"/>
    </row>
    <row r="23578" spans="39:39">
      <c r="AM23578" s="445"/>
    </row>
    <row r="23579" spans="39:39">
      <c r="AM23579" s="445"/>
    </row>
    <row r="23580" spans="39:39">
      <c r="AM23580" s="445"/>
    </row>
    <row r="23581" spans="39:39">
      <c r="AM23581" s="445"/>
    </row>
    <row r="23582" spans="39:39">
      <c r="AM23582" s="445"/>
    </row>
    <row r="23583" spans="39:39">
      <c r="AM23583" s="445"/>
    </row>
    <row r="23584" spans="39:39">
      <c r="AM23584" s="445"/>
    </row>
    <row r="23585" spans="39:39">
      <c r="AM23585" s="445"/>
    </row>
    <row r="23586" spans="39:39">
      <c r="AM23586" s="445"/>
    </row>
    <row r="23587" spans="39:39">
      <c r="AM23587" s="445"/>
    </row>
    <row r="23588" spans="39:39">
      <c r="AM23588" s="445"/>
    </row>
    <row r="23589" spans="39:39">
      <c r="AM23589" s="445"/>
    </row>
    <row r="23590" spans="39:39">
      <c r="AM23590" s="445"/>
    </row>
    <row r="23591" spans="39:39">
      <c r="AM23591" s="445"/>
    </row>
    <row r="23592" spans="39:39">
      <c r="AM23592" s="445"/>
    </row>
    <row r="23593" spans="39:39">
      <c r="AM23593" s="445"/>
    </row>
    <row r="23594" spans="39:39">
      <c r="AM23594" s="445"/>
    </row>
    <row r="23595" spans="39:39">
      <c r="AM23595" s="445"/>
    </row>
    <row r="23596" spans="39:39">
      <c r="AM23596" s="445"/>
    </row>
    <row r="23597" spans="39:39">
      <c r="AM23597" s="445"/>
    </row>
    <row r="23598" spans="39:39">
      <c r="AM23598" s="445"/>
    </row>
    <row r="23599" spans="39:39">
      <c r="AM23599" s="445"/>
    </row>
    <row r="23600" spans="39:39">
      <c r="AM23600" s="445"/>
    </row>
    <row r="23601" spans="39:39">
      <c r="AM23601" s="445"/>
    </row>
    <row r="23602" spans="39:39">
      <c r="AM23602" s="445"/>
    </row>
    <row r="23603" spans="39:39">
      <c r="AM23603" s="445"/>
    </row>
    <row r="23604" spans="39:39">
      <c r="AM23604" s="445"/>
    </row>
    <row r="23605" spans="39:39">
      <c r="AM23605" s="445"/>
    </row>
    <row r="23606" spans="39:39">
      <c r="AM23606" s="445"/>
    </row>
    <row r="23607" spans="39:39">
      <c r="AM23607" s="445"/>
    </row>
    <row r="23608" spans="39:39">
      <c r="AM23608" s="445"/>
    </row>
    <row r="23609" spans="39:39">
      <c r="AM23609" s="445"/>
    </row>
    <row r="23610" spans="39:39">
      <c r="AM23610" s="445"/>
    </row>
    <row r="23611" spans="39:39">
      <c r="AM23611" s="445"/>
    </row>
    <row r="23612" spans="39:39">
      <c r="AM23612" s="445"/>
    </row>
    <row r="23613" spans="39:39">
      <c r="AM23613" s="445"/>
    </row>
    <row r="23614" spans="39:39">
      <c r="AM23614" s="445"/>
    </row>
    <row r="23615" spans="39:39">
      <c r="AM23615" s="445"/>
    </row>
    <row r="23616" spans="39:39">
      <c r="AM23616" s="445"/>
    </row>
    <row r="23617" spans="39:39">
      <c r="AM23617" s="445"/>
    </row>
    <row r="23618" spans="39:39">
      <c r="AM23618" s="445"/>
    </row>
    <row r="23619" spans="39:39">
      <c r="AM23619" s="445"/>
    </row>
    <row r="23620" spans="39:39">
      <c r="AM23620" s="445"/>
    </row>
    <row r="23621" spans="39:39">
      <c r="AM23621" s="445"/>
    </row>
    <row r="23622" spans="39:39">
      <c r="AM23622" s="445"/>
    </row>
    <row r="23623" spans="39:39">
      <c r="AM23623" s="445"/>
    </row>
    <row r="23624" spans="39:39">
      <c r="AM23624" s="445"/>
    </row>
    <row r="23625" spans="39:39">
      <c r="AM23625" s="445"/>
    </row>
    <row r="23626" spans="39:39">
      <c r="AM23626" s="445"/>
    </row>
    <row r="23627" spans="39:39">
      <c r="AM23627" s="445"/>
    </row>
    <row r="23628" spans="39:39">
      <c r="AM23628" s="445"/>
    </row>
    <row r="23629" spans="39:39">
      <c r="AM23629" s="445"/>
    </row>
    <row r="23630" spans="39:39">
      <c r="AM23630" s="445"/>
    </row>
    <row r="23631" spans="39:39">
      <c r="AM23631" s="445"/>
    </row>
    <row r="23632" spans="39:39">
      <c r="AM23632" s="445"/>
    </row>
    <row r="23633" spans="39:39">
      <c r="AM23633" s="445"/>
    </row>
    <row r="23634" spans="39:39">
      <c r="AM23634" s="445"/>
    </row>
    <row r="23635" spans="39:39">
      <c r="AM23635" s="445"/>
    </row>
    <row r="23636" spans="39:39">
      <c r="AM23636" s="445"/>
    </row>
    <row r="23637" spans="39:39">
      <c r="AM23637" s="445"/>
    </row>
    <row r="23638" spans="39:39">
      <c r="AM23638" s="445"/>
    </row>
    <row r="23639" spans="39:39">
      <c r="AM23639" s="445"/>
    </row>
    <row r="23640" spans="39:39">
      <c r="AM23640" s="445"/>
    </row>
    <row r="23641" spans="39:39">
      <c r="AM23641" s="445"/>
    </row>
    <row r="23642" spans="39:39">
      <c r="AM23642" s="445"/>
    </row>
    <row r="23643" spans="39:39">
      <c r="AM23643" s="445"/>
    </row>
    <row r="23644" spans="39:39">
      <c r="AM23644" s="445"/>
    </row>
    <row r="23645" spans="39:39">
      <c r="AM23645" s="445"/>
    </row>
    <row r="23646" spans="39:39">
      <c r="AM23646" s="445"/>
    </row>
    <row r="23647" spans="39:39">
      <c r="AM23647" s="445"/>
    </row>
    <row r="23648" spans="39:39">
      <c r="AM23648" s="445"/>
    </row>
    <row r="23649" spans="39:39">
      <c r="AM23649" s="445"/>
    </row>
    <row r="23650" spans="39:39">
      <c r="AM23650" s="445"/>
    </row>
    <row r="23651" spans="39:39">
      <c r="AM23651" s="445"/>
    </row>
    <row r="23652" spans="39:39">
      <c r="AM23652" s="445"/>
    </row>
    <row r="23653" spans="39:39">
      <c r="AM23653" s="445"/>
    </row>
    <row r="23654" spans="39:39">
      <c r="AM23654" s="445"/>
    </row>
    <row r="23655" spans="39:39">
      <c r="AM23655" s="445"/>
    </row>
    <row r="23656" spans="39:39">
      <c r="AM23656" s="445"/>
    </row>
    <row r="23657" spans="39:39">
      <c r="AM23657" s="445"/>
    </row>
    <row r="23658" spans="39:39">
      <c r="AM23658" s="445"/>
    </row>
    <row r="23659" spans="39:39">
      <c r="AM23659" s="445"/>
    </row>
    <row r="23660" spans="39:39">
      <c r="AM23660" s="445"/>
    </row>
    <row r="23661" spans="39:39">
      <c r="AM23661" s="445"/>
    </row>
    <row r="23662" spans="39:39">
      <c r="AM23662" s="445"/>
    </row>
    <row r="23663" spans="39:39">
      <c r="AM23663" s="445"/>
    </row>
    <row r="23664" spans="39:39">
      <c r="AM23664" s="445"/>
    </row>
    <row r="23665" spans="39:39">
      <c r="AM23665" s="445"/>
    </row>
    <row r="23666" spans="39:39">
      <c r="AM23666" s="445"/>
    </row>
    <row r="23667" spans="39:39">
      <c r="AM23667" s="445"/>
    </row>
    <row r="23668" spans="39:39">
      <c r="AM23668" s="445"/>
    </row>
    <row r="23669" spans="39:39">
      <c r="AM23669" s="445"/>
    </row>
    <row r="23670" spans="39:39">
      <c r="AM23670" s="445"/>
    </row>
    <row r="23671" spans="39:39">
      <c r="AM23671" s="445"/>
    </row>
    <row r="23672" spans="39:39">
      <c r="AM23672" s="445"/>
    </row>
    <row r="23673" spans="39:39">
      <c r="AM23673" s="445"/>
    </row>
    <row r="23674" spans="39:39">
      <c r="AM23674" s="445"/>
    </row>
    <row r="23675" spans="39:39">
      <c r="AM23675" s="445"/>
    </row>
    <row r="23676" spans="39:39">
      <c r="AM23676" s="445"/>
    </row>
    <row r="23677" spans="39:39">
      <c r="AM23677" s="445"/>
    </row>
    <row r="23678" spans="39:39">
      <c r="AM23678" s="445"/>
    </row>
    <row r="23679" spans="39:39">
      <c r="AM23679" s="445"/>
    </row>
    <row r="23680" spans="39:39">
      <c r="AM23680" s="445"/>
    </row>
    <row r="23681" spans="39:39">
      <c r="AM23681" s="445"/>
    </row>
    <row r="23682" spans="39:39">
      <c r="AM23682" s="445"/>
    </row>
    <row r="23683" spans="39:39">
      <c r="AM23683" s="445"/>
    </row>
    <row r="23684" spans="39:39">
      <c r="AM23684" s="445"/>
    </row>
    <row r="23685" spans="39:39">
      <c r="AM23685" s="445"/>
    </row>
    <row r="23686" spans="39:39">
      <c r="AM23686" s="445"/>
    </row>
    <row r="23687" spans="39:39">
      <c r="AM23687" s="445"/>
    </row>
    <row r="23688" spans="39:39">
      <c r="AM23688" s="445"/>
    </row>
    <row r="23689" spans="39:39">
      <c r="AM23689" s="445"/>
    </row>
    <row r="23690" spans="39:39">
      <c r="AM23690" s="445"/>
    </row>
    <row r="23691" spans="39:39">
      <c r="AM23691" s="445"/>
    </row>
    <row r="23692" spans="39:39">
      <c r="AM23692" s="445"/>
    </row>
    <row r="23693" spans="39:39">
      <c r="AM23693" s="445"/>
    </row>
    <row r="23694" spans="39:39">
      <c r="AM23694" s="445"/>
    </row>
    <row r="23695" spans="39:39">
      <c r="AM23695" s="445"/>
    </row>
    <row r="23696" spans="39:39">
      <c r="AM23696" s="445"/>
    </row>
    <row r="23697" spans="39:39">
      <c r="AM23697" s="445"/>
    </row>
    <row r="23698" spans="39:39">
      <c r="AM23698" s="445"/>
    </row>
    <row r="23699" spans="39:39">
      <c r="AM23699" s="445"/>
    </row>
    <row r="23700" spans="39:39">
      <c r="AM23700" s="445"/>
    </row>
    <row r="23701" spans="39:39">
      <c r="AM23701" s="445"/>
    </row>
    <row r="23702" spans="39:39">
      <c r="AM23702" s="445"/>
    </row>
    <row r="23703" spans="39:39">
      <c r="AM23703" s="445"/>
    </row>
    <row r="23704" spans="39:39">
      <c r="AM23704" s="445"/>
    </row>
    <row r="23705" spans="39:39">
      <c r="AM23705" s="445"/>
    </row>
    <row r="23706" spans="39:39">
      <c r="AM23706" s="445"/>
    </row>
    <row r="23707" spans="39:39">
      <c r="AM23707" s="445"/>
    </row>
    <row r="23708" spans="39:39">
      <c r="AM23708" s="445"/>
    </row>
    <row r="23709" spans="39:39">
      <c r="AM23709" s="445"/>
    </row>
    <row r="23710" spans="39:39">
      <c r="AM23710" s="445"/>
    </row>
    <row r="23711" spans="39:39">
      <c r="AM23711" s="445"/>
    </row>
    <row r="23712" spans="39:39">
      <c r="AM23712" s="445"/>
    </row>
    <row r="23713" spans="39:39">
      <c r="AM23713" s="445"/>
    </row>
    <row r="23714" spans="39:39">
      <c r="AM23714" s="445"/>
    </row>
    <row r="23715" spans="39:39">
      <c r="AM23715" s="445"/>
    </row>
    <row r="23716" spans="39:39">
      <c r="AM23716" s="445"/>
    </row>
    <row r="23717" spans="39:39">
      <c r="AM23717" s="445"/>
    </row>
    <row r="23718" spans="39:39">
      <c r="AM23718" s="445"/>
    </row>
    <row r="23719" spans="39:39">
      <c r="AM23719" s="445"/>
    </row>
    <row r="23720" spans="39:39">
      <c r="AM23720" s="445"/>
    </row>
    <row r="23721" spans="39:39">
      <c r="AM23721" s="445"/>
    </row>
    <row r="23722" spans="39:39">
      <c r="AM23722" s="445"/>
    </row>
    <row r="23723" spans="39:39">
      <c r="AM23723" s="445"/>
    </row>
    <row r="23724" spans="39:39">
      <c r="AM23724" s="445"/>
    </row>
    <row r="23725" spans="39:39">
      <c r="AM23725" s="445"/>
    </row>
    <row r="23726" spans="39:39">
      <c r="AM23726" s="445"/>
    </row>
    <row r="23727" spans="39:39">
      <c r="AM23727" s="445"/>
    </row>
    <row r="23728" spans="39:39">
      <c r="AM23728" s="445"/>
    </row>
    <row r="23729" spans="39:39">
      <c r="AM23729" s="445"/>
    </row>
    <row r="23730" spans="39:39">
      <c r="AM23730" s="445"/>
    </row>
    <row r="23731" spans="39:39">
      <c r="AM23731" s="445"/>
    </row>
    <row r="23732" spans="39:39">
      <c r="AM23732" s="445"/>
    </row>
    <row r="23733" spans="39:39">
      <c r="AM23733" s="445"/>
    </row>
    <row r="23734" spans="39:39">
      <c r="AM23734" s="445"/>
    </row>
    <row r="23735" spans="39:39">
      <c r="AM23735" s="445"/>
    </row>
    <row r="23736" spans="39:39">
      <c r="AM23736" s="445"/>
    </row>
    <row r="23737" spans="39:39">
      <c r="AM23737" s="445"/>
    </row>
    <row r="23738" spans="39:39">
      <c r="AM23738" s="445"/>
    </row>
    <row r="23739" spans="39:39">
      <c r="AM23739" s="445"/>
    </row>
    <row r="23740" spans="39:39">
      <c r="AM23740" s="445"/>
    </row>
    <row r="23741" spans="39:39">
      <c r="AM23741" s="445"/>
    </row>
    <row r="23742" spans="39:39">
      <c r="AM23742" s="445"/>
    </row>
    <row r="23743" spans="39:39">
      <c r="AM23743" s="445"/>
    </row>
    <row r="23744" spans="39:39">
      <c r="AM23744" s="445"/>
    </row>
    <row r="23745" spans="39:39">
      <c r="AM23745" s="445"/>
    </row>
    <row r="23746" spans="39:39">
      <c r="AM23746" s="445"/>
    </row>
    <row r="23747" spans="39:39">
      <c r="AM23747" s="445"/>
    </row>
    <row r="23748" spans="39:39">
      <c r="AM23748" s="445"/>
    </row>
    <row r="23749" spans="39:39">
      <c r="AM23749" s="445"/>
    </row>
    <row r="23750" spans="39:39">
      <c r="AM23750" s="445"/>
    </row>
    <row r="23751" spans="39:39">
      <c r="AM23751" s="445"/>
    </row>
    <row r="23752" spans="39:39">
      <c r="AM23752" s="445"/>
    </row>
    <row r="23753" spans="39:39">
      <c r="AM23753" s="445"/>
    </row>
    <row r="23754" spans="39:39">
      <c r="AM23754" s="445"/>
    </row>
    <row r="23755" spans="39:39">
      <c r="AM23755" s="445"/>
    </row>
    <row r="23756" spans="39:39">
      <c r="AM23756" s="445"/>
    </row>
    <row r="23757" spans="39:39">
      <c r="AM23757" s="445"/>
    </row>
    <row r="23758" spans="39:39">
      <c r="AM23758" s="445"/>
    </row>
    <row r="23759" spans="39:39">
      <c r="AM23759" s="445"/>
    </row>
    <row r="23760" spans="39:39">
      <c r="AM23760" s="445"/>
    </row>
    <row r="23761" spans="39:39">
      <c r="AM23761" s="445"/>
    </row>
    <row r="23762" spans="39:39">
      <c r="AM23762" s="445"/>
    </row>
    <row r="23763" spans="39:39">
      <c r="AM23763" s="445"/>
    </row>
    <row r="23764" spans="39:39">
      <c r="AM23764" s="445"/>
    </row>
    <row r="23765" spans="39:39">
      <c r="AM23765" s="445"/>
    </row>
    <row r="23766" spans="39:39">
      <c r="AM23766" s="445"/>
    </row>
    <row r="23767" spans="39:39">
      <c r="AM23767" s="445"/>
    </row>
    <row r="23768" spans="39:39">
      <c r="AM23768" s="445"/>
    </row>
    <row r="23769" spans="39:39">
      <c r="AM23769" s="445"/>
    </row>
    <row r="23770" spans="39:39">
      <c r="AM23770" s="445"/>
    </row>
    <row r="23771" spans="39:39">
      <c r="AM23771" s="445"/>
    </row>
    <row r="23772" spans="39:39">
      <c r="AM23772" s="445"/>
    </row>
    <row r="23773" spans="39:39">
      <c r="AM23773" s="445"/>
    </row>
    <row r="23774" spans="39:39">
      <c r="AM23774" s="445"/>
    </row>
    <row r="23775" spans="39:39">
      <c r="AM23775" s="445"/>
    </row>
    <row r="23776" spans="39:39">
      <c r="AM23776" s="445"/>
    </row>
    <row r="23777" spans="39:39">
      <c r="AM23777" s="445"/>
    </row>
    <row r="23778" spans="39:39">
      <c r="AM23778" s="445"/>
    </row>
    <row r="23779" spans="39:39">
      <c r="AM23779" s="445"/>
    </row>
    <row r="23780" spans="39:39">
      <c r="AM23780" s="445"/>
    </row>
    <row r="23781" spans="39:39">
      <c r="AM23781" s="445"/>
    </row>
    <row r="23782" spans="39:39">
      <c r="AM23782" s="445"/>
    </row>
    <row r="23783" spans="39:39">
      <c r="AM23783" s="445"/>
    </row>
    <row r="23784" spans="39:39">
      <c r="AM23784" s="445"/>
    </row>
    <row r="23785" spans="39:39">
      <c r="AM23785" s="445"/>
    </row>
    <row r="23786" spans="39:39">
      <c r="AM23786" s="445"/>
    </row>
    <row r="23787" spans="39:39">
      <c r="AM23787" s="445"/>
    </row>
    <row r="23788" spans="39:39">
      <c r="AM23788" s="445"/>
    </row>
    <row r="23789" spans="39:39">
      <c r="AM23789" s="445"/>
    </row>
    <row r="23790" spans="39:39">
      <c r="AM23790" s="445"/>
    </row>
    <row r="23791" spans="39:39">
      <c r="AM23791" s="445"/>
    </row>
    <row r="23792" spans="39:39">
      <c r="AM23792" s="445"/>
    </row>
    <row r="23793" spans="39:39">
      <c r="AM23793" s="445"/>
    </row>
    <row r="23794" spans="39:39">
      <c r="AM23794" s="445"/>
    </row>
    <row r="23795" spans="39:39">
      <c r="AM23795" s="445"/>
    </row>
    <row r="23796" spans="39:39">
      <c r="AM23796" s="445"/>
    </row>
    <row r="23797" spans="39:39">
      <c r="AM23797" s="445"/>
    </row>
    <row r="23798" spans="39:39">
      <c r="AM23798" s="445"/>
    </row>
    <row r="23799" spans="39:39">
      <c r="AM23799" s="445"/>
    </row>
    <row r="23800" spans="39:39">
      <c r="AM23800" s="445"/>
    </row>
    <row r="23801" spans="39:39">
      <c r="AM23801" s="445"/>
    </row>
    <row r="23802" spans="39:39">
      <c r="AM23802" s="445"/>
    </row>
    <row r="23803" spans="39:39">
      <c r="AM23803" s="445"/>
    </row>
    <row r="23804" spans="39:39">
      <c r="AM23804" s="445"/>
    </row>
    <row r="23805" spans="39:39">
      <c r="AM23805" s="445"/>
    </row>
    <row r="23806" spans="39:39">
      <c r="AM23806" s="445"/>
    </row>
    <row r="23807" spans="39:39">
      <c r="AM23807" s="445"/>
    </row>
    <row r="23808" spans="39:39">
      <c r="AM23808" s="445"/>
    </row>
    <row r="23809" spans="39:39">
      <c r="AM23809" s="445"/>
    </row>
    <row r="23810" spans="39:39">
      <c r="AM23810" s="445"/>
    </row>
    <row r="23811" spans="39:39">
      <c r="AM23811" s="445"/>
    </row>
    <row r="23812" spans="39:39">
      <c r="AM23812" s="445"/>
    </row>
    <row r="23813" spans="39:39">
      <c r="AM23813" s="445"/>
    </row>
    <row r="23814" spans="39:39">
      <c r="AM23814" s="445"/>
    </row>
    <row r="23815" spans="39:39">
      <c r="AM23815" s="445"/>
    </row>
    <row r="23816" spans="39:39">
      <c r="AM23816" s="445"/>
    </row>
    <row r="23817" spans="39:39">
      <c r="AM23817" s="445"/>
    </row>
    <row r="23818" spans="39:39">
      <c r="AM23818" s="445"/>
    </row>
    <row r="23819" spans="39:39">
      <c r="AM23819" s="445"/>
    </row>
    <row r="23820" spans="39:39">
      <c r="AM23820" s="445"/>
    </row>
    <row r="23821" spans="39:39">
      <c r="AM23821" s="445"/>
    </row>
    <row r="23822" spans="39:39">
      <c r="AM23822" s="445"/>
    </row>
    <row r="23823" spans="39:39">
      <c r="AM23823" s="445"/>
    </row>
    <row r="23824" spans="39:39">
      <c r="AM23824" s="445"/>
    </row>
    <row r="23825" spans="39:39">
      <c r="AM23825" s="445"/>
    </row>
    <row r="23826" spans="39:39">
      <c r="AM23826" s="445"/>
    </row>
    <row r="23827" spans="39:39">
      <c r="AM23827" s="445"/>
    </row>
    <row r="23828" spans="39:39">
      <c r="AM23828" s="445"/>
    </row>
    <row r="23829" spans="39:39">
      <c r="AM23829" s="445"/>
    </row>
    <row r="23830" spans="39:39">
      <c r="AM23830" s="445"/>
    </row>
    <row r="23831" spans="39:39">
      <c r="AM23831" s="445"/>
    </row>
    <row r="23832" spans="39:39">
      <c r="AM23832" s="445"/>
    </row>
    <row r="23833" spans="39:39">
      <c r="AM23833" s="445"/>
    </row>
    <row r="23834" spans="39:39">
      <c r="AM23834" s="445"/>
    </row>
    <row r="23835" spans="39:39">
      <c r="AM23835" s="445"/>
    </row>
    <row r="23836" spans="39:39">
      <c r="AM23836" s="445"/>
    </row>
    <row r="23837" spans="39:39">
      <c r="AM23837" s="445"/>
    </row>
    <row r="23838" spans="39:39">
      <c r="AM23838" s="445"/>
    </row>
    <row r="23839" spans="39:39">
      <c r="AM23839" s="445"/>
    </row>
    <row r="23840" spans="39:39">
      <c r="AM23840" s="445"/>
    </row>
    <row r="23841" spans="39:39">
      <c r="AM23841" s="445"/>
    </row>
    <row r="23842" spans="39:39">
      <c r="AM23842" s="445"/>
    </row>
    <row r="23843" spans="39:39">
      <c r="AM23843" s="445"/>
    </row>
    <row r="23844" spans="39:39">
      <c r="AM23844" s="445"/>
    </row>
    <row r="23845" spans="39:39">
      <c r="AM23845" s="445"/>
    </row>
    <row r="23846" spans="39:39">
      <c r="AM23846" s="445"/>
    </row>
    <row r="23847" spans="39:39">
      <c r="AM23847" s="445"/>
    </row>
    <row r="23848" spans="39:39">
      <c r="AM23848" s="445"/>
    </row>
    <row r="23849" spans="39:39">
      <c r="AM23849" s="445"/>
    </row>
    <row r="23850" spans="39:39">
      <c r="AM23850" s="445"/>
    </row>
    <row r="23851" spans="39:39">
      <c r="AM23851" s="445"/>
    </row>
    <row r="23852" spans="39:39">
      <c r="AM23852" s="445"/>
    </row>
    <row r="23853" spans="39:39">
      <c r="AM23853" s="445"/>
    </row>
    <row r="23854" spans="39:39">
      <c r="AM23854" s="445"/>
    </row>
    <row r="23855" spans="39:39">
      <c r="AM23855" s="445"/>
    </row>
    <row r="23856" spans="39:39">
      <c r="AM23856" s="445"/>
    </row>
    <row r="23857" spans="39:39">
      <c r="AM23857" s="445"/>
    </row>
    <row r="23858" spans="39:39">
      <c r="AM23858" s="445"/>
    </row>
    <row r="23859" spans="39:39">
      <c r="AM23859" s="445"/>
    </row>
    <row r="23860" spans="39:39">
      <c r="AM23860" s="445"/>
    </row>
    <row r="23861" spans="39:39">
      <c r="AM23861" s="445"/>
    </row>
    <row r="23862" spans="39:39">
      <c r="AM23862" s="445"/>
    </row>
    <row r="23863" spans="39:39">
      <c r="AM23863" s="445"/>
    </row>
    <row r="23864" spans="39:39">
      <c r="AM23864" s="445"/>
    </row>
    <row r="23865" spans="39:39">
      <c r="AM23865" s="445"/>
    </row>
    <row r="23866" spans="39:39">
      <c r="AM23866" s="445"/>
    </row>
    <row r="23867" spans="39:39">
      <c r="AM23867" s="445"/>
    </row>
    <row r="23868" spans="39:39">
      <c r="AM23868" s="445"/>
    </row>
    <row r="23869" spans="39:39">
      <c r="AM23869" s="445"/>
    </row>
    <row r="23870" spans="39:39">
      <c r="AM23870" s="445"/>
    </row>
    <row r="23871" spans="39:39">
      <c r="AM23871" s="445"/>
    </row>
    <row r="23872" spans="39:39">
      <c r="AM23872" s="445"/>
    </row>
    <row r="23873" spans="39:39">
      <c r="AM23873" s="445"/>
    </row>
    <row r="23874" spans="39:39">
      <c r="AM23874" s="445"/>
    </row>
    <row r="23875" spans="39:39">
      <c r="AM23875" s="445"/>
    </row>
    <row r="23876" spans="39:39">
      <c r="AM23876" s="445"/>
    </row>
    <row r="23877" spans="39:39">
      <c r="AM23877" s="445"/>
    </row>
    <row r="23878" spans="39:39">
      <c r="AM23878" s="445"/>
    </row>
    <row r="23879" spans="39:39">
      <c r="AM23879" s="445"/>
    </row>
    <row r="23880" spans="39:39">
      <c r="AM23880" s="445"/>
    </row>
    <row r="23881" spans="39:39">
      <c r="AM23881" s="445"/>
    </row>
    <row r="23882" spans="39:39">
      <c r="AM23882" s="445"/>
    </row>
    <row r="23883" spans="39:39">
      <c r="AM23883" s="445"/>
    </row>
    <row r="23884" spans="39:39">
      <c r="AM23884" s="445"/>
    </row>
    <row r="23885" spans="39:39">
      <c r="AM23885" s="445"/>
    </row>
    <row r="23886" spans="39:39">
      <c r="AM23886" s="445"/>
    </row>
    <row r="23887" spans="39:39">
      <c r="AM23887" s="445"/>
    </row>
    <row r="23888" spans="39:39">
      <c r="AM23888" s="445"/>
    </row>
    <row r="23889" spans="39:39">
      <c r="AM23889" s="445"/>
    </row>
    <row r="23890" spans="39:39">
      <c r="AM23890" s="445"/>
    </row>
    <row r="23891" spans="39:39">
      <c r="AM23891" s="445"/>
    </row>
    <row r="23892" spans="39:39">
      <c r="AM23892" s="445"/>
    </row>
    <row r="23893" spans="39:39">
      <c r="AM23893" s="445"/>
    </row>
    <row r="23894" spans="39:39">
      <c r="AM23894" s="445"/>
    </row>
    <row r="23895" spans="39:39">
      <c r="AM23895" s="445"/>
    </row>
    <row r="23896" spans="39:39">
      <c r="AM23896" s="445"/>
    </row>
    <row r="23897" spans="39:39">
      <c r="AM23897" s="445"/>
    </row>
    <row r="23898" spans="39:39">
      <c r="AM23898" s="445"/>
    </row>
    <row r="23899" spans="39:39">
      <c r="AM23899" s="445"/>
    </row>
    <row r="23900" spans="39:39">
      <c r="AM23900" s="445"/>
    </row>
    <row r="23901" spans="39:39">
      <c r="AM23901" s="445"/>
    </row>
    <row r="23902" spans="39:39">
      <c r="AM23902" s="445"/>
    </row>
    <row r="23903" spans="39:39">
      <c r="AM23903" s="445"/>
    </row>
    <row r="23904" spans="39:39">
      <c r="AM23904" s="445"/>
    </row>
    <row r="23905" spans="39:39">
      <c r="AM23905" s="445"/>
    </row>
    <row r="23906" spans="39:39">
      <c r="AM23906" s="445"/>
    </row>
    <row r="23907" spans="39:39">
      <c r="AM23907" s="445"/>
    </row>
    <row r="23908" spans="39:39">
      <c r="AM23908" s="445"/>
    </row>
    <row r="23909" spans="39:39">
      <c r="AM23909" s="445"/>
    </row>
    <row r="23910" spans="39:39">
      <c r="AM23910" s="445"/>
    </row>
    <row r="23911" spans="39:39">
      <c r="AM23911" s="445"/>
    </row>
    <row r="23912" spans="39:39">
      <c r="AM23912" s="445"/>
    </row>
    <row r="23913" spans="39:39">
      <c r="AM23913" s="445"/>
    </row>
    <row r="23914" spans="39:39">
      <c r="AM23914" s="445"/>
    </row>
    <row r="23915" spans="39:39">
      <c r="AM23915" s="445"/>
    </row>
    <row r="23916" spans="39:39">
      <c r="AM23916" s="445"/>
    </row>
    <row r="23917" spans="39:39">
      <c r="AM23917" s="445"/>
    </row>
    <row r="23918" spans="39:39">
      <c r="AM23918" s="445"/>
    </row>
    <row r="23919" spans="39:39">
      <c r="AM23919" s="445"/>
    </row>
    <row r="23920" spans="39:39">
      <c r="AM23920" s="445"/>
    </row>
    <row r="23921" spans="39:39">
      <c r="AM23921" s="445"/>
    </row>
    <row r="23922" spans="39:39">
      <c r="AM23922" s="445"/>
    </row>
    <row r="23923" spans="39:39">
      <c r="AM23923" s="445"/>
    </row>
    <row r="23924" spans="39:39">
      <c r="AM23924" s="445"/>
    </row>
    <row r="23925" spans="39:39">
      <c r="AM23925" s="445"/>
    </row>
    <row r="23926" spans="39:39">
      <c r="AM23926" s="445"/>
    </row>
    <row r="23927" spans="39:39">
      <c r="AM23927" s="445"/>
    </row>
    <row r="23928" spans="39:39">
      <c r="AM23928" s="445"/>
    </row>
    <row r="23929" spans="39:39">
      <c r="AM23929" s="445"/>
    </row>
    <row r="23930" spans="39:39">
      <c r="AM23930" s="445"/>
    </row>
    <row r="23931" spans="39:39">
      <c r="AM23931" s="445"/>
    </row>
    <row r="23932" spans="39:39">
      <c r="AM23932" s="445"/>
    </row>
    <row r="23933" spans="39:39">
      <c r="AM23933" s="445"/>
    </row>
    <row r="23934" spans="39:39">
      <c r="AM23934" s="445"/>
    </row>
    <row r="23935" spans="39:39">
      <c r="AM23935" s="445"/>
    </row>
    <row r="23936" spans="39:39">
      <c r="AM23936" s="445"/>
    </row>
    <row r="23937" spans="39:39">
      <c r="AM23937" s="445"/>
    </row>
    <row r="23938" spans="39:39">
      <c r="AM23938" s="445"/>
    </row>
    <row r="23939" spans="39:39">
      <c r="AM23939" s="445"/>
    </row>
    <row r="23940" spans="39:39">
      <c r="AM23940" s="445"/>
    </row>
    <row r="23941" spans="39:39">
      <c r="AM23941" s="445"/>
    </row>
    <row r="23942" spans="39:39">
      <c r="AM23942" s="445"/>
    </row>
    <row r="23943" spans="39:39">
      <c r="AM23943" s="445"/>
    </row>
    <row r="23944" spans="39:39">
      <c r="AM23944" s="445"/>
    </row>
    <row r="23945" spans="39:39">
      <c r="AM23945" s="445"/>
    </row>
    <row r="23946" spans="39:39">
      <c r="AM23946" s="445"/>
    </row>
    <row r="23947" spans="39:39">
      <c r="AM23947" s="445"/>
    </row>
    <row r="23948" spans="39:39">
      <c r="AM23948" s="445"/>
    </row>
    <row r="23949" spans="39:39">
      <c r="AM23949" s="445"/>
    </row>
    <row r="23950" spans="39:39">
      <c r="AM23950" s="445"/>
    </row>
    <row r="23951" spans="39:39">
      <c r="AM23951" s="445"/>
    </row>
    <row r="23952" spans="39:39">
      <c r="AM23952" s="445"/>
    </row>
    <row r="23953" spans="39:39">
      <c r="AM23953" s="445"/>
    </row>
    <row r="23954" spans="39:39">
      <c r="AM23954" s="445"/>
    </row>
    <row r="23955" spans="39:39">
      <c r="AM23955" s="445"/>
    </row>
    <row r="23956" spans="39:39">
      <c r="AM23956" s="445"/>
    </row>
    <row r="23957" spans="39:39">
      <c r="AM23957" s="445"/>
    </row>
    <row r="23958" spans="39:39">
      <c r="AM23958" s="445"/>
    </row>
    <row r="23959" spans="39:39">
      <c r="AM23959" s="445"/>
    </row>
    <row r="23960" spans="39:39">
      <c r="AM23960" s="445"/>
    </row>
    <row r="23961" spans="39:39">
      <c r="AM23961" s="445"/>
    </row>
    <row r="23962" spans="39:39">
      <c r="AM23962" s="445"/>
    </row>
    <row r="23963" spans="39:39">
      <c r="AM23963" s="445"/>
    </row>
    <row r="23964" spans="39:39">
      <c r="AM23964" s="445"/>
    </row>
    <row r="23965" spans="39:39">
      <c r="AM23965" s="445"/>
    </row>
    <row r="23966" spans="39:39">
      <c r="AM23966" s="445"/>
    </row>
    <row r="23967" spans="39:39">
      <c r="AM23967" s="445"/>
    </row>
    <row r="23968" spans="39:39">
      <c r="AM23968" s="445"/>
    </row>
    <row r="23969" spans="39:39">
      <c r="AM23969" s="445"/>
    </row>
    <row r="23970" spans="39:39">
      <c r="AM23970" s="445"/>
    </row>
    <row r="23971" spans="39:39">
      <c r="AM23971" s="445"/>
    </row>
    <row r="23972" spans="39:39">
      <c r="AM23972" s="445"/>
    </row>
    <row r="23973" spans="39:39">
      <c r="AM23973" s="445"/>
    </row>
    <row r="23974" spans="39:39">
      <c r="AM23974" s="445"/>
    </row>
    <row r="23975" spans="39:39">
      <c r="AM23975" s="445"/>
    </row>
    <row r="23976" spans="39:39">
      <c r="AM23976" s="445"/>
    </row>
    <row r="23977" spans="39:39">
      <c r="AM23977" s="445"/>
    </row>
    <row r="23978" spans="39:39">
      <c r="AM23978" s="445"/>
    </row>
    <row r="23979" spans="39:39">
      <c r="AM23979" s="445"/>
    </row>
    <row r="23980" spans="39:39">
      <c r="AM23980" s="445"/>
    </row>
    <row r="23981" spans="39:39">
      <c r="AM23981" s="445"/>
    </row>
    <row r="23982" spans="39:39">
      <c r="AM23982" s="445"/>
    </row>
    <row r="23983" spans="39:39">
      <c r="AM23983" s="445"/>
    </row>
    <row r="23984" spans="39:39">
      <c r="AM23984" s="445"/>
    </row>
    <row r="23985" spans="39:39">
      <c r="AM23985" s="445"/>
    </row>
    <row r="23986" spans="39:39">
      <c r="AM23986" s="445"/>
    </row>
    <row r="23987" spans="39:39">
      <c r="AM23987" s="445"/>
    </row>
    <row r="23988" spans="39:39">
      <c r="AM23988" s="445"/>
    </row>
    <row r="23989" spans="39:39">
      <c r="AM23989" s="445"/>
    </row>
    <row r="23990" spans="39:39">
      <c r="AM23990" s="445"/>
    </row>
    <row r="23991" spans="39:39">
      <c r="AM23991" s="445"/>
    </row>
    <row r="23992" spans="39:39">
      <c r="AM23992" s="445"/>
    </row>
    <row r="23993" spans="39:39">
      <c r="AM23993" s="445"/>
    </row>
    <row r="23994" spans="39:39">
      <c r="AM23994" s="445"/>
    </row>
    <row r="23995" spans="39:39">
      <c r="AM23995" s="445"/>
    </row>
    <row r="23996" spans="39:39">
      <c r="AM23996" s="445"/>
    </row>
    <row r="23997" spans="39:39">
      <c r="AM23997" s="445"/>
    </row>
    <row r="23998" spans="39:39">
      <c r="AM23998" s="445"/>
    </row>
    <row r="23999" spans="39:39">
      <c r="AM23999" s="445"/>
    </row>
    <row r="24000" spans="39:39">
      <c r="AM24000" s="445"/>
    </row>
    <row r="24001" spans="39:39">
      <c r="AM24001" s="445"/>
    </row>
    <row r="24002" spans="39:39">
      <c r="AM24002" s="445"/>
    </row>
    <row r="24003" spans="39:39">
      <c r="AM24003" s="445"/>
    </row>
    <row r="24004" spans="39:39">
      <c r="AM24004" s="445"/>
    </row>
    <row r="24005" spans="39:39">
      <c r="AM24005" s="445"/>
    </row>
    <row r="24006" spans="39:39">
      <c r="AM24006" s="445"/>
    </row>
    <row r="24007" spans="39:39">
      <c r="AM24007" s="445"/>
    </row>
    <row r="24008" spans="39:39">
      <c r="AM24008" s="445"/>
    </row>
    <row r="24009" spans="39:39">
      <c r="AM24009" s="445"/>
    </row>
    <row r="24010" spans="39:39">
      <c r="AM24010" s="445"/>
    </row>
    <row r="24011" spans="39:39">
      <c r="AM24011" s="445"/>
    </row>
    <row r="24012" spans="39:39">
      <c r="AM24012" s="445"/>
    </row>
    <row r="24013" spans="39:39">
      <c r="AM24013" s="445"/>
    </row>
    <row r="24014" spans="39:39">
      <c r="AM24014" s="445"/>
    </row>
    <row r="24015" spans="39:39">
      <c r="AM24015" s="445"/>
    </row>
    <row r="24016" spans="39:39">
      <c r="AM24016" s="445"/>
    </row>
    <row r="24017" spans="39:39">
      <c r="AM24017" s="445"/>
    </row>
    <row r="24018" spans="39:39">
      <c r="AM24018" s="445"/>
    </row>
    <row r="24019" spans="39:39">
      <c r="AM24019" s="445"/>
    </row>
    <row r="24020" spans="39:39">
      <c r="AM24020" s="445"/>
    </row>
    <row r="24021" spans="39:39">
      <c r="AM24021" s="445"/>
    </row>
    <row r="24022" spans="39:39">
      <c r="AM24022" s="445"/>
    </row>
    <row r="24023" spans="39:39">
      <c r="AM24023" s="445"/>
    </row>
    <row r="24024" spans="39:39">
      <c r="AM24024" s="445"/>
    </row>
    <row r="24025" spans="39:39">
      <c r="AM24025" s="445"/>
    </row>
    <row r="24026" spans="39:39">
      <c r="AM24026" s="445"/>
    </row>
    <row r="24027" spans="39:39">
      <c r="AM24027" s="445"/>
    </row>
    <row r="24028" spans="39:39">
      <c r="AM24028" s="445"/>
    </row>
    <row r="24029" spans="39:39">
      <c r="AM24029" s="445"/>
    </row>
    <row r="24030" spans="39:39">
      <c r="AM24030" s="445"/>
    </row>
    <row r="24031" spans="39:39">
      <c r="AM24031" s="445"/>
    </row>
    <row r="24032" spans="39:39">
      <c r="AM24032" s="445"/>
    </row>
    <row r="24033" spans="39:39">
      <c r="AM24033" s="445"/>
    </row>
    <row r="24034" spans="39:39">
      <c r="AM24034" s="445"/>
    </row>
    <row r="24035" spans="39:39">
      <c r="AM24035" s="445"/>
    </row>
    <row r="24036" spans="39:39">
      <c r="AM24036" s="445"/>
    </row>
    <row r="24037" spans="39:39">
      <c r="AM24037" s="445"/>
    </row>
    <row r="24038" spans="39:39">
      <c r="AM24038" s="445"/>
    </row>
    <row r="24039" spans="39:39">
      <c r="AM24039" s="445"/>
    </row>
    <row r="24040" spans="39:39">
      <c r="AM24040" s="445"/>
    </row>
    <row r="24041" spans="39:39">
      <c r="AM24041" s="445"/>
    </row>
    <row r="24042" spans="39:39">
      <c r="AM24042" s="445"/>
    </row>
    <row r="24043" spans="39:39">
      <c r="AM24043" s="445"/>
    </row>
    <row r="24044" spans="39:39">
      <c r="AM24044" s="445"/>
    </row>
    <row r="24045" spans="39:39">
      <c r="AM24045" s="445"/>
    </row>
    <row r="24046" spans="39:39">
      <c r="AM24046" s="445"/>
    </row>
    <row r="24047" spans="39:39">
      <c r="AM24047" s="445"/>
    </row>
    <row r="24048" spans="39:39">
      <c r="AM24048" s="445"/>
    </row>
    <row r="24049" spans="39:39">
      <c r="AM24049" s="445"/>
    </row>
    <row r="24050" spans="39:39">
      <c r="AM24050" s="445"/>
    </row>
    <row r="24051" spans="39:39">
      <c r="AM24051" s="445"/>
    </row>
    <row r="24052" spans="39:39">
      <c r="AM24052" s="445"/>
    </row>
    <row r="24053" spans="39:39">
      <c r="AM24053" s="445"/>
    </row>
    <row r="24054" spans="39:39">
      <c r="AM24054" s="445"/>
    </row>
    <row r="24055" spans="39:39">
      <c r="AM24055" s="445"/>
    </row>
    <row r="24056" spans="39:39">
      <c r="AM24056" s="445"/>
    </row>
    <row r="24057" spans="39:39">
      <c r="AM24057" s="445"/>
    </row>
    <row r="24058" spans="39:39">
      <c r="AM24058" s="445"/>
    </row>
    <row r="24059" spans="39:39">
      <c r="AM24059" s="445"/>
    </row>
    <row r="24060" spans="39:39">
      <c r="AM24060" s="445"/>
    </row>
    <row r="24061" spans="39:39">
      <c r="AM24061" s="445"/>
    </row>
    <row r="24062" spans="39:39">
      <c r="AM24062" s="445"/>
    </row>
    <row r="24063" spans="39:39">
      <c r="AM24063" s="445"/>
    </row>
    <row r="24064" spans="39:39">
      <c r="AM24064" s="445"/>
    </row>
    <row r="24065" spans="39:39">
      <c r="AM24065" s="445"/>
    </row>
    <row r="24066" spans="39:39">
      <c r="AM24066" s="445"/>
    </row>
    <row r="24067" spans="39:39">
      <c r="AM24067" s="445"/>
    </row>
    <row r="24068" spans="39:39">
      <c r="AM24068" s="445"/>
    </row>
    <row r="24069" spans="39:39">
      <c r="AM24069" s="445"/>
    </row>
    <row r="24070" spans="39:39">
      <c r="AM24070" s="445"/>
    </row>
    <row r="24071" spans="39:39">
      <c r="AM24071" s="445"/>
    </row>
    <row r="24072" spans="39:39">
      <c r="AM24072" s="445"/>
    </row>
    <row r="24073" spans="39:39">
      <c r="AM24073" s="445"/>
    </row>
    <row r="24074" spans="39:39">
      <c r="AM24074" s="445"/>
    </row>
    <row r="24075" spans="39:39">
      <c r="AM24075" s="445"/>
    </row>
    <row r="24076" spans="39:39">
      <c r="AM24076" s="445"/>
    </row>
    <row r="24077" spans="39:39">
      <c r="AM24077" s="445"/>
    </row>
    <row r="24078" spans="39:39">
      <c r="AM24078" s="445"/>
    </row>
    <row r="24079" spans="39:39">
      <c r="AM24079" s="445"/>
    </row>
    <row r="24080" spans="39:39">
      <c r="AM24080" s="445"/>
    </row>
    <row r="24081" spans="39:39">
      <c r="AM24081" s="445"/>
    </row>
    <row r="24082" spans="39:39">
      <c r="AM24082" s="445"/>
    </row>
    <row r="24083" spans="39:39">
      <c r="AM24083" s="445"/>
    </row>
    <row r="24084" spans="39:39">
      <c r="AM24084" s="445"/>
    </row>
    <row r="24085" spans="39:39">
      <c r="AM24085" s="445"/>
    </row>
    <row r="24086" spans="39:39">
      <c r="AM24086" s="445"/>
    </row>
    <row r="24087" spans="39:39">
      <c r="AM24087" s="445"/>
    </row>
    <row r="24088" spans="39:39">
      <c r="AM24088" s="445"/>
    </row>
    <row r="24089" spans="39:39">
      <c r="AM24089" s="445"/>
    </row>
    <row r="24090" spans="39:39">
      <c r="AM24090" s="445"/>
    </row>
    <row r="24091" spans="39:39">
      <c r="AM24091" s="445"/>
    </row>
    <row r="24092" spans="39:39">
      <c r="AM24092" s="445"/>
    </row>
    <row r="24093" spans="39:39">
      <c r="AM24093" s="445"/>
    </row>
    <row r="24094" spans="39:39">
      <c r="AM24094" s="445"/>
    </row>
    <row r="24095" spans="39:39">
      <c r="AM24095" s="445"/>
    </row>
    <row r="24096" spans="39:39">
      <c r="AM24096" s="445"/>
    </row>
    <row r="24097" spans="39:39">
      <c r="AM24097" s="445"/>
    </row>
    <row r="24098" spans="39:39">
      <c r="AM24098" s="445"/>
    </row>
    <row r="24099" spans="39:39">
      <c r="AM24099" s="445"/>
    </row>
    <row r="24100" spans="39:39">
      <c r="AM24100" s="445"/>
    </row>
    <row r="24101" spans="39:39">
      <c r="AM24101" s="445"/>
    </row>
    <row r="24102" spans="39:39">
      <c r="AM24102" s="445"/>
    </row>
    <row r="24103" spans="39:39">
      <c r="AM24103" s="445"/>
    </row>
    <row r="24104" spans="39:39">
      <c r="AM24104" s="445"/>
    </row>
    <row r="24105" spans="39:39">
      <c r="AM24105" s="445"/>
    </row>
    <row r="24106" spans="39:39">
      <c r="AM24106" s="445"/>
    </row>
    <row r="24107" spans="39:39">
      <c r="AM24107" s="445"/>
    </row>
    <row r="24108" spans="39:39">
      <c r="AM24108" s="445"/>
    </row>
    <row r="24109" spans="39:39">
      <c r="AM24109" s="445"/>
    </row>
    <row r="24110" spans="39:39">
      <c r="AM24110" s="445"/>
    </row>
    <row r="24111" spans="39:39">
      <c r="AM24111" s="445"/>
    </row>
    <row r="24112" spans="39:39">
      <c r="AM24112" s="445"/>
    </row>
    <row r="24113" spans="39:39">
      <c r="AM24113" s="445"/>
    </row>
    <row r="24114" spans="39:39">
      <c r="AM24114" s="445"/>
    </row>
    <row r="24115" spans="39:39">
      <c r="AM24115" s="445"/>
    </row>
    <row r="24116" spans="39:39">
      <c r="AM24116" s="445"/>
    </row>
    <row r="24117" spans="39:39">
      <c r="AM24117" s="445"/>
    </row>
    <row r="24118" spans="39:39">
      <c r="AM24118" s="445"/>
    </row>
    <row r="24119" spans="39:39">
      <c r="AM24119" s="445"/>
    </row>
    <row r="24120" spans="39:39">
      <c r="AM24120" s="445"/>
    </row>
    <row r="24121" spans="39:39">
      <c r="AM24121" s="445"/>
    </row>
    <row r="24122" spans="39:39">
      <c r="AM24122" s="445"/>
    </row>
    <row r="24123" spans="39:39">
      <c r="AM24123" s="445"/>
    </row>
    <row r="24124" spans="39:39">
      <c r="AM24124" s="445"/>
    </row>
    <row r="24125" spans="39:39">
      <c r="AM24125" s="445"/>
    </row>
    <row r="24126" spans="39:39">
      <c r="AM24126" s="445"/>
    </row>
    <row r="24127" spans="39:39">
      <c r="AM24127" s="445"/>
    </row>
    <row r="24128" spans="39:39">
      <c r="AM24128" s="445"/>
    </row>
    <row r="24129" spans="39:39">
      <c r="AM24129" s="445"/>
    </row>
    <row r="24130" spans="39:39">
      <c r="AM24130" s="445"/>
    </row>
    <row r="24131" spans="39:39">
      <c r="AM24131" s="445"/>
    </row>
    <row r="24132" spans="39:39">
      <c r="AM24132" s="445"/>
    </row>
    <row r="24133" spans="39:39">
      <c r="AM24133" s="445"/>
    </row>
    <row r="24134" spans="39:39">
      <c r="AM24134" s="445"/>
    </row>
    <row r="24135" spans="39:39">
      <c r="AM24135" s="445"/>
    </row>
    <row r="24136" spans="39:39">
      <c r="AM24136" s="445"/>
    </row>
    <row r="24137" spans="39:39">
      <c r="AM24137" s="445"/>
    </row>
    <row r="24138" spans="39:39">
      <c r="AM24138" s="445"/>
    </row>
    <row r="24139" spans="39:39">
      <c r="AM24139" s="445"/>
    </row>
    <row r="24140" spans="39:39">
      <c r="AM24140" s="445"/>
    </row>
    <row r="24141" spans="39:39">
      <c r="AM24141" s="445"/>
    </row>
    <row r="24142" spans="39:39">
      <c r="AM24142" s="445"/>
    </row>
    <row r="24143" spans="39:39">
      <c r="AM24143" s="445"/>
    </row>
    <row r="24144" spans="39:39">
      <c r="AM24144" s="445"/>
    </row>
    <row r="24145" spans="39:39">
      <c r="AM24145" s="445"/>
    </row>
    <row r="24146" spans="39:39">
      <c r="AM24146" s="445"/>
    </row>
    <row r="24147" spans="39:39">
      <c r="AM24147" s="445"/>
    </row>
    <row r="24148" spans="39:39">
      <c r="AM24148" s="445"/>
    </row>
    <row r="24149" spans="39:39">
      <c r="AM24149" s="445"/>
    </row>
    <row r="24150" spans="39:39">
      <c r="AM24150" s="445"/>
    </row>
    <row r="24151" spans="39:39">
      <c r="AM24151" s="445"/>
    </row>
    <row r="24152" spans="39:39">
      <c r="AM24152" s="445"/>
    </row>
    <row r="24153" spans="39:39">
      <c r="AM24153" s="445"/>
    </row>
    <row r="24154" spans="39:39">
      <c r="AM24154" s="445"/>
    </row>
    <row r="24155" spans="39:39">
      <c r="AM24155" s="445"/>
    </row>
    <row r="24156" spans="39:39">
      <c r="AM24156" s="445"/>
    </row>
    <row r="24157" spans="39:39">
      <c r="AM24157" s="445"/>
    </row>
    <row r="24158" spans="39:39">
      <c r="AM24158" s="445"/>
    </row>
    <row r="24159" spans="39:39">
      <c r="AM24159" s="445"/>
    </row>
    <row r="24160" spans="39:39">
      <c r="AM24160" s="445"/>
    </row>
    <row r="24161" spans="39:39">
      <c r="AM24161" s="445"/>
    </row>
    <row r="24162" spans="39:39">
      <c r="AM24162" s="445"/>
    </row>
    <row r="24163" spans="39:39">
      <c r="AM24163" s="445"/>
    </row>
    <row r="24164" spans="39:39">
      <c r="AM24164" s="445"/>
    </row>
    <row r="24165" spans="39:39">
      <c r="AM24165" s="445"/>
    </row>
    <row r="24166" spans="39:39">
      <c r="AM24166" s="445"/>
    </row>
    <row r="24167" spans="39:39">
      <c r="AM24167" s="445"/>
    </row>
    <row r="24168" spans="39:39">
      <c r="AM24168" s="445"/>
    </row>
    <row r="24169" spans="39:39">
      <c r="AM24169" s="445"/>
    </row>
    <row r="24170" spans="39:39">
      <c r="AM24170" s="445"/>
    </row>
    <row r="24171" spans="39:39">
      <c r="AM24171" s="445"/>
    </row>
    <row r="24172" spans="39:39">
      <c r="AM24172" s="445"/>
    </row>
    <row r="24173" spans="39:39">
      <c r="AM24173" s="445"/>
    </row>
    <row r="24174" spans="39:39">
      <c r="AM24174" s="445"/>
    </row>
    <row r="24175" spans="39:39">
      <c r="AM24175" s="445"/>
    </row>
    <row r="24176" spans="39:39">
      <c r="AM24176" s="445"/>
    </row>
    <row r="24177" spans="39:39">
      <c r="AM24177" s="445"/>
    </row>
    <row r="24178" spans="39:39">
      <c r="AM24178" s="445"/>
    </row>
    <row r="24179" spans="39:39">
      <c r="AM24179" s="445"/>
    </row>
    <row r="24180" spans="39:39">
      <c r="AM24180" s="445"/>
    </row>
    <row r="24181" spans="39:39">
      <c r="AM24181" s="445"/>
    </row>
    <row r="24182" spans="39:39">
      <c r="AM24182" s="445"/>
    </row>
    <row r="24183" spans="39:39">
      <c r="AM24183" s="445"/>
    </row>
    <row r="24184" spans="39:39">
      <c r="AM24184" s="445"/>
    </row>
    <row r="24185" spans="39:39">
      <c r="AM24185" s="445"/>
    </row>
    <row r="24186" spans="39:39">
      <c r="AM24186" s="445"/>
    </row>
    <row r="24187" spans="39:39">
      <c r="AM24187" s="445"/>
    </row>
    <row r="24188" spans="39:39">
      <c r="AM24188" s="445"/>
    </row>
    <row r="24189" spans="39:39">
      <c r="AM24189" s="445"/>
    </row>
    <row r="24190" spans="39:39">
      <c r="AM24190" s="445"/>
    </row>
    <row r="24191" spans="39:39">
      <c r="AM24191" s="445"/>
    </row>
    <row r="24192" spans="39:39">
      <c r="AM24192" s="445"/>
    </row>
    <row r="24193" spans="39:39">
      <c r="AM24193" s="445"/>
    </row>
    <row r="24194" spans="39:39">
      <c r="AM24194" s="445"/>
    </row>
    <row r="24195" spans="39:39">
      <c r="AM24195" s="445"/>
    </row>
    <row r="24196" spans="39:39">
      <c r="AM24196" s="445"/>
    </row>
    <row r="24197" spans="39:39">
      <c r="AM24197" s="445"/>
    </row>
    <row r="24198" spans="39:39">
      <c r="AM24198" s="445"/>
    </row>
    <row r="24199" spans="39:39">
      <c r="AM24199" s="445"/>
    </row>
    <row r="24200" spans="39:39">
      <c r="AM24200" s="445"/>
    </row>
    <row r="24201" spans="39:39">
      <c r="AM24201" s="445"/>
    </row>
    <row r="24202" spans="39:39">
      <c r="AM24202" s="445"/>
    </row>
    <row r="24203" spans="39:39">
      <c r="AM24203" s="445"/>
    </row>
    <row r="24204" spans="39:39">
      <c r="AM24204" s="445"/>
    </row>
    <row r="24205" spans="39:39">
      <c r="AM24205" s="445"/>
    </row>
    <row r="24206" spans="39:39">
      <c r="AM24206" s="445"/>
    </row>
    <row r="24207" spans="39:39">
      <c r="AM24207" s="445"/>
    </row>
    <row r="24208" spans="39:39">
      <c r="AM24208" s="445"/>
    </row>
    <row r="24209" spans="39:39">
      <c r="AM24209" s="445"/>
    </row>
    <row r="24210" spans="39:39">
      <c r="AM24210" s="445"/>
    </row>
    <row r="24211" spans="39:39">
      <c r="AM24211" s="445"/>
    </row>
    <row r="24212" spans="39:39">
      <c r="AM24212" s="445"/>
    </row>
    <row r="24213" spans="39:39">
      <c r="AM24213" s="445"/>
    </row>
    <row r="24214" spans="39:39">
      <c r="AM24214" s="445"/>
    </row>
    <row r="24215" spans="39:39">
      <c r="AM24215" s="445"/>
    </row>
    <row r="24216" spans="39:39">
      <c r="AM24216" s="445"/>
    </row>
    <row r="24217" spans="39:39">
      <c r="AM24217" s="445"/>
    </row>
    <row r="24218" spans="39:39">
      <c r="AM24218" s="445"/>
    </row>
    <row r="24219" spans="39:39">
      <c r="AM24219" s="445"/>
    </row>
    <row r="24220" spans="39:39">
      <c r="AM24220" s="445"/>
    </row>
    <row r="24221" spans="39:39">
      <c r="AM24221" s="445"/>
    </row>
    <row r="24222" spans="39:39">
      <c r="AM24222" s="445"/>
    </row>
    <row r="24223" spans="39:39">
      <c r="AM24223" s="445"/>
    </row>
    <row r="24224" spans="39:39">
      <c r="AM24224" s="445"/>
    </row>
    <row r="24225" spans="39:39">
      <c r="AM24225" s="445"/>
    </row>
    <row r="24226" spans="39:39">
      <c r="AM24226" s="445"/>
    </row>
    <row r="24227" spans="39:39">
      <c r="AM24227" s="445"/>
    </row>
    <row r="24228" spans="39:39">
      <c r="AM24228" s="445"/>
    </row>
    <row r="24229" spans="39:39">
      <c r="AM24229" s="445"/>
    </row>
    <row r="24230" spans="39:39">
      <c r="AM24230" s="445"/>
    </row>
    <row r="24231" spans="39:39">
      <c r="AM24231" s="445"/>
    </row>
    <row r="24232" spans="39:39">
      <c r="AM24232" s="445"/>
    </row>
    <row r="24233" spans="39:39">
      <c r="AM24233" s="445"/>
    </row>
    <row r="24234" spans="39:39">
      <c r="AM24234" s="445"/>
    </row>
    <row r="24235" spans="39:39">
      <c r="AM24235" s="445"/>
    </row>
    <row r="24236" spans="39:39">
      <c r="AM24236" s="445"/>
    </row>
    <row r="24237" spans="39:39">
      <c r="AM24237" s="445"/>
    </row>
    <row r="24238" spans="39:39">
      <c r="AM24238" s="445"/>
    </row>
    <row r="24239" spans="39:39">
      <c r="AM24239" s="445"/>
    </row>
    <row r="24240" spans="39:39">
      <c r="AM24240" s="445"/>
    </row>
    <row r="24241" spans="39:39">
      <c r="AM24241" s="445"/>
    </row>
    <row r="24242" spans="39:39">
      <c r="AM24242" s="445"/>
    </row>
    <row r="24243" spans="39:39">
      <c r="AM24243" s="445"/>
    </row>
    <row r="24244" spans="39:39">
      <c r="AM24244" s="445"/>
    </row>
    <row r="24245" spans="39:39">
      <c r="AM24245" s="445"/>
    </row>
    <row r="24246" spans="39:39">
      <c r="AM24246" s="445"/>
    </row>
    <row r="24247" spans="39:39">
      <c r="AM24247" s="445"/>
    </row>
    <row r="24248" spans="39:39">
      <c r="AM24248" s="445"/>
    </row>
    <row r="24249" spans="39:39">
      <c r="AM24249" s="445"/>
    </row>
    <row r="24250" spans="39:39">
      <c r="AM24250" s="445"/>
    </row>
    <row r="24251" spans="39:39">
      <c r="AM24251" s="445"/>
    </row>
    <row r="24252" spans="39:39">
      <c r="AM24252" s="445"/>
    </row>
    <row r="24253" spans="39:39">
      <c r="AM24253" s="445"/>
    </row>
    <row r="24254" spans="39:39">
      <c r="AM24254" s="445"/>
    </row>
    <row r="24255" spans="39:39">
      <c r="AM24255" s="445"/>
    </row>
    <row r="24256" spans="39:39">
      <c r="AM24256" s="445"/>
    </row>
    <row r="24257" spans="39:39">
      <c r="AM24257" s="445"/>
    </row>
    <row r="24258" spans="39:39">
      <c r="AM24258" s="445"/>
    </row>
    <row r="24259" spans="39:39">
      <c r="AM24259" s="445"/>
    </row>
    <row r="24260" spans="39:39">
      <c r="AM24260" s="445"/>
    </row>
    <row r="24261" spans="39:39">
      <c r="AM24261" s="445"/>
    </row>
    <row r="24262" spans="39:39">
      <c r="AM24262" s="445"/>
    </row>
    <row r="24263" spans="39:39">
      <c r="AM24263" s="445"/>
    </row>
    <row r="24264" spans="39:39">
      <c r="AM24264" s="445"/>
    </row>
    <row r="24265" spans="39:39">
      <c r="AM24265" s="445"/>
    </row>
    <row r="24266" spans="39:39">
      <c r="AM24266" s="445"/>
    </row>
    <row r="24267" spans="39:39">
      <c r="AM24267" s="445"/>
    </row>
    <row r="24268" spans="39:39">
      <c r="AM24268" s="445"/>
    </row>
    <row r="24269" spans="39:39">
      <c r="AM24269" s="445"/>
    </row>
    <row r="24270" spans="39:39">
      <c r="AM24270" s="445"/>
    </row>
    <row r="24271" spans="39:39">
      <c r="AM24271" s="445"/>
    </row>
    <row r="24272" spans="39:39">
      <c r="AM24272" s="445"/>
    </row>
    <row r="24273" spans="39:39">
      <c r="AM24273" s="445"/>
    </row>
    <row r="24274" spans="39:39">
      <c r="AM24274" s="445"/>
    </row>
    <row r="24275" spans="39:39">
      <c r="AM24275" s="445"/>
    </row>
    <row r="24276" spans="39:39">
      <c r="AM24276" s="445"/>
    </row>
    <row r="24277" spans="39:39">
      <c r="AM24277" s="445"/>
    </row>
    <row r="24278" spans="39:39">
      <c r="AM24278" s="445"/>
    </row>
    <row r="24279" spans="39:39">
      <c r="AM24279" s="445"/>
    </row>
    <row r="24280" spans="39:39">
      <c r="AM24280" s="445"/>
    </row>
    <row r="24281" spans="39:39">
      <c r="AM24281" s="445"/>
    </row>
    <row r="24282" spans="39:39">
      <c r="AM24282" s="445"/>
    </row>
    <row r="24283" spans="39:39">
      <c r="AM24283" s="445"/>
    </row>
    <row r="24284" spans="39:39">
      <c r="AM24284" s="445"/>
    </row>
    <row r="24285" spans="39:39">
      <c r="AM24285" s="445"/>
    </row>
    <row r="24286" spans="39:39">
      <c r="AM24286" s="445"/>
    </row>
    <row r="24287" spans="39:39">
      <c r="AM24287" s="445"/>
    </row>
    <row r="24288" spans="39:39">
      <c r="AM24288" s="445"/>
    </row>
    <row r="24289" spans="39:39">
      <c r="AM24289" s="445"/>
    </row>
    <row r="24290" spans="39:39">
      <c r="AM24290" s="445"/>
    </row>
    <row r="24291" spans="39:39">
      <c r="AM24291" s="445"/>
    </row>
    <row r="24292" spans="39:39">
      <c r="AM24292" s="445"/>
    </row>
    <row r="24293" spans="39:39">
      <c r="AM24293" s="445"/>
    </row>
    <row r="24294" spans="39:39">
      <c r="AM24294" s="445"/>
    </row>
    <row r="24295" spans="39:39">
      <c r="AM24295" s="445"/>
    </row>
    <row r="24296" spans="39:39">
      <c r="AM24296" s="445"/>
    </row>
    <row r="24297" spans="39:39">
      <c r="AM24297" s="445"/>
    </row>
    <row r="24298" spans="39:39">
      <c r="AM24298" s="445"/>
    </row>
    <row r="24299" spans="39:39">
      <c r="AM24299" s="445"/>
    </row>
    <row r="24300" spans="39:39">
      <c r="AM24300" s="445"/>
    </row>
    <row r="24301" spans="39:39">
      <c r="AM24301" s="445"/>
    </row>
    <row r="24302" spans="39:39">
      <c r="AM24302" s="445"/>
    </row>
    <row r="24303" spans="39:39">
      <c r="AM24303" s="445"/>
    </row>
    <row r="24304" spans="39:39">
      <c r="AM24304" s="445"/>
    </row>
    <row r="24305" spans="39:39">
      <c r="AM24305" s="445"/>
    </row>
    <row r="24306" spans="39:39">
      <c r="AM24306" s="445"/>
    </row>
    <row r="24307" spans="39:39">
      <c r="AM24307" s="445"/>
    </row>
    <row r="24308" spans="39:39">
      <c r="AM24308" s="445"/>
    </row>
    <row r="24309" spans="39:39">
      <c r="AM24309" s="445"/>
    </row>
    <row r="24310" spans="39:39">
      <c r="AM24310" s="445"/>
    </row>
    <row r="24311" spans="39:39">
      <c r="AM24311" s="445"/>
    </row>
    <row r="24312" spans="39:39">
      <c r="AM24312" s="445"/>
    </row>
    <row r="24313" spans="39:39">
      <c r="AM24313" s="445"/>
    </row>
    <row r="24314" spans="39:39">
      <c r="AM24314" s="445"/>
    </row>
    <row r="24315" spans="39:39">
      <c r="AM24315" s="445"/>
    </row>
    <row r="24316" spans="39:39">
      <c r="AM24316" s="445"/>
    </row>
    <row r="24317" spans="39:39">
      <c r="AM24317" s="445"/>
    </row>
    <row r="24318" spans="39:39">
      <c r="AM24318" s="445"/>
    </row>
    <row r="24319" spans="39:39">
      <c r="AM24319" s="445"/>
    </row>
    <row r="24320" spans="39:39">
      <c r="AM24320" s="445"/>
    </row>
    <row r="24321" spans="39:39">
      <c r="AM24321" s="445"/>
    </row>
    <row r="24322" spans="39:39">
      <c r="AM24322" s="445"/>
    </row>
    <row r="24323" spans="39:39">
      <c r="AM24323" s="445"/>
    </row>
    <row r="24324" spans="39:39">
      <c r="AM24324" s="445"/>
    </row>
    <row r="24325" spans="39:39">
      <c r="AM24325" s="445"/>
    </row>
    <row r="24326" spans="39:39">
      <c r="AM24326" s="445"/>
    </row>
    <row r="24327" spans="39:39">
      <c r="AM24327" s="445"/>
    </row>
    <row r="24328" spans="39:39">
      <c r="AM24328" s="445"/>
    </row>
    <row r="24329" spans="39:39">
      <c r="AM24329" s="445"/>
    </row>
    <row r="24330" spans="39:39">
      <c r="AM24330" s="445"/>
    </row>
    <row r="24331" spans="39:39">
      <c r="AM24331" s="445"/>
    </row>
    <row r="24332" spans="39:39">
      <c r="AM24332" s="445"/>
    </row>
    <row r="24333" spans="39:39">
      <c r="AM24333" s="445"/>
    </row>
    <row r="24334" spans="39:39">
      <c r="AM24334" s="445"/>
    </row>
    <row r="24335" spans="39:39">
      <c r="AM24335" s="445"/>
    </row>
    <row r="24336" spans="39:39">
      <c r="AM24336" s="445"/>
    </row>
    <row r="24337" spans="39:39">
      <c r="AM24337" s="445"/>
    </row>
    <row r="24338" spans="39:39">
      <c r="AM24338" s="445"/>
    </row>
    <row r="24339" spans="39:39">
      <c r="AM24339" s="445"/>
    </row>
    <row r="24340" spans="39:39">
      <c r="AM24340" s="445"/>
    </row>
    <row r="24341" spans="39:39">
      <c r="AM24341" s="445"/>
    </row>
    <row r="24342" spans="39:39">
      <c r="AM24342" s="445"/>
    </row>
    <row r="24343" spans="39:39">
      <c r="AM24343" s="445"/>
    </row>
    <row r="24344" spans="39:39">
      <c r="AM24344" s="445"/>
    </row>
    <row r="24345" spans="39:39">
      <c r="AM24345" s="445"/>
    </row>
    <row r="24346" spans="39:39">
      <c r="AM24346" s="445"/>
    </row>
    <row r="24347" spans="39:39">
      <c r="AM24347" s="445"/>
    </row>
    <row r="24348" spans="39:39">
      <c r="AM24348" s="445"/>
    </row>
    <row r="24349" spans="39:39">
      <c r="AM24349" s="445"/>
    </row>
    <row r="24350" spans="39:39">
      <c r="AM24350" s="445"/>
    </row>
    <row r="24351" spans="39:39">
      <c r="AM24351" s="445"/>
    </row>
    <row r="24352" spans="39:39">
      <c r="AM24352" s="445"/>
    </row>
    <row r="24353" spans="39:39">
      <c r="AM24353" s="445"/>
    </row>
    <row r="24354" spans="39:39">
      <c r="AM24354" s="445"/>
    </row>
    <row r="24355" spans="39:39">
      <c r="AM24355" s="445"/>
    </row>
    <row r="24356" spans="39:39">
      <c r="AM24356" s="445"/>
    </row>
    <row r="24357" spans="39:39">
      <c r="AM24357" s="445"/>
    </row>
    <row r="24358" spans="39:39">
      <c r="AM24358" s="445"/>
    </row>
    <row r="24359" spans="39:39">
      <c r="AM24359" s="445"/>
    </row>
    <row r="24360" spans="39:39">
      <c r="AM24360" s="445"/>
    </row>
    <row r="24361" spans="39:39">
      <c r="AM24361" s="445"/>
    </row>
    <row r="24362" spans="39:39">
      <c r="AM24362" s="445"/>
    </row>
    <row r="24363" spans="39:39">
      <c r="AM24363" s="445"/>
    </row>
    <row r="24364" spans="39:39">
      <c r="AM24364" s="445"/>
    </row>
    <row r="24365" spans="39:39">
      <c r="AM24365" s="445"/>
    </row>
    <row r="24366" spans="39:39">
      <c r="AM24366" s="445"/>
    </row>
    <row r="24367" spans="39:39">
      <c r="AM24367" s="445"/>
    </row>
    <row r="24368" spans="39:39">
      <c r="AM24368" s="445"/>
    </row>
    <row r="24369" spans="39:39">
      <c r="AM24369" s="445"/>
    </row>
    <row r="24370" spans="39:39">
      <c r="AM24370" s="445"/>
    </row>
    <row r="24371" spans="39:39">
      <c r="AM24371" s="445"/>
    </row>
    <row r="24372" spans="39:39">
      <c r="AM24372" s="445"/>
    </row>
    <row r="24373" spans="39:39">
      <c r="AM24373" s="445"/>
    </row>
    <row r="24374" spans="39:39">
      <c r="AM24374" s="445"/>
    </row>
    <row r="24375" spans="39:39">
      <c r="AM24375" s="445"/>
    </row>
    <row r="24376" spans="39:39">
      <c r="AM24376" s="445"/>
    </row>
    <row r="24377" spans="39:39">
      <c r="AM24377" s="445"/>
    </row>
    <row r="24378" spans="39:39">
      <c r="AM24378" s="445"/>
    </row>
    <row r="24379" spans="39:39">
      <c r="AM24379" s="445"/>
    </row>
    <row r="24380" spans="39:39">
      <c r="AM24380" s="445"/>
    </row>
    <row r="24381" spans="39:39">
      <c r="AM24381" s="445"/>
    </row>
    <row r="24382" spans="39:39">
      <c r="AM24382" s="445"/>
    </row>
    <row r="24383" spans="39:39">
      <c r="AM24383" s="445"/>
    </row>
    <row r="24384" spans="39:39">
      <c r="AM24384" s="445"/>
    </row>
    <row r="24385" spans="39:39">
      <c r="AM24385" s="445"/>
    </row>
    <row r="24386" spans="39:39">
      <c r="AM24386" s="445"/>
    </row>
    <row r="24387" spans="39:39">
      <c r="AM24387" s="445"/>
    </row>
    <row r="24388" spans="39:39">
      <c r="AM24388" s="445"/>
    </row>
    <row r="24389" spans="39:39">
      <c r="AM24389" s="445"/>
    </row>
    <row r="24390" spans="39:39">
      <c r="AM24390" s="445"/>
    </row>
    <row r="24391" spans="39:39">
      <c r="AM24391" s="445"/>
    </row>
    <row r="24392" spans="39:39">
      <c r="AM24392" s="445"/>
    </row>
    <row r="24393" spans="39:39">
      <c r="AM24393" s="445"/>
    </row>
    <row r="24394" spans="39:39">
      <c r="AM24394" s="445"/>
    </row>
    <row r="24395" spans="39:39">
      <c r="AM24395" s="445"/>
    </row>
    <row r="24396" spans="39:39">
      <c r="AM24396" s="445"/>
    </row>
    <row r="24397" spans="39:39">
      <c r="AM24397" s="445"/>
    </row>
    <row r="24398" spans="39:39">
      <c r="AM24398" s="445"/>
    </row>
    <row r="24399" spans="39:39">
      <c r="AM24399" s="445"/>
    </row>
    <row r="24400" spans="39:39">
      <c r="AM24400" s="445"/>
    </row>
    <row r="24401" spans="39:39">
      <c r="AM24401" s="445"/>
    </row>
    <row r="24402" spans="39:39">
      <c r="AM24402" s="445"/>
    </row>
    <row r="24403" spans="39:39">
      <c r="AM24403" s="445"/>
    </row>
    <row r="24404" spans="39:39">
      <c r="AM24404" s="445"/>
    </row>
    <row r="24405" spans="39:39">
      <c r="AM24405" s="445"/>
    </row>
    <row r="24406" spans="39:39">
      <c r="AM24406" s="445"/>
    </row>
    <row r="24407" spans="39:39">
      <c r="AM24407" s="445"/>
    </row>
    <row r="24408" spans="39:39">
      <c r="AM24408" s="445"/>
    </row>
    <row r="24409" spans="39:39">
      <c r="AM24409" s="445"/>
    </row>
    <row r="24410" spans="39:39">
      <c r="AM24410" s="445"/>
    </row>
    <row r="24411" spans="39:39">
      <c r="AM24411" s="445"/>
    </row>
    <row r="24412" spans="39:39">
      <c r="AM24412" s="445"/>
    </row>
    <row r="24413" spans="39:39">
      <c r="AM24413" s="445"/>
    </row>
    <row r="24414" spans="39:39">
      <c r="AM24414" s="445"/>
    </row>
    <row r="24415" spans="39:39">
      <c r="AM24415" s="445"/>
    </row>
    <row r="24416" spans="39:39">
      <c r="AM24416" s="445"/>
    </row>
    <row r="24417" spans="39:39">
      <c r="AM24417" s="445"/>
    </row>
    <row r="24418" spans="39:39">
      <c r="AM24418" s="445"/>
    </row>
    <row r="24419" spans="39:39">
      <c r="AM24419" s="445"/>
    </row>
    <row r="24420" spans="39:39">
      <c r="AM24420" s="445"/>
    </row>
    <row r="24421" spans="39:39">
      <c r="AM24421" s="445"/>
    </row>
    <row r="24422" spans="39:39">
      <c r="AM24422" s="445"/>
    </row>
    <row r="24423" spans="39:39">
      <c r="AM24423" s="445"/>
    </row>
    <row r="24424" spans="39:39">
      <c r="AM24424" s="445"/>
    </row>
    <row r="24425" spans="39:39">
      <c r="AM24425" s="445"/>
    </row>
    <row r="24426" spans="39:39">
      <c r="AM24426" s="445"/>
    </row>
    <row r="24427" spans="39:39">
      <c r="AM24427" s="445"/>
    </row>
    <row r="24428" spans="39:39">
      <c r="AM24428" s="445"/>
    </row>
    <row r="24429" spans="39:39">
      <c r="AM24429" s="445"/>
    </row>
    <row r="24430" spans="39:39">
      <c r="AM24430" s="445"/>
    </row>
    <row r="24431" spans="39:39">
      <c r="AM24431" s="445"/>
    </row>
    <row r="24432" spans="39:39">
      <c r="AM24432" s="445"/>
    </row>
    <row r="24433" spans="39:39">
      <c r="AM24433" s="445"/>
    </row>
    <row r="24434" spans="39:39">
      <c r="AM24434" s="445"/>
    </row>
    <row r="24435" spans="39:39">
      <c r="AM24435" s="445"/>
    </row>
    <row r="24436" spans="39:39">
      <c r="AM24436" s="445"/>
    </row>
    <row r="24437" spans="39:39">
      <c r="AM24437" s="445"/>
    </row>
    <row r="24438" spans="39:39">
      <c r="AM24438" s="445"/>
    </row>
    <row r="24439" spans="39:39">
      <c r="AM24439" s="445"/>
    </row>
    <row r="24440" spans="39:39">
      <c r="AM24440" s="445"/>
    </row>
    <row r="24441" spans="39:39">
      <c r="AM24441" s="445"/>
    </row>
    <row r="24442" spans="39:39">
      <c r="AM24442" s="445"/>
    </row>
    <row r="24443" spans="39:39">
      <c r="AM24443" s="445"/>
    </row>
    <row r="24444" spans="39:39">
      <c r="AM24444" s="445"/>
    </row>
    <row r="24445" spans="39:39">
      <c r="AM24445" s="445"/>
    </row>
    <row r="24446" spans="39:39">
      <c r="AM24446" s="445"/>
    </row>
    <row r="24447" spans="39:39">
      <c r="AM24447" s="445"/>
    </row>
    <row r="24448" spans="39:39">
      <c r="AM24448" s="445"/>
    </row>
    <row r="24449" spans="39:39">
      <c r="AM24449" s="445"/>
    </row>
    <row r="24450" spans="39:39">
      <c r="AM24450" s="445"/>
    </row>
    <row r="24451" spans="39:39">
      <c r="AM24451" s="445"/>
    </row>
    <row r="24452" spans="39:39">
      <c r="AM24452" s="445"/>
    </row>
    <row r="24453" spans="39:39">
      <c r="AM24453" s="445"/>
    </row>
    <row r="24454" spans="39:39">
      <c r="AM24454" s="445"/>
    </row>
    <row r="24455" spans="39:39">
      <c r="AM24455" s="445"/>
    </row>
    <row r="24456" spans="39:39">
      <c r="AM24456" s="445"/>
    </row>
    <row r="24457" spans="39:39">
      <c r="AM24457" s="445"/>
    </row>
    <row r="24458" spans="39:39">
      <c r="AM24458" s="445"/>
    </row>
    <row r="24459" spans="39:39">
      <c r="AM24459" s="445"/>
    </row>
    <row r="24460" spans="39:39">
      <c r="AM24460" s="445"/>
    </row>
    <row r="24461" spans="39:39">
      <c r="AM24461" s="445"/>
    </row>
    <row r="24462" spans="39:39">
      <c r="AM24462" s="445"/>
    </row>
    <row r="24463" spans="39:39">
      <c r="AM24463" s="445"/>
    </row>
    <row r="24464" spans="39:39">
      <c r="AM24464" s="445"/>
    </row>
    <row r="24465" spans="39:39">
      <c r="AM24465" s="445"/>
    </row>
    <row r="24466" spans="39:39">
      <c r="AM24466" s="445"/>
    </row>
    <row r="24467" spans="39:39">
      <c r="AM24467" s="445"/>
    </row>
    <row r="24468" spans="39:39">
      <c r="AM24468" s="445"/>
    </row>
    <row r="24469" spans="39:39">
      <c r="AM24469" s="445"/>
    </row>
    <row r="24470" spans="39:39">
      <c r="AM24470" s="445"/>
    </row>
    <row r="24471" spans="39:39">
      <c r="AM24471" s="445"/>
    </row>
    <row r="24472" spans="39:39">
      <c r="AM24472" s="445"/>
    </row>
    <row r="24473" spans="39:39">
      <c r="AM24473" s="445"/>
    </row>
    <row r="24474" spans="39:39">
      <c r="AM24474" s="445"/>
    </row>
    <row r="24475" spans="39:39">
      <c r="AM24475" s="445"/>
    </row>
    <row r="24476" spans="39:39">
      <c r="AM24476" s="445"/>
    </row>
    <row r="24477" spans="39:39">
      <c r="AM24477" s="445"/>
    </row>
    <row r="24478" spans="39:39">
      <c r="AM24478" s="445"/>
    </row>
    <row r="24479" spans="39:39">
      <c r="AM24479" s="445"/>
    </row>
    <row r="24480" spans="39:39">
      <c r="AM24480" s="445"/>
    </row>
    <row r="24481" spans="39:39">
      <c r="AM24481" s="445"/>
    </row>
    <row r="24482" spans="39:39">
      <c r="AM24482" s="445"/>
    </row>
    <row r="24483" spans="39:39">
      <c r="AM24483" s="445"/>
    </row>
    <row r="24484" spans="39:39">
      <c r="AM24484" s="445"/>
    </row>
    <row r="24485" spans="39:39">
      <c r="AM24485" s="445"/>
    </row>
    <row r="24486" spans="39:39">
      <c r="AM24486" s="445"/>
    </row>
    <row r="24487" spans="39:39">
      <c r="AM24487" s="445"/>
    </row>
    <row r="24488" spans="39:39">
      <c r="AM24488" s="445"/>
    </row>
    <row r="24489" spans="39:39">
      <c r="AM24489" s="445"/>
    </row>
    <row r="24490" spans="39:39">
      <c r="AM24490" s="445"/>
    </row>
    <row r="24491" spans="39:39">
      <c r="AM24491" s="445"/>
    </row>
    <row r="24492" spans="39:39">
      <c r="AM24492" s="445"/>
    </row>
    <row r="24493" spans="39:39">
      <c r="AM24493" s="445"/>
    </row>
    <row r="24494" spans="39:39">
      <c r="AM24494" s="445"/>
    </row>
    <row r="24495" spans="39:39">
      <c r="AM24495" s="445"/>
    </row>
    <row r="24496" spans="39:39">
      <c r="AM24496" s="445"/>
    </row>
    <row r="24497" spans="39:39">
      <c r="AM24497" s="445"/>
    </row>
    <row r="24498" spans="39:39">
      <c r="AM24498" s="445"/>
    </row>
    <row r="24499" spans="39:39">
      <c r="AM24499" s="445"/>
    </row>
    <row r="24500" spans="39:39">
      <c r="AM24500" s="445"/>
    </row>
    <row r="24501" spans="39:39">
      <c r="AM24501" s="445"/>
    </row>
    <row r="24502" spans="39:39">
      <c r="AM24502" s="445"/>
    </row>
    <row r="24503" spans="39:39">
      <c r="AM24503" s="445"/>
    </row>
    <row r="24504" spans="39:39">
      <c r="AM24504" s="445"/>
    </row>
    <row r="24505" spans="39:39">
      <c r="AM24505" s="445"/>
    </row>
    <row r="24506" spans="39:39">
      <c r="AM24506" s="445"/>
    </row>
    <row r="24507" spans="39:39">
      <c r="AM24507" s="445"/>
    </row>
    <row r="24508" spans="39:39">
      <c r="AM24508" s="445"/>
    </row>
    <row r="24509" spans="39:39">
      <c r="AM24509" s="445"/>
    </row>
    <row r="24510" spans="39:39">
      <c r="AM24510" s="445"/>
    </row>
    <row r="24511" spans="39:39">
      <c r="AM24511" s="445"/>
    </row>
    <row r="24512" spans="39:39">
      <c r="AM24512" s="445"/>
    </row>
    <row r="24513" spans="39:39">
      <c r="AM24513" s="445"/>
    </row>
    <row r="24514" spans="39:39">
      <c r="AM24514" s="445"/>
    </row>
    <row r="24515" spans="39:39">
      <c r="AM24515" s="445"/>
    </row>
    <row r="24516" spans="39:39">
      <c r="AM24516" s="445"/>
    </row>
    <row r="24517" spans="39:39">
      <c r="AM24517" s="445"/>
    </row>
    <row r="24518" spans="39:39">
      <c r="AM24518" s="445"/>
    </row>
    <row r="24519" spans="39:39">
      <c r="AM24519" s="445"/>
    </row>
    <row r="24520" spans="39:39">
      <c r="AM24520" s="445"/>
    </row>
    <row r="24521" spans="39:39">
      <c r="AM24521" s="445"/>
    </row>
    <row r="24522" spans="39:39">
      <c r="AM24522" s="445"/>
    </row>
    <row r="24523" spans="39:39">
      <c r="AM24523" s="445"/>
    </row>
    <row r="24524" spans="39:39">
      <c r="AM24524" s="445"/>
    </row>
    <row r="24525" spans="39:39">
      <c r="AM24525" s="445"/>
    </row>
    <row r="24526" spans="39:39">
      <c r="AM24526" s="445"/>
    </row>
    <row r="24527" spans="39:39">
      <c r="AM24527" s="445"/>
    </row>
    <row r="24528" spans="39:39">
      <c r="AM24528" s="445"/>
    </row>
    <row r="24529" spans="39:39">
      <c r="AM24529" s="445"/>
    </row>
    <row r="24530" spans="39:39">
      <c r="AM24530" s="445"/>
    </row>
    <row r="24531" spans="39:39">
      <c r="AM24531" s="445"/>
    </row>
    <row r="24532" spans="39:39">
      <c r="AM24532" s="445"/>
    </row>
    <row r="24533" spans="39:39">
      <c r="AM24533" s="445"/>
    </row>
    <row r="24534" spans="39:39">
      <c r="AM24534" s="445"/>
    </row>
    <row r="24535" spans="39:39">
      <c r="AM24535" s="445"/>
    </row>
    <row r="24536" spans="39:39">
      <c r="AM24536" s="445"/>
    </row>
    <row r="24537" spans="39:39">
      <c r="AM24537" s="445"/>
    </row>
    <row r="24538" spans="39:39">
      <c r="AM24538" s="445"/>
    </row>
    <row r="24539" spans="39:39">
      <c r="AM24539" s="445"/>
    </row>
    <row r="24540" spans="39:39">
      <c r="AM24540" s="445"/>
    </row>
    <row r="24541" spans="39:39">
      <c r="AM24541" s="445"/>
    </row>
    <row r="24542" spans="39:39">
      <c r="AM24542" s="445"/>
    </row>
    <row r="24543" spans="39:39">
      <c r="AM24543" s="445"/>
    </row>
    <row r="24544" spans="39:39">
      <c r="AM24544" s="445"/>
    </row>
    <row r="24545" spans="39:39">
      <c r="AM24545" s="445"/>
    </row>
    <row r="24546" spans="39:39">
      <c r="AM24546" s="445"/>
    </row>
    <row r="24547" spans="39:39">
      <c r="AM24547" s="445"/>
    </row>
    <row r="24548" spans="39:39">
      <c r="AM24548" s="445"/>
    </row>
    <row r="24549" spans="39:39">
      <c r="AM24549" s="445"/>
    </row>
    <row r="24550" spans="39:39">
      <c r="AM24550" s="445"/>
    </row>
    <row r="24551" spans="39:39">
      <c r="AM24551" s="445"/>
    </row>
    <row r="24552" spans="39:39">
      <c r="AM24552" s="445"/>
    </row>
    <row r="24553" spans="39:39">
      <c r="AM24553" s="445"/>
    </row>
    <row r="24554" spans="39:39">
      <c r="AM24554" s="445"/>
    </row>
    <row r="24555" spans="39:39">
      <c r="AM24555" s="445"/>
    </row>
    <row r="24556" spans="39:39">
      <c r="AM24556" s="445"/>
    </row>
    <row r="24557" spans="39:39">
      <c r="AM24557" s="445"/>
    </row>
    <row r="24558" spans="39:39">
      <c r="AM24558" s="445"/>
    </row>
    <row r="24559" spans="39:39">
      <c r="AM24559" s="445"/>
    </row>
    <row r="24560" spans="39:39">
      <c r="AM24560" s="445"/>
    </row>
    <row r="24561" spans="39:39">
      <c r="AM24561" s="445"/>
    </row>
    <row r="24562" spans="39:39">
      <c r="AM24562" s="445"/>
    </row>
    <row r="24563" spans="39:39">
      <c r="AM24563" s="445"/>
    </row>
    <row r="24564" spans="39:39">
      <c r="AM24564" s="445"/>
    </row>
    <row r="24565" spans="39:39">
      <c r="AM24565" s="445"/>
    </row>
    <row r="24566" spans="39:39">
      <c r="AM24566" s="445"/>
    </row>
    <row r="24567" spans="39:39">
      <c r="AM24567" s="445"/>
    </row>
    <row r="24568" spans="39:39">
      <c r="AM24568" s="445"/>
    </row>
    <row r="24569" spans="39:39">
      <c r="AM24569" s="445"/>
    </row>
    <row r="24570" spans="39:39">
      <c r="AM24570" s="445"/>
    </row>
    <row r="24571" spans="39:39">
      <c r="AM24571" s="445"/>
    </row>
    <row r="24572" spans="39:39">
      <c r="AM24572" s="445"/>
    </row>
    <row r="24573" spans="39:39">
      <c r="AM24573" s="445"/>
    </row>
    <row r="24574" spans="39:39">
      <c r="AM24574" s="445"/>
    </row>
    <row r="24575" spans="39:39">
      <c r="AM24575" s="445"/>
    </row>
    <row r="24576" spans="39:39">
      <c r="AM24576" s="445"/>
    </row>
    <row r="24577" spans="39:39">
      <c r="AM24577" s="445"/>
    </row>
    <row r="24578" spans="39:39">
      <c r="AM24578" s="445"/>
    </row>
    <row r="24579" spans="39:39">
      <c r="AM24579" s="445"/>
    </row>
    <row r="24580" spans="39:39">
      <c r="AM24580" s="445"/>
    </row>
    <row r="24581" spans="39:39">
      <c r="AM24581" s="445"/>
    </row>
    <row r="24582" spans="39:39">
      <c r="AM24582" s="445"/>
    </row>
    <row r="24583" spans="39:39">
      <c r="AM24583" s="445"/>
    </row>
    <row r="24584" spans="39:39">
      <c r="AM24584" s="445"/>
    </row>
    <row r="24585" spans="39:39">
      <c r="AM24585" s="445"/>
    </row>
    <row r="24586" spans="39:39">
      <c r="AM24586" s="445"/>
    </row>
    <row r="24587" spans="39:39">
      <c r="AM24587" s="445"/>
    </row>
    <row r="24588" spans="39:39">
      <c r="AM24588" s="445"/>
    </row>
    <row r="24589" spans="39:39">
      <c r="AM24589" s="445"/>
    </row>
    <row r="24590" spans="39:39">
      <c r="AM24590" s="445"/>
    </row>
    <row r="24591" spans="39:39">
      <c r="AM24591" s="445"/>
    </row>
    <row r="24592" spans="39:39">
      <c r="AM24592" s="445"/>
    </row>
    <row r="24593" spans="39:39">
      <c r="AM24593" s="445"/>
    </row>
    <row r="24594" spans="39:39">
      <c r="AM24594" s="445"/>
    </row>
    <row r="24595" spans="39:39">
      <c r="AM24595" s="445"/>
    </row>
    <row r="24596" spans="39:39">
      <c r="AM24596" s="445"/>
    </row>
    <row r="24597" spans="39:39">
      <c r="AM24597" s="445"/>
    </row>
    <row r="24598" spans="39:39">
      <c r="AM24598" s="445"/>
    </row>
    <row r="24599" spans="39:39">
      <c r="AM24599" s="445"/>
    </row>
    <row r="24600" spans="39:39">
      <c r="AM24600" s="445"/>
    </row>
    <row r="24601" spans="39:39">
      <c r="AM24601" s="445"/>
    </row>
    <row r="24602" spans="39:39">
      <c r="AM24602" s="445"/>
    </row>
    <row r="24603" spans="39:39">
      <c r="AM24603" s="445"/>
    </row>
    <row r="24604" spans="39:39">
      <c r="AM24604" s="445"/>
    </row>
    <row r="24605" spans="39:39">
      <c r="AM24605" s="445"/>
    </row>
    <row r="24606" spans="39:39">
      <c r="AM24606" s="445"/>
    </row>
    <row r="24607" spans="39:39">
      <c r="AM24607" s="445"/>
    </row>
    <row r="24608" spans="39:39">
      <c r="AM24608" s="445"/>
    </row>
    <row r="24609" spans="39:39">
      <c r="AM24609" s="445"/>
    </row>
    <row r="24610" spans="39:39">
      <c r="AM24610" s="445"/>
    </row>
    <row r="24611" spans="39:39">
      <c r="AM24611" s="445"/>
    </row>
    <row r="24612" spans="39:39">
      <c r="AM24612" s="445"/>
    </row>
    <row r="24613" spans="39:39">
      <c r="AM24613" s="445"/>
    </row>
    <row r="24614" spans="39:39">
      <c r="AM24614" s="445"/>
    </row>
    <row r="24615" spans="39:39">
      <c r="AM24615" s="445"/>
    </row>
    <row r="24616" spans="39:39">
      <c r="AM24616" s="445"/>
    </row>
    <row r="24617" spans="39:39">
      <c r="AM24617" s="445"/>
    </row>
    <row r="24618" spans="39:39">
      <c r="AM24618" s="445"/>
    </row>
    <row r="24619" spans="39:39">
      <c r="AM24619" s="445"/>
    </row>
    <row r="24620" spans="39:39">
      <c r="AM24620" s="445"/>
    </row>
    <row r="24621" spans="39:39">
      <c r="AM24621" s="445"/>
    </row>
    <row r="24622" spans="39:39">
      <c r="AM24622" s="445"/>
    </row>
    <row r="24623" spans="39:39">
      <c r="AM24623" s="445"/>
    </row>
    <row r="24624" spans="39:39">
      <c r="AM24624" s="445"/>
    </row>
    <row r="24625" spans="39:39">
      <c r="AM24625" s="445"/>
    </row>
    <row r="24626" spans="39:39">
      <c r="AM24626" s="445"/>
    </row>
    <row r="24627" spans="39:39">
      <c r="AM24627" s="445"/>
    </row>
    <row r="24628" spans="39:39">
      <c r="AM24628" s="445"/>
    </row>
    <row r="24629" spans="39:39">
      <c r="AM24629" s="445"/>
    </row>
    <row r="24630" spans="39:39">
      <c r="AM24630" s="445"/>
    </row>
    <row r="24631" spans="39:39">
      <c r="AM24631" s="445"/>
    </row>
    <row r="24632" spans="39:39">
      <c r="AM24632" s="445"/>
    </row>
    <row r="24633" spans="39:39">
      <c r="AM24633" s="445"/>
    </row>
    <row r="24634" spans="39:39">
      <c r="AM24634" s="445"/>
    </row>
    <row r="24635" spans="39:39">
      <c r="AM24635" s="445"/>
    </row>
    <row r="24636" spans="39:39">
      <c r="AM24636" s="445"/>
    </row>
    <row r="24637" spans="39:39">
      <c r="AM24637" s="445"/>
    </row>
    <row r="24638" spans="39:39">
      <c r="AM24638" s="445"/>
    </row>
    <row r="24639" spans="39:39">
      <c r="AM24639" s="445"/>
    </row>
    <row r="24640" spans="39:39">
      <c r="AM24640" s="445"/>
    </row>
    <row r="24641" spans="39:39">
      <c r="AM24641" s="445"/>
    </row>
    <row r="24642" spans="39:39">
      <c r="AM24642" s="445"/>
    </row>
    <row r="24643" spans="39:39">
      <c r="AM24643" s="445"/>
    </row>
    <row r="24644" spans="39:39">
      <c r="AM24644" s="445"/>
    </row>
    <row r="24645" spans="39:39">
      <c r="AM24645" s="445"/>
    </row>
    <row r="24646" spans="39:39">
      <c r="AM24646" s="445"/>
    </row>
    <row r="24647" spans="39:39">
      <c r="AM24647" s="445"/>
    </row>
    <row r="24648" spans="39:39">
      <c r="AM24648" s="445"/>
    </row>
    <row r="24649" spans="39:39">
      <c r="AM24649" s="445"/>
    </row>
    <row r="24650" spans="39:39">
      <c r="AM24650" s="445"/>
    </row>
    <row r="24651" spans="39:39">
      <c r="AM24651" s="445"/>
    </row>
    <row r="24652" spans="39:39">
      <c r="AM24652" s="445"/>
    </row>
    <row r="24653" spans="39:39">
      <c r="AM24653" s="445"/>
    </row>
    <row r="24654" spans="39:39">
      <c r="AM24654" s="445"/>
    </row>
    <row r="24655" spans="39:39">
      <c r="AM24655" s="445"/>
    </row>
    <row r="24656" spans="39:39">
      <c r="AM24656" s="445"/>
    </row>
    <row r="24657" spans="39:39">
      <c r="AM24657" s="445"/>
    </row>
    <row r="24658" spans="39:39">
      <c r="AM24658" s="445"/>
    </row>
    <row r="24659" spans="39:39">
      <c r="AM24659" s="445"/>
    </row>
    <row r="24660" spans="39:39">
      <c r="AM24660" s="445"/>
    </row>
    <row r="24661" spans="39:39">
      <c r="AM24661" s="445"/>
    </row>
    <row r="24662" spans="39:39">
      <c r="AM24662" s="445"/>
    </row>
    <row r="24663" spans="39:39">
      <c r="AM24663" s="445"/>
    </row>
    <row r="24664" spans="39:39">
      <c r="AM24664" s="445"/>
    </row>
    <row r="24665" spans="39:39">
      <c r="AM24665" s="445"/>
    </row>
    <row r="24666" spans="39:39">
      <c r="AM24666" s="445"/>
    </row>
    <row r="24667" spans="39:39">
      <c r="AM24667" s="445"/>
    </row>
    <row r="24668" spans="39:39">
      <c r="AM24668" s="445"/>
    </row>
    <row r="24669" spans="39:39">
      <c r="AM24669" s="445"/>
    </row>
    <row r="24670" spans="39:39">
      <c r="AM24670" s="445"/>
    </row>
    <row r="24671" spans="39:39">
      <c r="AM24671" s="445"/>
    </row>
    <row r="24672" spans="39:39">
      <c r="AM24672" s="445"/>
    </row>
    <row r="24673" spans="39:39">
      <c r="AM24673" s="445"/>
    </row>
    <row r="24674" spans="39:39">
      <c r="AM24674" s="445"/>
    </row>
    <row r="24675" spans="39:39">
      <c r="AM24675" s="445"/>
    </row>
    <row r="24676" spans="39:39">
      <c r="AM24676" s="445"/>
    </row>
    <row r="24677" spans="39:39">
      <c r="AM24677" s="445"/>
    </row>
    <row r="24678" spans="39:39">
      <c r="AM24678" s="445"/>
    </row>
    <row r="24679" spans="39:39">
      <c r="AM24679" s="445"/>
    </row>
    <row r="24680" spans="39:39">
      <c r="AM24680" s="445"/>
    </row>
    <row r="24681" spans="39:39">
      <c r="AM24681" s="445"/>
    </row>
    <row r="24682" spans="39:39">
      <c r="AM24682" s="445"/>
    </row>
    <row r="24683" spans="39:39">
      <c r="AM24683" s="445"/>
    </row>
    <row r="24684" spans="39:39">
      <c r="AM24684" s="445"/>
    </row>
    <row r="24685" spans="39:39">
      <c r="AM24685" s="445"/>
    </row>
    <row r="24686" spans="39:39">
      <c r="AM24686" s="445"/>
    </row>
    <row r="24687" spans="39:39">
      <c r="AM24687" s="445"/>
    </row>
    <row r="24688" spans="39:39">
      <c r="AM24688" s="445"/>
    </row>
    <row r="24689" spans="39:39">
      <c r="AM24689" s="445"/>
    </row>
    <row r="24690" spans="39:39">
      <c r="AM24690" s="445"/>
    </row>
    <row r="24691" spans="39:39">
      <c r="AM24691" s="445"/>
    </row>
    <row r="24692" spans="39:39">
      <c r="AM24692" s="445"/>
    </row>
    <row r="24693" spans="39:39">
      <c r="AM24693" s="445"/>
    </row>
    <row r="24694" spans="39:39">
      <c r="AM24694" s="445"/>
    </row>
    <row r="24695" spans="39:39">
      <c r="AM24695" s="445"/>
    </row>
    <row r="24696" spans="39:39">
      <c r="AM24696" s="445"/>
    </row>
    <row r="24697" spans="39:39">
      <c r="AM24697" s="445"/>
    </row>
    <row r="24698" spans="39:39">
      <c r="AM24698" s="445"/>
    </row>
    <row r="24699" spans="39:39">
      <c r="AM24699" s="445"/>
    </row>
    <row r="24700" spans="39:39">
      <c r="AM24700" s="445"/>
    </row>
    <row r="24701" spans="39:39">
      <c r="AM24701" s="445"/>
    </row>
    <row r="24702" spans="39:39">
      <c r="AM24702" s="445"/>
    </row>
    <row r="24703" spans="39:39">
      <c r="AM24703" s="445"/>
    </row>
    <row r="24704" spans="39:39">
      <c r="AM24704" s="445"/>
    </row>
    <row r="24705" spans="39:39">
      <c r="AM24705" s="445"/>
    </row>
    <row r="24706" spans="39:39">
      <c r="AM24706" s="445"/>
    </row>
    <row r="24707" spans="39:39">
      <c r="AM24707" s="445"/>
    </row>
    <row r="24708" spans="39:39">
      <c r="AM24708" s="445"/>
    </row>
    <row r="24709" spans="39:39">
      <c r="AM24709" s="445"/>
    </row>
    <row r="24710" spans="39:39">
      <c r="AM24710" s="445"/>
    </row>
    <row r="24711" spans="39:39">
      <c r="AM24711" s="445"/>
    </row>
    <row r="24712" spans="39:39">
      <c r="AM24712" s="445"/>
    </row>
    <row r="24713" spans="39:39">
      <c r="AM24713" s="445"/>
    </row>
    <row r="24714" spans="39:39">
      <c r="AM24714" s="445"/>
    </row>
    <row r="24715" spans="39:39">
      <c r="AM24715" s="445"/>
    </row>
    <row r="24716" spans="39:39">
      <c r="AM24716" s="445"/>
    </row>
    <row r="24717" spans="39:39">
      <c r="AM24717" s="445"/>
    </row>
    <row r="24718" spans="39:39">
      <c r="AM24718" s="445"/>
    </row>
    <row r="24719" spans="39:39">
      <c r="AM24719" s="445"/>
    </row>
    <row r="24720" spans="39:39">
      <c r="AM24720" s="445"/>
    </row>
    <row r="24721" spans="39:39">
      <c r="AM24721" s="445"/>
    </row>
    <row r="24722" spans="39:39">
      <c r="AM24722" s="445"/>
    </row>
    <row r="24723" spans="39:39">
      <c r="AM24723" s="445"/>
    </row>
    <row r="24724" spans="39:39">
      <c r="AM24724" s="445"/>
    </row>
    <row r="24725" spans="39:39">
      <c r="AM24725" s="445"/>
    </row>
    <row r="24726" spans="39:39">
      <c r="AM24726" s="445"/>
    </row>
    <row r="24727" spans="39:39">
      <c r="AM24727" s="445"/>
    </row>
    <row r="24728" spans="39:39">
      <c r="AM24728" s="445"/>
    </row>
    <row r="24729" spans="39:39">
      <c r="AM24729" s="445"/>
    </row>
    <row r="24730" spans="39:39">
      <c r="AM24730" s="445"/>
    </row>
    <row r="24731" spans="39:39">
      <c r="AM24731" s="445"/>
    </row>
    <row r="24732" spans="39:39">
      <c r="AM24732" s="445"/>
    </row>
    <row r="24733" spans="39:39">
      <c r="AM24733" s="445"/>
    </row>
    <row r="24734" spans="39:39">
      <c r="AM24734" s="445"/>
    </row>
    <row r="24735" spans="39:39">
      <c r="AM24735" s="445"/>
    </row>
    <row r="24736" spans="39:39">
      <c r="AM24736" s="445"/>
    </row>
    <row r="24737" spans="39:39">
      <c r="AM24737" s="445"/>
    </row>
    <row r="24738" spans="39:39">
      <c r="AM24738" s="445"/>
    </row>
    <row r="24739" spans="39:39">
      <c r="AM24739" s="445"/>
    </row>
    <row r="24740" spans="39:39">
      <c r="AM24740" s="445"/>
    </row>
    <row r="24741" spans="39:39">
      <c r="AM24741" s="445"/>
    </row>
    <row r="24742" spans="39:39">
      <c r="AM24742" s="445"/>
    </row>
    <row r="24743" spans="39:39">
      <c r="AM24743" s="445"/>
    </row>
    <row r="24744" spans="39:39">
      <c r="AM24744" s="445"/>
    </row>
    <row r="24745" spans="39:39">
      <c r="AM24745" s="445"/>
    </row>
    <row r="24746" spans="39:39">
      <c r="AM24746" s="445"/>
    </row>
    <row r="24747" spans="39:39">
      <c r="AM24747" s="445"/>
    </row>
    <row r="24748" spans="39:39">
      <c r="AM24748" s="445"/>
    </row>
    <row r="24749" spans="39:39">
      <c r="AM24749" s="445"/>
    </row>
    <row r="24750" spans="39:39">
      <c r="AM24750" s="445"/>
    </row>
    <row r="24751" spans="39:39">
      <c r="AM24751" s="445"/>
    </row>
    <row r="24752" spans="39:39">
      <c r="AM24752" s="445"/>
    </row>
    <row r="24753" spans="39:39">
      <c r="AM24753" s="445"/>
    </row>
    <row r="24754" spans="39:39">
      <c r="AM24754" s="445"/>
    </row>
    <row r="24755" spans="39:39">
      <c r="AM24755" s="445"/>
    </row>
    <row r="24756" spans="39:39">
      <c r="AM24756" s="445"/>
    </row>
    <row r="24757" spans="39:39">
      <c r="AM24757" s="445"/>
    </row>
    <row r="24758" spans="39:39">
      <c r="AM24758" s="445"/>
    </row>
    <row r="24759" spans="39:39">
      <c r="AM24759" s="445"/>
    </row>
    <row r="24760" spans="39:39">
      <c r="AM24760" s="445"/>
    </row>
    <row r="24761" spans="39:39">
      <c r="AM24761" s="445"/>
    </row>
    <row r="24762" spans="39:39">
      <c r="AM24762" s="445"/>
    </row>
    <row r="24763" spans="39:39">
      <c r="AM24763" s="445"/>
    </row>
    <row r="24764" spans="39:39">
      <c r="AM24764" s="445"/>
    </row>
    <row r="24765" spans="39:39">
      <c r="AM24765" s="445"/>
    </row>
    <row r="24766" spans="39:39">
      <c r="AM24766" s="445"/>
    </row>
    <row r="24767" spans="39:39">
      <c r="AM24767" s="445"/>
    </row>
    <row r="24768" spans="39:39">
      <c r="AM24768" s="445"/>
    </row>
    <row r="24769" spans="39:39">
      <c r="AM24769" s="445"/>
    </row>
    <row r="24770" spans="39:39">
      <c r="AM24770" s="445"/>
    </row>
    <row r="24771" spans="39:39">
      <c r="AM24771" s="445"/>
    </row>
    <row r="24772" spans="39:39">
      <c r="AM24772" s="445"/>
    </row>
    <row r="24773" spans="39:39">
      <c r="AM24773" s="445"/>
    </row>
    <row r="24774" spans="39:39">
      <c r="AM24774" s="445"/>
    </row>
    <row r="24775" spans="39:39">
      <c r="AM24775" s="445"/>
    </row>
    <row r="24776" spans="39:39">
      <c r="AM24776" s="445"/>
    </row>
    <row r="24777" spans="39:39">
      <c r="AM24777" s="445"/>
    </row>
    <row r="24778" spans="39:39">
      <c r="AM24778" s="445"/>
    </row>
    <row r="24779" spans="39:39">
      <c r="AM24779" s="445"/>
    </row>
    <row r="24780" spans="39:39">
      <c r="AM24780" s="445"/>
    </row>
    <row r="24781" spans="39:39">
      <c r="AM24781" s="445"/>
    </row>
    <row r="24782" spans="39:39">
      <c r="AM24782" s="445"/>
    </row>
    <row r="24783" spans="39:39">
      <c r="AM24783" s="445"/>
    </row>
    <row r="24784" spans="39:39">
      <c r="AM24784" s="445"/>
    </row>
    <row r="24785" spans="39:39">
      <c r="AM24785" s="445"/>
    </row>
    <row r="24786" spans="39:39">
      <c r="AM24786" s="445"/>
    </row>
    <row r="24787" spans="39:39">
      <c r="AM24787" s="445"/>
    </row>
    <row r="24788" spans="39:39">
      <c r="AM24788" s="445"/>
    </row>
    <row r="24789" spans="39:39">
      <c r="AM24789" s="445"/>
    </row>
    <row r="24790" spans="39:39">
      <c r="AM24790" s="445"/>
    </row>
    <row r="24791" spans="39:39">
      <c r="AM24791" s="445"/>
    </row>
    <row r="24792" spans="39:39">
      <c r="AM24792" s="445"/>
    </row>
    <row r="24793" spans="39:39">
      <c r="AM24793" s="445"/>
    </row>
    <row r="24794" spans="39:39">
      <c r="AM24794" s="445"/>
    </row>
    <row r="24795" spans="39:39">
      <c r="AM24795" s="445"/>
    </row>
    <row r="24796" spans="39:39">
      <c r="AM24796" s="445"/>
    </row>
    <row r="24797" spans="39:39">
      <c r="AM24797" s="445"/>
    </row>
    <row r="24798" spans="39:39">
      <c r="AM24798" s="445"/>
    </row>
    <row r="24799" spans="39:39">
      <c r="AM24799" s="445"/>
    </row>
    <row r="24800" spans="39:39">
      <c r="AM24800" s="445"/>
    </row>
    <row r="24801" spans="39:39">
      <c r="AM24801" s="445"/>
    </row>
    <row r="24802" spans="39:39">
      <c r="AM24802" s="445"/>
    </row>
    <row r="24803" spans="39:39">
      <c r="AM24803" s="445"/>
    </row>
    <row r="24804" spans="39:39">
      <c r="AM24804" s="445"/>
    </row>
    <row r="24805" spans="39:39">
      <c r="AM24805" s="445"/>
    </row>
    <row r="24806" spans="39:39">
      <c r="AM24806" s="445"/>
    </row>
    <row r="24807" spans="39:39">
      <c r="AM24807" s="445"/>
    </row>
    <row r="24808" spans="39:39">
      <c r="AM24808" s="445"/>
    </row>
    <row r="24809" spans="39:39">
      <c r="AM24809" s="445"/>
    </row>
    <row r="24810" spans="39:39">
      <c r="AM24810" s="445"/>
    </row>
    <row r="24811" spans="39:39">
      <c r="AM24811" s="445"/>
    </row>
    <row r="24812" spans="39:39">
      <c r="AM24812" s="445"/>
    </row>
    <row r="24813" spans="39:39">
      <c r="AM24813" s="445"/>
    </row>
    <row r="24814" spans="39:39">
      <c r="AM24814" s="445"/>
    </row>
    <row r="24815" spans="39:39">
      <c r="AM24815" s="445"/>
    </row>
    <row r="24816" spans="39:39">
      <c r="AM24816" s="445"/>
    </row>
    <row r="24817" spans="39:39">
      <c r="AM24817" s="445"/>
    </row>
    <row r="24818" spans="39:39">
      <c r="AM24818" s="445"/>
    </row>
    <row r="24819" spans="39:39">
      <c r="AM24819" s="445"/>
    </row>
    <row r="24820" spans="39:39">
      <c r="AM24820" s="445"/>
    </row>
    <row r="24821" spans="39:39">
      <c r="AM24821" s="445"/>
    </row>
    <row r="24822" spans="39:39">
      <c r="AM24822" s="445"/>
    </row>
    <row r="24823" spans="39:39">
      <c r="AM24823" s="445"/>
    </row>
    <row r="24824" spans="39:39">
      <c r="AM24824" s="445"/>
    </row>
    <row r="24825" spans="39:39">
      <c r="AM24825" s="445"/>
    </row>
    <row r="24826" spans="39:39">
      <c r="AM24826" s="445"/>
    </row>
    <row r="24827" spans="39:39">
      <c r="AM24827" s="445"/>
    </row>
    <row r="24828" spans="39:39">
      <c r="AM24828" s="445"/>
    </row>
    <row r="24829" spans="39:39">
      <c r="AM24829" s="445"/>
    </row>
    <row r="24830" spans="39:39">
      <c r="AM24830" s="445"/>
    </row>
    <row r="24831" spans="39:39">
      <c r="AM24831" s="445"/>
    </row>
    <row r="24832" spans="39:39">
      <c r="AM24832" s="445"/>
    </row>
    <row r="24833" spans="39:39">
      <c r="AM24833" s="445"/>
    </row>
    <row r="24834" spans="39:39">
      <c r="AM24834" s="445"/>
    </row>
    <row r="24835" spans="39:39">
      <c r="AM24835" s="445"/>
    </row>
    <row r="24836" spans="39:39">
      <c r="AM24836" s="445"/>
    </row>
    <row r="24837" spans="39:39">
      <c r="AM24837" s="445"/>
    </row>
    <row r="24838" spans="39:39">
      <c r="AM24838" s="445"/>
    </row>
    <row r="24839" spans="39:39">
      <c r="AM24839" s="445"/>
    </row>
    <row r="24840" spans="39:39">
      <c r="AM24840" s="445"/>
    </row>
    <row r="24841" spans="39:39">
      <c r="AM24841" s="445"/>
    </row>
    <row r="24842" spans="39:39">
      <c r="AM24842" s="445"/>
    </row>
    <row r="24843" spans="39:39">
      <c r="AM24843" s="445"/>
    </row>
    <row r="24844" spans="39:39">
      <c r="AM24844" s="445"/>
    </row>
    <row r="24845" spans="39:39">
      <c r="AM24845" s="445"/>
    </row>
    <row r="24846" spans="39:39">
      <c r="AM24846" s="445"/>
    </row>
    <row r="24847" spans="39:39">
      <c r="AM24847" s="445"/>
    </row>
    <row r="24848" spans="39:39">
      <c r="AM24848" s="445"/>
    </row>
    <row r="24849" spans="39:39">
      <c r="AM24849" s="445"/>
    </row>
    <row r="24850" spans="39:39">
      <c r="AM24850" s="445"/>
    </row>
    <row r="24851" spans="39:39">
      <c r="AM24851" s="445"/>
    </row>
    <row r="24852" spans="39:39">
      <c r="AM24852" s="445"/>
    </row>
    <row r="24853" spans="39:39">
      <c r="AM24853" s="445"/>
    </row>
    <row r="24854" spans="39:39">
      <c r="AM24854" s="445"/>
    </row>
    <row r="24855" spans="39:39">
      <c r="AM24855" s="445"/>
    </row>
    <row r="24856" spans="39:39">
      <c r="AM24856" s="445"/>
    </row>
    <row r="24857" spans="39:39">
      <c r="AM24857" s="445"/>
    </row>
    <row r="24858" spans="39:39">
      <c r="AM24858" s="445"/>
    </row>
    <row r="24859" spans="39:39">
      <c r="AM24859" s="445"/>
    </row>
    <row r="24860" spans="39:39">
      <c r="AM24860" s="445"/>
    </row>
    <row r="24861" spans="39:39">
      <c r="AM24861" s="445"/>
    </row>
    <row r="24862" spans="39:39">
      <c r="AM24862" s="445"/>
    </row>
    <row r="24863" spans="39:39">
      <c r="AM24863" s="445"/>
    </row>
    <row r="24864" spans="39:39">
      <c r="AM24864" s="445"/>
    </row>
    <row r="24865" spans="39:39">
      <c r="AM24865" s="445"/>
    </row>
    <row r="24866" spans="39:39">
      <c r="AM24866" s="445"/>
    </row>
    <row r="24867" spans="39:39">
      <c r="AM24867" s="445"/>
    </row>
    <row r="24868" spans="39:39">
      <c r="AM24868" s="445"/>
    </row>
    <row r="24869" spans="39:39">
      <c r="AM24869" s="445"/>
    </row>
    <row r="24870" spans="39:39">
      <c r="AM24870" s="445"/>
    </row>
    <row r="24871" spans="39:39">
      <c r="AM24871" s="445"/>
    </row>
    <row r="24872" spans="39:39">
      <c r="AM24872" s="445"/>
    </row>
    <row r="24873" spans="39:39">
      <c r="AM24873" s="445"/>
    </row>
    <row r="24874" spans="39:39">
      <c r="AM24874" s="445"/>
    </row>
    <row r="24875" spans="39:39">
      <c r="AM24875" s="445"/>
    </row>
    <row r="24876" spans="39:39">
      <c r="AM24876" s="445"/>
    </row>
    <row r="24877" spans="39:39">
      <c r="AM24877" s="445"/>
    </row>
    <row r="24878" spans="39:39">
      <c r="AM24878" s="445"/>
    </row>
    <row r="24879" spans="39:39">
      <c r="AM24879" s="445"/>
    </row>
    <row r="24880" spans="39:39">
      <c r="AM24880" s="445"/>
    </row>
    <row r="24881" spans="39:39">
      <c r="AM24881" s="445"/>
    </row>
    <row r="24882" spans="39:39">
      <c r="AM24882" s="445"/>
    </row>
    <row r="24883" spans="39:39">
      <c r="AM24883" s="445"/>
    </row>
    <row r="24884" spans="39:39">
      <c r="AM24884" s="445"/>
    </row>
    <row r="24885" spans="39:39">
      <c r="AM24885" s="445"/>
    </row>
    <row r="24886" spans="39:39">
      <c r="AM24886" s="445"/>
    </row>
    <row r="24887" spans="39:39">
      <c r="AM24887" s="445"/>
    </row>
    <row r="24888" spans="39:39">
      <c r="AM24888" s="445"/>
    </row>
    <row r="24889" spans="39:39">
      <c r="AM24889" s="445"/>
    </row>
    <row r="24890" spans="39:39">
      <c r="AM24890" s="445"/>
    </row>
    <row r="24891" spans="39:39">
      <c r="AM24891" s="445"/>
    </row>
    <row r="24892" spans="39:39">
      <c r="AM24892" s="445"/>
    </row>
    <row r="24893" spans="39:39">
      <c r="AM24893" s="445"/>
    </row>
    <row r="24894" spans="39:39">
      <c r="AM24894" s="445"/>
    </row>
    <row r="24895" spans="39:39">
      <c r="AM24895" s="445"/>
    </row>
    <row r="24896" spans="39:39">
      <c r="AM24896" s="445"/>
    </row>
    <row r="24897" spans="39:39">
      <c r="AM24897" s="445"/>
    </row>
    <row r="24898" spans="39:39">
      <c r="AM24898" s="445"/>
    </row>
    <row r="24899" spans="39:39">
      <c r="AM24899" s="445"/>
    </row>
    <row r="24900" spans="39:39">
      <c r="AM24900" s="445"/>
    </row>
    <row r="24901" spans="39:39">
      <c r="AM24901" s="445"/>
    </row>
    <row r="24902" spans="39:39">
      <c r="AM24902" s="445"/>
    </row>
    <row r="24903" spans="39:39">
      <c r="AM24903" s="445"/>
    </row>
    <row r="24904" spans="39:39">
      <c r="AM24904" s="445"/>
    </row>
    <row r="24905" spans="39:39">
      <c r="AM24905" s="445"/>
    </row>
    <row r="24906" spans="39:39">
      <c r="AM24906" s="445"/>
    </row>
    <row r="24907" spans="39:39">
      <c r="AM24907" s="445"/>
    </row>
    <row r="24908" spans="39:39">
      <c r="AM24908" s="445"/>
    </row>
    <row r="24909" spans="39:39">
      <c r="AM24909" s="445"/>
    </row>
    <row r="24910" spans="39:39">
      <c r="AM24910" s="445"/>
    </row>
    <row r="24911" spans="39:39">
      <c r="AM24911" s="445"/>
    </row>
    <row r="24912" spans="39:39">
      <c r="AM24912" s="445"/>
    </row>
    <row r="24913" spans="39:39">
      <c r="AM24913" s="445"/>
    </row>
    <row r="24914" spans="39:39">
      <c r="AM24914" s="445"/>
    </row>
    <row r="24915" spans="39:39">
      <c r="AM24915" s="445"/>
    </row>
    <row r="24916" spans="39:39">
      <c r="AM24916" s="445"/>
    </row>
    <row r="24917" spans="39:39">
      <c r="AM24917" s="445"/>
    </row>
    <row r="24918" spans="39:39">
      <c r="AM24918" s="445"/>
    </row>
    <row r="24919" spans="39:39">
      <c r="AM24919" s="445"/>
    </row>
    <row r="24920" spans="39:39">
      <c r="AM24920" s="445"/>
    </row>
    <row r="24921" spans="39:39">
      <c r="AM24921" s="445"/>
    </row>
    <row r="24922" spans="39:39">
      <c r="AM24922" s="445"/>
    </row>
    <row r="24923" spans="39:39">
      <c r="AM24923" s="445"/>
    </row>
    <row r="24924" spans="39:39">
      <c r="AM24924" s="445"/>
    </row>
    <row r="24925" spans="39:39">
      <c r="AM24925" s="445"/>
    </row>
    <row r="24926" spans="39:39">
      <c r="AM24926" s="445"/>
    </row>
    <row r="24927" spans="39:39">
      <c r="AM24927" s="445"/>
    </row>
    <row r="24928" spans="39:39">
      <c r="AM24928" s="445"/>
    </row>
    <row r="24929" spans="39:39">
      <c r="AM24929" s="445"/>
    </row>
    <row r="24930" spans="39:39">
      <c r="AM24930" s="445"/>
    </row>
    <row r="24931" spans="39:39">
      <c r="AM24931" s="445"/>
    </row>
    <row r="24932" spans="39:39">
      <c r="AM24932" s="445"/>
    </row>
    <row r="24933" spans="39:39">
      <c r="AM24933" s="445"/>
    </row>
    <row r="24934" spans="39:39">
      <c r="AM24934" s="445"/>
    </row>
    <row r="24935" spans="39:39">
      <c r="AM24935" s="445"/>
    </row>
    <row r="24936" spans="39:39">
      <c r="AM24936" s="445"/>
    </row>
    <row r="24937" spans="39:39">
      <c r="AM24937" s="445"/>
    </row>
    <row r="24938" spans="39:39">
      <c r="AM24938" s="445"/>
    </row>
    <row r="24939" spans="39:39">
      <c r="AM24939" s="445"/>
    </row>
    <row r="24940" spans="39:39">
      <c r="AM24940" s="445"/>
    </row>
    <row r="24941" spans="39:39">
      <c r="AM24941" s="445"/>
    </row>
    <row r="24942" spans="39:39">
      <c r="AM24942" s="445"/>
    </row>
    <row r="24943" spans="39:39">
      <c r="AM24943" s="445"/>
    </row>
    <row r="24944" spans="39:39">
      <c r="AM24944" s="445"/>
    </row>
    <row r="24945" spans="39:39">
      <c r="AM24945" s="445"/>
    </row>
    <row r="24946" spans="39:39">
      <c r="AM24946" s="445"/>
    </row>
    <row r="24947" spans="39:39">
      <c r="AM24947" s="445"/>
    </row>
    <row r="24948" spans="39:39">
      <c r="AM24948" s="445"/>
    </row>
    <row r="24949" spans="39:39">
      <c r="AM24949" s="445"/>
    </row>
    <row r="24950" spans="39:39">
      <c r="AM24950" s="445"/>
    </row>
    <row r="24951" spans="39:39">
      <c r="AM24951" s="445"/>
    </row>
    <row r="24952" spans="39:39">
      <c r="AM24952" s="445"/>
    </row>
    <row r="24953" spans="39:39">
      <c r="AM24953" s="445"/>
    </row>
    <row r="24954" spans="39:39">
      <c r="AM24954" s="445"/>
    </row>
    <row r="24955" spans="39:39">
      <c r="AM24955" s="445"/>
    </row>
    <row r="24956" spans="39:39">
      <c r="AM24956" s="445"/>
    </row>
    <row r="24957" spans="39:39">
      <c r="AM24957" s="445"/>
    </row>
    <row r="24958" spans="39:39">
      <c r="AM24958" s="445"/>
    </row>
    <row r="24959" spans="39:39">
      <c r="AM24959" s="445"/>
    </row>
    <row r="24960" spans="39:39">
      <c r="AM24960" s="445"/>
    </row>
    <row r="24961" spans="39:39">
      <c r="AM24961" s="445"/>
    </row>
    <row r="24962" spans="39:39">
      <c r="AM24962" s="445"/>
    </row>
    <row r="24963" spans="39:39">
      <c r="AM24963" s="445"/>
    </row>
    <row r="24964" spans="39:39">
      <c r="AM24964" s="445"/>
    </row>
    <row r="24965" spans="39:39">
      <c r="AM24965" s="445"/>
    </row>
    <row r="24966" spans="39:39">
      <c r="AM24966" s="445"/>
    </row>
    <row r="24967" spans="39:39">
      <c r="AM24967" s="445"/>
    </row>
    <row r="24968" spans="39:39">
      <c r="AM24968" s="445"/>
    </row>
    <row r="24969" spans="39:39">
      <c r="AM24969" s="445"/>
    </row>
    <row r="24970" spans="39:39">
      <c r="AM24970" s="445"/>
    </row>
    <row r="24971" spans="39:39">
      <c r="AM24971" s="445"/>
    </row>
    <row r="24972" spans="39:39">
      <c r="AM24972" s="445"/>
    </row>
    <row r="24973" spans="39:39">
      <c r="AM24973" s="445"/>
    </row>
    <row r="24974" spans="39:39">
      <c r="AM24974" s="445"/>
    </row>
    <row r="24975" spans="39:39">
      <c r="AM24975" s="445"/>
    </row>
    <row r="24976" spans="39:39">
      <c r="AM24976" s="445"/>
    </row>
    <row r="24977" spans="39:39">
      <c r="AM24977" s="445"/>
    </row>
    <row r="24978" spans="39:39">
      <c r="AM24978" s="445"/>
    </row>
    <row r="24979" spans="39:39">
      <c r="AM24979" s="445"/>
    </row>
    <row r="24980" spans="39:39">
      <c r="AM24980" s="445"/>
    </row>
    <row r="24981" spans="39:39">
      <c r="AM24981" s="445"/>
    </row>
    <row r="24982" spans="39:39">
      <c r="AM24982" s="445"/>
    </row>
    <row r="24983" spans="39:39">
      <c r="AM24983" s="445"/>
    </row>
    <row r="24984" spans="39:39">
      <c r="AM24984" s="445"/>
    </row>
    <row r="24985" spans="39:39">
      <c r="AM24985" s="445"/>
    </row>
    <row r="24986" spans="39:39">
      <c r="AM24986" s="445"/>
    </row>
    <row r="24987" spans="39:39">
      <c r="AM24987" s="445"/>
    </row>
    <row r="24988" spans="39:39">
      <c r="AM24988" s="445"/>
    </row>
    <row r="24989" spans="39:39">
      <c r="AM24989" s="445"/>
    </row>
    <row r="24990" spans="39:39">
      <c r="AM24990" s="445"/>
    </row>
    <row r="24991" spans="39:39">
      <c r="AM24991" s="445"/>
    </row>
    <row r="24992" spans="39:39">
      <c r="AM24992" s="445"/>
    </row>
    <row r="24993" spans="39:39">
      <c r="AM24993" s="445"/>
    </row>
    <row r="24994" spans="39:39">
      <c r="AM24994" s="445"/>
    </row>
    <row r="24995" spans="39:39">
      <c r="AM24995" s="445"/>
    </row>
    <row r="24996" spans="39:39">
      <c r="AM24996" s="445"/>
    </row>
    <row r="24997" spans="39:39">
      <c r="AM24997" s="445"/>
    </row>
    <row r="24998" spans="39:39">
      <c r="AM24998" s="445"/>
    </row>
    <row r="24999" spans="39:39">
      <c r="AM24999" s="445"/>
    </row>
    <row r="25000" spans="39:39">
      <c r="AM25000" s="445"/>
    </row>
    <row r="25001" spans="39:39">
      <c r="AM25001" s="445"/>
    </row>
    <row r="25002" spans="39:39">
      <c r="AM25002" s="445"/>
    </row>
    <row r="25003" spans="39:39">
      <c r="AM25003" s="445"/>
    </row>
    <row r="25004" spans="39:39">
      <c r="AM25004" s="445"/>
    </row>
    <row r="25005" spans="39:39">
      <c r="AM25005" s="445"/>
    </row>
    <row r="25006" spans="39:39">
      <c r="AM25006" s="445"/>
    </row>
    <row r="25007" spans="39:39">
      <c r="AM25007" s="445"/>
    </row>
    <row r="25008" spans="39:39">
      <c r="AM25008" s="445"/>
    </row>
    <row r="25009" spans="39:39">
      <c r="AM25009" s="445"/>
    </row>
    <row r="25010" spans="39:39">
      <c r="AM25010" s="445"/>
    </row>
    <row r="25011" spans="39:39">
      <c r="AM25011" s="445"/>
    </row>
    <row r="25012" spans="39:39">
      <c r="AM25012" s="445"/>
    </row>
    <row r="25013" spans="39:39">
      <c r="AM25013" s="445"/>
    </row>
    <row r="25014" spans="39:39">
      <c r="AM25014" s="445"/>
    </row>
    <row r="25015" spans="39:39">
      <c r="AM25015" s="445"/>
    </row>
    <row r="25016" spans="39:39">
      <c r="AM25016" s="445"/>
    </row>
    <row r="25017" spans="39:39">
      <c r="AM25017" s="445"/>
    </row>
    <row r="25018" spans="39:39">
      <c r="AM25018" s="445"/>
    </row>
    <row r="25019" spans="39:39">
      <c r="AM25019" s="445"/>
    </row>
    <row r="25020" spans="39:39">
      <c r="AM25020" s="445"/>
    </row>
    <row r="25021" spans="39:39">
      <c r="AM25021" s="445"/>
    </row>
    <row r="25022" spans="39:39">
      <c r="AM25022" s="445"/>
    </row>
    <row r="25023" spans="39:39">
      <c r="AM25023" s="445"/>
    </row>
    <row r="25024" spans="39:39">
      <c r="AM25024" s="445"/>
    </row>
    <row r="25025" spans="39:39">
      <c r="AM25025" s="445"/>
    </row>
    <row r="25026" spans="39:39">
      <c r="AM25026" s="445"/>
    </row>
    <row r="25027" spans="39:39">
      <c r="AM25027" s="445"/>
    </row>
    <row r="25028" spans="39:39">
      <c r="AM25028" s="445"/>
    </row>
    <row r="25029" spans="39:39">
      <c r="AM25029" s="445"/>
    </row>
    <row r="25030" spans="39:39">
      <c r="AM25030" s="445"/>
    </row>
    <row r="25031" spans="39:39">
      <c r="AM25031" s="445"/>
    </row>
    <row r="25032" spans="39:39">
      <c r="AM25032" s="445"/>
    </row>
    <row r="25033" spans="39:39">
      <c r="AM25033" s="445"/>
    </row>
    <row r="25034" spans="39:39">
      <c r="AM25034" s="445"/>
    </row>
    <row r="25035" spans="39:39">
      <c r="AM25035" s="445"/>
    </row>
    <row r="25036" spans="39:39">
      <c r="AM25036" s="445"/>
    </row>
    <row r="25037" spans="39:39">
      <c r="AM25037" s="445"/>
    </row>
    <row r="25038" spans="39:39">
      <c r="AM25038" s="445"/>
    </row>
    <row r="25039" spans="39:39">
      <c r="AM25039" s="445"/>
    </row>
    <row r="25040" spans="39:39">
      <c r="AM25040" s="445"/>
    </row>
    <row r="25041" spans="39:39">
      <c r="AM25041" s="445"/>
    </row>
    <row r="25042" spans="39:39">
      <c r="AM25042" s="445"/>
    </row>
    <row r="25043" spans="39:39">
      <c r="AM25043" s="445"/>
    </row>
    <row r="25044" spans="39:39">
      <c r="AM25044" s="445"/>
    </row>
    <row r="25045" spans="39:39">
      <c r="AM25045" s="445"/>
    </row>
    <row r="25046" spans="39:39">
      <c r="AM25046" s="445"/>
    </row>
    <row r="25047" spans="39:39">
      <c r="AM25047" s="445"/>
    </row>
    <row r="25048" spans="39:39">
      <c r="AM25048" s="445"/>
    </row>
    <row r="25049" spans="39:39">
      <c r="AM25049" s="445"/>
    </row>
    <row r="25050" spans="39:39">
      <c r="AM25050" s="445"/>
    </row>
    <row r="25051" spans="39:39">
      <c r="AM25051" s="445"/>
    </row>
    <row r="25052" spans="39:39">
      <c r="AM25052" s="445"/>
    </row>
    <row r="25053" spans="39:39">
      <c r="AM25053" s="445"/>
    </row>
    <row r="25054" spans="39:39">
      <c r="AM25054" s="445"/>
    </row>
    <row r="25055" spans="39:39">
      <c r="AM25055" s="445"/>
    </row>
    <row r="25056" spans="39:39">
      <c r="AM25056" s="445"/>
    </row>
    <row r="25057" spans="39:39">
      <c r="AM25057" s="445"/>
    </row>
    <row r="25058" spans="39:39">
      <c r="AM25058" s="445"/>
    </row>
    <row r="25059" spans="39:39">
      <c r="AM25059" s="445"/>
    </row>
    <row r="25060" spans="39:39">
      <c r="AM25060" s="445"/>
    </row>
    <row r="25061" spans="39:39">
      <c r="AM25061" s="445"/>
    </row>
    <row r="25062" spans="39:39">
      <c r="AM25062" s="445"/>
    </row>
    <row r="25063" spans="39:39">
      <c r="AM25063" s="445"/>
    </row>
    <row r="25064" spans="39:39">
      <c r="AM25064" s="445"/>
    </row>
    <row r="25065" spans="39:39">
      <c r="AM25065" s="445"/>
    </row>
    <row r="25066" spans="39:39">
      <c r="AM25066" s="445"/>
    </row>
    <row r="25067" spans="39:39">
      <c r="AM25067" s="445"/>
    </row>
    <row r="25068" spans="39:39">
      <c r="AM25068" s="445"/>
    </row>
    <row r="25069" spans="39:39">
      <c r="AM25069" s="445"/>
    </row>
    <row r="25070" spans="39:39">
      <c r="AM25070" s="445"/>
    </row>
    <row r="25071" spans="39:39">
      <c r="AM25071" s="445"/>
    </row>
    <row r="25072" spans="39:39">
      <c r="AM25072" s="445"/>
    </row>
    <row r="25073" spans="39:39">
      <c r="AM25073" s="445"/>
    </row>
    <row r="25074" spans="39:39">
      <c r="AM25074" s="445"/>
    </row>
    <row r="25075" spans="39:39">
      <c r="AM25075" s="445"/>
    </row>
    <row r="25076" spans="39:39">
      <c r="AM25076" s="445"/>
    </row>
    <row r="25077" spans="39:39">
      <c r="AM25077" s="445"/>
    </row>
    <row r="25078" spans="39:39">
      <c r="AM25078" s="445"/>
    </row>
    <row r="25079" spans="39:39">
      <c r="AM25079" s="445"/>
    </row>
    <row r="25080" spans="39:39">
      <c r="AM25080" s="445"/>
    </row>
    <row r="25081" spans="39:39">
      <c r="AM25081" s="445"/>
    </row>
    <row r="25082" spans="39:39">
      <c r="AM25082" s="445"/>
    </row>
    <row r="25083" spans="39:39">
      <c r="AM25083" s="445"/>
    </row>
    <row r="25084" spans="39:39">
      <c r="AM25084" s="445"/>
    </row>
    <row r="25085" spans="39:39">
      <c r="AM25085" s="445"/>
    </row>
    <row r="25086" spans="39:39">
      <c r="AM25086" s="445"/>
    </row>
    <row r="25087" spans="39:39">
      <c r="AM25087" s="445"/>
    </row>
    <row r="25088" spans="39:39">
      <c r="AM25088" s="445"/>
    </row>
    <row r="25089" spans="39:39">
      <c r="AM25089" s="445"/>
    </row>
    <row r="25090" spans="39:39">
      <c r="AM25090" s="445"/>
    </row>
    <row r="25091" spans="39:39">
      <c r="AM25091" s="445"/>
    </row>
    <row r="25092" spans="39:39">
      <c r="AM25092" s="445"/>
    </row>
    <row r="25093" spans="39:39">
      <c r="AM25093" s="445"/>
    </row>
    <row r="25094" spans="39:39">
      <c r="AM25094" s="445"/>
    </row>
    <row r="25095" spans="39:39">
      <c r="AM25095" s="445"/>
    </row>
    <row r="25096" spans="39:39">
      <c r="AM25096" s="445"/>
    </row>
    <row r="25097" spans="39:39">
      <c r="AM25097" s="445"/>
    </row>
    <row r="25098" spans="39:39">
      <c r="AM25098" s="445"/>
    </row>
    <row r="25099" spans="39:39">
      <c r="AM25099" s="445"/>
    </row>
    <row r="25100" spans="39:39">
      <c r="AM25100" s="445"/>
    </row>
    <row r="25101" spans="39:39">
      <c r="AM25101" s="445"/>
    </row>
    <row r="25102" spans="39:39">
      <c r="AM25102" s="445"/>
    </row>
    <row r="25103" spans="39:39">
      <c r="AM25103" s="445"/>
    </row>
    <row r="25104" spans="39:39">
      <c r="AM25104" s="445"/>
    </row>
    <row r="25105" spans="39:39">
      <c r="AM25105" s="445"/>
    </row>
    <row r="25106" spans="39:39">
      <c r="AM25106" s="445"/>
    </row>
    <row r="25107" spans="39:39">
      <c r="AM25107" s="445"/>
    </row>
    <row r="25108" spans="39:39">
      <c r="AM25108" s="445"/>
    </row>
    <row r="25109" spans="39:39">
      <c r="AM25109" s="445"/>
    </row>
    <row r="25110" spans="39:39">
      <c r="AM25110" s="445"/>
    </row>
    <row r="25111" spans="39:39">
      <c r="AM25111" s="445"/>
    </row>
    <row r="25112" spans="39:39">
      <c r="AM25112" s="445"/>
    </row>
    <row r="25113" spans="39:39">
      <c r="AM25113" s="445"/>
    </row>
    <row r="25114" spans="39:39">
      <c r="AM25114" s="445"/>
    </row>
    <row r="25115" spans="39:39">
      <c r="AM25115" s="445"/>
    </row>
    <row r="25116" spans="39:39">
      <c r="AM25116" s="445"/>
    </row>
    <row r="25117" spans="39:39">
      <c r="AM25117" s="445"/>
    </row>
    <row r="25118" spans="39:39">
      <c r="AM25118" s="445"/>
    </row>
    <row r="25119" spans="39:39">
      <c r="AM25119" s="445"/>
    </row>
    <row r="25120" spans="39:39">
      <c r="AM25120" s="445"/>
    </row>
    <row r="25121" spans="39:39">
      <c r="AM25121" s="445"/>
    </row>
    <row r="25122" spans="39:39">
      <c r="AM25122" s="445"/>
    </row>
    <row r="25123" spans="39:39">
      <c r="AM25123" s="445"/>
    </row>
    <row r="25124" spans="39:39">
      <c r="AM25124" s="445"/>
    </row>
    <row r="25125" spans="39:39">
      <c r="AM25125" s="445"/>
    </row>
    <row r="25126" spans="39:39">
      <c r="AM25126" s="445"/>
    </row>
    <row r="25127" spans="39:39">
      <c r="AM25127" s="445"/>
    </row>
    <row r="25128" spans="39:39">
      <c r="AM25128" s="445"/>
    </row>
    <row r="25129" spans="39:39">
      <c r="AM25129" s="445"/>
    </row>
    <row r="25130" spans="39:39">
      <c r="AM25130" s="445"/>
    </row>
    <row r="25131" spans="39:39">
      <c r="AM25131" s="445"/>
    </row>
    <row r="25132" spans="39:39">
      <c r="AM25132" s="445"/>
    </row>
    <row r="25133" spans="39:39">
      <c r="AM25133" s="445"/>
    </row>
    <row r="25134" spans="39:39">
      <c r="AM25134" s="445"/>
    </row>
    <row r="25135" spans="39:39">
      <c r="AM25135" s="445"/>
    </row>
    <row r="25136" spans="39:39">
      <c r="AM25136" s="445"/>
    </row>
    <row r="25137" spans="39:39">
      <c r="AM25137" s="445"/>
    </row>
    <row r="25138" spans="39:39">
      <c r="AM25138" s="445"/>
    </row>
    <row r="25139" spans="39:39">
      <c r="AM25139" s="445"/>
    </row>
    <row r="25140" spans="39:39">
      <c r="AM25140" s="445"/>
    </row>
    <row r="25141" spans="39:39">
      <c r="AM25141" s="445"/>
    </row>
    <row r="25142" spans="39:39">
      <c r="AM25142" s="445"/>
    </row>
    <row r="25143" spans="39:39">
      <c r="AM25143" s="445"/>
    </row>
    <row r="25144" spans="39:39">
      <c r="AM25144" s="445"/>
    </row>
    <row r="25145" spans="39:39">
      <c r="AM25145" s="445"/>
    </row>
    <row r="25146" spans="39:39">
      <c r="AM25146" s="445"/>
    </row>
    <row r="25147" spans="39:39">
      <c r="AM25147" s="445"/>
    </row>
    <row r="25148" spans="39:39">
      <c r="AM25148" s="445"/>
    </row>
    <row r="25149" spans="39:39">
      <c r="AM25149" s="445"/>
    </row>
    <row r="25150" spans="39:39">
      <c r="AM25150" s="445"/>
    </row>
    <row r="25151" spans="39:39">
      <c r="AM25151" s="445"/>
    </row>
    <row r="25152" spans="39:39">
      <c r="AM25152" s="445"/>
    </row>
    <row r="25153" spans="39:39">
      <c r="AM25153" s="445"/>
    </row>
    <row r="25154" spans="39:39">
      <c r="AM25154" s="445"/>
    </row>
    <row r="25155" spans="39:39">
      <c r="AM25155" s="445"/>
    </row>
    <row r="25156" spans="39:39">
      <c r="AM25156" s="445"/>
    </row>
    <row r="25157" spans="39:39">
      <c r="AM25157" s="445"/>
    </row>
    <row r="25158" spans="39:39">
      <c r="AM25158" s="445"/>
    </row>
    <row r="25159" spans="39:39">
      <c r="AM25159" s="445"/>
    </row>
    <row r="25160" spans="39:39">
      <c r="AM25160" s="445"/>
    </row>
    <row r="25161" spans="39:39">
      <c r="AM25161" s="445"/>
    </row>
    <row r="25162" spans="39:39">
      <c r="AM25162" s="445"/>
    </row>
    <row r="25163" spans="39:39">
      <c r="AM25163" s="445"/>
    </row>
    <row r="25164" spans="39:39">
      <c r="AM25164" s="445"/>
    </row>
    <row r="25165" spans="39:39">
      <c r="AM25165" s="445"/>
    </row>
    <row r="25166" spans="39:39">
      <c r="AM25166" s="445"/>
    </row>
    <row r="25167" spans="39:39">
      <c r="AM25167" s="445"/>
    </row>
    <row r="25168" spans="39:39">
      <c r="AM25168" s="445"/>
    </row>
    <row r="25169" spans="39:39">
      <c r="AM25169" s="445"/>
    </row>
    <row r="25170" spans="39:39">
      <c r="AM25170" s="445"/>
    </row>
    <row r="25171" spans="39:39">
      <c r="AM25171" s="445"/>
    </row>
    <row r="25172" spans="39:39">
      <c r="AM25172" s="445"/>
    </row>
    <row r="25173" spans="39:39">
      <c r="AM25173" s="445"/>
    </row>
    <row r="25174" spans="39:39">
      <c r="AM25174" s="445"/>
    </row>
    <row r="25175" spans="39:39">
      <c r="AM25175" s="445"/>
    </row>
    <row r="25176" spans="39:39">
      <c r="AM25176" s="445"/>
    </row>
    <row r="25177" spans="39:39">
      <c r="AM25177" s="445"/>
    </row>
    <row r="25178" spans="39:39">
      <c r="AM25178" s="445"/>
    </row>
    <row r="25179" spans="39:39">
      <c r="AM25179" s="445"/>
    </row>
    <row r="25180" spans="39:39">
      <c r="AM25180" s="445"/>
    </row>
    <row r="25181" spans="39:39">
      <c r="AM25181" s="445"/>
    </row>
    <row r="25182" spans="39:39">
      <c r="AM25182" s="445"/>
    </row>
    <row r="25183" spans="39:39">
      <c r="AM25183" s="445"/>
    </row>
    <row r="25184" spans="39:39">
      <c r="AM25184" s="445"/>
    </row>
    <row r="25185" spans="39:39">
      <c r="AM25185" s="445"/>
    </row>
    <row r="25186" spans="39:39">
      <c r="AM25186" s="445"/>
    </row>
    <row r="25187" spans="39:39">
      <c r="AM25187" s="445"/>
    </row>
    <row r="25188" spans="39:39">
      <c r="AM25188" s="445"/>
    </row>
    <row r="25189" spans="39:39">
      <c r="AM25189" s="445"/>
    </row>
    <row r="25190" spans="39:39">
      <c r="AM25190" s="445"/>
    </row>
    <row r="25191" spans="39:39">
      <c r="AM25191" s="445"/>
    </row>
    <row r="25192" spans="39:39">
      <c r="AM25192" s="445"/>
    </row>
    <row r="25193" spans="39:39">
      <c r="AM25193" s="445"/>
    </row>
    <row r="25194" spans="39:39">
      <c r="AM25194" s="445"/>
    </row>
    <row r="25195" spans="39:39">
      <c r="AM25195" s="445"/>
    </row>
    <row r="25196" spans="39:39">
      <c r="AM25196" s="445"/>
    </row>
    <row r="25197" spans="39:39">
      <c r="AM25197" s="445"/>
    </row>
    <row r="25198" spans="39:39">
      <c r="AM25198" s="445"/>
    </row>
    <row r="25199" spans="39:39">
      <c r="AM25199" s="445"/>
    </row>
    <row r="25200" spans="39:39">
      <c r="AM25200" s="445"/>
    </row>
    <row r="25201" spans="39:39">
      <c r="AM25201" s="445"/>
    </row>
    <row r="25202" spans="39:39">
      <c r="AM25202" s="445"/>
    </row>
    <row r="25203" spans="39:39">
      <c r="AM25203" s="445"/>
    </row>
    <row r="25204" spans="39:39">
      <c r="AM25204" s="445"/>
    </row>
    <row r="25205" spans="39:39">
      <c r="AM25205" s="445"/>
    </row>
    <row r="25206" spans="39:39">
      <c r="AM25206" s="445"/>
    </row>
    <row r="25207" spans="39:39">
      <c r="AM25207" s="445"/>
    </row>
    <row r="25208" spans="39:39">
      <c r="AM25208" s="445"/>
    </row>
    <row r="25209" spans="39:39">
      <c r="AM25209" s="445"/>
    </row>
    <row r="25210" spans="39:39">
      <c r="AM25210" s="445"/>
    </row>
    <row r="25211" spans="39:39">
      <c r="AM25211" s="445"/>
    </row>
    <row r="25212" spans="39:39">
      <c r="AM25212" s="445"/>
    </row>
    <row r="25213" spans="39:39">
      <c r="AM25213" s="445"/>
    </row>
    <row r="25214" spans="39:39">
      <c r="AM25214" s="445"/>
    </row>
    <row r="25215" spans="39:39">
      <c r="AM25215" s="445"/>
    </row>
    <row r="25216" spans="39:39">
      <c r="AM25216" s="445"/>
    </row>
    <row r="25217" spans="39:39">
      <c r="AM25217" s="445"/>
    </row>
    <row r="25218" spans="39:39">
      <c r="AM25218" s="445"/>
    </row>
    <row r="25219" spans="39:39">
      <c r="AM25219" s="445"/>
    </row>
    <row r="25220" spans="39:39">
      <c r="AM25220" s="445"/>
    </row>
    <row r="25221" spans="39:39">
      <c r="AM25221" s="445"/>
    </row>
    <row r="25222" spans="39:39">
      <c r="AM25222" s="445"/>
    </row>
    <row r="25223" spans="39:39">
      <c r="AM25223" s="445"/>
    </row>
    <row r="25224" spans="39:39">
      <c r="AM25224" s="445"/>
    </row>
    <row r="25225" spans="39:39">
      <c r="AM25225" s="445"/>
    </row>
    <row r="25226" spans="39:39">
      <c r="AM25226" s="445"/>
    </row>
    <row r="25227" spans="39:39">
      <c r="AM25227" s="445"/>
    </row>
    <row r="25228" spans="39:39">
      <c r="AM25228" s="445"/>
    </row>
    <row r="25229" spans="39:39">
      <c r="AM25229" s="445"/>
    </row>
    <row r="25230" spans="39:39">
      <c r="AM25230" s="445"/>
    </row>
    <row r="25231" spans="39:39">
      <c r="AM25231" s="445"/>
    </row>
    <row r="25232" spans="39:39">
      <c r="AM25232" s="445"/>
    </row>
    <row r="25233" spans="39:39">
      <c r="AM25233" s="445"/>
    </row>
    <row r="25234" spans="39:39">
      <c r="AM25234" s="445"/>
    </row>
    <row r="25235" spans="39:39">
      <c r="AM25235" s="445"/>
    </row>
    <row r="25236" spans="39:39">
      <c r="AM25236" s="445"/>
    </row>
    <row r="25237" spans="39:39">
      <c r="AM25237" s="445"/>
    </row>
    <row r="25238" spans="39:39">
      <c r="AM25238" s="445"/>
    </row>
    <row r="25239" spans="39:39">
      <c r="AM25239" s="445"/>
    </row>
    <row r="25240" spans="39:39">
      <c r="AM25240" s="445"/>
    </row>
    <row r="25241" spans="39:39">
      <c r="AM25241" s="445"/>
    </row>
    <row r="25242" spans="39:39">
      <c r="AM25242" s="445"/>
    </row>
    <row r="25243" spans="39:39">
      <c r="AM25243" s="445"/>
    </row>
    <row r="25244" spans="39:39">
      <c r="AM25244" s="445"/>
    </row>
    <row r="25245" spans="39:39">
      <c r="AM25245" s="445"/>
    </row>
    <row r="25246" spans="39:39">
      <c r="AM25246" s="445"/>
    </row>
    <row r="25247" spans="39:39">
      <c r="AM25247" s="445"/>
    </row>
    <row r="25248" spans="39:39">
      <c r="AM25248" s="445"/>
    </row>
    <row r="25249" spans="39:39">
      <c r="AM25249" s="445"/>
    </row>
    <row r="25250" spans="39:39">
      <c r="AM25250" s="445"/>
    </row>
    <row r="25251" spans="39:39">
      <c r="AM25251" s="445"/>
    </row>
    <row r="25252" spans="39:39">
      <c r="AM25252" s="445"/>
    </row>
    <row r="25253" spans="39:39">
      <c r="AM25253" s="445"/>
    </row>
    <row r="25254" spans="39:39">
      <c r="AM25254" s="445"/>
    </row>
    <row r="25255" spans="39:39">
      <c r="AM25255" s="445"/>
    </row>
    <row r="25256" spans="39:39">
      <c r="AM25256" s="445"/>
    </row>
    <row r="25257" spans="39:39">
      <c r="AM25257" s="445"/>
    </row>
    <row r="25258" spans="39:39">
      <c r="AM25258" s="445"/>
    </row>
    <row r="25259" spans="39:39">
      <c r="AM25259" s="445"/>
    </row>
    <row r="25260" spans="39:39">
      <c r="AM25260" s="445"/>
    </row>
    <row r="25261" spans="39:39">
      <c r="AM25261" s="445"/>
    </row>
    <row r="25262" spans="39:39">
      <c r="AM25262" s="445"/>
    </row>
    <row r="25263" spans="39:39">
      <c r="AM25263" s="445"/>
    </row>
    <row r="25264" spans="39:39">
      <c r="AM25264" s="445"/>
    </row>
    <row r="25265" spans="39:39">
      <c r="AM25265" s="445"/>
    </row>
    <row r="25266" spans="39:39">
      <c r="AM25266" s="445"/>
    </row>
    <row r="25267" spans="39:39">
      <c r="AM25267" s="445"/>
    </row>
    <row r="25268" spans="39:39">
      <c r="AM25268" s="445"/>
    </row>
    <row r="25269" spans="39:39">
      <c r="AM25269" s="445"/>
    </row>
    <row r="25270" spans="39:39">
      <c r="AM25270" s="445"/>
    </row>
    <row r="25271" spans="39:39">
      <c r="AM25271" s="445"/>
    </row>
    <row r="25272" spans="39:39">
      <c r="AM25272" s="445"/>
    </row>
    <row r="25273" spans="39:39">
      <c r="AM25273" s="445"/>
    </row>
    <row r="25274" spans="39:39">
      <c r="AM25274" s="445"/>
    </row>
    <row r="25275" spans="39:39">
      <c r="AM25275" s="445"/>
    </row>
    <row r="25276" spans="39:39">
      <c r="AM25276" s="445"/>
    </row>
    <row r="25277" spans="39:39">
      <c r="AM25277" s="445"/>
    </row>
    <row r="25278" spans="39:39">
      <c r="AM25278" s="445"/>
    </row>
    <row r="25279" spans="39:39">
      <c r="AM25279" s="445"/>
    </row>
    <row r="25280" spans="39:39">
      <c r="AM25280" s="445"/>
    </row>
    <row r="25281" spans="39:39">
      <c r="AM25281" s="445"/>
    </row>
    <row r="25282" spans="39:39">
      <c r="AM25282" s="445"/>
    </row>
    <row r="25283" spans="39:39">
      <c r="AM25283" s="445"/>
    </row>
    <row r="25284" spans="39:39">
      <c r="AM25284" s="445"/>
    </row>
    <row r="25285" spans="39:39">
      <c r="AM25285" s="445"/>
    </row>
    <row r="25286" spans="39:39">
      <c r="AM25286" s="445"/>
    </row>
    <row r="25287" spans="39:39">
      <c r="AM25287" s="445"/>
    </row>
    <row r="25288" spans="39:39">
      <c r="AM25288" s="445"/>
    </row>
    <row r="25289" spans="39:39">
      <c r="AM25289" s="445"/>
    </row>
    <row r="25290" spans="39:39">
      <c r="AM25290" s="445"/>
    </row>
    <row r="25291" spans="39:39">
      <c r="AM25291" s="445"/>
    </row>
    <row r="25292" spans="39:39">
      <c r="AM25292" s="445"/>
    </row>
    <row r="25293" spans="39:39">
      <c r="AM25293" s="445"/>
    </row>
    <row r="25294" spans="39:39">
      <c r="AM25294" s="445"/>
    </row>
    <row r="25295" spans="39:39">
      <c r="AM25295" s="445"/>
    </row>
    <row r="25296" spans="39:39">
      <c r="AM25296" s="445"/>
    </row>
    <row r="25297" spans="39:39">
      <c r="AM25297" s="445"/>
    </row>
    <row r="25298" spans="39:39">
      <c r="AM25298" s="445"/>
    </row>
    <row r="25299" spans="39:39">
      <c r="AM25299" s="445"/>
    </row>
    <row r="25300" spans="39:39">
      <c r="AM25300" s="445"/>
    </row>
    <row r="25301" spans="39:39">
      <c r="AM25301" s="445"/>
    </row>
    <row r="25302" spans="39:39">
      <c r="AM25302" s="445"/>
    </row>
    <row r="25303" spans="39:39">
      <c r="AM25303" s="445"/>
    </row>
    <row r="25304" spans="39:39">
      <c r="AM25304" s="445"/>
    </row>
    <row r="25305" spans="39:39">
      <c r="AM25305" s="445"/>
    </row>
    <row r="25306" spans="39:39">
      <c r="AM25306" s="445"/>
    </row>
    <row r="25307" spans="39:39">
      <c r="AM25307" s="445"/>
    </row>
    <row r="25308" spans="39:39">
      <c r="AM25308" s="445"/>
    </row>
    <row r="25309" spans="39:39">
      <c r="AM25309" s="445"/>
    </row>
    <row r="25310" spans="39:39">
      <c r="AM25310" s="445"/>
    </row>
    <row r="25311" spans="39:39">
      <c r="AM25311" s="445"/>
    </row>
    <row r="25312" spans="39:39">
      <c r="AM25312" s="445"/>
    </row>
    <row r="25313" spans="39:39">
      <c r="AM25313" s="445"/>
    </row>
    <row r="25314" spans="39:39">
      <c r="AM25314" s="445"/>
    </row>
    <row r="25315" spans="39:39">
      <c r="AM25315" s="445"/>
    </row>
    <row r="25316" spans="39:39">
      <c r="AM25316" s="445"/>
    </row>
    <row r="25317" spans="39:39">
      <c r="AM25317" s="445"/>
    </row>
    <row r="25318" spans="39:39">
      <c r="AM25318" s="445"/>
    </row>
    <row r="25319" spans="39:39">
      <c r="AM25319" s="445"/>
    </row>
    <row r="25320" spans="39:39">
      <c r="AM25320" s="445"/>
    </row>
    <row r="25321" spans="39:39">
      <c r="AM25321" s="445"/>
    </row>
    <row r="25322" spans="39:39">
      <c r="AM25322" s="445"/>
    </row>
    <row r="25323" spans="39:39">
      <c r="AM25323" s="445"/>
    </row>
    <row r="25324" spans="39:39">
      <c r="AM25324" s="445"/>
    </row>
    <row r="25325" spans="39:39">
      <c r="AM25325" s="445"/>
    </row>
    <row r="25326" spans="39:39">
      <c r="AM25326" s="445"/>
    </row>
    <row r="25327" spans="39:39">
      <c r="AM25327" s="445"/>
    </row>
    <row r="25328" spans="39:39">
      <c r="AM25328" s="445"/>
    </row>
    <row r="25329" spans="39:39">
      <c r="AM25329" s="445"/>
    </row>
    <row r="25330" spans="39:39">
      <c r="AM25330" s="445"/>
    </row>
    <row r="25331" spans="39:39">
      <c r="AM25331" s="445"/>
    </row>
    <row r="25332" spans="39:39">
      <c r="AM25332" s="445"/>
    </row>
    <row r="25333" spans="39:39">
      <c r="AM25333" s="445"/>
    </row>
    <row r="25334" spans="39:39">
      <c r="AM25334" s="445"/>
    </row>
    <row r="25335" spans="39:39">
      <c r="AM25335" s="445"/>
    </row>
    <row r="25336" spans="39:39">
      <c r="AM25336" s="445"/>
    </row>
    <row r="25337" spans="39:39">
      <c r="AM25337" s="445"/>
    </row>
    <row r="25338" spans="39:39">
      <c r="AM25338" s="445"/>
    </row>
    <row r="25339" spans="39:39">
      <c r="AM25339" s="445"/>
    </row>
    <row r="25340" spans="39:39">
      <c r="AM25340" s="445"/>
    </row>
    <row r="25341" spans="39:39">
      <c r="AM25341" s="445"/>
    </row>
    <row r="25342" spans="39:39">
      <c r="AM25342" s="445"/>
    </row>
    <row r="25343" spans="39:39">
      <c r="AM25343" s="445"/>
    </row>
    <row r="25344" spans="39:39">
      <c r="AM25344" s="445"/>
    </row>
    <row r="25345" spans="39:39">
      <c r="AM25345" s="445"/>
    </row>
    <row r="25346" spans="39:39">
      <c r="AM25346" s="445"/>
    </row>
    <row r="25347" spans="39:39">
      <c r="AM25347" s="445"/>
    </row>
    <row r="25348" spans="39:39">
      <c r="AM25348" s="445"/>
    </row>
    <row r="25349" spans="39:39">
      <c r="AM25349" s="445"/>
    </row>
    <row r="25350" spans="39:39">
      <c r="AM25350" s="445"/>
    </row>
    <row r="25351" spans="39:39">
      <c r="AM25351" s="445"/>
    </row>
    <row r="25352" spans="39:39">
      <c r="AM25352" s="445"/>
    </row>
    <row r="25353" spans="39:39">
      <c r="AM25353" s="445"/>
    </row>
    <row r="25354" spans="39:39">
      <c r="AM25354" s="445"/>
    </row>
    <row r="25355" spans="39:39">
      <c r="AM25355" s="445"/>
    </row>
    <row r="25356" spans="39:39">
      <c r="AM25356" s="445"/>
    </row>
    <row r="25357" spans="39:39">
      <c r="AM25357" s="445"/>
    </row>
    <row r="25358" spans="39:39">
      <c r="AM25358" s="445"/>
    </row>
    <row r="25359" spans="39:39">
      <c r="AM25359" s="445"/>
    </row>
    <row r="25360" spans="39:39">
      <c r="AM25360" s="445"/>
    </row>
    <row r="25361" spans="39:39">
      <c r="AM25361" s="445"/>
    </row>
    <row r="25362" spans="39:39">
      <c r="AM25362" s="445"/>
    </row>
    <row r="25363" spans="39:39">
      <c r="AM25363" s="445"/>
    </row>
    <row r="25364" spans="39:39">
      <c r="AM25364" s="445"/>
    </row>
    <row r="25365" spans="39:39">
      <c r="AM25365" s="445"/>
    </row>
    <row r="25366" spans="39:39">
      <c r="AM25366" s="445"/>
    </row>
    <row r="25367" spans="39:39">
      <c r="AM25367" s="445"/>
    </row>
    <row r="25368" spans="39:39">
      <c r="AM25368" s="445"/>
    </row>
    <row r="25369" spans="39:39">
      <c r="AM25369" s="445"/>
    </row>
    <row r="25370" spans="39:39">
      <c r="AM25370" s="445"/>
    </row>
    <row r="25371" spans="39:39">
      <c r="AM25371" s="445"/>
    </row>
    <row r="25372" spans="39:39">
      <c r="AM25372" s="445"/>
    </row>
    <row r="25373" spans="39:39">
      <c r="AM25373" s="445"/>
    </row>
    <row r="25374" spans="39:39">
      <c r="AM25374" s="445"/>
    </row>
    <row r="25375" spans="39:39">
      <c r="AM25375" s="445"/>
    </row>
    <row r="25376" spans="39:39">
      <c r="AM25376" s="445"/>
    </row>
    <row r="25377" spans="39:39">
      <c r="AM25377" s="445"/>
    </row>
    <row r="25378" spans="39:39">
      <c r="AM25378" s="445"/>
    </row>
    <row r="25379" spans="39:39">
      <c r="AM25379" s="445"/>
    </row>
    <row r="25380" spans="39:39">
      <c r="AM25380" s="445"/>
    </row>
    <row r="25381" spans="39:39">
      <c r="AM25381" s="445"/>
    </row>
    <row r="25382" spans="39:39">
      <c r="AM25382" s="445"/>
    </row>
    <row r="25383" spans="39:39">
      <c r="AM25383" s="445"/>
    </row>
    <row r="25384" spans="39:39">
      <c r="AM25384" s="445"/>
    </row>
    <row r="25385" spans="39:39">
      <c r="AM25385" s="445"/>
    </row>
    <row r="25386" spans="39:39">
      <c r="AM25386" s="445"/>
    </row>
    <row r="25387" spans="39:39">
      <c r="AM25387" s="445"/>
    </row>
    <row r="25388" spans="39:39">
      <c r="AM25388" s="445"/>
    </row>
    <row r="25389" spans="39:39">
      <c r="AM25389" s="445"/>
    </row>
    <row r="25390" spans="39:39">
      <c r="AM25390" s="445"/>
    </row>
    <row r="25391" spans="39:39">
      <c r="AM25391" s="445"/>
    </row>
    <row r="25392" spans="39:39">
      <c r="AM25392" s="445"/>
    </row>
    <row r="25393" spans="39:39">
      <c r="AM25393" s="445"/>
    </row>
    <row r="25394" spans="39:39">
      <c r="AM25394" s="445"/>
    </row>
    <row r="25395" spans="39:39">
      <c r="AM25395" s="445"/>
    </row>
    <row r="25396" spans="39:39">
      <c r="AM25396" s="445"/>
    </row>
    <row r="25397" spans="39:39">
      <c r="AM25397" s="445"/>
    </row>
    <row r="25398" spans="39:39">
      <c r="AM25398" s="445"/>
    </row>
    <row r="25399" spans="39:39">
      <c r="AM25399" s="445"/>
    </row>
    <row r="25400" spans="39:39">
      <c r="AM25400" s="445"/>
    </row>
    <row r="25401" spans="39:39">
      <c r="AM25401" s="445"/>
    </row>
    <row r="25402" spans="39:39">
      <c r="AM25402" s="445"/>
    </row>
    <row r="25403" spans="39:39">
      <c r="AM25403" s="445"/>
    </row>
    <row r="25404" spans="39:39">
      <c r="AM25404" s="445"/>
    </row>
    <row r="25405" spans="39:39">
      <c r="AM25405" s="445"/>
    </row>
    <row r="25406" spans="39:39">
      <c r="AM25406" s="445"/>
    </row>
    <row r="25407" spans="39:39">
      <c r="AM25407" s="445"/>
    </row>
    <row r="25408" spans="39:39">
      <c r="AM25408" s="445"/>
    </row>
    <row r="25409" spans="39:39">
      <c r="AM25409" s="445"/>
    </row>
    <row r="25410" spans="39:39">
      <c r="AM25410" s="445"/>
    </row>
    <row r="25411" spans="39:39">
      <c r="AM25411" s="445"/>
    </row>
    <row r="25412" spans="39:39">
      <c r="AM25412" s="445"/>
    </row>
    <row r="25413" spans="39:39">
      <c r="AM25413" s="445"/>
    </row>
    <row r="25414" spans="39:39">
      <c r="AM25414" s="445"/>
    </row>
    <row r="25415" spans="39:39">
      <c r="AM25415" s="445"/>
    </row>
    <row r="25416" spans="39:39">
      <c r="AM25416" s="445"/>
    </row>
    <row r="25417" spans="39:39">
      <c r="AM25417" s="445"/>
    </row>
    <row r="25418" spans="39:39">
      <c r="AM25418" s="445"/>
    </row>
    <row r="25419" spans="39:39">
      <c r="AM25419" s="445"/>
    </row>
    <row r="25420" spans="39:39">
      <c r="AM25420" s="445"/>
    </row>
    <row r="25421" spans="39:39">
      <c r="AM25421" s="445"/>
    </row>
    <row r="25422" spans="39:39">
      <c r="AM25422" s="445"/>
    </row>
    <row r="25423" spans="39:39">
      <c r="AM25423" s="445"/>
    </row>
    <row r="25424" spans="39:39">
      <c r="AM25424" s="445"/>
    </row>
    <row r="25425" spans="39:39">
      <c r="AM25425" s="445"/>
    </row>
    <row r="25426" spans="39:39">
      <c r="AM25426" s="445"/>
    </row>
    <row r="25427" spans="39:39">
      <c r="AM25427" s="445"/>
    </row>
    <row r="25428" spans="39:39">
      <c r="AM25428" s="445"/>
    </row>
    <row r="25429" spans="39:39">
      <c r="AM25429" s="445"/>
    </row>
    <row r="25430" spans="39:39">
      <c r="AM25430" s="445"/>
    </row>
    <row r="25431" spans="39:39">
      <c r="AM25431" s="445"/>
    </row>
    <row r="25432" spans="39:39">
      <c r="AM25432" s="445"/>
    </row>
    <row r="25433" spans="39:39">
      <c r="AM25433" s="445"/>
    </row>
    <row r="25434" spans="39:39">
      <c r="AM25434" s="445"/>
    </row>
    <row r="25435" spans="39:39">
      <c r="AM25435" s="445"/>
    </row>
    <row r="25436" spans="39:39">
      <c r="AM25436" s="445"/>
    </row>
    <row r="25437" spans="39:39">
      <c r="AM25437" s="445"/>
    </row>
    <row r="25438" spans="39:39">
      <c r="AM25438" s="445"/>
    </row>
    <row r="25439" spans="39:39">
      <c r="AM25439" s="445"/>
    </row>
    <row r="25440" spans="39:39">
      <c r="AM25440" s="445"/>
    </row>
    <row r="25441" spans="39:39">
      <c r="AM25441" s="445"/>
    </row>
    <row r="25442" spans="39:39">
      <c r="AM25442" s="445"/>
    </row>
    <row r="25443" spans="39:39">
      <c r="AM25443" s="445"/>
    </row>
    <row r="25444" spans="39:39">
      <c r="AM25444" s="445"/>
    </row>
    <row r="25445" spans="39:39">
      <c r="AM25445" s="445"/>
    </row>
    <row r="25446" spans="39:39">
      <c r="AM25446" s="445"/>
    </row>
    <row r="25447" spans="39:39">
      <c r="AM25447" s="445"/>
    </row>
    <row r="25448" spans="39:39">
      <c r="AM25448" s="445"/>
    </row>
    <row r="25449" spans="39:39">
      <c r="AM25449" s="445"/>
    </row>
    <row r="25450" spans="39:39">
      <c r="AM25450" s="445"/>
    </row>
    <row r="25451" spans="39:39">
      <c r="AM25451" s="445"/>
    </row>
    <row r="25452" spans="39:39">
      <c r="AM25452" s="445"/>
    </row>
    <row r="25453" spans="39:39">
      <c r="AM25453" s="445"/>
    </row>
    <row r="25454" spans="39:39">
      <c r="AM25454" s="445"/>
    </row>
    <row r="25455" spans="39:39">
      <c r="AM25455" s="445"/>
    </row>
    <row r="25456" spans="39:39">
      <c r="AM25456" s="445"/>
    </row>
    <row r="25457" spans="39:39">
      <c r="AM25457" s="445"/>
    </row>
    <row r="25458" spans="39:39">
      <c r="AM25458" s="445"/>
    </row>
    <row r="25459" spans="39:39">
      <c r="AM25459" s="445"/>
    </row>
    <row r="25460" spans="39:39">
      <c r="AM25460" s="445"/>
    </row>
    <row r="25461" spans="39:39">
      <c r="AM25461" s="445"/>
    </row>
    <row r="25462" spans="39:39">
      <c r="AM25462" s="445"/>
    </row>
    <row r="25463" spans="39:39">
      <c r="AM25463" s="445"/>
    </row>
    <row r="25464" spans="39:39">
      <c r="AM25464" s="445"/>
    </row>
    <row r="25465" spans="39:39">
      <c r="AM25465" s="445"/>
    </row>
    <row r="25466" spans="39:39">
      <c r="AM25466" s="445"/>
    </row>
    <row r="25467" spans="39:39">
      <c r="AM25467" s="445"/>
    </row>
    <row r="25468" spans="39:39">
      <c r="AM25468" s="445"/>
    </row>
    <row r="25469" spans="39:39">
      <c r="AM25469" s="445"/>
    </row>
    <row r="25470" spans="39:39">
      <c r="AM25470" s="445"/>
    </row>
    <row r="25471" spans="39:39">
      <c r="AM25471" s="445"/>
    </row>
    <row r="25472" spans="39:39">
      <c r="AM25472" s="445"/>
    </row>
    <row r="25473" spans="39:39">
      <c r="AM25473" s="445"/>
    </row>
    <row r="25474" spans="39:39">
      <c r="AM25474" s="445"/>
    </row>
    <row r="25475" spans="39:39">
      <c r="AM25475" s="445"/>
    </row>
    <row r="25476" spans="39:39">
      <c r="AM25476" s="445"/>
    </row>
    <row r="25477" spans="39:39">
      <c r="AM25477" s="445"/>
    </row>
    <row r="25478" spans="39:39">
      <c r="AM25478" s="445"/>
    </row>
    <row r="25479" spans="39:39">
      <c r="AM25479" s="445"/>
    </row>
    <row r="25480" spans="39:39">
      <c r="AM25480" s="445"/>
    </row>
    <row r="25481" spans="39:39">
      <c r="AM25481" s="445"/>
    </row>
    <row r="25482" spans="39:39">
      <c r="AM25482" s="445"/>
    </row>
    <row r="25483" spans="39:39">
      <c r="AM25483" s="445"/>
    </row>
    <row r="25484" spans="39:39">
      <c r="AM25484" s="445"/>
    </row>
    <row r="25485" spans="39:39">
      <c r="AM25485" s="445"/>
    </row>
    <row r="25486" spans="39:39">
      <c r="AM25486" s="445"/>
    </row>
    <row r="25487" spans="39:39">
      <c r="AM25487" s="445"/>
    </row>
    <row r="25488" spans="39:39">
      <c r="AM25488" s="445"/>
    </row>
    <row r="25489" spans="39:39">
      <c r="AM25489" s="445"/>
    </row>
    <row r="25490" spans="39:39">
      <c r="AM25490" s="445"/>
    </row>
    <row r="25491" spans="39:39">
      <c r="AM25491" s="445"/>
    </row>
    <row r="25492" spans="39:39">
      <c r="AM25492" s="445"/>
    </row>
    <row r="25493" spans="39:39">
      <c r="AM25493" s="445"/>
    </row>
    <row r="25494" spans="39:39">
      <c r="AM25494" s="445"/>
    </row>
    <row r="25495" spans="39:39">
      <c r="AM25495" s="445"/>
    </row>
    <row r="25496" spans="39:39">
      <c r="AM25496" s="445"/>
    </row>
    <row r="25497" spans="39:39">
      <c r="AM25497" s="445"/>
    </row>
    <row r="25498" spans="39:39">
      <c r="AM25498" s="445"/>
    </row>
    <row r="25499" spans="39:39">
      <c r="AM25499" s="445"/>
    </row>
    <row r="25500" spans="39:39">
      <c r="AM25500" s="445"/>
    </row>
    <row r="25501" spans="39:39">
      <c r="AM25501" s="445"/>
    </row>
    <row r="25502" spans="39:39">
      <c r="AM25502" s="445"/>
    </row>
    <row r="25503" spans="39:39">
      <c r="AM25503" s="445"/>
    </row>
    <row r="25504" spans="39:39">
      <c r="AM25504" s="445"/>
    </row>
    <row r="25505" spans="39:39">
      <c r="AM25505" s="445"/>
    </row>
    <row r="25506" spans="39:39">
      <c r="AM25506" s="445"/>
    </row>
    <row r="25507" spans="39:39">
      <c r="AM25507" s="445"/>
    </row>
    <row r="25508" spans="39:39">
      <c r="AM25508" s="445"/>
    </row>
    <row r="25509" spans="39:39">
      <c r="AM25509" s="445"/>
    </row>
    <row r="25510" spans="39:39">
      <c r="AM25510" s="445"/>
    </row>
    <row r="25511" spans="39:39">
      <c r="AM25511" s="445"/>
    </row>
    <row r="25512" spans="39:39">
      <c r="AM25512" s="445"/>
    </row>
    <row r="25513" spans="39:39">
      <c r="AM25513" s="445"/>
    </row>
    <row r="25514" spans="39:39">
      <c r="AM25514" s="445"/>
    </row>
    <row r="25515" spans="39:39">
      <c r="AM25515" s="445"/>
    </row>
    <row r="25516" spans="39:39">
      <c r="AM25516" s="445"/>
    </row>
    <row r="25517" spans="39:39">
      <c r="AM25517" s="445"/>
    </row>
    <row r="25518" spans="39:39">
      <c r="AM25518" s="445"/>
    </row>
    <row r="25519" spans="39:39">
      <c r="AM25519" s="445"/>
    </row>
    <row r="25520" spans="39:39">
      <c r="AM25520" s="445"/>
    </row>
    <row r="25521" spans="39:39">
      <c r="AM25521" s="445"/>
    </row>
    <row r="25522" spans="39:39">
      <c r="AM25522" s="445"/>
    </row>
    <row r="25523" spans="39:39">
      <c r="AM25523" s="445"/>
    </row>
    <row r="25524" spans="39:39">
      <c r="AM25524" s="445"/>
    </row>
    <row r="25525" spans="39:39">
      <c r="AM25525" s="445"/>
    </row>
    <row r="25526" spans="39:39">
      <c r="AM25526" s="445"/>
    </row>
    <row r="25527" spans="39:39">
      <c r="AM25527" s="445"/>
    </row>
    <row r="25528" spans="39:39">
      <c r="AM25528" s="445"/>
    </row>
    <row r="25529" spans="39:39">
      <c r="AM25529" s="445"/>
    </row>
    <row r="25530" spans="39:39">
      <c r="AM25530" s="445"/>
    </row>
    <row r="25531" spans="39:39">
      <c r="AM25531" s="445"/>
    </row>
    <row r="25532" spans="39:39">
      <c r="AM25532" s="445"/>
    </row>
    <row r="25533" spans="39:39">
      <c r="AM25533" s="445"/>
    </row>
    <row r="25534" spans="39:39">
      <c r="AM25534" s="445"/>
    </row>
    <row r="25535" spans="39:39">
      <c r="AM25535" s="445"/>
    </row>
    <row r="25536" spans="39:39">
      <c r="AM25536" s="445"/>
    </row>
    <row r="25537" spans="39:39">
      <c r="AM25537" s="445"/>
    </row>
    <row r="25538" spans="39:39">
      <c r="AM25538" s="445"/>
    </row>
    <row r="25539" spans="39:39">
      <c r="AM25539" s="445"/>
    </row>
    <row r="25540" spans="39:39">
      <c r="AM25540" s="445"/>
    </row>
    <row r="25541" spans="39:39">
      <c r="AM25541" s="445"/>
    </row>
    <row r="25542" spans="39:39">
      <c r="AM25542" s="445"/>
    </row>
    <row r="25543" spans="39:39">
      <c r="AM25543" s="445"/>
    </row>
    <row r="25544" spans="39:39">
      <c r="AM25544" s="445"/>
    </row>
    <row r="25545" spans="39:39">
      <c r="AM25545" s="445"/>
    </row>
    <row r="25546" spans="39:39">
      <c r="AM25546" s="445"/>
    </row>
    <row r="25547" spans="39:39">
      <c r="AM25547" s="445"/>
    </row>
    <row r="25548" spans="39:39">
      <c r="AM25548" s="445"/>
    </row>
    <row r="25549" spans="39:39">
      <c r="AM25549" s="445"/>
    </row>
    <row r="25550" spans="39:39">
      <c r="AM25550" s="445"/>
    </row>
    <row r="25551" spans="39:39">
      <c r="AM25551" s="445"/>
    </row>
    <row r="25552" spans="39:39">
      <c r="AM25552" s="445"/>
    </row>
    <row r="25553" spans="39:39">
      <c r="AM25553" s="445"/>
    </row>
    <row r="25554" spans="39:39">
      <c r="AM25554" s="445"/>
    </row>
    <row r="25555" spans="39:39">
      <c r="AM25555" s="445"/>
    </row>
    <row r="25556" spans="39:39">
      <c r="AM25556" s="445"/>
    </row>
    <row r="25557" spans="39:39">
      <c r="AM25557" s="445"/>
    </row>
    <row r="25558" spans="39:39">
      <c r="AM25558" s="445"/>
    </row>
    <row r="25559" spans="39:39">
      <c r="AM25559" s="445"/>
    </row>
    <row r="25560" spans="39:39">
      <c r="AM25560" s="445"/>
    </row>
    <row r="25561" spans="39:39">
      <c r="AM25561" s="445"/>
    </row>
    <row r="25562" spans="39:39">
      <c r="AM25562" s="445"/>
    </row>
    <row r="25563" spans="39:39">
      <c r="AM25563" s="445"/>
    </row>
    <row r="25564" spans="39:39">
      <c r="AM25564" s="445"/>
    </row>
    <row r="25565" spans="39:39">
      <c r="AM25565" s="445"/>
    </row>
    <row r="25566" spans="39:39">
      <c r="AM25566" s="445"/>
    </row>
    <row r="25567" spans="39:39">
      <c r="AM25567" s="445"/>
    </row>
    <row r="25568" spans="39:39">
      <c r="AM25568" s="445"/>
    </row>
    <row r="25569" spans="39:39">
      <c r="AM25569" s="445"/>
    </row>
    <row r="25570" spans="39:39">
      <c r="AM25570" s="445"/>
    </row>
    <row r="25571" spans="39:39">
      <c r="AM25571" s="445"/>
    </row>
    <row r="25572" spans="39:39">
      <c r="AM25572" s="445"/>
    </row>
    <row r="25573" spans="39:39">
      <c r="AM25573" s="445"/>
    </row>
    <row r="25574" spans="39:39">
      <c r="AM25574" s="445"/>
    </row>
    <row r="25575" spans="39:39">
      <c r="AM25575" s="445"/>
    </row>
    <row r="25576" spans="39:39">
      <c r="AM25576" s="445"/>
    </row>
    <row r="25577" spans="39:39">
      <c r="AM25577" s="445"/>
    </row>
    <row r="25578" spans="39:39">
      <c r="AM25578" s="445"/>
    </row>
    <row r="25579" spans="39:39">
      <c r="AM25579" s="445"/>
    </row>
    <row r="25580" spans="39:39">
      <c r="AM25580" s="445"/>
    </row>
    <row r="25581" spans="39:39">
      <c r="AM25581" s="445"/>
    </row>
    <row r="25582" spans="39:39">
      <c r="AM25582" s="445"/>
    </row>
    <row r="25583" spans="39:39">
      <c r="AM25583" s="445"/>
    </row>
    <row r="25584" spans="39:39">
      <c r="AM25584" s="445"/>
    </row>
    <row r="25585" spans="39:39">
      <c r="AM25585" s="445"/>
    </row>
    <row r="25586" spans="39:39">
      <c r="AM25586" s="445"/>
    </row>
    <row r="25587" spans="39:39">
      <c r="AM25587" s="445"/>
    </row>
    <row r="25588" spans="39:39">
      <c r="AM25588" s="445"/>
    </row>
    <row r="25589" spans="39:39">
      <c r="AM25589" s="445"/>
    </row>
    <row r="25590" spans="39:39">
      <c r="AM25590" s="445"/>
    </row>
    <row r="25591" spans="39:39">
      <c r="AM25591" s="445"/>
    </row>
    <row r="25592" spans="39:39">
      <c r="AM25592" s="445"/>
    </row>
    <row r="25593" spans="39:39">
      <c r="AM25593" s="445"/>
    </row>
    <row r="25594" spans="39:39">
      <c r="AM25594" s="445"/>
    </row>
    <row r="25595" spans="39:39">
      <c r="AM25595" s="445"/>
    </row>
    <row r="25596" spans="39:39">
      <c r="AM25596" s="445"/>
    </row>
    <row r="25597" spans="39:39">
      <c r="AM25597" s="445"/>
    </row>
    <row r="25598" spans="39:39">
      <c r="AM25598" s="445"/>
    </row>
    <row r="25599" spans="39:39">
      <c r="AM25599" s="445"/>
    </row>
    <row r="25600" spans="39:39">
      <c r="AM25600" s="445"/>
    </row>
    <row r="25601" spans="39:39">
      <c r="AM25601" s="445"/>
    </row>
    <row r="25602" spans="39:39">
      <c r="AM25602" s="445"/>
    </row>
    <row r="25603" spans="39:39">
      <c r="AM25603" s="445"/>
    </row>
    <row r="25604" spans="39:39">
      <c r="AM25604" s="445"/>
    </row>
    <row r="25605" spans="39:39">
      <c r="AM25605" s="445"/>
    </row>
    <row r="25606" spans="39:39">
      <c r="AM25606" s="445"/>
    </row>
    <row r="25607" spans="39:39">
      <c r="AM25607" s="445"/>
    </row>
    <row r="25608" spans="39:39">
      <c r="AM25608" s="445"/>
    </row>
    <row r="25609" spans="39:39">
      <c r="AM25609" s="445"/>
    </row>
    <row r="25610" spans="39:39">
      <c r="AM25610" s="445"/>
    </row>
    <row r="25611" spans="39:39">
      <c r="AM25611" s="445"/>
    </row>
    <row r="25612" spans="39:39">
      <c r="AM25612" s="445"/>
    </row>
    <row r="25613" spans="39:39">
      <c r="AM25613" s="445"/>
    </row>
    <row r="25614" spans="39:39">
      <c r="AM25614" s="445"/>
    </row>
    <row r="25615" spans="39:39">
      <c r="AM25615" s="445"/>
    </row>
    <row r="25616" spans="39:39">
      <c r="AM25616" s="445"/>
    </row>
    <row r="25617" spans="39:39">
      <c r="AM25617" s="445"/>
    </row>
    <row r="25618" spans="39:39">
      <c r="AM25618" s="445"/>
    </row>
    <row r="25619" spans="39:39">
      <c r="AM25619" s="445"/>
    </row>
    <row r="25620" spans="39:39">
      <c r="AM25620" s="445"/>
    </row>
    <row r="25621" spans="39:39">
      <c r="AM25621" s="445"/>
    </row>
    <row r="25622" spans="39:39">
      <c r="AM25622" s="445"/>
    </row>
    <row r="25623" spans="39:39">
      <c r="AM25623" s="445"/>
    </row>
    <row r="25624" spans="39:39">
      <c r="AM25624" s="445"/>
    </row>
    <row r="25625" spans="39:39">
      <c r="AM25625" s="445"/>
    </row>
    <row r="25626" spans="39:39">
      <c r="AM25626" s="445"/>
    </row>
    <row r="25627" spans="39:39">
      <c r="AM25627" s="445"/>
    </row>
    <row r="25628" spans="39:39">
      <c r="AM25628" s="445"/>
    </row>
    <row r="25629" spans="39:39">
      <c r="AM25629" s="445"/>
    </row>
    <row r="25630" spans="39:39">
      <c r="AM25630" s="445"/>
    </row>
    <row r="25631" spans="39:39">
      <c r="AM25631" s="445"/>
    </row>
    <row r="25632" spans="39:39">
      <c r="AM25632" s="445"/>
    </row>
    <row r="25633" spans="39:39">
      <c r="AM25633" s="445"/>
    </row>
    <row r="25634" spans="39:39">
      <c r="AM25634" s="445"/>
    </row>
    <row r="25635" spans="39:39">
      <c r="AM25635" s="445"/>
    </row>
    <row r="25636" spans="39:39">
      <c r="AM25636" s="445"/>
    </row>
    <row r="25637" spans="39:39">
      <c r="AM25637" s="445"/>
    </row>
    <row r="25638" spans="39:39">
      <c r="AM25638" s="445"/>
    </row>
    <row r="25639" spans="39:39">
      <c r="AM25639" s="445"/>
    </row>
    <row r="25640" spans="39:39">
      <c r="AM25640" s="445"/>
    </row>
    <row r="25641" spans="39:39">
      <c r="AM25641" s="445"/>
    </row>
    <row r="25642" spans="39:39">
      <c r="AM25642" s="445"/>
    </row>
    <row r="25643" spans="39:39">
      <c r="AM25643" s="445"/>
    </row>
    <row r="25644" spans="39:39">
      <c r="AM25644" s="445"/>
    </row>
    <row r="25645" spans="39:39">
      <c r="AM25645" s="445"/>
    </row>
    <row r="25646" spans="39:39">
      <c r="AM25646" s="445"/>
    </row>
    <row r="25647" spans="39:39">
      <c r="AM25647" s="445"/>
    </row>
    <row r="25648" spans="39:39">
      <c r="AM25648" s="445"/>
    </row>
    <row r="25649" spans="39:39">
      <c r="AM25649" s="445"/>
    </row>
    <row r="25650" spans="39:39">
      <c r="AM25650" s="445"/>
    </row>
    <row r="25651" spans="39:39">
      <c r="AM25651" s="445"/>
    </row>
    <row r="25652" spans="39:39">
      <c r="AM25652" s="445"/>
    </row>
    <row r="25653" spans="39:39">
      <c r="AM25653" s="445"/>
    </row>
    <row r="25654" spans="39:39">
      <c r="AM25654" s="445"/>
    </row>
    <row r="25655" spans="39:39">
      <c r="AM25655" s="445"/>
    </row>
    <row r="25656" spans="39:39">
      <c r="AM25656" s="445"/>
    </row>
    <row r="25657" spans="39:39">
      <c r="AM25657" s="445"/>
    </row>
    <row r="25658" spans="39:39">
      <c r="AM25658" s="445"/>
    </row>
    <row r="25659" spans="39:39">
      <c r="AM25659" s="445"/>
    </row>
    <row r="25660" spans="39:39">
      <c r="AM25660" s="445"/>
    </row>
    <row r="25661" spans="39:39">
      <c r="AM25661" s="445"/>
    </row>
    <row r="25662" spans="39:39">
      <c r="AM25662" s="445"/>
    </row>
    <row r="25663" spans="39:39">
      <c r="AM25663" s="445"/>
    </row>
    <row r="25664" spans="39:39">
      <c r="AM25664" s="445"/>
    </row>
    <row r="25665" spans="39:39">
      <c r="AM25665" s="445"/>
    </row>
    <row r="25666" spans="39:39">
      <c r="AM25666" s="445"/>
    </row>
    <row r="25667" spans="39:39">
      <c r="AM25667" s="445"/>
    </row>
    <row r="25668" spans="39:39">
      <c r="AM25668" s="445"/>
    </row>
    <row r="25669" spans="39:39">
      <c r="AM25669" s="445"/>
    </row>
    <row r="25670" spans="39:39">
      <c r="AM25670" s="445"/>
    </row>
    <row r="25671" spans="39:39">
      <c r="AM25671" s="445"/>
    </row>
    <row r="25672" spans="39:39">
      <c r="AM25672" s="445"/>
    </row>
    <row r="25673" spans="39:39">
      <c r="AM25673" s="445"/>
    </row>
    <row r="25674" spans="39:39">
      <c r="AM25674" s="445"/>
    </row>
    <row r="25675" spans="39:39">
      <c r="AM25675" s="445"/>
    </row>
    <row r="25676" spans="39:39">
      <c r="AM25676" s="445"/>
    </row>
    <row r="25677" spans="39:39">
      <c r="AM25677" s="445"/>
    </row>
    <row r="25678" spans="39:39">
      <c r="AM25678" s="445"/>
    </row>
    <row r="25679" spans="39:39">
      <c r="AM25679" s="445"/>
    </row>
    <row r="25680" spans="39:39">
      <c r="AM25680" s="445"/>
    </row>
    <row r="25681" spans="39:39">
      <c r="AM25681" s="445"/>
    </row>
    <row r="25682" spans="39:39">
      <c r="AM25682" s="445"/>
    </row>
    <row r="25683" spans="39:39">
      <c r="AM25683" s="445"/>
    </row>
    <row r="25684" spans="39:39">
      <c r="AM25684" s="445"/>
    </row>
    <row r="25685" spans="39:39">
      <c r="AM25685" s="445"/>
    </row>
    <row r="25686" spans="39:39">
      <c r="AM25686" s="445"/>
    </row>
    <row r="25687" spans="39:39">
      <c r="AM25687" s="445"/>
    </row>
    <row r="25688" spans="39:39">
      <c r="AM25688" s="445"/>
    </row>
    <row r="25689" spans="39:39">
      <c r="AM25689" s="445"/>
    </row>
    <row r="25690" spans="39:39">
      <c r="AM25690" s="445"/>
    </row>
    <row r="25691" spans="39:39">
      <c r="AM25691" s="445"/>
    </row>
    <row r="25692" spans="39:39">
      <c r="AM25692" s="445"/>
    </row>
    <row r="25693" spans="39:39">
      <c r="AM25693" s="445"/>
    </row>
    <row r="25694" spans="39:39">
      <c r="AM25694" s="445"/>
    </row>
    <row r="25695" spans="39:39">
      <c r="AM25695" s="445"/>
    </row>
    <row r="25696" spans="39:39">
      <c r="AM25696" s="445"/>
    </row>
    <row r="25697" spans="39:39">
      <c r="AM25697" s="445"/>
    </row>
    <row r="25698" spans="39:39">
      <c r="AM25698" s="445"/>
    </row>
    <row r="25699" spans="39:39">
      <c r="AM25699" s="445"/>
    </row>
    <row r="25700" spans="39:39">
      <c r="AM25700" s="445"/>
    </row>
    <row r="25701" spans="39:39">
      <c r="AM25701" s="445"/>
    </row>
    <row r="25702" spans="39:39">
      <c r="AM25702" s="445"/>
    </row>
    <row r="25703" spans="39:39">
      <c r="AM25703" s="445"/>
    </row>
    <row r="25704" spans="39:39">
      <c r="AM25704" s="445"/>
    </row>
    <row r="25705" spans="39:39">
      <c r="AM25705" s="445"/>
    </row>
    <row r="25706" spans="39:39">
      <c r="AM25706" s="445"/>
    </row>
    <row r="25707" spans="39:39">
      <c r="AM25707" s="445"/>
    </row>
    <row r="25708" spans="39:39">
      <c r="AM25708" s="445"/>
    </row>
    <row r="25709" spans="39:39">
      <c r="AM25709" s="445"/>
    </row>
    <row r="25710" spans="39:39">
      <c r="AM25710" s="445"/>
    </row>
    <row r="25711" spans="39:39">
      <c r="AM25711" s="445"/>
    </row>
    <row r="25712" spans="39:39">
      <c r="AM25712" s="445"/>
    </row>
    <row r="25713" spans="39:39">
      <c r="AM25713" s="445"/>
    </row>
    <row r="25714" spans="39:39">
      <c r="AM25714" s="445"/>
    </row>
    <row r="25715" spans="39:39">
      <c r="AM25715" s="445"/>
    </row>
    <row r="25716" spans="39:39">
      <c r="AM25716" s="445"/>
    </row>
    <row r="25717" spans="39:39">
      <c r="AM25717" s="445"/>
    </row>
    <row r="25718" spans="39:39">
      <c r="AM25718" s="445"/>
    </row>
    <row r="25719" spans="39:39">
      <c r="AM25719" s="445"/>
    </row>
    <row r="25720" spans="39:39">
      <c r="AM25720" s="445"/>
    </row>
    <row r="25721" spans="39:39">
      <c r="AM25721" s="445"/>
    </row>
    <row r="25722" spans="39:39">
      <c r="AM25722" s="445"/>
    </row>
    <row r="25723" spans="39:39">
      <c r="AM25723" s="445"/>
    </row>
    <row r="25724" spans="39:39">
      <c r="AM25724" s="445"/>
    </row>
    <row r="25725" spans="39:39">
      <c r="AM25725" s="445"/>
    </row>
    <row r="25726" spans="39:39">
      <c r="AM25726" s="445"/>
    </row>
    <row r="25727" spans="39:39">
      <c r="AM25727" s="445"/>
    </row>
    <row r="25728" spans="39:39">
      <c r="AM25728" s="445"/>
    </row>
    <row r="25729" spans="39:39">
      <c r="AM25729" s="445"/>
    </row>
    <row r="25730" spans="39:39">
      <c r="AM25730" s="445"/>
    </row>
    <row r="25731" spans="39:39">
      <c r="AM25731" s="445"/>
    </row>
    <row r="25732" spans="39:39">
      <c r="AM25732" s="445"/>
    </row>
    <row r="25733" spans="39:39">
      <c r="AM25733" s="445"/>
    </row>
    <row r="25734" spans="39:39">
      <c r="AM25734" s="445"/>
    </row>
    <row r="25735" spans="39:39">
      <c r="AM25735" s="445"/>
    </row>
    <row r="25736" spans="39:39">
      <c r="AM25736" s="445"/>
    </row>
    <row r="25737" spans="39:39">
      <c r="AM25737" s="445"/>
    </row>
    <row r="25738" spans="39:39">
      <c r="AM25738" s="445"/>
    </row>
    <row r="25739" spans="39:39">
      <c r="AM25739" s="445"/>
    </row>
    <row r="25740" spans="39:39">
      <c r="AM25740" s="445"/>
    </row>
    <row r="25741" spans="39:39">
      <c r="AM25741" s="445"/>
    </row>
    <row r="25742" spans="39:39">
      <c r="AM25742" s="445"/>
    </row>
    <row r="25743" spans="39:39">
      <c r="AM25743" s="445"/>
    </row>
    <row r="25744" spans="39:39">
      <c r="AM25744" s="445"/>
    </row>
    <row r="25745" spans="39:39">
      <c r="AM25745" s="445"/>
    </row>
    <row r="25746" spans="39:39">
      <c r="AM25746" s="445"/>
    </row>
    <row r="25747" spans="39:39">
      <c r="AM25747" s="445"/>
    </row>
    <row r="25748" spans="39:39">
      <c r="AM25748" s="445"/>
    </row>
    <row r="25749" spans="39:39">
      <c r="AM25749" s="445"/>
    </row>
    <row r="25750" spans="39:39">
      <c r="AM25750" s="445"/>
    </row>
    <row r="25751" spans="39:39">
      <c r="AM25751" s="445"/>
    </row>
    <row r="25752" spans="39:39">
      <c r="AM25752" s="445"/>
    </row>
    <row r="25753" spans="39:39">
      <c r="AM25753" s="445"/>
    </row>
    <row r="25754" spans="39:39">
      <c r="AM25754" s="445"/>
    </row>
    <row r="25755" spans="39:39">
      <c r="AM25755" s="445"/>
    </row>
    <row r="25756" spans="39:39">
      <c r="AM25756" s="445"/>
    </row>
    <row r="25757" spans="39:39">
      <c r="AM25757" s="445"/>
    </row>
    <row r="25758" spans="39:39">
      <c r="AM25758" s="445"/>
    </row>
    <row r="25759" spans="39:39">
      <c r="AM25759" s="445"/>
    </row>
    <row r="25760" spans="39:39">
      <c r="AM25760" s="445"/>
    </row>
    <row r="25761" spans="39:39">
      <c r="AM25761" s="445"/>
    </row>
    <row r="25762" spans="39:39">
      <c r="AM25762" s="445"/>
    </row>
    <row r="25763" spans="39:39">
      <c r="AM25763" s="445"/>
    </row>
    <row r="25764" spans="39:39">
      <c r="AM25764" s="445"/>
    </row>
    <row r="25765" spans="39:39">
      <c r="AM25765" s="445"/>
    </row>
    <row r="25766" spans="39:39">
      <c r="AM25766" s="445"/>
    </row>
    <row r="25767" spans="39:39">
      <c r="AM25767" s="445"/>
    </row>
    <row r="25768" spans="39:39">
      <c r="AM25768" s="445"/>
    </row>
    <row r="25769" spans="39:39">
      <c r="AM25769" s="445"/>
    </row>
    <row r="25770" spans="39:39">
      <c r="AM25770" s="445"/>
    </row>
    <row r="25771" spans="39:39">
      <c r="AM25771" s="445"/>
    </row>
    <row r="25772" spans="39:39">
      <c r="AM25772" s="445"/>
    </row>
    <row r="25773" spans="39:39">
      <c r="AM25773" s="445"/>
    </row>
    <row r="25774" spans="39:39">
      <c r="AM25774" s="445"/>
    </row>
    <row r="25775" spans="39:39">
      <c r="AM25775" s="445"/>
    </row>
    <row r="25776" spans="39:39">
      <c r="AM25776" s="445"/>
    </row>
    <row r="25777" spans="39:39">
      <c r="AM25777" s="445"/>
    </row>
    <row r="25778" spans="39:39">
      <c r="AM25778" s="445"/>
    </row>
    <row r="25779" spans="39:39">
      <c r="AM25779" s="445"/>
    </row>
    <row r="25780" spans="39:39">
      <c r="AM25780" s="445"/>
    </row>
    <row r="25781" spans="39:39">
      <c r="AM25781" s="445"/>
    </row>
    <row r="25782" spans="39:39">
      <c r="AM25782" s="445"/>
    </row>
    <row r="25783" spans="39:39">
      <c r="AM25783" s="445"/>
    </row>
    <row r="25784" spans="39:39">
      <c r="AM25784" s="445"/>
    </row>
    <row r="25785" spans="39:39">
      <c r="AM25785" s="445"/>
    </row>
    <row r="25786" spans="39:39">
      <c r="AM25786" s="445"/>
    </row>
    <row r="25787" spans="39:39">
      <c r="AM25787" s="445"/>
    </row>
    <row r="25788" spans="39:39">
      <c r="AM25788" s="445"/>
    </row>
    <row r="25789" spans="39:39">
      <c r="AM25789" s="445"/>
    </row>
    <row r="25790" spans="39:39">
      <c r="AM25790" s="445"/>
    </row>
    <row r="25791" spans="39:39">
      <c r="AM25791" s="445"/>
    </row>
    <row r="25792" spans="39:39">
      <c r="AM25792" s="445"/>
    </row>
    <row r="25793" spans="39:39">
      <c r="AM25793" s="445"/>
    </row>
    <row r="25794" spans="39:39">
      <c r="AM25794" s="445"/>
    </row>
    <row r="25795" spans="39:39">
      <c r="AM25795" s="445"/>
    </row>
    <row r="25796" spans="39:39">
      <c r="AM25796" s="445"/>
    </row>
    <row r="25797" spans="39:39">
      <c r="AM25797" s="445"/>
    </row>
    <row r="25798" spans="39:39">
      <c r="AM25798" s="445"/>
    </row>
    <row r="25799" spans="39:39">
      <c r="AM25799" s="445"/>
    </row>
    <row r="25800" spans="39:39">
      <c r="AM25800" s="445"/>
    </row>
    <row r="25801" spans="39:39">
      <c r="AM25801" s="445"/>
    </row>
    <row r="25802" spans="39:39">
      <c r="AM25802" s="445"/>
    </row>
    <row r="25803" spans="39:39">
      <c r="AM25803" s="445"/>
    </row>
    <row r="25804" spans="39:39">
      <c r="AM25804" s="445"/>
    </row>
    <row r="25805" spans="39:39">
      <c r="AM25805" s="445"/>
    </row>
    <row r="25806" spans="39:39">
      <c r="AM25806" s="445"/>
    </row>
    <row r="25807" spans="39:39">
      <c r="AM25807" s="445"/>
    </row>
    <row r="25808" spans="39:39">
      <c r="AM25808" s="445"/>
    </row>
    <row r="25809" spans="39:39">
      <c r="AM25809" s="445"/>
    </row>
    <row r="25810" spans="39:39">
      <c r="AM25810" s="445"/>
    </row>
    <row r="25811" spans="39:39">
      <c r="AM25811" s="445"/>
    </row>
    <row r="25812" spans="39:39">
      <c r="AM25812" s="445"/>
    </row>
    <row r="25813" spans="39:39">
      <c r="AM25813" s="445"/>
    </row>
    <row r="25814" spans="39:39">
      <c r="AM25814" s="445"/>
    </row>
    <row r="25815" spans="39:39">
      <c r="AM25815" s="445"/>
    </row>
    <row r="25816" spans="39:39">
      <c r="AM25816" s="445"/>
    </row>
    <row r="25817" spans="39:39">
      <c r="AM25817" s="445"/>
    </row>
    <row r="25818" spans="39:39">
      <c r="AM25818" s="445"/>
    </row>
    <row r="25819" spans="39:39">
      <c r="AM25819" s="445"/>
    </row>
    <row r="25820" spans="39:39">
      <c r="AM25820" s="445"/>
    </row>
    <row r="25821" spans="39:39">
      <c r="AM25821" s="445"/>
    </row>
    <row r="25822" spans="39:39">
      <c r="AM25822" s="445"/>
    </row>
    <row r="25823" spans="39:39">
      <c r="AM25823" s="445"/>
    </row>
    <row r="25824" spans="39:39">
      <c r="AM25824" s="445"/>
    </row>
    <row r="25825" spans="39:39">
      <c r="AM25825" s="445"/>
    </row>
    <row r="25826" spans="39:39">
      <c r="AM25826" s="445"/>
    </row>
    <row r="25827" spans="39:39">
      <c r="AM25827" s="445"/>
    </row>
    <row r="25828" spans="39:39">
      <c r="AM25828" s="445"/>
    </row>
    <row r="25829" spans="39:39">
      <c r="AM25829" s="445"/>
    </row>
    <row r="25830" spans="39:39">
      <c r="AM25830" s="445"/>
    </row>
    <row r="25831" spans="39:39">
      <c r="AM25831" s="445"/>
    </row>
    <row r="25832" spans="39:39">
      <c r="AM25832" s="445"/>
    </row>
    <row r="25833" spans="39:39">
      <c r="AM25833" s="445"/>
    </row>
    <row r="25834" spans="39:39">
      <c r="AM25834" s="445"/>
    </row>
    <row r="25835" spans="39:39">
      <c r="AM25835" s="445"/>
    </row>
    <row r="25836" spans="39:39">
      <c r="AM25836" s="445"/>
    </row>
    <row r="25837" spans="39:39">
      <c r="AM25837" s="445"/>
    </row>
    <row r="25838" spans="39:39">
      <c r="AM25838" s="445"/>
    </row>
    <row r="25839" spans="39:39">
      <c r="AM25839" s="445"/>
    </row>
    <row r="25840" spans="39:39">
      <c r="AM25840" s="445"/>
    </row>
    <row r="25841" spans="39:39">
      <c r="AM25841" s="445"/>
    </row>
    <row r="25842" spans="39:39">
      <c r="AM25842" s="445"/>
    </row>
    <row r="25843" spans="39:39">
      <c r="AM25843" s="445"/>
    </row>
    <row r="25844" spans="39:39">
      <c r="AM25844" s="445"/>
    </row>
    <row r="25845" spans="39:39">
      <c r="AM25845" s="445"/>
    </row>
    <row r="25846" spans="39:39">
      <c r="AM25846" s="445"/>
    </row>
    <row r="25847" spans="39:39">
      <c r="AM25847" s="445"/>
    </row>
    <row r="25848" spans="39:39">
      <c r="AM25848" s="445"/>
    </row>
    <row r="25849" spans="39:39">
      <c r="AM25849" s="445"/>
    </row>
    <row r="25850" spans="39:39">
      <c r="AM25850" s="445"/>
    </row>
    <row r="25851" spans="39:39">
      <c r="AM25851" s="445"/>
    </row>
    <row r="25852" spans="39:39">
      <c r="AM25852" s="445"/>
    </row>
    <row r="25853" spans="39:39">
      <c r="AM25853" s="445"/>
    </row>
    <row r="25854" spans="39:39">
      <c r="AM25854" s="445"/>
    </row>
    <row r="25855" spans="39:39">
      <c r="AM25855" s="445"/>
    </row>
    <row r="25856" spans="39:39">
      <c r="AM25856" s="445"/>
    </row>
    <row r="25857" spans="39:39">
      <c r="AM25857" s="445"/>
    </row>
    <row r="25858" spans="39:39">
      <c r="AM25858" s="445"/>
    </row>
    <row r="25859" spans="39:39">
      <c r="AM25859" s="445"/>
    </row>
    <row r="25860" spans="39:39">
      <c r="AM25860" s="445"/>
    </row>
    <row r="25861" spans="39:39">
      <c r="AM25861" s="445"/>
    </row>
    <row r="25862" spans="39:39">
      <c r="AM25862" s="445"/>
    </row>
    <row r="25863" spans="39:39">
      <c r="AM25863" s="445"/>
    </row>
    <row r="25864" spans="39:39">
      <c r="AM25864" s="445"/>
    </row>
    <row r="25865" spans="39:39">
      <c r="AM25865" s="445"/>
    </row>
    <row r="25866" spans="39:39">
      <c r="AM25866" s="445"/>
    </row>
    <row r="25867" spans="39:39">
      <c r="AM25867" s="445"/>
    </row>
    <row r="25868" spans="39:39">
      <c r="AM25868" s="445"/>
    </row>
    <row r="25869" spans="39:39">
      <c r="AM25869" s="445"/>
    </row>
    <row r="25870" spans="39:39">
      <c r="AM25870" s="445"/>
    </row>
    <row r="25871" spans="39:39">
      <c r="AM25871" s="445"/>
    </row>
    <row r="25872" spans="39:39">
      <c r="AM25872" s="445"/>
    </row>
    <row r="25873" spans="39:39">
      <c r="AM25873" s="445"/>
    </row>
    <row r="25874" spans="39:39">
      <c r="AM25874" s="445"/>
    </row>
    <row r="25875" spans="39:39">
      <c r="AM25875" s="445"/>
    </row>
    <row r="25876" spans="39:39">
      <c r="AM25876" s="445"/>
    </row>
    <row r="25877" spans="39:39">
      <c r="AM25877" s="445"/>
    </row>
    <row r="25878" spans="39:39">
      <c r="AM25878" s="445"/>
    </row>
    <row r="25879" spans="39:39">
      <c r="AM25879" s="445"/>
    </row>
    <row r="25880" spans="39:39">
      <c r="AM25880" s="445"/>
    </row>
    <row r="25881" spans="39:39">
      <c r="AM25881" s="445"/>
    </row>
    <row r="25882" spans="39:39">
      <c r="AM25882" s="445"/>
    </row>
    <row r="25883" spans="39:39">
      <c r="AM25883" s="445"/>
    </row>
    <row r="25884" spans="39:39">
      <c r="AM25884" s="445"/>
    </row>
    <row r="25885" spans="39:39">
      <c r="AM25885" s="445"/>
    </row>
    <row r="25886" spans="39:39">
      <c r="AM25886" s="445"/>
    </row>
    <row r="25887" spans="39:39">
      <c r="AM25887" s="445"/>
    </row>
    <row r="25888" spans="39:39">
      <c r="AM25888" s="445"/>
    </row>
    <row r="25889" spans="39:39">
      <c r="AM25889" s="445"/>
    </row>
    <row r="25890" spans="39:39">
      <c r="AM25890" s="445"/>
    </row>
    <row r="25891" spans="39:39">
      <c r="AM25891" s="445"/>
    </row>
    <row r="25892" spans="39:39">
      <c r="AM25892" s="445"/>
    </row>
    <row r="25893" spans="39:39">
      <c r="AM25893" s="445"/>
    </row>
    <row r="25894" spans="39:39">
      <c r="AM25894" s="445"/>
    </row>
    <row r="25895" spans="39:39">
      <c r="AM25895" s="445"/>
    </row>
    <row r="25896" spans="39:39">
      <c r="AM25896" s="445"/>
    </row>
    <row r="25897" spans="39:39">
      <c r="AM25897" s="445"/>
    </row>
    <row r="25898" spans="39:39">
      <c r="AM25898" s="445"/>
    </row>
    <row r="25899" spans="39:39">
      <c r="AM25899" s="445"/>
    </row>
    <row r="25900" spans="39:39">
      <c r="AM25900" s="445"/>
    </row>
    <row r="25901" spans="39:39">
      <c r="AM25901" s="445"/>
    </row>
    <row r="25902" spans="39:39">
      <c r="AM25902" s="445"/>
    </row>
    <row r="25903" spans="39:39">
      <c r="AM25903" s="445"/>
    </row>
    <row r="25904" spans="39:39">
      <c r="AM25904" s="445"/>
    </row>
    <row r="25905" spans="39:39">
      <c r="AM25905" s="445"/>
    </row>
    <row r="25906" spans="39:39">
      <c r="AM25906" s="445"/>
    </row>
    <row r="25907" spans="39:39">
      <c r="AM25907" s="445"/>
    </row>
    <row r="25908" spans="39:39">
      <c r="AM25908" s="445"/>
    </row>
    <row r="25909" spans="39:39">
      <c r="AM25909" s="445"/>
    </row>
    <row r="25910" spans="39:39">
      <c r="AM25910" s="445"/>
    </row>
    <row r="25911" spans="39:39">
      <c r="AM25911" s="445"/>
    </row>
    <row r="25912" spans="39:39">
      <c r="AM25912" s="445"/>
    </row>
    <row r="25913" spans="39:39">
      <c r="AM25913" s="445"/>
    </row>
    <row r="25914" spans="39:39">
      <c r="AM25914" s="445"/>
    </row>
    <row r="25915" spans="39:39">
      <c r="AM25915" s="445"/>
    </row>
    <row r="25916" spans="39:39">
      <c r="AM25916" s="445"/>
    </row>
    <row r="25917" spans="39:39">
      <c r="AM25917" s="445"/>
    </row>
    <row r="25918" spans="39:39">
      <c r="AM25918" s="445"/>
    </row>
    <row r="25919" spans="39:39">
      <c r="AM25919" s="445"/>
    </row>
    <row r="25920" spans="39:39">
      <c r="AM25920" s="445"/>
    </row>
    <row r="25921" spans="39:39">
      <c r="AM25921" s="445"/>
    </row>
    <row r="25922" spans="39:39">
      <c r="AM25922" s="445"/>
    </row>
    <row r="25923" spans="39:39">
      <c r="AM25923" s="445"/>
    </row>
    <row r="25924" spans="39:39">
      <c r="AM25924" s="445"/>
    </row>
    <row r="25925" spans="39:39">
      <c r="AM25925" s="445"/>
    </row>
    <row r="25926" spans="39:39">
      <c r="AM25926" s="445"/>
    </row>
    <row r="25927" spans="39:39">
      <c r="AM25927" s="445"/>
    </row>
    <row r="25928" spans="39:39">
      <c r="AM25928" s="445"/>
    </row>
    <row r="25929" spans="39:39">
      <c r="AM25929" s="445"/>
    </row>
    <row r="25930" spans="39:39">
      <c r="AM25930" s="445"/>
    </row>
    <row r="25931" spans="39:39">
      <c r="AM25931" s="445"/>
    </row>
    <row r="25932" spans="39:39">
      <c r="AM25932" s="445"/>
    </row>
    <row r="25933" spans="39:39">
      <c r="AM25933" s="445"/>
    </row>
    <row r="25934" spans="39:39">
      <c r="AM25934" s="445"/>
    </row>
    <row r="25935" spans="39:39">
      <c r="AM25935" s="445"/>
    </row>
    <row r="25936" spans="39:39">
      <c r="AM25936" s="445"/>
    </row>
    <row r="25937" spans="39:39">
      <c r="AM25937" s="445"/>
    </row>
    <row r="25938" spans="39:39">
      <c r="AM25938" s="445"/>
    </row>
    <row r="25939" spans="39:39">
      <c r="AM25939" s="445"/>
    </row>
    <row r="25940" spans="39:39">
      <c r="AM25940" s="445"/>
    </row>
    <row r="25941" spans="39:39">
      <c r="AM25941" s="445"/>
    </row>
    <row r="25942" spans="39:39">
      <c r="AM25942" s="445"/>
    </row>
    <row r="25943" spans="39:39">
      <c r="AM25943" s="445"/>
    </row>
    <row r="25944" spans="39:39">
      <c r="AM25944" s="445"/>
    </row>
    <row r="25945" spans="39:39">
      <c r="AM25945" s="445"/>
    </row>
    <row r="25946" spans="39:39">
      <c r="AM25946" s="445"/>
    </row>
    <row r="25947" spans="39:39">
      <c r="AM25947" s="445"/>
    </row>
    <row r="25948" spans="39:39">
      <c r="AM25948" s="445"/>
    </row>
    <row r="25949" spans="39:39">
      <c r="AM25949" s="445"/>
    </row>
    <row r="25950" spans="39:39">
      <c r="AM25950" s="445"/>
    </row>
    <row r="25951" spans="39:39">
      <c r="AM25951" s="445"/>
    </row>
    <row r="25952" spans="39:39">
      <c r="AM25952" s="445"/>
    </row>
    <row r="25953" spans="39:39">
      <c r="AM25953" s="445"/>
    </row>
    <row r="25954" spans="39:39">
      <c r="AM25954" s="445"/>
    </row>
    <row r="25955" spans="39:39">
      <c r="AM25955" s="445"/>
    </row>
    <row r="25956" spans="39:39">
      <c r="AM25956" s="445"/>
    </row>
    <row r="25957" spans="39:39">
      <c r="AM25957" s="445"/>
    </row>
    <row r="25958" spans="39:39">
      <c r="AM25958" s="445"/>
    </row>
    <row r="25959" spans="39:39">
      <c r="AM25959" s="445"/>
    </row>
    <row r="25960" spans="39:39">
      <c r="AM25960" s="445"/>
    </row>
    <row r="25961" spans="39:39">
      <c r="AM25961" s="445"/>
    </row>
    <row r="25962" spans="39:39">
      <c r="AM25962" s="445"/>
    </row>
    <row r="25963" spans="39:39">
      <c r="AM25963" s="445"/>
    </row>
    <row r="25964" spans="39:39">
      <c r="AM25964" s="445"/>
    </row>
    <row r="25965" spans="39:39">
      <c r="AM25965" s="445"/>
    </row>
    <row r="25966" spans="39:39">
      <c r="AM25966" s="445"/>
    </row>
    <row r="25967" spans="39:39">
      <c r="AM25967" s="445"/>
    </row>
    <row r="25968" spans="39:39">
      <c r="AM25968" s="445"/>
    </row>
    <row r="25969" spans="39:39">
      <c r="AM25969" s="445"/>
    </row>
    <row r="25970" spans="39:39">
      <c r="AM25970" s="445"/>
    </row>
    <row r="25971" spans="39:39">
      <c r="AM25971" s="445"/>
    </row>
    <row r="25972" spans="39:39">
      <c r="AM25972" s="445"/>
    </row>
    <row r="25973" spans="39:39">
      <c r="AM25973" s="445"/>
    </row>
    <row r="25974" spans="39:39">
      <c r="AM25974" s="445"/>
    </row>
    <row r="25975" spans="39:39">
      <c r="AM25975" s="445"/>
    </row>
    <row r="25976" spans="39:39">
      <c r="AM25976" s="445"/>
    </row>
    <row r="25977" spans="39:39">
      <c r="AM25977" s="445"/>
    </row>
    <row r="25978" spans="39:39">
      <c r="AM25978" s="445"/>
    </row>
    <row r="25979" spans="39:39">
      <c r="AM25979" s="445"/>
    </row>
    <row r="25980" spans="39:39">
      <c r="AM25980" s="445"/>
    </row>
    <row r="25981" spans="39:39">
      <c r="AM25981" s="445"/>
    </row>
    <row r="25982" spans="39:39">
      <c r="AM25982" s="445"/>
    </row>
    <row r="25983" spans="39:39">
      <c r="AM25983" s="445"/>
    </row>
    <row r="25984" spans="39:39">
      <c r="AM25984" s="445"/>
    </row>
    <row r="25985" spans="39:39">
      <c r="AM25985" s="445"/>
    </row>
    <row r="25986" spans="39:39">
      <c r="AM25986" s="445"/>
    </row>
    <row r="25987" spans="39:39">
      <c r="AM25987" s="445"/>
    </row>
    <row r="25988" spans="39:39">
      <c r="AM25988" s="445"/>
    </row>
    <row r="25989" spans="39:39">
      <c r="AM25989" s="445"/>
    </row>
    <row r="25990" spans="39:39">
      <c r="AM25990" s="445"/>
    </row>
    <row r="25991" spans="39:39">
      <c r="AM25991" s="445"/>
    </row>
    <row r="25992" spans="39:39">
      <c r="AM25992" s="445"/>
    </row>
    <row r="25993" spans="39:39">
      <c r="AM25993" s="445"/>
    </row>
    <row r="25994" spans="39:39">
      <c r="AM25994" s="445"/>
    </row>
    <row r="25995" spans="39:39">
      <c r="AM25995" s="445"/>
    </row>
    <row r="25996" spans="39:39">
      <c r="AM25996" s="445"/>
    </row>
    <row r="25997" spans="39:39">
      <c r="AM25997" s="445"/>
    </row>
    <row r="25998" spans="39:39">
      <c r="AM25998" s="445"/>
    </row>
    <row r="25999" spans="39:39">
      <c r="AM25999" s="445"/>
    </row>
    <row r="26000" spans="39:39">
      <c r="AM26000" s="445"/>
    </row>
    <row r="26001" spans="39:39">
      <c r="AM26001" s="445"/>
    </row>
    <row r="26002" spans="39:39">
      <c r="AM26002" s="445"/>
    </row>
    <row r="26003" spans="39:39">
      <c r="AM26003" s="445"/>
    </row>
    <row r="26004" spans="39:39">
      <c r="AM26004" s="445"/>
    </row>
    <row r="26005" spans="39:39">
      <c r="AM26005" s="445"/>
    </row>
    <row r="26006" spans="39:39">
      <c r="AM26006" s="445"/>
    </row>
    <row r="26007" spans="39:39">
      <c r="AM26007" s="445"/>
    </row>
    <row r="26008" spans="39:39">
      <c r="AM26008" s="445"/>
    </row>
    <row r="26009" spans="39:39">
      <c r="AM26009" s="445"/>
    </row>
    <row r="26010" spans="39:39">
      <c r="AM26010" s="445"/>
    </row>
    <row r="26011" spans="39:39">
      <c r="AM26011" s="445"/>
    </row>
    <row r="26012" spans="39:39">
      <c r="AM26012" s="445"/>
    </row>
    <row r="26013" spans="39:39">
      <c r="AM26013" s="445"/>
    </row>
    <row r="26014" spans="39:39">
      <c r="AM26014" s="445"/>
    </row>
    <row r="26015" spans="39:39">
      <c r="AM26015" s="445"/>
    </row>
    <row r="26016" spans="39:39">
      <c r="AM26016" s="445"/>
    </row>
    <row r="26017" spans="39:39">
      <c r="AM26017" s="445"/>
    </row>
    <row r="26018" spans="39:39">
      <c r="AM26018" s="445"/>
    </row>
    <row r="26019" spans="39:39">
      <c r="AM26019" s="445"/>
    </row>
    <row r="26020" spans="39:39">
      <c r="AM26020" s="445"/>
    </row>
    <row r="26021" spans="39:39">
      <c r="AM26021" s="445"/>
    </row>
    <row r="26022" spans="39:39">
      <c r="AM26022" s="445"/>
    </row>
    <row r="26023" spans="39:39">
      <c r="AM26023" s="445"/>
    </row>
    <row r="26024" spans="39:39">
      <c r="AM26024" s="445"/>
    </row>
    <row r="26025" spans="39:39">
      <c r="AM26025" s="445"/>
    </row>
    <row r="26026" spans="39:39">
      <c r="AM26026" s="445"/>
    </row>
    <row r="26027" spans="39:39">
      <c r="AM26027" s="445"/>
    </row>
    <row r="26028" spans="39:39">
      <c r="AM26028" s="445"/>
    </row>
    <row r="26029" spans="39:39">
      <c r="AM26029" s="445"/>
    </row>
    <row r="26030" spans="39:39">
      <c r="AM26030" s="445"/>
    </row>
    <row r="26031" spans="39:39">
      <c r="AM26031" s="445"/>
    </row>
    <row r="26032" spans="39:39">
      <c r="AM26032" s="445"/>
    </row>
    <row r="26033" spans="39:39">
      <c r="AM26033" s="445"/>
    </row>
    <row r="26034" spans="39:39">
      <c r="AM26034" s="445"/>
    </row>
    <row r="26035" spans="39:39">
      <c r="AM26035" s="445"/>
    </row>
    <row r="26036" spans="39:39">
      <c r="AM26036" s="445"/>
    </row>
    <row r="26037" spans="39:39">
      <c r="AM26037" s="445"/>
    </row>
    <row r="26038" spans="39:39">
      <c r="AM26038" s="445"/>
    </row>
    <row r="26039" spans="39:39">
      <c r="AM26039" s="445"/>
    </row>
    <row r="26040" spans="39:39">
      <c r="AM26040" s="445"/>
    </row>
    <row r="26041" spans="39:39">
      <c r="AM26041" s="445"/>
    </row>
    <row r="26042" spans="39:39">
      <c r="AM26042" s="445"/>
    </row>
    <row r="26043" spans="39:39">
      <c r="AM26043" s="445"/>
    </row>
    <row r="26044" spans="39:39">
      <c r="AM26044" s="445"/>
    </row>
    <row r="26045" spans="39:39">
      <c r="AM26045" s="445"/>
    </row>
    <row r="26046" spans="39:39">
      <c r="AM26046" s="445"/>
    </row>
    <row r="26047" spans="39:39">
      <c r="AM26047" s="445"/>
    </row>
    <row r="26048" spans="39:39">
      <c r="AM26048" s="445"/>
    </row>
    <row r="26049" spans="39:39">
      <c r="AM26049" s="445"/>
    </row>
    <row r="26050" spans="39:39">
      <c r="AM26050" s="445"/>
    </row>
    <row r="26051" spans="39:39">
      <c r="AM26051" s="445"/>
    </row>
    <row r="26052" spans="39:39">
      <c r="AM26052" s="445"/>
    </row>
    <row r="26053" spans="39:39">
      <c r="AM26053" s="445"/>
    </row>
    <row r="26054" spans="39:39">
      <c r="AM26054" s="445"/>
    </row>
    <row r="26055" spans="39:39">
      <c r="AM26055" s="445"/>
    </row>
    <row r="26056" spans="39:39">
      <c r="AM26056" s="445"/>
    </row>
    <row r="26057" spans="39:39">
      <c r="AM26057" s="445"/>
    </row>
    <row r="26058" spans="39:39">
      <c r="AM26058" s="445"/>
    </row>
    <row r="26059" spans="39:39">
      <c r="AM26059" s="445"/>
    </row>
    <row r="26060" spans="39:39">
      <c r="AM26060" s="445"/>
    </row>
    <row r="26061" spans="39:39">
      <c r="AM26061" s="445"/>
    </row>
    <row r="26062" spans="39:39">
      <c r="AM26062" s="445"/>
    </row>
    <row r="26063" spans="39:39">
      <c r="AM26063" s="445"/>
    </row>
    <row r="26064" spans="39:39">
      <c r="AM26064" s="445"/>
    </row>
    <row r="26065" spans="39:39">
      <c r="AM26065" s="445"/>
    </row>
    <row r="26066" spans="39:39">
      <c r="AM26066" s="445"/>
    </row>
    <row r="26067" spans="39:39">
      <c r="AM26067" s="445"/>
    </row>
    <row r="26068" spans="39:39">
      <c r="AM26068" s="445"/>
    </row>
    <row r="26069" spans="39:39">
      <c r="AM26069" s="445"/>
    </row>
    <row r="26070" spans="39:39">
      <c r="AM26070" s="445"/>
    </row>
    <row r="26071" spans="39:39">
      <c r="AM26071" s="445"/>
    </row>
    <row r="26072" spans="39:39">
      <c r="AM26072" s="445"/>
    </row>
    <row r="26073" spans="39:39">
      <c r="AM26073" s="445"/>
    </row>
    <row r="26074" spans="39:39">
      <c r="AM26074" s="445"/>
    </row>
    <row r="26075" spans="39:39">
      <c r="AM26075" s="445"/>
    </row>
    <row r="26076" spans="39:39">
      <c r="AM26076" s="445"/>
    </row>
    <row r="26077" spans="39:39">
      <c r="AM26077" s="445"/>
    </row>
    <row r="26078" spans="39:39">
      <c r="AM26078" s="445"/>
    </row>
    <row r="26079" spans="39:39">
      <c r="AM26079" s="445"/>
    </row>
    <row r="26080" spans="39:39">
      <c r="AM26080" s="445"/>
    </row>
    <row r="26081" spans="39:39">
      <c r="AM26081" s="445"/>
    </row>
    <row r="26082" spans="39:39">
      <c r="AM26082" s="445"/>
    </row>
    <row r="26083" spans="39:39">
      <c r="AM26083" s="445"/>
    </row>
    <row r="26084" spans="39:39">
      <c r="AM26084" s="445"/>
    </row>
    <row r="26085" spans="39:39">
      <c r="AM26085" s="445"/>
    </row>
    <row r="26086" spans="39:39">
      <c r="AM26086" s="445"/>
    </row>
    <row r="26087" spans="39:39">
      <c r="AM26087" s="445"/>
    </row>
    <row r="26088" spans="39:39">
      <c r="AM26088" s="445"/>
    </row>
    <row r="26089" spans="39:39">
      <c r="AM26089" s="445"/>
    </row>
    <row r="26090" spans="39:39">
      <c r="AM26090" s="445"/>
    </row>
    <row r="26091" spans="39:39">
      <c r="AM26091" s="445"/>
    </row>
    <row r="26092" spans="39:39">
      <c r="AM26092" s="445"/>
    </row>
    <row r="26093" spans="39:39">
      <c r="AM26093" s="445"/>
    </row>
    <row r="26094" spans="39:39">
      <c r="AM26094" s="445"/>
    </row>
    <row r="26095" spans="39:39">
      <c r="AM26095" s="445"/>
    </row>
    <row r="26096" spans="39:39">
      <c r="AM26096" s="445"/>
    </row>
    <row r="26097" spans="39:39">
      <c r="AM26097" s="445"/>
    </row>
    <row r="26098" spans="39:39">
      <c r="AM26098" s="445"/>
    </row>
    <row r="26099" spans="39:39">
      <c r="AM26099" s="445"/>
    </row>
    <row r="26100" spans="39:39">
      <c r="AM26100" s="445"/>
    </row>
    <row r="26101" spans="39:39">
      <c r="AM26101" s="445"/>
    </row>
    <row r="26102" spans="39:39">
      <c r="AM26102" s="445"/>
    </row>
    <row r="26103" spans="39:39">
      <c r="AM26103" s="445"/>
    </row>
    <row r="26104" spans="39:39">
      <c r="AM26104" s="445"/>
    </row>
    <row r="26105" spans="39:39">
      <c r="AM26105" s="445"/>
    </row>
    <row r="26106" spans="39:39">
      <c r="AM26106" s="445"/>
    </row>
    <row r="26107" spans="39:39">
      <c r="AM26107" s="445"/>
    </row>
    <row r="26108" spans="39:39">
      <c r="AM26108" s="445"/>
    </row>
    <row r="26109" spans="39:39">
      <c r="AM26109" s="445"/>
    </row>
    <row r="26110" spans="39:39">
      <c r="AM26110" s="445"/>
    </row>
    <row r="26111" spans="39:39">
      <c r="AM26111" s="445"/>
    </row>
    <row r="26112" spans="39:39">
      <c r="AM26112" s="445"/>
    </row>
    <row r="26113" spans="39:39">
      <c r="AM26113" s="445"/>
    </row>
    <row r="26114" spans="39:39">
      <c r="AM26114" s="445"/>
    </row>
    <row r="26115" spans="39:39">
      <c r="AM26115" s="445"/>
    </row>
    <row r="26116" spans="39:39">
      <c r="AM26116" s="445"/>
    </row>
    <row r="26117" spans="39:39">
      <c r="AM26117" s="445"/>
    </row>
    <row r="26118" spans="39:39">
      <c r="AM26118" s="445"/>
    </row>
    <row r="26119" spans="39:39">
      <c r="AM26119" s="445"/>
    </row>
    <row r="26120" spans="39:39">
      <c r="AM26120" s="445"/>
    </row>
    <row r="26121" spans="39:39">
      <c r="AM26121" s="445"/>
    </row>
    <row r="26122" spans="39:39">
      <c r="AM26122" s="445"/>
    </row>
    <row r="26123" spans="39:39">
      <c r="AM26123" s="445"/>
    </row>
    <row r="26124" spans="39:39">
      <c r="AM26124" s="445"/>
    </row>
    <row r="26125" spans="39:39">
      <c r="AM26125" s="445"/>
    </row>
    <row r="26126" spans="39:39">
      <c r="AM26126" s="445"/>
    </row>
    <row r="26127" spans="39:39">
      <c r="AM26127" s="445"/>
    </row>
    <row r="26128" spans="39:39">
      <c r="AM26128" s="445"/>
    </row>
    <row r="26129" spans="39:39">
      <c r="AM26129" s="445"/>
    </row>
    <row r="26130" spans="39:39">
      <c r="AM26130" s="445"/>
    </row>
    <row r="26131" spans="39:39">
      <c r="AM26131" s="445"/>
    </row>
    <row r="26132" spans="39:39">
      <c r="AM26132" s="445"/>
    </row>
    <row r="26133" spans="39:39">
      <c r="AM26133" s="445"/>
    </row>
    <row r="26134" spans="39:39">
      <c r="AM26134" s="445"/>
    </row>
    <row r="26135" spans="39:39">
      <c r="AM26135" s="445"/>
    </row>
    <row r="26136" spans="39:39">
      <c r="AM26136" s="445"/>
    </row>
    <row r="26137" spans="39:39">
      <c r="AM26137" s="445"/>
    </row>
    <row r="26138" spans="39:39">
      <c r="AM26138" s="445"/>
    </row>
    <row r="26139" spans="39:39">
      <c r="AM26139" s="445"/>
    </row>
    <row r="26140" spans="39:39">
      <c r="AM26140" s="445"/>
    </row>
    <row r="26141" spans="39:39">
      <c r="AM26141" s="445"/>
    </row>
    <row r="26142" spans="39:39">
      <c r="AM26142" s="445"/>
    </row>
    <row r="26143" spans="39:39">
      <c r="AM26143" s="445"/>
    </row>
    <row r="26144" spans="39:39">
      <c r="AM26144" s="445"/>
    </row>
    <row r="26145" spans="39:39">
      <c r="AM26145" s="445"/>
    </row>
    <row r="26146" spans="39:39">
      <c r="AM26146" s="445"/>
    </row>
    <row r="26147" spans="39:39">
      <c r="AM26147" s="445"/>
    </row>
    <row r="26148" spans="39:39">
      <c r="AM26148" s="445"/>
    </row>
    <row r="26149" spans="39:39">
      <c r="AM26149" s="445"/>
    </row>
    <row r="26150" spans="39:39">
      <c r="AM26150" s="445"/>
    </row>
    <row r="26151" spans="39:39">
      <c r="AM26151" s="445"/>
    </row>
    <row r="26152" spans="39:39">
      <c r="AM26152" s="445"/>
    </row>
    <row r="26153" spans="39:39">
      <c r="AM26153" s="445"/>
    </row>
    <row r="26154" spans="39:39">
      <c r="AM26154" s="445"/>
    </row>
    <row r="26155" spans="39:39">
      <c r="AM26155" s="445"/>
    </row>
    <row r="26156" spans="39:39">
      <c r="AM26156" s="445"/>
    </row>
    <row r="26157" spans="39:39">
      <c r="AM26157" s="445"/>
    </row>
    <row r="26158" spans="39:39">
      <c r="AM26158" s="445"/>
    </row>
    <row r="26159" spans="39:39">
      <c r="AM26159" s="445"/>
    </row>
    <row r="26160" spans="39:39">
      <c r="AM26160" s="445"/>
    </row>
    <row r="26161" spans="39:39">
      <c r="AM26161" s="445"/>
    </row>
    <row r="26162" spans="39:39">
      <c r="AM26162" s="445"/>
    </row>
    <row r="26163" spans="39:39">
      <c r="AM26163" s="445"/>
    </row>
    <row r="26164" spans="39:39">
      <c r="AM26164" s="445"/>
    </row>
    <row r="26165" spans="39:39">
      <c r="AM26165" s="445"/>
    </row>
    <row r="26166" spans="39:39">
      <c r="AM26166" s="445"/>
    </row>
    <row r="26167" spans="39:39">
      <c r="AM26167" s="445"/>
    </row>
    <row r="26168" spans="39:39">
      <c r="AM26168" s="445"/>
    </row>
    <row r="26169" spans="39:39">
      <c r="AM26169" s="445"/>
    </row>
    <row r="26170" spans="39:39">
      <c r="AM26170" s="445"/>
    </row>
    <row r="26171" spans="39:39">
      <c r="AM26171" s="445"/>
    </row>
    <row r="26172" spans="39:39">
      <c r="AM26172" s="445"/>
    </row>
    <row r="26173" spans="39:39">
      <c r="AM26173" s="445"/>
    </row>
    <row r="26174" spans="39:39">
      <c r="AM26174" s="445"/>
    </row>
    <row r="26175" spans="39:39">
      <c r="AM26175" s="445"/>
    </row>
    <row r="26176" spans="39:39">
      <c r="AM26176" s="445"/>
    </row>
    <row r="26177" spans="39:39">
      <c r="AM26177" s="445"/>
    </row>
    <row r="26178" spans="39:39">
      <c r="AM26178" s="445"/>
    </row>
    <row r="26179" spans="39:39">
      <c r="AM26179" s="445"/>
    </row>
    <row r="26180" spans="39:39">
      <c r="AM26180" s="445"/>
    </row>
    <row r="26181" spans="39:39">
      <c r="AM26181" s="445"/>
    </row>
    <row r="26182" spans="39:39">
      <c r="AM26182" s="445"/>
    </row>
    <row r="26183" spans="39:39">
      <c r="AM26183" s="445"/>
    </row>
    <row r="26184" spans="39:39">
      <c r="AM26184" s="445"/>
    </row>
    <row r="26185" spans="39:39">
      <c r="AM26185" s="445"/>
    </row>
    <row r="26186" spans="39:39">
      <c r="AM26186" s="445"/>
    </row>
    <row r="26187" spans="39:39">
      <c r="AM26187" s="445"/>
    </row>
    <row r="26188" spans="39:39">
      <c r="AM26188" s="445"/>
    </row>
    <row r="26189" spans="39:39">
      <c r="AM26189" s="445"/>
    </row>
    <row r="26190" spans="39:39">
      <c r="AM26190" s="445"/>
    </row>
    <row r="26191" spans="39:39">
      <c r="AM26191" s="445"/>
    </row>
    <row r="26192" spans="39:39">
      <c r="AM26192" s="445"/>
    </row>
    <row r="26193" spans="39:39">
      <c r="AM26193" s="445"/>
    </row>
    <row r="26194" spans="39:39">
      <c r="AM26194" s="445"/>
    </row>
    <row r="26195" spans="39:39">
      <c r="AM26195" s="445"/>
    </row>
    <row r="26196" spans="39:39">
      <c r="AM26196" s="445"/>
    </row>
    <row r="26197" spans="39:39">
      <c r="AM26197" s="445"/>
    </row>
    <row r="26198" spans="39:39">
      <c r="AM26198" s="445"/>
    </row>
    <row r="26199" spans="39:39">
      <c r="AM26199" s="445"/>
    </row>
    <row r="26200" spans="39:39">
      <c r="AM26200" s="445"/>
    </row>
    <row r="26201" spans="39:39">
      <c r="AM26201" s="445"/>
    </row>
    <row r="26202" spans="39:39">
      <c r="AM26202" s="445"/>
    </row>
    <row r="26203" spans="39:39">
      <c r="AM26203" s="445"/>
    </row>
    <row r="26204" spans="39:39">
      <c r="AM26204" s="445"/>
    </row>
    <row r="26205" spans="39:39">
      <c r="AM26205" s="445"/>
    </row>
    <row r="26206" spans="39:39">
      <c r="AM26206" s="445"/>
    </row>
    <row r="26207" spans="39:39">
      <c r="AM26207" s="445"/>
    </row>
    <row r="26208" spans="39:39">
      <c r="AM26208" s="445"/>
    </row>
    <row r="26209" spans="39:39">
      <c r="AM26209" s="445"/>
    </row>
    <row r="26210" spans="39:39">
      <c r="AM26210" s="445"/>
    </row>
    <row r="26211" spans="39:39">
      <c r="AM26211" s="445"/>
    </row>
    <row r="26212" spans="39:39">
      <c r="AM26212" s="445"/>
    </row>
    <row r="26213" spans="39:39">
      <c r="AM26213" s="445"/>
    </row>
    <row r="26214" spans="39:39">
      <c r="AM26214" s="445"/>
    </row>
    <row r="26215" spans="39:39">
      <c r="AM26215" s="445"/>
    </row>
    <row r="26216" spans="39:39">
      <c r="AM26216" s="445"/>
    </row>
    <row r="26217" spans="39:39">
      <c r="AM26217" s="445"/>
    </row>
    <row r="26218" spans="39:39">
      <c r="AM26218" s="445"/>
    </row>
    <row r="26219" spans="39:39">
      <c r="AM26219" s="445"/>
    </row>
    <row r="26220" spans="39:39">
      <c r="AM26220" s="445"/>
    </row>
    <row r="26221" spans="39:39">
      <c r="AM26221" s="445"/>
    </row>
    <row r="26222" spans="39:39">
      <c r="AM26222" s="445"/>
    </row>
    <row r="26223" spans="39:39">
      <c r="AM26223" s="445"/>
    </row>
    <row r="26224" spans="39:39">
      <c r="AM26224" s="445"/>
    </row>
    <row r="26225" spans="39:39">
      <c r="AM26225" s="445"/>
    </row>
    <row r="26226" spans="39:39">
      <c r="AM26226" s="445"/>
    </row>
    <row r="26227" spans="39:39">
      <c r="AM26227" s="445"/>
    </row>
    <row r="26228" spans="39:39">
      <c r="AM26228" s="445"/>
    </row>
    <row r="26229" spans="39:39">
      <c r="AM26229" s="445"/>
    </row>
    <row r="26230" spans="39:39">
      <c r="AM26230" s="445"/>
    </row>
    <row r="26231" spans="39:39">
      <c r="AM26231" s="445"/>
    </row>
    <row r="26232" spans="39:39">
      <c r="AM26232" s="445"/>
    </row>
    <row r="26233" spans="39:39">
      <c r="AM26233" s="445"/>
    </row>
    <row r="26234" spans="39:39">
      <c r="AM26234" s="445"/>
    </row>
    <row r="26235" spans="39:39">
      <c r="AM26235" s="445"/>
    </row>
    <row r="26236" spans="39:39">
      <c r="AM26236" s="445"/>
    </row>
    <row r="26237" spans="39:39">
      <c r="AM26237" s="445"/>
    </row>
    <row r="26238" spans="39:39">
      <c r="AM26238" s="445"/>
    </row>
    <row r="26239" spans="39:39">
      <c r="AM26239" s="445"/>
    </row>
    <row r="26240" spans="39:39">
      <c r="AM26240" s="445"/>
    </row>
    <row r="26241" spans="39:39">
      <c r="AM26241" s="445"/>
    </row>
    <row r="26242" spans="39:39">
      <c r="AM26242" s="445"/>
    </row>
    <row r="26243" spans="39:39">
      <c r="AM26243" s="445"/>
    </row>
    <row r="26244" spans="39:39">
      <c r="AM26244" s="445"/>
    </row>
    <row r="26245" spans="39:39">
      <c r="AM26245" s="445"/>
    </row>
    <row r="26246" spans="39:39">
      <c r="AM26246" s="445"/>
    </row>
    <row r="26247" spans="39:39">
      <c r="AM26247" s="445"/>
    </row>
    <row r="26248" spans="39:39">
      <c r="AM26248" s="445"/>
    </row>
    <row r="26249" spans="39:39">
      <c r="AM26249" s="445"/>
    </row>
    <row r="26250" spans="39:39">
      <c r="AM26250" s="445"/>
    </row>
    <row r="26251" spans="39:39">
      <c r="AM26251" s="445"/>
    </row>
    <row r="26252" spans="39:39">
      <c r="AM26252" s="445"/>
    </row>
    <row r="26253" spans="39:39">
      <c r="AM26253" s="445"/>
    </row>
    <row r="26254" spans="39:39">
      <c r="AM26254" s="445"/>
    </row>
    <row r="26255" spans="39:39">
      <c r="AM26255" s="445"/>
    </row>
    <row r="26256" spans="39:39">
      <c r="AM26256" s="445"/>
    </row>
    <row r="26257" spans="39:39">
      <c r="AM26257" s="445"/>
    </row>
    <row r="26258" spans="39:39">
      <c r="AM26258" s="445"/>
    </row>
    <row r="26259" spans="39:39">
      <c r="AM26259" s="445"/>
    </row>
    <row r="26260" spans="39:39">
      <c r="AM26260" s="445"/>
    </row>
    <row r="26261" spans="39:39">
      <c r="AM26261" s="445"/>
    </row>
    <row r="26262" spans="39:39">
      <c r="AM26262" s="445"/>
    </row>
    <row r="26263" spans="39:39">
      <c r="AM26263" s="445"/>
    </row>
    <row r="26264" spans="39:39">
      <c r="AM26264" s="445"/>
    </row>
    <row r="26265" spans="39:39">
      <c r="AM26265" s="445"/>
    </row>
    <row r="26266" spans="39:39">
      <c r="AM26266" s="445"/>
    </row>
    <row r="26267" spans="39:39">
      <c r="AM26267" s="445"/>
    </row>
    <row r="26268" spans="39:39">
      <c r="AM26268" s="445"/>
    </row>
    <row r="26269" spans="39:39">
      <c r="AM26269" s="445"/>
    </row>
    <row r="26270" spans="39:39">
      <c r="AM26270" s="445"/>
    </row>
    <row r="26271" spans="39:39">
      <c r="AM26271" s="445"/>
    </row>
    <row r="26272" spans="39:39">
      <c r="AM26272" s="445"/>
    </row>
    <row r="26273" spans="39:39">
      <c r="AM26273" s="445"/>
    </row>
    <row r="26274" spans="39:39">
      <c r="AM26274" s="445"/>
    </row>
    <row r="26275" spans="39:39">
      <c r="AM26275" s="445"/>
    </row>
    <row r="26276" spans="39:39">
      <c r="AM26276" s="445"/>
    </row>
    <row r="26277" spans="39:39">
      <c r="AM26277" s="445"/>
    </row>
    <row r="26278" spans="39:39">
      <c r="AM26278" s="445"/>
    </row>
    <row r="26279" spans="39:39">
      <c r="AM26279" s="445"/>
    </row>
    <row r="26280" spans="39:39">
      <c r="AM26280" s="445"/>
    </row>
    <row r="26281" spans="39:39">
      <c r="AM26281" s="445"/>
    </row>
    <row r="26282" spans="39:39">
      <c r="AM26282" s="445"/>
    </row>
    <row r="26283" spans="39:39">
      <c r="AM26283" s="445"/>
    </row>
    <row r="26284" spans="39:39">
      <c r="AM26284" s="445"/>
    </row>
    <row r="26285" spans="39:39">
      <c r="AM26285" s="445"/>
    </row>
    <row r="26286" spans="39:39">
      <c r="AM26286" s="445"/>
    </row>
    <row r="26287" spans="39:39">
      <c r="AM26287" s="445"/>
    </row>
    <row r="26288" spans="39:39">
      <c r="AM26288" s="445"/>
    </row>
    <row r="26289" spans="39:39">
      <c r="AM26289" s="445"/>
    </row>
    <row r="26290" spans="39:39">
      <c r="AM26290" s="445"/>
    </row>
    <row r="26291" spans="39:39">
      <c r="AM26291" s="445"/>
    </row>
    <row r="26292" spans="39:39">
      <c r="AM26292" s="445"/>
    </row>
    <row r="26293" spans="39:39">
      <c r="AM26293" s="445"/>
    </row>
    <row r="26294" spans="39:39">
      <c r="AM26294" s="445"/>
    </row>
    <row r="26295" spans="39:39">
      <c r="AM26295" s="445"/>
    </row>
    <row r="26296" spans="39:39">
      <c r="AM26296" s="445"/>
    </row>
    <row r="26297" spans="39:39">
      <c r="AM26297" s="445"/>
    </row>
    <row r="26298" spans="39:39">
      <c r="AM26298" s="445"/>
    </row>
    <row r="26299" spans="39:39">
      <c r="AM26299" s="445"/>
    </row>
    <row r="26300" spans="39:39">
      <c r="AM26300" s="445"/>
    </row>
    <row r="26301" spans="39:39">
      <c r="AM26301" s="445"/>
    </row>
    <row r="26302" spans="39:39">
      <c r="AM26302" s="445"/>
    </row>
    <row r="26303" spans="39:39">
      <c r="AM26303" s="445"/>
    </row>
    <row r="26304" spans="39:39">
      <c r="AM26304" s="445"/>
    </row>
    <row r="26305" spans="39:39">
      <c r="AM26305" s="445"/>
    </row>
    <row r="26306" spans="39:39">
      <c r="AM26306" s="445"/>
    </row>
    <row r="26307" spans="39:39">
      <c r="AM26307" s="445"/>
    </row>
    <row r="26308" spans="39:39">
      <c r="AM26308" s="445"/>
    </row>
    <row r="26309" spans="39:39">
      <c r="AM26309" s="445"/>
    </row>
    <row r="26310" spans="39:39">
      <c r="AM26310" s="445"/>
    </row>
    <row r="26311" spans="39:39">
      <c r="AM26311" s="445"/>
    </row>
    <row r="26312" spans="39:39">
      <c r="AM26312" s="445"/>
    </row>
    <row r="26313" spans="39:39">
      <c r="AM26313" s="445"/>
    </row>
    <row r="26314" spans="39:39">
      <c r="AM26314" s="445"/>
    </row>
    <row r="26315" spans="39:39">
      <c r="AM26315" s="445"/>
    </row>
    <row r="26316" spans="39:39">
      <c r="AM26316" s="445"/>
    </row>
    <row r="26317" spans="39:39">
      <c r="AM26317" s="445"/>
    </row>
    <row r="26318" spans="39:39">
      <c r="AM26318" s="445"/>
    </row>
    <row r="26319" spans="39:39">
      <c r="AM26319" s="445"/>
    </row>
    <row r="26320" spans="39:39">
      <c r="AM26320" s="445"/>
    </row>
    <row r="26321" spans="39:39">
      <c r="AM26321" s="445"/>
    </row>
    <row r="26322" spans="39:39">
      <c r="AM26322" s="445"/>
    </row>
    <row r="26323" spans="39:39">
      <c r="AM26323" s="445"/>
    </row>
    <row r="26324" spans="39:39">
      <c r="AM26324" s="445"/>
    </row>
    <row r="26325" spans="39:39">
      <c r="AM26325" s="445"/>
    </row>
    <row r="26326" spans="39:39">
      <c r="AM26326" s="445"/>
    </row>
    <row r="26327" spans="39:39">
      <c r="AM26327" s="445"/>
    </row>
    <row r="26328" spans="39:39">
      <c r="AM26328" s="445"/>
    </row>
    <row r="26329" spans="39:39">
      <c r="AM26329" s="445"/>
    </row>
    <row r="26330" spans="39:39">
      <c r="AM26330" s="445"/>
    </row>
    <row r="26331" spans="39:39">
      <c r="AM26331" s="445"/>
    </row>
    <row r="26332" spans="39:39">
      <c r="AM26332" s="445"/>
    </row>
    <row r="26333" spans="39:39">
      <c r="AM26333" s="445"/>
    </row>
    <row r="26334" spans="39:39">
      <c r="AM26334" s="445"/>
    </row>
    <row r="26335" spans="39:39">
      <c r="AM26335" s="445"/>
    </row>
    <row r="26336" spans="39:39">
      <c r="AM26336" s="445"/>
    </row>
    <row r="26337" spans="39:39">
      <c r="AM26337" s="445"/>
    </row>
    <row r="26338" spans="39:39">
      <c r="AM26338" s="445"/>
    </row>
    <row r="26339" spans="39:39">
      <c r="AM26339" s="445"/>
    </row>
    <row r="26340" spans="39:39">
      <c r="AM26340" s="445"/>
    </row>
    <row r="26341" spans="39:39">
      <c r="AM26341" s="445"/>
    </row>
    <row r="26342" spans="39:39">
      <c r="AM26342" s="445"/>
    </row>
    <row r="26343" spans="39:39">
      <c r="AM26343" s="445"/>
    </row>
    <row r="26344" spans="39:39">
      <c r="AM26344" s="445"/>
    </row>
    <row r="26345" spans="39:39">
      <c r="AM26345" s="445"/>
    </row>
    <row r="26346" spans="39:39">
      <c r="AM26346" s="445"/>
    </row>
    <row r="26347" spans="39:39">
      <c r="AM26347" s="445"/>
    </row>
    <row r="26348" spans="39:39">
      <c r="AM26348" s="445"/>
    </row>
    <row r="26349" spans="39:39">
      <c r="AM26349" s="445"/>
    </row>
    <row r="26350" spans="39:39">
      <c r="AM26350" s="445"/>
    </row>
    <row r="26351" spans="39:39">
      <c r="AM26351" s="445"/>
    </row>
    <row r="26352" spans="39:39">
      <c r="AM26352" s="445"/>
    </row>
    <row r="26353" spans="39:39">
      <c r="AM26353" s="445"/>
    </row>
    <row r="26354" spans="39:39">
      <c r="AM26354" s="445"/>
    </row>
    <row r="26355" spans="39:39">
      <c r="AM26355" s="445"/>
    </row>
    <row r="26356" spans="39:39">
      <c r="AM26356" s="445"/>
    </row>
    <row r="26357" spans="39:39">
      <c r="AM26357" s="445"/>
    </row>
    <row r="26358" spans="39:39">
      <c r="AM26358" s="445"/>
    </row>
    <row r="26359" spans="39:39">
      <c r="AM26359" s="445"/>
    </row>
    <row r="26360" spans="39:39">
      <c r="AM26360" s="445"/>
    </row>
    <row r="26361" spans="39:39">
      <c r="AM26361" s="445"/>
    </row>
    <row r="26362" spans="39:39">
      <c r="AM26362" s="445"/>
    </row>
    <row r="26363" spans="39:39">
      <c r="AM26363" s="445"/>
    </row>
    <row r="26364" spans="39:39">
      <c r="AM26364" s="445"/>
    </row>
    <row r="26365" spans="39:39">
      <c r="AM26365" s="445"/>
    </row>
    <row r="26366" spans="39:39">
      <c r="AM26366" s="445"/>
    </row>
    <row r="26367" spans="39:39">
      <c r="AM26367" s="445"/>
    </row>
    <row r="26368" spans="39:39">
      <c r="AM26368" s="445"/>
    </row>
    <row r="26369" spans="39:39">
      <c r="AM26369" s="445"/>
    </row>
    <row r="26370" spans="39:39">
      <c r="AM26370" s="445"/>
    </row>
    <row r="26371" spans="39:39">
      <c r="AM26371" s="445"/>
    </row>
    <row r="26372" spans="39:39">
      <c r="AM26372" s="445"/>
    </row>
    <row r="26373" spans="39:39">
      <c r="AM26373" s="445"/>
    </row>
    <row r="26374" spans="39:39">
      <c r="AM26374" s="445"/>
    </row>
    <row r="26375" spans="39:39">
      <c r="AM26375" s="445"/>
    </row>
    <row r="26376" spans="39:39">
      <c r="AM26376" s="445"/>
    </row>
    <row r="26377" spans="39:39">
      <c r="AM26377" s="445"/>
    </row>
    <row r="26378" spans="39:39">
      <c r="AM26378" s="445"/>
    </row>
    <row r="26379" spans="39:39">
      <c r="AM26379" s="445"/>
    </row>
    <row r="26380" spans="39:39">
      <c r="AM26380" s="445"/>
    </row>
    <row r="26381" spans="39:39">
      <c r="AM26381" s="445"/>
    </row>
    <row r="26382" spans="39:39">
      <c r="AM26382" s="445"/>
    </row>
    <row r="26383" spans="39:39">
      <c r="AM26383" s="445"/>
    </row>
    <row r="26384" spans="39:39">
      <c r="AM26384" s="445"/>
    </row>
    <row r="26385" spans="39:39">
      <c r="AM26385" s="445"/>
    </row>
    <row r="26386" spans="39:39">
      <c r="AM26386" s="445"/>
    </row>
    <row r="26387" spans="39:39">
      <c r="AM26387" s="445"/>
    </row>
    <row r="26388" spans="39:39">
      <c r="AM26388" s="445"/>
    </row>
    <row r="26389" spans="39:39">
      <c r="AM26389" s="445"/>
    </row>
    <row r="26390" spans="39:39">
      <c r="AM26390" s="445"/>
    </row>
    <row r="26391" spans="39:39">
      <c r="AM26391" s="445"/>
    </row>
    <row r="26392" spans="39:39">
      <c r="AM26392" s="445"/>
    </row>
    <row r="26393" spans="39:39">
      <c r="AM26393" s="445"/>
    </row>
    <row r="26394" spans="39:39">
      <c r="AM26394" s="445"/>
    </row>
    <row r="26395" spans="39:39">
      <c r="AM26395" s="445"/>
    </row>
    <row r="26396" spans="39:39">
      <c r="AM26396" s="445"/>
    </row>
    <row r="26397" spans="39:39">
      <c r="AM26397" s="445"/>
    </row>
    <row r="26398" spans="39:39">
      <c r="AM26398" s="445"/>
    </row>
    <row r="26399" spans="39:39">
      <c r="AM26399" s="445"/>
    </row>
    <row r="26400" spans="39:39">
      <c r="AM26400" s="445"/>
    </row>
    <row r="26401" spans="39:39">
      <c r="AM26401" s="445"/>
    </row>
    <row r="26402" spans="39:39">
      <c r="AM26402" s="445"/>
    </row>
    <row r="26403" spans="39:39">
      <c r="AM26403" s="445"/>
    </row>
    <row r="26404" spans="39:39">
      <c r="AM26404" s="445"/>
    </row>
    <row r="26405" spans="39:39">
      <c r="AM26405" s="445"/>
    </row>
    <row r="26406" spans="39:39">
      <c r="AM26406" s="445"/>
    </row>
    <row r="26407" spans="39:39">
      <c r="AM26407" s="445"/>
    </row>
    <row r="26408" spans="39:39">
      <c r="AM26408" s="445"/>
    </row>
    <row r="26409" spans="39:39">
      <c r="AM26409" s="445"/>
    </row>
    <row r="26410" spans="39:39">
      <c r="AM26410" s="445"/>
    </row>
    <row r="26411" spans="39:39">
      <c r="AM26411" s="445"/>
    </row>
    <row r="26412" spans="39:39">
      <c r="AM26412" s="445"/>
    </row>
    <row r="26413" spans="39:39">
      <c r="AM26413" s="445"/>
    </row>
    <row r="26414" spans="39:39">
      <c r="AM26414" s="445"/>
    </row>
    <row r="26415" spans="39:39">
      <c r="AM26415" s="445"/>
    </row>
    <row r="26416" spans="39:39">
      <c r="AM26416" s="445"/>
    </row>
    <row r="26417" spans="39:39">
      <c r="AM26417" s="445"/>
    </row>
    <row r="26418" spans="39:39">
      <c r="AM26418" s="445"/>
    </row>
    <row r="26419" spans="39:39">
      <c r="AM26419" s="445"/>
    </row>
    <row r="26420" spans="39:39">
      <c r="AM26420" s="445"/>
    </row>
    <row r="26421" spans="39:39">
      <c r="AM26421" s="445"/>
    </row>
    <row r="26422" spans="39:39">
      <c r="AM26422" s="445"/>
    </row>
    <row r="26423" spans="39:39">
      <c r="AM26423" s="445"/>
    </row>
    <row r="26424" spans="39:39">
      <c r="AM26424" s="445"/>
    </row>
    <row r="26425" spans="39:39">
      <c r="AM26425" s="445"/>
    </row>
    <row r="26426" spans="39:39">
      <c r="AM26426" s="445"/>
    </row>
    <row r="26427" spans="39:39">
      <c r="AM26427" s="445"/>
    </row>
    <row r="26428" spans="39:39">
      <c r="AM26428" s="445"/>
    </row>
    <row r="26429" spans="39:39">
      <c r="AM26429" s="445"/>
    </row>
    <row r="26430" spans="39:39">
      <c r="AM26430" s="445"/>
    </row>
    <row r="26431" spans="39:39">
      <c r="AM26431" s="445"/>
    </row>
    <row r="26432" spans="39:39">
      <c r="AM26432" s="445"/>
    </row>
    <row r="26433" spans="39:39">
      <c r="AM26433" s="445"/>
    </row>
    <row r="26434" spans="39:39">
      <c r="AM26434" s="445"/>
    </row>
    <row r="26435" spans="39:39">
      <c r="AM26435" s="445"/>
    </row>
    <row r="26436" spans="39:39">
      <c r="AM26436" s="445"/>
    </row>
    <row r="26437" spans="39:39">
      <c r="AM26437" s="445"/>
    </row>
    <row r="26438" spans="39:39">
      <c r="AM26438" s="445"/>
    </row>
    <row r="26439" spans="39:39">
      <c r="AM26439" s="445"/>
    </row>
    <row r="26440" spans="39:39">
      <c r="AM26440" s="445"/>
    </row>
    <row r="26441" spans="39:39">
      <c r="AM26441" s="445"/>
    </row>
    <row r="26442" spans="39:39">
      <c r="AM26442" s="445"/>
    </row>
    <row r="26443" spans="39:39">
      <c r="AM26443" s="445"/>
    </row>
    <row r="26444" spans="39:39">
      <c r="AM26444" s="445"/>
    </row>
    <row r="26445" spans="39:39">
      <c r="AM26445" s="445"/>
    </row>
    <row r="26446" spans="39:39">
      <c r="AM26446" s="445"/>
    </row>
    <row r="26447" spans="39:39">
      <c r="AM26447" s="445"/>
    </row>
    <row r="26448" spans="39:39">
      <c r="AM26448" s="445"/>
    </row>
    <row r="26449" spans="39:39">
      <c r="AM26449" s="445"/>
    </row>
    <row r="26450" spans="39:39">
      <c r="AM26450" s="445"/>
    </row>
    <row r="26451" spans="39:39">
      <c r="AM26451" s="445"/>
    </row>
    <row r="26452" spans="39:39">
      <c r="AM26452" s="445"/>
    </row>
    <row r="26453" spans="39:39">
      <c r="AM26453" s="445"/>
    </row>
    <row r="26454" spans="39:39">
      <c r="AM26454" s="445"/>
    </row>
    <row r="26455" spans="39:39">
      <c r="AM26455" s="445"/>
    </row>
    <row r="26456" spans="39:39">
      <c r="AM26456" s="445"/>
    </row>
    <row r="26457" spans="39:39">
      <c r="AM26457" s="445"/>
    </row>
    <row r="26458" spans="39:39">
      <c r="AM26458" s="445"/>
    </row>
    <row r="26459" spans="39:39">
      <c r="AM26459" s="445"/>
    </row>
    <row r="26460" spans="39:39">
      <c r="AM26460" s="445"/>
    </row>
    <row r="26461" spans="39:39">
      <c r="AM26461" s="445"/>
    </row>
    <row r="26462" spans="39:39">
      <c r="AM26462" s="445"/>
    </row>
    <row r="26463" spans="39:39">
      <c r="AM26463" s="445"/>
    </row>
    <row r="26464" spans="39:39">
      <c r="AM26464" s="445"/>
    </row>
    <row r="26465" spans="39:39">
      <c r="AM26465" s="445"/>
    </row>
    <row r="26466" spans="39:39">
      <c r="AM26466" s="445"/>
    </row>
    <row r="26467" spans="39:39">
      <c r="AM26467" s="445"/>
    </row>
    <row r="26468" spans="39:39">
      <c r="AM26468" s="445"/>
    </row>
    <row r="26469" spans="39:39">
      <c r="AM26469" s="445"/>
    </row>
    <row r="26470" spans="39:39">
      <c r="AM26470" s="445"/>
    </row>
    <row r="26471" spans="39:39">
      <c r="AM26471" s="445"/>
    </row>
    <row r="26472" spans="39:39">
      <c r="AM26472" s="445"/>
    </row>
    <row r="26473" spans="39:39">
      <c r="AM26473" s="445"/>
    </row>
    <row r="26474" spans="39:39">
      <c r="AM26474" s="445"/>
    </row>
    <row r="26475" spans="39:39">
      <c r="AM26475" s="445"/>
    </row>
    <row r="26476" spans="39:39">
      <c r="AM26476" s="445"/>
    </row>
    <row r="26477" spans="39:39">
      <c r="AM26477" s="445"/>
    </row>
    <row r="26478" spans="39:39">
      <c r="AM26478" s="445"/>
    </row>
    <row r="26479" spans="39:39">
      <c r="AM26479" s="445"/>
    </row>
    <row r="26480" spans="39:39">
      <c r="AM26480" s="445"/>
    </row>
    <row r="26481" spans="39:39">
      <c r="AM26481" s="445"/>
    </row>
    <row r="26482" spans="39:39">
      <c r="AM26482" s="445"/>
    </row>
    <row r="26483" spans="39:39">
      <c r="AM26483" s="445"/>
    </row>
    <row r="26484" spans="39:39">
      <c r="AM26484" s="445"/>
    </row>
    <row r="26485" spans="39:39">
      <c r="AM26485" s="445"/>
    </row>
    <row r="26486" spans="39:39">
      <c r="AM26486" s="445"/>
    </row>
    <row r="26487" spans="39:39">
      <c r="AM26487" s="445"/>
    </row>
    <row r="26488" spans="39:39">
      <c r="AM26488" s="445"/>
    </row>
    <row r="26489" spans="39:39">
      <c r="AM26489" s="445"/>
    </row>
    <row r="26490" spans="39:39">
      <c r="AM26490" s="445"/>
    </row>
    <row r="26491" spans="39:39">
      <c r="AM26491" s="445"/>
    </row>
    <row r="26492" spans="39:39">
      <c r="AM26492" s="445"/>
    </row>
    <row r="26493" spans="39:39">
      <c r="AM26493" s="445"/>
    </row>
    <row r="26494" spans="39:39">
      <c r="AM26494" s="445"/>
    </row>
    <row r="26495" spans="39:39">
      <c r="AM26495" s="445"/>
    </row>
    <row r="26496" spans="39:39">
      <c r="AM26496" s="445"/>
    </row>
    <row r="26497" spans="39:39">
      <c r="AM26497" s="445"/>
    </row>
    <row r="26498" spans="39:39">
      <c r="AM26498" s="445"/>
    </row>
    <row r="26499" spans="39:39">
      <c r="AM26499" s="445"/>
    </row>
    <row r="26500" spans="39:39">
      <c r="AM26500" s="445"/>
    </row>
    <row r="26501" spans="39:39">
      <c r="AM26501" s="445"/>
    </row>
    <row r="26502" spans="39:39">
      <c r="AM26502" s="445"/>
    </row>
    <row r="26503" spans="39:39">
      <c r="AM26503" s="445"/>
    </row>
    <row r="26504" spans="39:39">
      <c r="AM26504" s="445"/>
    </row>
    <row r="26505" spans="39:39">
      <c r="AM26505" s="445"/>
    </row>
    <row r="26506" spans="39:39">
      <c r="AM26506" s="445"/>
    </row>
    <row r="26507" spans="39:39">
      <c r="AM26507" s="445"/>
    </row>
    <row r="26508" spans="39:39">
      <c r="AM26508" s="445"/>
    </row>
    <row r="26509" spans="39:39">
      <c r="AM26509" s="445"/>
    </row>
    <row r="26510" spans="39:39">
      <c r="AM26510" s="445"/>
    </row>
    <row r="26511" spans="39:39">
      <c r="AM26511" s="445"/>
    </row>
    <row r="26512" spans="39:39">
      <c r="AM26512" s="445"/>
    </row>
    <row r="26513" spans="39:39">
      <c r="AM26513" s="445"/>
    </row>
    <row r="26514" spans="39:39">
      <c r="AM26514" s="445"/>
    </row>
    <row r="26515" spans="39:39">
      <c r="AM26515" s="445"/>
    </row>
    <row r="26516" spans="39:39">
      <c r="AM26516" s="445"/>
    </row>
    <row r="26517" spans="39:39">
      <c r="AM26517" s="445"/>
    </row>
    <row r="26518" spans="39:39">
      <c r="AM26518" s="445"/>
    </row>
    <row r="26519" spans="39:39">
      <c r="AM26519" s="445"/>
    </row>
    <row r="26520" spans="39:39">
      <c r="AM26520" s="445"/>
    </row>
    <row r="26521" spans="39:39">
      <c r="AM26521" s="445"/>
    </row>
    <row r="26522" spans="39:39">
      <c r="AM26522" s="445"/>
    </row>
    <row r="26523" spans="39:39">
      <c r="AM26523" s="445"/>
    </row>
    <row r="26524" spans="39:39">
      <c r="AM26524" s="445"/>
    </row>
    <row r="26525" spans="39:39">
      <c r="AM26525" s="445"/>
    </row>
    <row r="26526" spans="39:39">
      <c r="AM26526" s="445"/>
    </row>
    <row r="26527" spans="39:39">
      <c r="AM26527" s="445"/>
    </row>
    <row r="26528" spans="39:39">
      <c r="AM26528" s="445"/>
    </row>
    <row r="26529" spans="39:39">
      <c r="AM26529" s="445"/>
    </row>
    <row r="26530" spans="39:39">
      <c r="AM26530" s="445"/>
    </row>
    <row r="26531" spans="39:39">
      <c r="AM26531" s="445"/>
    </row>
    <row r="26532" spans="39:39">
      <c r="AM26532" s="445"/>
    </row>
    <row r="26533" spans="39:39">
      <c r="AM26533" s="445"/>
    </row>
    <row r="26534" spans="39:39">
      <c r="AM26534" s="445"/>
    </row>
    <row r="26535" spans="39:39">
      <c r="AM26535" s="445"/>
    </row>
    <row r="26536" spans="39:39">
      <c r="AM26536" s="445"/>
    </row>
    <row r="26537" spans="39:39">
      <c r="AM26537" s="445"/>
    </row>
    <row r="26538" spans="39:39">
      <c r="AM26538" s="445"/>
    </row>
    <row r="26539" spans="39:39">
      <c r="AM26539" s="445"/>
    </row>
    <row r="26540" spans="39:39">
      <c r="AM26540" s="445"/>
    </row>
    <row r="26541" spans="39:39">
      <c r="AM26541" s="445"/>
    </row>
    <row r="26542" spans="39:39">
      <c r="AM26542" s="445"/>
    </row>
    <row r="26543" spans="39:39">
      <c r="AM26543" s="445"/>
    </row>
    <row r="26544" spans="39:39">
      <c r="AM26544" s="445"/>
    </row>
    <row r="26545" spans="39:39">
      <c r="AM26545" s="445"/>
    </row>
    <row r="26546" spans="39:39">
      <c r="AM26546" s="445"/>
    </row>
    <row r="26547" spans="39:39">
      <c r="AM26547" s="445"/>
    </row>
    <row r="26548" spans="39:39">
      <c r="AM26548" s="445"/>
    </row>
    <row r="26549" spans="39:39">
      <c r="AM26549" s="445"/>
    </row>
    <row r="26550" spans="39:39">
      <c r="AM26550" s="445"/>
    </row>
    <row r="26551" spans="39:39">
      <c r="AM26551" s="445"/>
    </row>
    <row r="26552" spans="39:39">
      <c r="AM26552" s="445"/>
    </row>
    <row r="26553" spans="39:39">
      <c r="AM26553" s="445"/>
    </row>
    <row r="26554" spans="39:39">
      <c r="AM26554" s="445"/>
    </row>
    <row r="26555" spans="39:39">
      <c r="AM26555" s="445"/>
    </row>
    <row r="26556" spans="39:39">
      <c r="AM26556" s="445"/>
    </row>
    <row r="26557" spans="39:39">
      <c r="AM26557" s="445"/>
    </row>
    <row r="26558" spans="39:39">
      <c r="AM26558" s="445"/>
    </row>
    <row r="26559" spans="39:39">
      <c r="AM26559" s="445"/>
    </row>
    <row r="26560" spans="39:39">
      <c r="AM26560" s="445"/>
    </row>
    <row r="26561" spans="39:39">
      <c r="AM26561" s="445"/>
    </row>
    <row r="26562" spans="39:39">
      <c r="AM26562" s="445"/>
    </row>
    <row r="26563" spans="39:39">
      <c r="AM26563" s="445"/>
    </row>
    <row r="26564" spans="39:39">
      <c r="AM26564" s="445"/>
    </row>
    <row r="26565" spans="39:39">
      <c r="AM26565" s="445"/>
    </row>
    <row r="26566" spans="39:39">
      <c r="AM26566" s="445"/>
    </row>
    <row r="26567" spans="39:39">
      <c r="AM26567" s="445"/>
    </row>
    <row r="26568" spans="39:39">
      <c r="AM26568" s="445"/>
    </row>
    <row r="26569" spans="39:39">
      <c r="AM26569" s="445"/>
    </row>
    <row r="26570" spans="39:39">
      <c r="AM26570" s="445"/>
    </row>
    <row r="26571" spans="39:39">
      <c r="AM26571" s="445"/>
    </row>
    <row r="26572" spans="39:39">
      <c r="AM26572" s="445"/>
    </row>
    <row r="26573" spans="39:39">
      <c r="AM26573" s="445"/>
    </row>
    <row r="26574" spans="39:39">
      <c r="AM26574" s="445"/>
    </row>
    <row r="26575" spans="39:39">
      <c r="AM26575" s="445"/>
    </row>
    <row r="26576" spans="39:39">
      <c r="AM26576" s="445"/>
    </row>
    <row r="26577" spans="39:39">
      <c r="AM26577" s="445"/>
    </row>
    <row r="26578" spans="39:39">
      <c r="AM26578" s="445"/>
    </row>
    <row r="26579" spans="39:39">
      <c r="AM26579" s="445"/>
    </row>
    <row r="26580" spans="39:39">
      <c r="AM26580" s="445"/>
    </row>
    <row r="26581" spans="39:39">
      <c r="AM26581" s="445"/>
    </row>
    <row r="26582" spans="39:39">
      <c r="AM26582" s="445"/>
    </row>
    <row r="26583" spans="39:39">
      <c r="AM26583" s="445"/>
    </row>
    <row r="26584" spans="39:39">
      <c r="AM26584" s="445"/>
    </row>
    <row r="26585" spans="39:39">
      <c r="AM26585" s="445"/>
    </row>
    <row r="26586" spans="39:39">
      <c r="AM26586" s="445"/>
    </row>
    <row r="26587" spans="39:39">
      <c r="AM26587" s="445"/>
    </row>
    <row r="26588" spans="39:39">
      <c r="AM26588" s="445"/>
    </row>
    <row r="26589" spans="39:39">
      <c r="AM26589" s="445"/>
    </row>
    <row r="26590" spans="39:39">
      <c r="AM26590" s="445"/>
    </row>
    <row r="26591" spans="39:39">
      <c r="AM26591" s="445"/>
    </row>
    <row r="26592" spans="39:39">
      <c r="AM26592" s="445"/>
    </row>
    <row r="26593" spans="39:39">
      <c r="AM26593" s="445"/>
    </row>
    <row r="26594" spans="39:39">
      <c r="AM26594" s="445"/>
    </row>
    <row r="26595" spans="39:39">
      <c r="AM26595" s="445"/>
    </row>
    <row r="26596" spans="39:39">
      <c r="AM26596" s="445"/>
    </row>
    <row r="26597" spans="39:39">
      <c r="AM26597" s="445"/>
    </row>
    <row r="26598" spans="39:39">
      <c r="AM26598" s="445"/>
    </row>
    <row r="26599" spans="39:39">
      <c r="AM26599" s="445"/>
    </row>
    <row r="26600" spans="39:39">
      <c r="AM26600" s="445"/>
    </row>
    <row r="26601" spans="39:39">
      <c r="AM26601" s="445"/>
    </row>
    <row r="26602" spans="39:39">
      <c r="AM26602" s="445"/>
    </row>
    <row r="26603" spans="39:39">
      <c r="AM26603" s="445"/>
    </row>
    <row r="26604" spans="39:39">
      <c r="AM26604" s="445"/>
    </row>
    <row r="26605" spans="39:39">
      <c r="AM26605" s="445"/>
    </row>
    <row r="26606" spans="39:39">
      <c r="AM26606" s="445"/>
    </row>
    <row r="26607" spans="39:39">
      <c r="AM26607" s="445"/>
    </row>
    <row r="26608" spans="39:39">
      <c r="AM26608" s="445"/>
    </row>
    <row r="26609" spans="39:39">
      <c r="AM26609" s="445"/>
    </row>
    <row r="26610" spans="39:39">
      <c r="AM26610" s="445"/>
    </row>
    <row r="26611" spans="39:39">
      <c r="AM26611" s="445"/>
    </row>
    <row r="26612" spans="39:39">
      <c r="AM26612" s="445"/>
    </row>
    <row r="26613" spans="39:39">
      <c r="AM26613" s="445"/>
    </row>
    <row r="26614" spans="39:39">
      <c r="AM26614" s="445"/>
    </row>
    <row r="26615" spans="39:39">
      <c r="AM26615" s="445"/>
    </row>
    <row r="26616" spans="39:39">
      <c r="AM26616" s="445"/>
    </row>
    <row r="26617" spans="39:39">
      <c r="AM26617" s="445"/>
    </row>
    <row r="26618" spans="39:39">
      <c r="AM26618" s="445"/>
    </row>
    <row r="26619" spans="39:39">
      <c r="AM26619" s="445"/>
    </row>
    <row r="26620" spans="39:39">
      <c r="AM26620" s="445"/>
    </row>
    <row r="26621" spans="39:39">
      <c r="AM26621" s="445"/>
    </row>
    <row r="26622" spans="39:39">
      <c r="AM26622" s="445"/>
    </row>
    <row r="26623" spans="39:39">
      <c r="AM26623" s="445"/>
    </row>
    <row r="26624" spans="39:39">
      <c r="AM26624" s="445"/>
    </row>
    <row r="26625" spans="39:39">
      <c r="AM26625" s="445"/>
    </row>
    <row r="26626" spans="39:39">
      <c r="AM26626" s="445"/>
    </row>
    <row r="26627" spans="39:39">
      <c r="AM26627" s="445"/>
    </row>
    <row r="26628" spans="39:39">
      <c r="AM26628" s="445"/>
    </row>
    <row r="26629" spans="39:39">
      <c r="AM26629" s="445"/>
    </row>
    <row r="26630" spans="39:39">
      <c r="AM26630" s="445"/>
    </row>
    <row r="26631" spans="39:39">
      <c r="AM26631" s="445"/>
    </row>
    <row r="26632" spans="39:39">
      <c r="AM26632" s="445"/>
    </row>
    <row r="26633" spans="39:39">
      <c r="AM26633" s="445"/>
    </row>
    <row r="26634" spans="39:39">
      <c r="AM26634" s="445"/>
    </row>
    <row r="26635" spans="39:39">
      <c r="AM26635" s="445"/>
    </row>
    <row r="26636" spans="39:39">
      <c r="AM26636" s="445"/>
    </row>
    <row r="26637" spans="39:39">
      <c r="AM26637" s="445"/>
    </row>
    <row r="26638" spans="39:39">
      <c r="AM26638" s="445"/>
    </row>
    <row r="26639" spans="39:39">
      <c r="AM26639" s="445"/>
    </row>
    <row r="26640" spans="39:39">
      <c r="AM26640" s="445"/>
    </row>
    <row r="26641" spans="39:39">
      <c r="AM26641" s="445"/>
    </row>
    <row r="26642" spans="39:39">
      <c r="AM26642" s="445"/>
    </row>
    <row r="26643" spans="39:39">
      <c r="AM26643" s="445"/>
    </row>
    <row r="26644" spans="39:39">
      <c r="AM26644" s="445"/>
    </row>
    <row r="26645" spans="39:39">
      <c r="AM26645" s="445"/>
    </row>
    <row r="26646" spans="39:39">
      <c r="AM26646" s="445"/>
    </row>
    <row r="26647" spans="39:39">
      <c r="AM26647" s="445"/>
    </row>
    <row r="26648" spans="39:39">
      <c r="AM26648" s="445"/>
    </row>
    <row r="26649" spans="39:39">
      <c r="AM26649" s="445"/>
    </row>
    <row r="26650" spans="39:39">
      <c r="AM26650" s="445"/>
    </row>
    <row r="26651" spans="39:39">
      <c r="AM26651" s="445"/>
    </row>
    <row r="26652" spans="39:39">
      <c r="AM26652" s="445"/>
    </row>
    <row r="26653" spans="39:39">
      <c r="AM26653" s="445"/>
    </row>
    <row r="26654" spans="39:39">
      <c r="AM26654" s="445"/>
    </row>
    <row r="26655" spans="39:39">
      <c r="AM26655" s="445"/>
    </row>
    <row r="26656" spans="39:39">
      <c r="AM26656" s="445"/>
    </row>
    <row r="26657" spans="39:39">
      <c r="AM26657" s="445"/>
    </row>
    <row r="26658" spans="39:39">
      <c r="AM26658" s="445"/>
    </row>
    <row r="26659" spans="39:39">
      <c r="AM26659" s="445"/>
    </row>
    <row r="26660" spans="39:39">
      <c r="AM26660" s="445"/>
    </row>
    <row r="26661" spans="39:39">
      <c r="AM26661" s="445"/>
    </row>
    <row r="26662" spans="39:39">
      <c r="AM26662" s="445"/>
    </row>
    <row r="26663" spans="39:39">
      <c r="AM26663" s="445"/>
    </row>
    <row r="26664" spans="39:39">
      <c r="AM26664" s="445"/>
    </row>
    <row r="26665" spans="39:39">
      <c r="AM26665" s="445"/>
    </row>
    <row r="26666" spans="39:39">
      <c r="AM26666" s="445"/>
    </row>
    <row r="26667" spans="39:39">
      <c r="AM26667" s="445"/>
    </row>
    <row r="26668" spans="39:39">
      <c r="AM26668" s="445"/>
    </row>
    <row r="26669" spans="39:39">
      <c r="AM26669" s="445"/>
    </row>
    <row r="26670" spans="39:39">
      <c r="AM26670" s="445"/>
    </row>
    <row r="26671" spans="39:39">
      <c r="AM26671" s="445"/>
    </row>
    <row r="26672" spans="39:39">
      <c r="AM26672" s="445"/>
    </row>
    <row r="26673" spans="39:39">
      <c r="AM26673" s="445"/>
    </row>
    <row r="26674" spans="39:39">
      <c r="AM26674" s="445"/>
    </row>
    <row r="26675" spans="39:39">
      <c r="AM26675" s="445"/>
    </row>
    <row r="26676" spans="39:39">
      <c r="AM26676" s="445"/>
    </row>
    <row r="26677" spans="39:39">
      <c r="AM26677" s="445"/>
    </row>
    <row r="26678" spans="39:39">
      <c r="AM26678" s="445"/>
    </row>
    <row r="26679" spans="39:39">
      <c r="AM26679" s="445"/>
    </row>
    <row r="26680" spans="39:39">
      <c r="AM26680" s="445"/>
    </row>
    <row r="26681" spans="39:39">
      <c r="AM26681" s="445"/>
    </row>
    <row r="26682" spans="39:39">
      <c r="AM26682" s="445"/>
    </row>
    <row r="26683" spans="39:39">
      <c r="AM26683" s="445"/>
    </row>
    <row r="26684" spans="39:39">
      <c r="AM26684" s="445"/>
    </row>
    <row r="26685" spans="39:39">
      <c r="AM26685" s="445"/>
    </row>
    <row r="26686" spans="39:39">
      <c r="AM26686" s="445"/>
    </row>
    <row r="26687" spans="39:39">
      <c r="AM26687" s="445"/>
    </row>
    <row r="26688" spans="39:39">
      <c r="AM26688" s="445"/>
    </row>
    <row r="26689" spans="39:39">
      <c r="AM26689" s="445"/>
    </row>
    <row r="26690" spans="39:39">
      <c r="AM26690" s="445"/>
    </row>
    <row r="26691" spans="39:39">
      <c r="AM26691" s="445"/>
    </row>
    <row r="26692" spans="39:39">
      <c r="AM26692" s="445"/>
    </row>
    <row r="26693" spans="39:39">
      <c r="AM26693" s="445"/>
    </row>
    <row r="26694" spans="39:39">
      <c r="AM26694" s="445"/>
    </row>
    <row r="26695" spans="39:39">
      <c r="AM26695" s="445"/>
    </row>
    <row r="26696" spans="39:39">
      <c r="AM26696" s="445"/>
    </row>
    <row r="26697" spans="39:39">
      <c r="AM26697" s="445"/>
    </row>
    <row r="26698" spans="39:39">
      <c r="AM26698" s="445"/>
    </row>
    <row r="26699" spans="39:39">
      <c r="AM26699" s="445"/>
    </row>
    <row r="26700" spans="39:39">
      <c r="AM26700" s="445"/>
    </row>
    <row r="26701" spans="39:39">
      <c r="AM26701" s="445"/>
    </row>
    <row r="26702" spans="39:39">
      <c r="AM26702" s="445"/>
    </row>
    <row r="26703" spans="39:39">
      <c r="AM26703" s="445"/>
    </row>
    <row r="26704" spans="39:39">
      <c r="AM26704" s="445"/>
    </row>
    <row r="26705" spans="39:39">
      <c r="AM26705" s="445"/>
    </row>
    <row r="26706" spans="39:39">
      <c r="AM26706" s="445"/>
    </row>
    <row r="26707" spans="39:39">
      <c r="AM26707" s="445"/>
    </row>
    <row r="26708" spans="39:39">
      <c r="AM26708" s="445"/>
    </row>
    <row r="26709" spans="39:39">
      <c r="AM26709" s="445"/>
    </row>
    <row r="26710" spans="39:39">
      <c r="AM26710" s="445"/>
    </row>
    <row r="26711" spans="39:39">
      <c r="AM26711" s="445"/>
    </row>
    <row r="26712" spans="39:39">
      <c r="AM26712" s="445"/>
    </row>
    <row r="26713" spans="39:39">
      <c r="AM26713" s="445"/>
    </row>
    <row r="26714" spans="39:39">
      <c r="AM26714" s="445"/>
    </row>
    <row r="26715" spans="39:39">
      <c r="AM26715" s="445"/>
    </row>
    <row r="26716" spans="39:39">
      <c r="AM26716" s="445"/>
    </row>
    <row r="26717" spans="39:39">
      <c r="AM26717" s="445"/>
    </row>
    <row r="26718" spans="39:39">
      <c r="AM26718" s="445"/>
    </row>
    <row r="26719" spans="39:39">
      <c r="AM26719" s="445"/>
    </row>
    <row r="26720" spans="39:39">
      <c r="AM26720" s="445"/>
    </row>
    <row r="26721" spans="39:39">
      <c r="AM26721" s="445"/>
    </row>
    <row r="26722" spans="39:39">
      <c r="AM26722" s="445"/>
    </row>
    <row r="26723" spans="39:39">
      <c r="AM26723" s="445"/>
    </row>
    <row r="26724" spans="39:39">
      <c r="AM26724" s="445"/>
    </row>
    <row r="26725" spans="39:39">
      <c r="AM26725" s="445"/>
    </row>
    <row r="26726" spans="39:39">
      <c r="AM26726" s="445"/>
    </row>
    <row r="26727" spans="39:39">
      <c r="AM26727" s="445"/>
    </row>
    <row r="26728" spans="39:39">
      <c r="AM26728" s="445"/>
    </row>
    <row r="26729" spans="39:39">
      <c r="AM26729" s="445"/>
    </row>
    <row r="26730" spans="39:39">
      <c r="AM26730" s="445"/>
    </row>
    <row r="26731" spans="39:39">
      <c r="AM26731" s="445"/>
    </row>
    <row r="26732" spans="39:39">
      <c r="AM26732" s="445"/>
    </row>
    <row r="26733" spans="39:39">
      <c r="AM26733" s="445"/>
    </row>
    <row r="26734" spans="39:39">
      <c r="AM26734" s="445"/>
    </row>
    <row r="26735" spans="39:39">
      <c r="AM26735" s="445"/>
    </row>
    <row r="26736" spans="39:39">
      <c r="AM26736" s="445"/>
    </row>
    <row r="26737" spans="39:39">
      <c r="AM26737" s="445"/>
    </row>
    <row r="26738" spans="39:39">
      <c r="AM26738" s="445"/>
    </row>
    <row r="26739" spans="39:39">
      <c r="AM26739" s="445"/>
    </row>
    <row r="26740" spans="39:39">
      <c r="AM26740" s="445"/>
    </row>
    <row r="26741" spans="39:39">
      <c r="AM26741" s="445"/>
    </row>
    <row r="26742" spans="39:39">
      <c r="AM26742" s="445"/>
    </row>
    <row r="26743" spans="39:39">
      <c r="AM26743" s="445"/>
    </row>
    <row r="26744" spans="39:39">
      <c r="AM26744" s="445"/>
    </row>
    <row r="26745" spans="39:39">
      <c r="AM26745" s="445"/>
    </row>
    <row r="26746" spans="39:39">
      <c r="AM26746" s="445"/>
    </row>
    <row r="26747" spans="39:39">
      <c r="AM26747" s="445"/>
    </row>
    <row r="26748" spans="39:39">
      <c r="AM26748" s="445"/>
    </row>
    <row r="26749" spans="39:39">
      <c r="AM26749" s="445"/>
    </row>
    <row r="26750" spans="39:39">
      <c r="AM26750" s="445"/>
    </row>
    <row r="26751" spans="39:39">
      <c r="AM26751" s="445"/>
    </row>
    <row r="26752" spans="39:39">
      <c r="AM26752" s="445"/>
    </row>
    <row r="26753" spans="39:39">
      <c r="AM26753" s="445"/>
    </row>
    <row r="26754" spans="39:39">
      <c r="AM26754" s="445"/>
    </row>
    <row r="26755" spans="39:39">
      <c r="AM26755" s="445"/>
    </row>
    <row r="26756" spans="39:39">
      <c r="AM26756" s="445"/>
    </row>
    <row r="26757" spans="39:39">
      <c r="AM26757" s="445"/>
    </row>
    <row r="26758" spans="39:39">
      <c r="AM26758" s="445"/>
    </row>
    <row r="26759" spans="39:39">
      <c r="AM26759" s="445"/>
    </row>
    <row r="26760" spans="39:39">
      <c r="AM26760" s="445"/>
    </row>
    <row r="26761" spans="39:39">
      <c r="AM26761" s="445"/>
    </row>
    <row r="26762" spans="39:39">
      <c r="AM26762" s="445"/>
    </row>
    <row r="26763" spans="39:39">
      <c r="AM26763" s="445"/>
    </row>
    <row r="26764" spans="39:39">
      <c r="AM26764" s="445"/>
    </row>
    <row r="26765" spans="39:39">
      <c r="AM26765" s="445"/>
    </row>
    <row r="26766" spans="39:39">
      <c r="AM26766" s="445"/>
    </row>
    <row r="26767" spans="39:39">
      <c r="AM26767" s="445"/>
    </row>
    <row r="26768" spans="39:39">
      <c r="AM26768" s="445"/>
    </row>
    <row r="26769" spans="39:39">
      <c r="AM26769" s="445"/>
    </row>
    <row r="26770" spans="39:39">
      <c r="AM26770" s="445"/>
    </row>
    <row r="26771" spans="39:39">
      <c r="AM26771" s="445"/>
    </row>
    <row r="26772" spans="39:39">
      <c r="AM26772" s="445"/>
    </row>
    <row r="26773" spans="39:39">
      <c r="AM26773" s="445"/>
    </row>
    <row r="26774" spans="39:39">
      <c r="AM26774" s="445"/>
    </row>
    <row r="26775" spans="39:39">
      <c r="AM26775" s="445"/>
    </row>
    <row r="26776" spans="39:39">
      <c r="AM26776" s="445"/>
    </row>
    <row r="26777" spans="39:39">
      <c r="AM26777" s="445"/>
    </row>
    <row r="26778" spans="39:39">
      <c r="AM26778" s="445"/>
    </row>
    <row r="26779" spans="39:39">
      <c r="AM26779" s="445"/>
    </row>
    <row r="26780" spans="39:39">
      <c r="AM26780" s="445"/>
    </row>
    <row r="26781" spans="39:39">
      <c r="AM26781" s="445"/>
    </row>
    <row r="26782" spans="39:39">
      <c r="AM26782" s="445"/>
    </row>
    <row r="26783" spans="39:39">
      <c r="AM26783" s="445"/>
    </row>
    <row r="26784" spans="39:39">
      <c r="AM26784" s="445"/>
    </row>
    <row r="26785" spans="39:39">
      <c r="AM26785" s="445"/>
    </row>
    <row r="26786" spans="39:39">
      <c r="AM26786" s="445"/>
    </row>
    <row r="26787" spans="39:39">
      <c r="AM26787" s="445"/>
    </row>
    <row r="26788" spans="39:39">
      <c r="AM26788" s="445"/>
    </row>
    <row r="26789" spans="39:39">
      <c r="AM26789" s="445"/>
    </row>
    <row r="26790" spans="39:39">
      <c r="AM26790" s="445"/>
    </row>
    <row r="26791" spans="39:39">
      <c r="AM26791" s="445"/>
    </row>
    <row r="26792" spans="39:39">
      <c r="AM26792" s="445"/>
    </row>
    <row r="26793" spans="39:39">
      <c r="AM26793" s="445"/>
    </row>
    <row r="26794" spans="39:39">
      <c r="AM26794" s="445"/>
    </row>
    <row r="26795" spans="39:39">
      <c r="AM26795" s="445"/>
    </row>
    <row r="26796" spans="39:39">
      <c r="AM26796" s="445"/>
    </row>
    <row r="26797" spans="39:39">
      <c r="AM26797" s="445"/>
    </row>
    <row r="26798" spans="39:39">
      <c r="AM26798" s="445"/>
    </row>
    <row r="26799" spans="39:39">
      <c r="AM26799" s="445"/>
    </row>
    <row r="26800" spans="39:39">
      <c r="AM26800" s="445"/>
    </row>
    <row r="26801" spans="39:39">
      <c r="AM26801" s="445"/>
    </row>
    <row r="26802" spans="39:39">
      <c r="AM26802" s="445"/>
    </row>
    <row r="26803" spans="39:39">
      <c r="AM26803" s="445"/>
    </row>
    <row r="26804" spans="39:39">
      <c r="AM26804" s="445"/>
    </row>
    <row r="26805" spans="39:39">
      <c r="AM26805" s="445"/>
    </row>
    <row r="26806" spans="39:39">
      <c r="AM26806" s="445"/>
    </row>
    <row r="26807" spans="39:39">
      <c r="AM26807" s="445"/>
    </row>
    <row r="26808" spans="39:39">
      <c r="AM26808" s="445"/>
    </row>
    <row r="26809" spans="39:39">
      <c r="AM26809" s="445"/>
    </row>
    <row r="26810" spans="39:39">
      <c r="AM26810" s="445"/>
    </row>
    <row r="26811" spans="39:39">
      <c r="AM26811" s="445"/>
    </row>
    <row r="26812" spans="39:39">
      <c r="AM26812" s="445"/>
    </row>
    <row r="26813" spans="39:39">
      <c r="AM26813" s="445"/>
    </row>
    <row r="26814" spans="39:39">
      <c r="AM26814" s="445"/>
    </row>
    <row r="26815" spans="39:39">
      <c r="AM26815" s="445"/>
    </row>
    <row r="26816" spans="39:39">
      <c r="AM26816" s="445"/>
    </row>
    <row r="26817" spans="39:39">
      <c r="AM26817" s="445"/>
    </row>
    <row r="26818" spans="39:39">
      <c r="AM26818" s="445"/>
    </row>
    <row r="26819" spans="39:39">
      <c r="AM26819" s="445"/>
    </row>
    <row r="26820" spans="39:39">
      <c r="AM26820" s="445"/>
    </row>
    <row r="26821" spans="39:39">
      <c r="AM26821" s="445"/>
    </row>
    <row r="26822" spans="39:39">
      <c r="AM26822" s="445"/>
    </row>
    <row r="26823" spans="39:39">
      <c r="AM26823" s="445"/>
    </row>
    <row r="26824" spans="39:39">
      <c r="AM26824" s="445"/>
    </row>
    <row r="26825" spans="39:39">
      <c r="AM26825" s="445"/>
    </row>
    <row r="26826" spans="39:39">
      <c r="AM26826" s="445"/>
    </row>
    <row r="26827" spans="39:39">
      <c r="AM26827" s="445"/>
    </row>
    <row r="26828" spans="39:39">
      <c r="AM26828" s="445"/>
    </row>
    <row r="26829" spans="39:39">
      <c r="AM26829" s="445"/>
    </row>
    <row r="26830" spans="39:39">
      <c r="AM26830" s="445"/>
    </row>
    <row r="26831" spans="39:39">
      <c r="AM26831" s="445"/>
    </row>
    <row r="26832" spans="39:39">
      <c r="AM26832" s="445"/>
    </row>
    <row r="26833" spans="39:39">
      <c r="AM26833" s="445"/>
    </row>
    <row r="26834" spans="39:39">
      <c r="AM26834" s="445"/>
    </row>
    <row r="26835" spans="39:39">
      <c r="AM26835" s="445"/>
    </row>
    <row r="26836" spans="39:39">
      <c r="AM26836" s="445"/>
    </row>
    <row r="26837" spans="39:39">
      <c r="AM26837" s="445"/>
    </row>
    <row r="26838" spans="39:39">
      <c r="AM26838" s="445"/>
    </row>
    <row r="26839" spans="39:39">
      <c r="AM26839" s="445"/>
    </row>
    <row r="26840" spans="39:39">
      <c r="AM26840" s="445"/>
    </row>
    <row r="26841" spans="39:39">
      <c r="AM26841" s="445"/>
    </row>
    <row r="26842" spans="39:39">
      <c r="AM26842" s="445"/>
    </row>
    <row r="26843" spans="39:39">
      <c r="AM26843" s="445"/>
    </row>
    <row r="26844" spans="39:39">
      <c r="AM26844" s="445"/>
    </row>
    <row r="26845" spans="39:39">
      <c r="AM26845" s="445"/>
    </row>
    <row r="26846" spans="39:39">
      <c r="AM26846" s="445"/>
    </row>
    <row r="26847" spans="39:39">
      <c r="AM26847" s="445"/>
    </row>
    <row r="26848" spans="39:39">
      <c r="AM26848" s="445"/>
    </row>
    <row r="26849" spans="39:39">
      <c r="AM26849" s="445"/>
    </row>
    <row r="26850" spans="39:39">
      <c r="AM26850" s="445"/>
    </row>
    <row r="26851" spans="39:39">
      <c r="AM26851" s="445"/>
    </row>
    <row r="26852" spans="39:39">
      <c r="AM26852" s="445"/>
    </row>
    <row r="26853" spans="39:39">
      <c r="AM26853" s="445"/>
    </row>
    <row r="26854" spans="39:39">
      <c r="AM26854" s="445"/>
    </row>
    <row r="26855" spans="39:39">
      <c r="AM26855" s="445"/>
    </row>
    <row r="26856" spans="39:39">
      <c r="AM26856" s="445"/>
    </row>
    <row r="26857" spans="39:39">
      <c r="AM26857" s="445"/>
    </row>
    <row r="26858" spans="39:39">
      <c r="AM26858" s="445"/>
    </row>
    <row r="26859" spans="39:39">
      <c r="AM26859" s="445"/>
    </row>
    <row r="26860" spans="39:39">
      <c r="AM26860" s="445"/>
    </row>
    <row r="26861" spans="39:39">
      <c r="AM26861" s="445"/>
    </row>
    <row r="26862" spans="39:39">
      <c r="AM26862" s="445"/>
    </row>
    <row r="26863" spans="39:39">
      <c r="AM26863" s="445"/>
    </row>
    <row r="26864" spans="39:39">
      <c r="AM26864" s="445"/>
    </row>
    <row r="26865" spans="39:39">
      <c r="AM26865" s="445"/>
    </row>
    <row r="26866" spans="39:39">
      <c r="AM26866" s="445"/>
    </row>
    <row r="26867" spans="39:39">
      <c r="AM26867" s="445"/>
    </row>
    <row r="26868" spans="39:39">
      <c r="AM26868" s="445"/>
    </row>
    <row r="26869" spans="39:39">
      <c r="AM26869" s="445"/>
    </row>
    <row r="26870" spans="39:39">
      <c r="AM26870" s="445"/>
    </row>
    <row r="26871" spans="39:39">
      <c r="AM26871" s="445"/>
    </row>
    <row r="26872" spans="39:39">
      <c r="AM26872" s="445"/>
    </row>
    <row r="26873" spans="39:39">
      <c r="AM26873" s="445"/>
    </row>
    <row r="26874" spans="39:39">
      <c r="AM26874" s="445"/>
    </row>
    <row r="26875" spans="39:39">
      <c r="AM26875" s="445"/>
    </row>
    <row r="26876" spans="39:39">
      <c r="AM26876" s="445"/>
    </row>
    <row r="26877" spans="39:39">
      <c r="AM26877" s="445"/>
    </row>
    <row r="26878" spans="39:39">
      <c r="AM26878" s="445"/>
    </row>
    <row r="26879" spans="39:39">
      <c r="AM26879" s="445"/>
    </row>
    <row r="26880" spans="39:39">
      <c r="AM26880" s="445"/>
    </row>
    <row r="26881" spans="39:39">
      <c r="AM26881" s="445"/>
    </row>
    <row r="26882" spans="39:39">
      <c r="AM26882" s="445"/>
    </row>
    <row r="26883" spans="39:39">
      <c r="AM26883" s="445"/>
    </row>
    <row r="26884" spans="39:39">
      <c r="AM26884" s="445"/>
    </row>
    <row r="26885" spans="39:39">
      <c r="AM26885" s="445"/>
    </row>
    <row r="26886" spans="39:39">
      <c r="AM26886" s="445"/>
    </row>
    <row r="26887" spans="39:39">
      <c r="AM26887" s="445"/>
    </row>
    <row r="26888" spans="39:39">
      <c r="AM26888" s="445"/>
    </row>
    <row r="26889" spans="39:39">
      <c r="AM26889" s="445"/>
    </row>
    <row r="26890" spans="39:39">
      <c r="AM26890" s="445"/>
    </row>
    <row r="26891" spans="39:39">
      <c r="AM26891" s="445"/>
    </row>
    <row r="26892" spans="39:39">
      <c r="AM26892" s="445"/>
    </row>
    <row r="26893" spans="39:39">
      <c r="AM26893" s="445"/>
    </row>
    <row r="26894" spans="39:39">
      <c r="AM26894" s="445"/>
    </row>
    <row r="26895" spans="39:39">
      <c r="AM26895" s="445"/>
    </row>
    <row r="26896" spans="39:39">
      <c r="AM26896" s="445"/>
    </row>
    <row r="26897" spans="39:39">
      <c r="AM26897" s="445"/>
    </row>
    <row r="26898" spans="39:39">
      <c r="AM26898" s="445"/>
    </row>
    <row r="26899" spans="39:39">
      <c r="AM26899" s="445"/>
    </row>
    <row r="26900" spans="39:39">
      <c r="AM26900" s="445"/>
    </row>
    <row r="26901" spans="39:39">
      <c r="AM26901" s="445"/>
    </row>
    <row r="26902" spans="39:39">
      <c r="AM26902" s="445"/>
    </row>
    <row r="26903" spans="39:39">
      <c r="AM26903" s="445"/>
    </row>
    <row r="26904" spans="39:39">
      <c r="AM26904" s="445"/>
    </row>
    <row r="26905" spans="39:39">
      <c r="AM26905" s="445"/>
    </row>
    <row r="26906" spans="39:39">
      <c r="AM26906" s="445"/>
    </row>
    <row r="26907" spans="39:39">
      <c r="AM26907" s="445"/>
    </row>
    <row r="26908" spans="39:39">
      <c r="AM26908" s="445"/>
    </row>
    <row r="26909" spans="39:39">
      <c r="AM26909" s="445"/>
    </row>
    <row r="26910" spans="39:39">
      <c r="AM26910" s="445"/>
    </row>
    <row r="26911" spans="39:39">
      <c r="AM26911" s="445"/>
    </row>
    <row r="26912" spans="39:39">
      <c r="AM26912" s="445"/>
    </row>
    <row r="26913" spans="39:39">
      <c r="AM26913" s="445"/>
    </row>
    <row r="26914" spans="39:39">
      <c r="AM26914" s="445"/>
    </row>
    <row r="26915" spans="39:39">
      <c r="AM26915" s="445"/>
    </row>
    <row r="26916" spans="39:39">
      <c r="AM26916" s="445"/>
    </row>
    <row r="26917" spans="39:39">
      <c r="AM26917" s="445"/>
    </row>
    <row r="26918" spans="39:39">
      <c r="AM26918" s="445"/>
    </row>
    <row r="26919" spans="39:39">
      <c r="AM26919" s="445"/>
    </row>
    <row r="26920" spans="39:39">
      <c r="AM26920" s="445"/>
    </row>
    <row r="26921" spans="39:39">
      <c r="AM26921" s="445"/>
    </row>
    <row r="26922" spans="39:39">
      <c r="AM26922" s="445"/>
    </row>
    <row r="26923" spans="39:39">
      <c r="AM26923" s="445"/>
    </row>
    <row r="26924" spans="39:39">
      <c r="AM26924" s="445"/>
    </row>
    <row r="26925" spans="39:39">
      <c r="AM26925" s="445"/>
    </row>
    <row r="26926" spans="39:39">
      <c r="AM26926" s="445"/>
    </row>
    <row r="26927" spans="39:39">
      <c r="AM26927" s="445"/>
    </row>
    <row r="26928" spans="39:39">
      <c r="AM26928" s="445"/>
    </row>
    <row r="26929" spans="39:39">
      <c r="AM26929" s="445"/>
    </row>
    <row r="26930" spans="39:39">
      <c r="AM26930" s="445"/>
    </row>
    <row r="26931" spans="39:39">
      <c r="AM26931" s="445"/>
    </row>
    <row r="26932" spans="39:39">
      <c r="AM26932" s="445"/>
    </row>
    <row r="26933" spans="39:39">
      <c r="AM26933" s="445"/>
    </row>
    <row r="26934" spans="39:39">
      <c r="AM26934" s="445"/>
    </row>
    <row r="26935" spans="39:39">
      <c r="AM26935" s="445"/>
    </row>
    <row r="26936" spans="39:39">
      <c r="AM26936" s="445"/>
    </row>
    <row r="26937" spans="39:39">
      <c r="AM26937" s="445"/>
    </row>
    <row r="26938" spans="39:39">
      <c r="AM26938" s="445"/>
    </row>
    <row r="26939" spans="39:39">
      <c r="AM26939" s="445"/>
    </row>
    <row r="26940" spans="39:39">
      <c r="AM26940" s="445"/>
    </row>
    <row r="26941" spans="39:39">
      <c r="AM26941" s="445"/>
    </row>
    <row r="26942" spans="39:39">
      <c r="AM26942" s="445"/>
    </row>
    <row r="26943" spans="39:39">
      <c r="AM26943" s="445"/>
    </row>
    <row r="26944" spans="39:39">
      <c r="AM26944" s="445"/>
    </row>
    <row r="26945" spans="39:39">
      <c r="AM26945" s="445"/>
    </row>
    <row r="26946" spans="39:39">
      <c r="AM26946" s="445"/>
    </row>
    <row r="26947" spans="39:39">
      <c r="AM26947" s="445"/>
    </row>
    <row r="26948" spans="39:39">
      <c r="AM26948" s="445"/>
    </row>
    <row r="26949" spans="39:39">
      <c r="AM26949" s="445"/>
    </row>
    <row r="26950" spans="39:39">
      <c r="AM26950" s="445"/>
    </row>
    <row r="26951" spans="39:39">
      <c r="AM26951" s="445"/>
    </row>
    <row r="26952" spans="39:39">
      <c r="AM26952" s="445"/>
    </row>
    <row r="26953" spans="39:39">
      <c r="AM26953" s="445"/>
    </row>
    <row r="26954" spans="39:39">
      <c r="AM26954" s="445"/>
    </row>
    <row r="26955" spans="39:39">
      <c r="AM26955" s="445"/>
    </row>
    <row r="26956" spans="39:39">
      <c r="AM26956" s="445"/>
    </row>
    <row r="26957" spans="39:39">
      <c r="AM26957" s="445"/>
    </row>
    <row r="26958" spans="39:39">
      <c r="AM26958" s="445"/>
    </row>
    <row r="26959" spans="39:39">
      <c r="AM26959" s="445"/>
    </row>
    <row r="26960" spans="39:39">
      <c r="AM26960" s="445"/>
    </row>
    <row r="26961" spans="39:39">
      <c r="AM26961" s="445"/>
    </row>
    <row r="26962" spans="39:39">
      <c r="AM26962" s="445"/>
    </row>
    <row r="26963" spans="39:39">
      <c r="AM26963" s="445"/>
    </row>
    <row r="26964" spans="39:39">
      <c r="AM26964" s="445"/>
    </row>
    <row r="26965" spans="39:39">
      <c r="AM26965" s="445"/>
    </row>
    <row r="26966" spans="39:39">
      <c r="AM26966" s="445"/>
    </row>
    <row r="26967" spans="39:39">
      <c r="AM26967" s="445"/>
    </row>
    <row r="26968" spans="39:39">
      <c r="AM26968" s="445"/>
    </row>
    <row r="26969" spans="39:39">
      <c r="AM26969" s="445"/>
    </row>
    <row r="26970" spans="39:39">
      <c r="AM26970" s="445"/>
    </row>
    <row r="26971" spans="39:39">
      <c r="AM26971" s="445"/>
    </row>
    <row r="26972" spans="39:39">
      <c r="AM26972" s="445"/>
    </row>
    <row r="26973" spans="39:39">
      <c r="AM26973" s="445"/>
    </row>
    <row r="26974" spans="39:39">
      <c r="AM26974" s="445"/>
    </row>
    <row r="26975" spans="39:39">
      <c r="AM26975" s="445"/>
    </row>
    <row r="26976" spans="39:39">
      <c r="AM26976" s="445"/>
    </row>
    <row r="26977" spans="39:39">
      <c r="AM26977" s="445"/>
    </row>
    <row r="26978" spans="39:39">
      <c r="AM26978" s="445"/>
    </row>
    <row r="26979" spans="39:39">
      <c r="AM26979" s="445"/>
    </row>
    <row r="26980" spans="39:39">
      <c r="AM26980" s="445"/>
    </row>
    <row r="26981" spans="39:39">
      <c r="AM26981" s="445"/>
    </row>
    <row r="26982" spans="39:39">
      <c r="AM26982" s="445"/>
    </row>
    <row r="26983" spans="39:39">
      <c r="AM26983" s="445"/>
    </row>
    <row r="26984" spans="39:39">
      <c r="AM26984" s="445"/>
    </row>
    <row r="26985" spans="39:39">
      <c r="AM26985" s="445"/>
    </row>
    <row r="26986" spans="39:39">
      <c r="AM26986" s="445"/>
    </row>
    <row r="26987" spans="39:39">
      <c r="AM26987" s="445"/>
    </row>
    <row r="26988" spans="39:39">
      <c r="AM26988" s="445"/>
    </row>
    <row r="26989" spans="39:39">
      <c r="AM26989" s="445"/>
    </row>
    <row r="26990" spans="39:39">
      <c r="AM26990" s="445"/>
    </row>
    <row r="26991" spans="39:39">
      <c r="AM26991" s="445"/>
    </row>
    <row r="26992" spans="39:39">
      <c r="AM26992" s="445"/>
    </row>
    <row r="26993" spans="39:39">
      <c r="AM26993" s="445"/>
    </row>
    <row r="26994" spans="39:39">
      <c r="AM26994" s="445"/>
    </row>
    <row r="26995" spans="39:39">
      <c r="AM26995" s="445"/>
    </row>
    <row r="26996" spans="39:39">
      <c r="AM26996" s="445"/>
    </row>
    <row r="26997" spans="39:39">
      <c r="AM26997" s="445"/>
    </row>
    <row r="26998" spans="39:39">
      <c r="AM26998" s="445"/>
    </row>
    <row r="26999" spans="39:39">
      <c r="AM26999" s="445"/>
    </row>
    <row r="27000" spans="39:39">
      <c r="AM27000" s="445"/>
    </row>
    <row r="27001" spans="39:39">
      <c r="AM27001" s="445"/>
    </row>
    <row r="27002" spans="39:39">
      <c r="AM27002" s="445"/>
    </row>
    <row r="27003" spans="39:39">
      <c r="AM27003" s="445"/>
    </row>
    <row r="27004" spans="39:39">
      <c r="AM27004" s="445"/>
    </row>
    <row r="27005" spans="39:39">
      <c r="AM27005" s="445"/>
    </row>
    <row r="27006" spans="39:39">
      <c r="AM27006" s="445"/>
    </row>
    <row r="27007" spans="39:39">
      <c r="AM27007" s="445"/>
    </row>
    <row r="27008" spans="39:39">
      <c r="AM27008" s="445"/>
    </row>
    <row r="27009" spans="39:39">
      <c r="AM27009" s="445"/>
    </row>
    <row r="27010" spans="39:39">
      <c r="AM27010" s="445"/>
    </row>
    <row r="27011" spans="39:39">
      <c r="AM27011" s="445"/>
    </row>
    <row r="27012" spans="39:39">
      <c r="AM27012" s="445"/>
    </row>
    <row r="27013" spans="39:39">
      <c r="AM27013" s="445"/>
    </row>
    <row r="27014" spans="39:39">
      <c r="AM27014" s="445"/>
    </row>
    <row r="27015" spans="39:39">
      <c r="AM27015" s="445"/>
    </row>
    <row r="27016" spans="39:39">
      <c r="AM27016" s="445"/>
    </row>
    <row r="27017" spans="39:39">
      <c r="AM27017" s="445"/>
    </row>
    <row r="27018" spans="39:39">
      <c r="AM27018" s="445"/>
    </row>
    <row r="27019" spans="39:39">
      <c r="AM27019" s="445"/>
    </row>
    <row r="27020" spans="39:39">
      <c r="AM27020" s="445"/>
    </row>
    <row r="27021" spans="39:39">
      <c r="AM27021" s="445"/>
    </row>
    <row r="27022" spans="39:39">
      <c r="AM27022" s="445"/>
    </row>
    <row r="27023" spans="39:39">
      <c r="AM27023" s="445"/>
    </row>
    <row r="27024" spans="39:39">
      <c r="AM27024" s="445"/>
    </row>
    <row r="27025" spans="39:39">
      <c r="AM27025" s="445"/>
    </row>
    <row r="27026" spans="39:39">
      <c r="AM27026" s="445"/>
    </row>
    <row r="27027" spans="39:39">
      <c r="AM27027" s="445"/>
    </row>
    <row r="27028" spans="39:39">
      <c r="AM27028" s="445"/>
    </row>
    <row r="27029" spans="39:39">
      <c r="AM27029" s="445"/>
    </row>
    <row r="27030" spans="39:39">
      <c r="AM27030" s="445"/>
    </row>
    <row r="27031" spans="39:39">
      <c r="AM27031" s="445"/>
    </row>
    <row r="27032" spans="39:39">
      <c r="AM27032" s="445"/>
    </row>
    <row r="27033" spans="39:39">
      <c r="AM27033" s="445"/>
    </row>
    <row r="27034" spans="39:39">
      <c r="AM27034" s="445"/>
    </row>
    <row r="27035" spans="39:39">
      <c r="AM27035" s="445"/>
    </row>
    <row r="27036" spans="39:39">
      <c r="AM27036" s="445"/>
    </row>
    <row r="27037" spans="39:39">
      <c r="AM27037" s="445"/>
    </row>
    <row r="27038" spans="39:39">
      <c r="AM27038" s="445"/>
    </row>
    <row r="27039" spans="39:39">
      <c r="AM27039" s="445"/>
    </row>
    <row r="27040" spans="39:39">
      <c r="AM27040" s="445"/>
    </row>
    <row r="27041" spans="39:39">
      <c r="AM27041" s="445"/>
    </row>
    <row r="27042" spans="39:39">
      <c r="AM27042" s="445"/>
    </row>
    <row r="27043" spans="39:39">
      <c r="AM27043" s="445"/>
    </row>
    <row r="27044" spans="39:39">
      <c r="AM27044" s="445"/>
    </row>
    <row r="27045" spans="39:39">
      <c r="AM27045" s="445"/>
    </row>
    <row r="27046" spans="39:39">
      <c r="AM27046" s="445"/>
    </row>
    <row r="27047" spans="39:39">
      <c r="AM27047" s="445"/>
    </row>
    <row r="27048" spans="39:39">
      <c r="AM27048" s="445"/>
    </row>
    <row r="27049" spans="39:39">
      <c r="AM27049" s="445"/>
    </row>
    <row r="27050" spans="39:39">
      <c r="AM27050" s="445"/>
    </row>
    <row r="27051" spans="39:39">
      <c r="AM27051" s="445"/>
    </row>
    <row r="27052" spans="39:39">
      <c r="AM27052" s="445"/>
    </row>
    <row r="27053" spans="39:39">
      <c r="AM27053" s="445"/>
    </row>
    <row r="27054" spans="39:39">
      <c r="AM27054" s="445"/>
    </row>
    <row r="27055" spans="39:39">
      <c r="AM27055" s="445"/>
    </row>
    <row r="27056" spans="39:39">
      <c r="AM27056" s="445"/>
    </row>
    <row r="27057" spans="39:39">
      <c r="AM27057" s="445"/>
    </row>
    <row r="27058" spans="39:39">
      <c r="AM27058" s="445"/>
    </row>
    <row r="27059" spans="39:39">
      <c r="AM27059" s="445"/>
    </row>
    <row r="27060" spans="39:39">
      <c r="AM27060" s="445"/>
    </row>
    <row r="27061" spans="39:39">
      <c r="AM27061" s="445"/>
    </row>
    <row r="27062" spans="39:39">
      <c r="AM27062" s="445"/>
    </row>
    <row r="27063" spans="39:39">
      <c r="AM27063" s="445"/>
    </row>
    <row r="27064" spans="39:39">
      <c r="AM27064" s="445"/>
    </row>
    <row r="27065" spans="39:39">
      <c r="AM27065" s="445"/>
    </row>
    <row r="27066" spans="39:39">
      <c r="AM27066" s="445"/>
    </row>
    <row r="27067" spans="39:39">
      <c r="AM27067" s="445"/>
    </row>
    <row r="27068" spans="39:39">
      <c r="AM27068" s="445"/>
    </row>
    <row r="27069" spans="39:39">
      <c r="AM27069" s="445"/>
    </row>
    <row r="27070" spans="39:39">
      <c r="AM27070" s="445"/>
    </row>
    <row r="27071" spans="39:39">
      <c r="AM27071" s="445"/>
    </row>
    <row r="27072" spans="39:39">
      <c r="AM27072" s="445"/>
    </row>
    <row r="27073" spans="39:39">
      <c r="AM27073" s="445"/>
    </row>
    <row r="27074" spans="39:39">
      <c r="AM27074" s="445"/>
    </row>
    <row r="27075" spans="39:39">
      <c r="AM27075" s="445"/>
    </row>
    <row r="27076" spans="39:39">
      <c r="AM27076" s="445"/>
    </row>
    <row r="27077" spans="39:39">
      <c r="AM27077" s="445"/>
    </row>
    <row r="27078" spans="39:39">
      <c r="AM27078" s="445"/>
    </row>
    <row r="27079" spans="39:39">
      <c r="AM27079" s="445"/>
    </row>
    <row r="27080" spans="39:39">
      <c r="AM27080" s="445"/>
    </row>
    <row r="27081" spans="39:39">
      <c r="AM27081" s="445"/>
    </row>
    <row r="27082" spans="39:39">
      <c r="AM27082" s="445"/>
    </row>
    <row r="27083" spans="39:39">
      <c r="AM27083" s="445"/>
    </row>
    <row r="27084" spans="39:39">
      <c r="AM27084" s="445"/>
    </row>
    <row r="27085" spans="39:39">
      <c r="AM27085" s="445"/>
    </row>
    <row r="27086" spans="39:39">
      <c r="AM27086" s="445"/>
    </row>
    <row r="27087" spans="39:39">
      <c r="AM27087" s="445"/>
    </row>
    <row r="27088" spans="39:39">
      <c r="AM27088" s="445"/>
    </row>
    <row r="27089" spans="39:39">
      <c r="AM27089" s="445"/>
    </row>
    <row r="27090" spans="39:39">
      <c r="AM27090" s="445"/>
    </row>
    <row r="27091" spans="39:39">
      <c r="AM27091" s="445"/>
    </row>
    <row r="27092" spans="39:39">
      <c r="AM27092" s="445"/>
    </row>
    <row r="27093" spans="39:39">
      <c r="AM27093" s="445"/>
    </row>
    <row r="27094" spans="39:39">
      <c r="AM27094" s="445"/>
    </row>
    <row r="27095" spans="39:39">
      <c r="AM27095" s="445"/>
    </row>
    <row r="27096" spans="39:39">
      <c r="AM27096" s="445"/>
    </row>
    <row r="27097" spans="39:39">
      <c r="AM27097" s="445"/>
    </row>
    <row r="27098" spans="39:39">
      <c r="AM27098" s="445"/>
    </row>
    <row r="27099" spans="39:39">
      <c r="AM27099" s="445"/>
    </row>
    <row r="27100" spans="39:39">
      <c r="AM27100" s="445"/>
    </row>
    <row r="27101" spans="39:39">
      <c r="AM27101" s="445"/>
    </row>
    <row r="27102" spans="39:39">
      <c r="AM27102" s="445"/>
    </row>
    <row r="27103" spans="39:39">
      <c r="AM27103" s="445"/>
    </row>
    <row r="27104" spans="39:39">
      <c r="AM27104" s="445"/>
    </row>
    <row r="27105" spans="39:39">
      <c r="AM27105" s="445"/>
    </row>
    <row r="27106" spans="39:39">
      <c r="AM27106" s="445"/>
    </row>
    <row r="27107" spans="39:39">
      <c r="AM27107" s="445"/>
    </row>
    <row r="27108" spans="39:39">
      <c r="AM27108" s="445"/>
    </row>
    <row r="27109" spans="39:39">
      <c r="AM27109" s="445"/>
    </row>
    <row r="27110" spans="39:39">
      <c r="AM27110" s="445"/>
    </row>
    <row r="27111" spans="39:39">
      <c r="AM27111" s="445"/>
    </row>
    <row r="27112" spans="39:39">
      <c r="AM27112" s="445"/>
    </row>
    <row r="27113" spans="39:39">
      <c r="AM27113" s="445"/>
    </row>
    <row r="27114" spans="39:39">
      <c r="AM27114" s="445"/>
    </row>
    <row r="27115" spans="39:39">
      <c r="AM27115" s="445"/>
    </row>
    <row r="27116" spans="39:39">
      <c r="AM27116" s="445"/>
    </row>
    <row r="27117" spans="39:39">
      <c r="AM27117" s="445"/>
    </row>
    <row r="27118" spans="39:39">
      <c r="AM27118" s="445"/>
    </row>
    <row r="27119" spans="39:39">
      <c r="AM27119" s="445"/>
    </row>
    <row r="27120" spans="39:39">
      <c r="AM27120" s="445"/>
    </row>
    <row r="27121" spans="39:39">
      <c r="AM27121" s="445"/>
    </row>
    <row r="27122" spans="39:39">
      <c r="AM27122" s="445"/>
    </row>
    <row r="27123" spans="39:39">
      <c r="AM27123" s="445"/>
    </row>
    <row r="27124" spans="39:39">
      <c r="AM27124" s="445"/>
    </row>
    <row r="27125" spans="39:39">
      <c r="AM27125" s="445"/>
    </row>
    <row r="27126" spans="39:39">
      <c r="AM27126" s="445"/>
    </row>
    <row r="27127" spans="39:39">
      <c r="AM27127" s="445"/>
    </row>
    <row r="27128" spans="39:39">
      <c r="AM27128" s="445"/>
    </row>
    <row r="27129" spans="39:39">
      <c r="AM27129" s="445"/>
    </row>
    <row r="27130" spans="39:39">
      <c r="AM27130" s="445"/>
    </row>
    <row r="27131" spans="39:39">
      <c r="AM27131" s="445"/>
    </row>
    <row r="27132" spans="39:39">
      <c r="AM27132" s="445"/>
    </row>
    <row r="27133" spans="39:39">
      <c r="AM27133" s="445"/>
    </row>
    <row r="27134" spans="39:39">
      <c r="AM27134" s="445"/>
    </row>
    <row r="27135" spans="39:39">
      <c r="AM27135" s="445"/>
    </row>
    <row r="27136" spans="39:39">
      <c r="AM27136" s="445"/>
    </row>
    <row r="27137" spans="39:39">
      <c r="AM27137" s="445"/>
    </row>
    <row r="27138" spans="39:39">
      <c r="AM27138" s="445"/>
    </row>
    <row r="27139" spans="39:39">
      <c r="AM27139" s="445"/>
    </row>
    <row r="27140" spans="39:39">
      <c r="AM27140" s="445"/>
    </row>
    <row r="27141" spans="39:39">
      <c r="AM27141" s="445"/>
    </row>
    <row r="27142" spans="39:39">
      <c r="AM27142" s="445"/>
    </row>
    <row r="27143" spans="39:39">
      <c r="AM27143" s="445"/>
    </row>
    <row r="27144" spans="39:39">
      <c r="AM27144" s="445"/>
    </row>
    <row r="27145" spans="39:39">
      <c r="AM27145" s="445"/>
    </row>
    <row r="27146" spans="39:39">
      <c r="AM27146" s="445"/>
    </row>
    <row r="27147" spans="39:39">
      <c r="AM27147" s="445"/>
    </row>
    <row r="27148" spans="39:39">
      <c r="AM27148" s="445"/>
    </row>
    <row r="27149" spans="39:39">
      <c r="AM27149" s="445"/>
    </row>
    <row r="27150" spans="39:39">
      <c r="AM27150" s="445"/>
    </row>
    <row r="27151" spans="39:39">
      <c r="AM27151" s="445"/>
    </row>
    <row r="27152" spans="39:39">
      <c r="AM27152" s="445"/>
    </row>
    <row r="27153" spans="39:39">
      <c r="AM27153" s="445"/>
    </row>
    <row r="27154" spans="39:39">
      <c r="AM27154" s="445"/>
    </row>
    <row r="27155" spans="39:39">
      <c r="AM27155" s="445"/>
    </row>
    <row r="27156" spans="39:39">
      <c r="AM27156" s="445"/>
    </row>
    <row r="27157" spans="39:39">
      <c r="AM27157" s="445"/>
    </row>
    <row r="27158" spans="39:39">
      <c r="AM27158" s="445"/>
    </row>
    <row r="27159" spans="39:39">
      <c r="AM27159" s="445"/>
    </row>
    <row r="27160" spans="39:39">
      <c r="AM27160" s="445"/>
    </row>
    <row r="27161" spans="39:39">
      <c r="AM27161" s="445"/>
    </row>
    <row r="27162" spans="39:39">
      <c r="AM27162" s="445"/>
    </row>
    <row r="27163" spans="39:39">
      <c r="AM27163" s="445"/>
    </row>
    <row r="27164" spans="39:39">
      <c r="AM27164" s="445"/>
    </row>
    <row r="27165" spans="39:39">
      <c r="AM27165" s="445"/>
    </row>
    <row r="27166" spans="39:39">
      <c r="AM27166" s="445"/>
    </row>
    <row r="27167" spans="39:39">
      <c r="AM27167" s="445"/>
    </row>
    <row r="27168" spans="39:39">
      <c r="AM27168" s="445"/>
    </row>
    <row r="27169" spans="39:39">
      <c r="AM27169" s="445"/>
    </row>
    <row r="27170" spans="39:39">
      <c r="AM27170" s="445"/>
    </row>
    <row r="27171" spans="39:39">
      <c r="AM27171" s="445"/>
    </row>
    <row r="27172" spans="39:39">
      <c r="AM27172" s="445"/>
    </row>
    <row r="27173" spans="39:39">
      <c r="AM27173" s="445"/>
    </row>
    <row r="27174" spans="39:39">
      <c r="AM27174" s="445"/>
    </row>
    <row r="27175" spans="39:39">
      <c r="AM27175" s="445"/>
    </row>
    <row r="27176" spans="39:39">
      <c r="AM27176" s="445"/>
    </row>
    <row r="27177" spans="39:39">
      <c r="AM27177" s="445"/>
    </row>
    <row r="27178" spans="39:39">
      <c r="AM27178" s="445"/>
    </row>
    <row r="27179" spans="39:39">
      <c r="AM27179" s="445"/>
    </row>
    <row r="27180" spans="39:39">
      <c r="AM27180" s="445"/>
    </row>
    <row r="27181" spans="39:39">
      <c r="AM27181" s="445"/>
    </row>
    <row r="27182" spans="39:39">
      <c r="AM27182" s="445"/>
    </row>
    <row r="27183" spans="39:39">
      <c r="AM27183" s="445"/>
    </row>
    <row r="27184" spans="39:39">
      <c r="AM27184" s="445"/>
    </row>
    <row r="27185" spans="39:39">
      <c r="AM27185" s="445"/>
    </row>
    <row r="27186" spans="39:39">
      <c r="AM27186" s="445"/>
    </row>
    <row r="27187" spans="39:39">
      <c r="AM27187" s="445"/>
    </row>
    <row r="27188" spans="39:39">
      <c r="AM27188" s="445"/>
    </row>
    <row r="27189" spans="39:39">
      <c r="AM27189" s="445"/>
    </row>
    <row r="27190" spans="39:39">
      <c r="AM27190" s="445"/>
    </row>
    <row r="27191" spans="39:39">
      <c r="AM27191" s="445"/>
    </row>
    <row r="27192" spans="39:39">
      <c r="AM27192" s="445"/>
    </row>
    <row r="27193" spans="39:39">
      <c r="AM27193" s="445"/>
    </row>
    <row r="27194" spans="39:39">
      <c r="AM27194" s="445"/>
    </row>
    <row r="27195" spans="39:39">
      <c r="AM27195" s="445"/>
    </row>
    <row r="27196" spans="39:39">
      <c r="AM27196" s="445"/>
    </row>
    <row r="27197" spans="39:39">
      <c r="AM27197" s="445"/>
    </row>
    <row r="27198" spans="39:39">
      <c r="AM27198" s="445"/>
    </row>
    <row r="27199" spans="39:39">
      <c r="AM27199" s="445"/>
    </row>
    <row r="27200" spans="39:39">
      <c r="AM27200" s="445"/>
    </row>
    <row r="27201" spans="39:39">
      <c r="AM27201" s="445"/>
    </row>
    <row r="27202" spans="39:39">
      <c r="AM27202" s="445"/>
    </row>
    <row r="27203" spans="39:39">
      <c r="AM27203" s="445"/>
    </row>
    <row r="27204" spans="39:39">
      <c r="AM27204" s="445"/>
    </row>
    <row r="27205" spans="39:39">
      <c r="AM27205" s="445"/>
    </row>
    <row r="27206" spans="39:39">
      <c r="AM27206" s="445"/>
    </row>
    <row r="27207" spans="39:39">
      <c r="AM27207" s="445"/>
    </row>
    <row r="27208" spans="39:39">
      <c r="AM27208" s="445"/>
    </row>
    <row r="27209" spans="39:39">
      <c r="AM27209" s="445"/>
    </row>
    <row r="27210" spans="39:39">
      <c r="AM27210" s="445"/>
    </row>
    <row r="27211" spans="39:39">
      <c r="AM27211" s="445"/>
    </row>
    <row r="27212" spans="39:39">
      <c r="AM27212" s="445"/>
    </row>
    <row r="27213" spans="39:39">
      <c r="AM27213" s="445"/>
    </row>
    <row r="27214" spans="39:39">
      <c r="AM27214" s="445"/>
    </row>
    <row r="27215" spans="39:39">
      <c r="AM27215" s="445"/>
    </row>
    <row r="27216" spans="39:39">
      <c r="AM27216" s="445"/>
    </row>
    <row r="27217" spans="39:39">
      <c r="AM27217" s="445"/>
    </row>
    <row r="27218" spans="39:39">
      <c r="AM27218" s="445"/>
    </row>
    <row r="27219" spans="39:39">
      <c r="AM27219" s="445"/>
    </row>
    <row r="27220" spans="39:39">
      <c r="AM27220" s="445"/>
    </row>
    <row r="27221" spans="39:39">
      <c r="AM27221" s="445"/>
    </row>
    <row r="27222" spans="39:39">
      <c r="AM27222" s="445"/>
    </row>
    <row r="27223" spans="39:39">
      <c r="AM27223" s="445"/>
    </row>
    <row r="27224" spans="39:39">
      <c r="AM27224" s="445"/>
    </row>
    <row r="27225" spans="39:39">
      <c r="AM27225" s="445"/>
    </row>
    <row r="27226" spans="39:39">
      <c r="AM27226" s="445"/>
    </row>
    <row r="27227" spans="39:39">
      <c r="AM27227" s="445"/>
    </row>
    <row r="27228" spans="39:39">
      <c r="AM27228" s="445"/>
    </row>
    <row r="27229" spans="39:39">
      <c r="AM27229" s="445"/>
    </row>
    <row r="27230" spans="39:39">
      <c r="AM27230" s="445"/>
    </row>
    <row r="27231" spans="39:39">
      <c r="AM27231" s="445"/>
    </row>
    <row r="27232" spans="39:39">
      <c r="AM27232" s="445"/>
    </row>
    <row r="27233" spans="39:39">
      <c r="AM27233" s="445"/>
    </row>
    <row r="27234" spans="39:39">
      <c r="AM27234" s="445"/>
    </row>
    <row r="27235" spans="39:39">
      <c r="AM27235" s="445"/>
    </row>
    <row r="27236" spans="39:39">
      <c r="AM27236" s="445"/>
    </row>
    <row r="27237" spans="39:39">
      <c r="AM27237" s="445"/>
    </row>
    <row r="27238" spans="39:39">
      <c r="AM27238" s="445"/>
    </row>
    <row r="27239" spans="39:39">
      <c r="AM27239" s="445"/>
    </row>
    <row r="27240" spans="39:39">
      <c r="AM27240" s="445"/>
    </row>
    <row r="27241" spans="39:39">
      <c r="AM27241" s="445"/>
    </row>
    <row r="27242" spans="39:39">
      <c r="AM27242" s="445"/>
    </row>
    <row r="27243" spans="39:39">
      <c r="AM27243" s="445"/>
    </row>
    <row r="27244" spans="39:39">
      <c r="AM27244" s="445"/>
    </row>
    <row r="27245" spans="39:39">
      <c r="AM27245" s="445"/>
    </row>
    <row r="27246" spans="39:39">
      <c r="AM27246" s="445"/>
    </row>
    <row r="27247" spans="39:39">
      <c r="AM27247" s="445"/>
    </row>
    <row r="27248" spans="39:39">
      <c r="AM27248" s="445"/>
    </row>
    <row r="27249" spans="39:39">
      <c r="AM27249" s="445"/>
    </row>
    <row r="27250" spans="39:39">
      <c r="AM27250" s="445"/>
    </row>
    <row r="27251" spans="39:39">
      <c r="AM27251" s="445"/>
    </row>
    <row r="27252" spans="39:39">
      <c r="AM27252" s="445"/>
    </row>
    <row r="27253" spans="39:39">
      <c r="AM27253" s="445"/>
    </row>
    <row r="27254" spans="39:39">
      <c r="AM27254" s="445"/>
    </row>
    <row r="27255" spans="39:39">
      <c r="AM27255" s="445"/>
    </row>
    <row r="27256" spans="39:39">
      <c r="AM27256" s="445"/>
    </row>
    <row r="27257" spans="39:39">
      <c r="AM27257" s="445"/>
    </row>
    <row r="27258" spans="39:39">
      <c r="AM27258" s="445"/>
    </row>
    <row r="27259" spans="39:39">
      <c r="AM27259" s="445"/>
    </row>
    <row r="27260" spans="39:39">
      <c r="AM27260" s="445"/>
    </row>
    <row r="27261" spans="39:39">
      <c r="AM27261" s="445"/>
    </row>
    <row r="27262" spans="39:39">
      <c r="AM27262" s="445"/>
    </row>
    <row r="27263" spans="39:39">
      <c r="AM27263" s="445"/>
    </row>
    <row r="27264" spans="39:39">
      <c r="AM27264" s="445"/>
    </row>
    <row r="27265" spans="39:39">
      <c r="AM27265" s="445"/>
    </row>
    <row r="27266" spans="39:39">
      <c r="AM27266" s="445"/>
    </row>
    <row r="27267" spans="39:39">
      <c r="AM27267" s="445"/>
    </row>
    <row r="27268" spans="39:39">
      <c r="AM27268" s="445"/>
    </row>
    <row r="27269" spans="39:39">
      <c r="AM27269" s="445"/>
    </row>
    <row r="27270" spans="39:39">
      <c r="AM27270" s="445"/>
    </row>
    <row r="27271" spans="39:39">
      <c r="AM27271" s="445"/>
    </row>
    <row r="27272" spans="39:39">
      <c r="AM27272" s="445"/>
    </row>
    <row r="27273" spans="39:39">
      <c r="AM27273" s="445"/>
    </row>
    <row r="27274" spans="39:39">
      <c r="AM27274" s="445"/>
    </row>
    <row r="27275" spans="39:39">
      <c r="AM27275" s="445"/>
    </row>
    <row r="27276" spans="39:39">
      <c r="AM27276" s="445"/>
    </row>
    <row r="27277" spans="39:39">
      <c r="AM27277" s="445"/>
    </row>
    <row r="27278" spans="39:39">
      <c r="AM27278" s="445"/>
    </row>
    <row r="27279" spans="39:39">
      <c r="AM27279" s="445"/>
    </row>
    <row r="27280" spans="39:39">
      <c r="AM27280" s="445"/>
    </row>
    <row r="27281" spans="39:39">
      <c r="AM27281" s="445"/>
    </row>
    <row r="27282" spans="39:39">
      <c r="AM27282" s="445"/>
    </row>
    <row r="27283" spans="39:39">
      <c r="AM27283" s="445"/>
    </row>
    <row r="27284" spans="39:39">
      <c r="AM27284" s="445"/>
    </row>
    <row r="27285" spans="39:39">
      <c r="AM27285" s="445"/>
    </row>
    <row r="27286" spans="39:39">
      <c r="AM27286" s="445"/>
    </row>
    <row r="27287" spans="39:39">
      <c r="AM27287" s="445"/>
    </row>
    <row r="27288" spans="39:39">
      <c r="AM27288" s="445"/>
    </row>
    <row r="27289" spans="39:39">
      <c r="AM27289" s="445"/>
    </row>
    <row r="27290" spans="39:39">
      <c r="AM27290" s="445"/>
    </row>
    <row r="27291" spans="39:39">
      <c r="AM27291" s="445"/>
    </row>
    <row r="27292" spans="39:39">
      <c r="AM27292" s="445"/>
    </row>
    <row r="27293" spans="39:39">
      <c r="AM27293" s="445"/>
    </row>
    <row r="27294" spans="39:39">
      <c r="AM27294" s="445"/>
    </row>
    <row r="27295" spans="39:39">
      <c r="AM27295" s="445"/>
    </row>
    <row r="27296" spans="39:39">
      <c r="AM27296" s="445"/>
    </row>
    <row r="27297" spans="39:39">
      <c r="AM27297" s="445"/>
    </row>
    <row r="27298" spans="39:39">
      <c r="AM27298" s="445"/>
    </row>
    <row r="27299" spans="39:39">
      <c r="AM27299" s="445"/>
    </row>
    <row r="27300" spans="39:39">
      <c r="AM27300" s="445"/>
    </row>
    <row r="27301" spans="39:39">
      <c r="AM27301" s="445"/>
    </row>
    <row r="27302" spans="39:39">
      <c r="AM27302" s="445"/>
    </row>
    <row r="27303" spans="39:39">
      <c r="AM27303" s="445"/>
    </row>
    <row r="27304" spans="39:39">
      <c r="AM27304" s="445"/>
    </row>
    <row r="27305" spans="39:39">
      <c r="AM27305" s="445"/>
    </row>
    <row r="27306" spans="39:39">
      <c r="AM27306" s="445"/>
    </row>
    <row r="27307" spans="39:39">
      <c r="AM27307" s="445"/>
    </row>
    <row r="27308" spans="39:39">
      <c r="AM27308" s="445"/>
    </row>
    <row r="27309" spans="39:39">
      <c r="AM27309" s="445"/>
    </row>
    <row r="27310" spans="39:39">
      <c r="AM27310" s="445"/>
    </row>
    <row r="27311" spans="39:39">
      <c r="AM27311" s="445"/>
    </row>
    <row r="27312" spans="39:39">
      <c r="AM27312" s="445"/>
    </row>
    <row r="27313" spans="39:39">
      <c r="AM27313" s="445"/>
    </row>
    <row r="27314" spans="39:39">
      <c r="AM27314" s="445"/>
    </row>
    <row r="27315" spans="39:39">
      <c r="AM27315" s="445"/>
    </row>
    <row r="27316" spans="39:39">
      <c r="AM27316" s="445"/>
    </row>
    <row r="27317" spans="39:39">
      <c r="AM27317" s="445"/>
    </row>
    <row r="27318" spans="39:39">
      <c r="AM27318" s="445"/>
    </row>
    <row r="27319" spans="39:39">
      <c r="AM27319" s="445"/>
    </row>
    <row r="27320" spans="39:39">
      <c r="AM27320" s="445"/>
    </row>
    <row r="27321" spans="39:39">
      <c r="AM27321" s="445"/>
    </row>
    <row r="27322" spans="39:39">
      <c r="AM27322" s="445"/>
    </row>
    <row r="27323" spans="39:39">
      <c r="AM27323" s="445"/>
    </row>
    <row r="27324" spans="39:39">
      <c r="AM27324" s="445"/>
    </row>
    <row r="27325" spans="39:39">
      <c r="AM27325" s="445"/>
    </row>
    <row r="27326" spans="39:39">
      <c r="AM27326" s="445"/>
    </row>
    <row r="27327" spans="39:39">
      <c r="AM27327" s="445"/>
    </row>
    <row r="27328" spans="39:39">
      <c r="AM27328" s="445"/>
    </row>
    <row r="27329" spans="39:39">
      <c r="AM27329" s="445"/>
    </row>
    <row r="27330" spans="39:39">
      <c r="AM27330" s="445"/>
    </row>
    <row r="27331" spans="39:39">
      <c r="AM27331" s="445"/>
    </row>
    <row r="27332" spans="39:39">
      <c r="AM27332" s="445"/>
    </row>
    <row r="27333" spans="39:39">
      <c r="AM27333" s="445"/>
    </row>
    <row r="27334" spans="39:39">
      <c r="AM27334" s="445"/>
    </row>
    <row r="27335" spans="39:39">
      <c r="AM27335" s="445"/>
    </row>
    <row r="27336" spans="39:39">
      <c r="AM27336" s="445"/>
    </row>
    <row r="27337" spans="39:39">
      <c r="AM27337" s="445"/>
    </row>
    <row r="27338" spans="39:39">
      <c r="AM27338" s="445"/>
    </row>
    <row r="27339" spans="39:39">
      <c r="AM27339" s="445"/>
    </row>
    <row r="27340" spans="39:39">
      <c r="AM27340" s="445"/>
    </row>
    <row r="27341" spans="39:39">
      <c r="AM27341" s="445"/>
    </row>
    <row r="27342" spans="39:39">
      <c r="AM27342" s="445"/>
    </row>
    <row r="27343" spans="39:39">
      <c r="AM27343" s="445"/>
    </row>
    <row r="27344" spans="39:39">
      <c r="AM27344" s="445"/>
    </row>
    <row r="27345" spans="39:39">
      <c r="AM27345" s="445"/>
    </row>
    <row r="27346" spans="39:39">
      <c r="AM27346" s="445"/>
    </row>
    <row r="27347" spans="39:39">
      <c r="AM27347" s="445"/>
    </row>
    <row r="27348" spans="39:39">
      <c r="AM27348" s="445"/>
    </row>
    <row r="27349" spans="39:39">
      <c r="AM27349" s="445"/>
    </row>
    <row r="27350" spans="39:39">
      <c r="AM27350" s="445"/>
    </row>
    <row r="27351" spans="39:39">
      <c r="AM27351" s="445"/>
    </row>
    <row r="27352" spans="39:39">
      <c r="AM27352" s="445"/>
    </row>
    <row r="27353" spans="39:39">
      <c r="AM27353" s="445"/>
    </row>
    <row r="27354" spans="39:39">
      <c r="AM27354" s="445"/>
    </row>
    <row r="27355" spans="39:39">
      <c r="AM27355" s="445"/>
    </row>
    <row r="27356" spans="39:39">
      <c r="AM27356" s="445"/>
    </row>
    <row r="27357" spans="39:39">
      <c r="AM27357" s="445"/>
    </row>
    <row r="27358" spans="39:39">
      <c r="AM27358" s="445"/>
    </row>
    <row r="27359" spans="39:39">
      <c r="AM27359" s="445"/>
    </row>
    <row r="27360" spans="39:39">
      <c r="AM27360" s="445"/>
    </row>
    <row r="27361" spans="39:39">
      <c r="AM27361" s="445"/>
    </row>
    <row r="27362" spans="39:39">
      <c r="AM27362" s="445"/>
    </row>
    <row r="27363" spans="39:39">
      <c r="AM27363" s="445"/>
    </row>
    <row r="27364" spans="39:39">
      <c r="AM27364" s="445"/>
    </row>
    <row r="27365" spans="39:39">
      <c r="AM27365" s="445"/>
    </row>
    <row r="27366" spans="39:39">
      <c r="AM27366" s="445"/>
    </row>
    <row r="27367" spans="39:39">
      <c r="AM27367" s="445"/>
    </row>
    <row r="27368" spans="39:39">
      <c r="AM27368" s="445"/>
    </row>
    <row r="27369" spans="39:39">
      <c r="AM27369" s="445"/>
    </row>
    <row r="27370" spans="39:39">
      <c r="AM27370" s="445"/>
    </row>
    <row r="27371" spans="39:39">
      <c r="AM27371" s="445"/>
    </row>
    <row r="27372" spans="39:39">
      <c r="AM27372" s="445"/>
    </row>
    <row r="27373" spans="39:39">
      <c r="AM27373" s="445"/>
    </row>
    <row r="27374" spans="39:39">
      <c r="AM27374" s="445"/>
    </row>
    <row r="27375" spans="39:39">
      <c r="AM27375" s="445"/>
    </row>
    <row r="27376" spans="39:39">
      <c r="AM27376" s="445"/>
    </row>
    <row r="27377" spans="39:39">
      <c r="AM27377" s="445"/>
    </row>
    <row r="27378" spans="39:39">
      <c r="AM27378" s="445"/>
    </row>
    <row r="27379" spans="39:39">
      <c r="AM27379" s="445"/>
    </row>
    <row r="27380" spans="39:39">
      <c r="AM27380" s="445"/>
    </row>
    <row r="27381" spans="39:39">
      <c r="AM27381" s="445"/>
    </row>
    <row r="27382" spans="39:39">
      <c r="AM27382" s="445"/>
    </row>
    <row r="27383" spans="39:39">
      <c r="AM27383" s="445"/>
    </row>
    <row r="27384" spans="39:39">
      <c r="AM27384" s="445"/>
    </row>
    <row r="27385" spans="39:39">
      <c r="AM27385" s="445"/>
    </row>
    <row r="27386" spans="39:39">
      <c r="AM27386" s="445"/>
    </row>
    <row r="27387" spans="39:39">
      <c r="AM27387" s="445"/>
    </row>
    <row r="27388" spans="39:39">
      <c r="AM27388" s="445"/>
    </row>
    <row r="27389" spans="39:39">
      <c r="AM27389" s="445"/>
    </row>
    <row r="27390" spans="39:39">
      <c r="AM27390" s="445"/>
    </row>
    <row r="27391" spans="39:39">
      <c r="AM27391" s="445"/>
    </row>
    <row r="27392" spans="39:39">
      <c r="AM27392" s="445"/>
    </row>
    <row r="27393" spans="39:39">
      <c r="AM27393" s="445"/>
    </row>
    <row r="27394" spans="39:39">
      <c r="AM27394" s="445"/>
    </row>
    <row r="27395" spans="39:39">
      <c r="AM27395" s="445"/>
    </row>
    <row r="27396" spans="39:39">
      <c r="AM27396" s="445"/>
    </row>
    <row r="27397" spans="39:39">
      <c r="AM27397" s="445"/>
    </row>
    <row r="27398" spans="39:39">
      <c r="AM27398" s="445"/>
    </row>
    <row r="27399" spans="39:39">
      <c r="AM27399" s="445"/>
    </row>
    <row r="27400" spans="39:39">
      <c r="AM27400" s="445"/>
    </row>
    <row r="27401" spans="39:39">
      <c r="AM27401" s="445"/>
    </row>
    <row r="27402" spans="39:39">
      <c r="AM27402" s="445"/>
    </row>
    <row r="27403" spans="39:39">
      <c r="AM27403" s="445"/>
    </row>
    <row r="27404" spans="39:39">
      <c r="AM27404" s="445"/>
    </row>
    <row r="27405" spans="39:39">
      <c r="AM27405" s="445"/>
    </row>
    <row r="27406" spans="39:39">
      <c r="AM27406" s="445"/>
    </row>
    <row r="27407" spans="39:39">
      <c r="AM27407" s="445"/>
    </row>
    <row r="27408" spans="39:39">
      <c r="AM27408" s="445"/>
    </row>
    <row r="27409" spans="39:39">
      <c r="AM27409" s="445"/>
    </row>
    <row r="27410" spans="39:39">
      <c r="AM27410" s="445"/>
    </row>
    <row r="27411" spans="39:39">
      <c r="AM27411" s="445"/>
    </row>
    <row r="27412" spans="39:39">
      <c r="AM27412" s="445"/>
    </row>
    <row r="27413" spans="39:39">
      <c r="AM27413" s="445"/>
    </row>
    <row r="27414" spans="39:39">
      <c r="AM27414" s="445"/>
    </row>
    <row r="27415" spans="39:39">
      <c r="AM27415" s="445"/>
    </row>
    <row r="27416" spans="39:39">
      <c r="AM27416" s="445"/>
    </row>
    <row r="27417" spans="39:39">
      <c r="AM27417" s="445"/>
    </row>
    <row r="27418" spans="39:39">
      <c r="AM27418" s="445"/>
    </row>
    <row r="27419" spans="39:39">
      <c r="AM27419" s="445"/>
    </row>
    <row r="27420" spans="39:39">
      <c r="AM27420" s="445"/>
    </row>
    <row r="27421" spans="39:39">
      <c r="AM27421" s="445"/>
    </row>
    <row r="27422" spans="39:39">
      <c r="AM27422" s="445"/>
    </row>
    <row r="27423" spans="39:39">
      <c r="AM27423" s="445"/>
    </row>
    <row r="27424" spans="39:39">
      <c r="AM27424" s="445"/>
    </row>
    <row r="27425" spans="39:39">
      <c r="AM27425" s="445"/>
    </row>
    <row r="27426" spans="39:39">
      <c r="AM27426" s="445"/>
    </row>
    <row r="27427" spans="39:39">
      <c r="AM27427" s="445"/>
    </row>
    <row r="27428" spans="39:39">
      <c r="AM27428" s="445"/>
    </row>
    <row r="27429" spans="39:39">
      <c r="AM27429" s="445"/>
    </row>
    <row r="27430" spans="39:39">
      <c r="AM27430" s="445"/>
    </row>
    <row r="27431" spans="39:39">
      <c r="AM27431" s="445"/>
    </row>
    <row r="27432" spans="39:39">
      <c r="AM27432" s="445"/>
    </row>
    <row r="27433" spans="39:39">
      <c r="AM27433" s="445"/>
    </row>
    <row r="27434" spans="39:39">
      <c r="AM27434" s="445"/>
    </row>
    <row r="27435" spans="39:39">
      <c r="AM27435" s="445"/>
    </row>
    <row r="27436" spans="39:39">
      <c r="AM27436" s="445"/>
    </row>
    <row r="27437" spans="39:39">
      <c r="AM27437" s="445"/>
    </row>
    <row r="27438" spans="39:39">
      <c r="AM27438" s="445"/>
    </row>
    <row r="27439" spans="39:39">
      <c r="AM27439" s="445"/>
    </row>
    <row r="27440" spans="39:39">
      <c r="AM27440" s="445"/>
    </row>
    <row r="27441" spans="39:39">
      <c r="AM27441" s="445"/>
    </row>
    <row r="27442" spans="39:39">
      <c r="AM27442" s="445"/>
    </row>
    <row r="27443" spans="39:39">
      <c r="AM27443" s="445"/>
    </row>
    <row r="27444" spans="39:39">
      <c r="AM27444" s="445"/>
    </row>
    <row r="27445" spans="39:39">
      <c r="AM27445" s="445"/>
    </row>
    <row r="27446" spans="39:39">
      <c r="AM27446" s="445"/>
    </row>
    <row r="27447" spans="39:39">
      <c r="AM27447" s="445"/>
    </row>
    <row r="27448" spans="39:39">
      <c r="AM27448" s="445"/>
    </row>
    <row r="27449" spans="39:39">
      <c r="AM27449" s="445"/>
    </row>
    <row r="27450" spans="39:39">
      <c r="AM27450" s="445"/>
    </row>
    <row r="27451" spans="39:39">
      <c r="AM27451" s="445"/>
    </row>
    <row r="27452" spans="39:39">
      <c r="AM27452" s="445"/>
    </row>
    <row r="27453" spans="39:39">
      <c r="AM27453" s="445"/>
    </row>
    <row r="27454" spans="39:39">
      <c r="AM27454" s="445"/>
    </row>
    <row r="27455" spans="39:39">
      <c r="AM27455" s="445"/>
    </row>
    <row r="27456" spans="39:39">
      <c r="AM27456" s="445"/>
    </row>
    <row r="27457" spans="39:39">
      <c r="AM27457" s="445"/>
    </row>
    <row r="27458" spans="39:39">
      <c r="AM27458" s="445"/>
    </row>
    <row r="27459" spans="39:39">
      <c r="AM27459" s="445"/>
    </row>
    <row r="27460" spans="39:39">
      <c r="AM27460" s="445"/>
    </row>
    <row r="27461" spans="39:39">
      <c r="AM27461" s="445"/>
    </row>
    <row r="27462" spans="39:39">
      <c r="AM27462" s="445"/>
    </row>
    <row r="27463" spans="39:39">
      <c r="AM27463" s="445"/>
    </row>
    <row r="27464" spans="39:39">
      <c r="AM27464" s="445"/>
    </row>
    <row r="27465" spans="39:39">
      <c r="AM27465" s="445"/>
    </row>
    <row r="27466" spans="39:39">
      <c r="AM27466" s="445"/>
    </row>
    <row r="27467" spans="39:39">
      <c r="AM27467" s="445"/>
    </row>
    <row r="27468" spans="39:39">
      <c r="AM27468" s="445"/>
    </row>
    <row r="27469" spans="39:39">
      <c r="AM27469" s="445"/>
    </row>
    <row r="27470" spans="39:39">
      <c r="AM27470" s="445"/>
    </row>
    <row r="27471" spans="39:39">
      <c r="AM27471" s="445"/>
    </row>
    <row r="27472" spans="39:39">
      <c r="AM27472" s="445"/>
    </row>
    <row r="27473" spans="39:39">
      <c r="AM27473" s="445"/>
    </row>
    <row r="27474" spans="39:39">
      <c r="AM27474" s="445"/>
    </row>
    <row r="27475" spans="39:39">
      <c r="AM27475" s="445"/>
    </row>
    <row r="27476" spans="39:39">
      <c r="AM27476" s="445"/>
    </row>
    <row r="27477" spans="39:39">
      <c r="AM27477" s="445"/>
    </row>
    <row r="27478" spans="39:39">
      <c r="AM27478" s="445"/>
    </row>
    <row r="27479" spans="39:39">
      <c r="AM27479" s="445"/>
    </row>
    <row r="27480" spans="39:39">
      <c r="AM27480" s="445"/>
    </row>
    <row r="27481" spans="39:39">
      <c r="AM27481" s="445"/>
    </row>
    <row r="27482" spans="39:39">
      <c r="AM27482" s="445"/>
    </row>
    <row r="27483" spans="39:39">
      <c r="AM27483" s="445"/>
    </row>
    <row r="27484" spans="39:39">
      <c r="AM27484" s="445"/>
    </row>
    <row r="27485" spans="39:39">
      <c r="AM27485" s="445"/>
    </row>
    <row r="27486" spans="39:39">
      <c r="AM27486" s="445"/>
    </row>
    <row r="27487" spans="39:39">
      <c r="AM27487" s="445"/>
    </row>
    <row r="27488" spans="39:39">
      <c r="AM27488" s="445"/>
    </row>
    <row r="27489" spans="39:39">
      <c r="AM27489" s="445"/>
    </row>
    <row r="27490" spans="39:39">
      <c r="AM27490" s="445"/>
    </row>
    <row r="27491" spans="39:39">
      <c r="AM27491" s="445"/>
    </row>
    <row r="27492" spans="39:39">
      <c r="AM27492" s="445"/>
    </row>
    <row r="27493" spans="39:39">
      <c r="AM27493" s="445"/>
    </row>
    <row r="27494" spans="39:39">
      <c r="AM27494" s="445"/>
    </row>
    <row r="27495" spans="39:39">
      <c r="AM27495" s="445"/>
    </row>
    <row r="27496" spans="39:39">
      <c r="AM27496" s="445"/>
    </row>
    <row r="27497" spans="39:39">
      <c r="AM27497" s="445"/>
    </row>
    <row r="27498" spans="39:39">
      <c r="AM27498" s="445"/>
    </row>
    <row r="27499" spans="39:39">
      <c r="AM27499" s="445"/>
    </row>
    <row r="27500" spans="39:39">
      <c r="AM27500" s="445"/>
    </row>
    <row r="27501" spans="39:39">
      <c r="AM27501" s="445"/>
    </row>
    <row r="27502" spans="39:39">
      <c r="AM27502" s="445"/>
    </row>
    <row r="27503" spans="39:39">
      <c r="AM27503" s="445"/>
    </row>
    <row r="27504" spans="39:39">
      <c r="AM27504" s="445"/>
    </row>
    <row r="27505" spans="39:39">
      <c r="AM27505" s="445"/>
    </row>
    <row r="27506" spans="39:39">
      <c r="AM27506" s="445"/>
    </row>
    <row r="27507" spans="39:39">
      <c r="AM27507" s="445"/>
    </row>
    <row r="27508" spans="39:39">
      <c r="AM27508" s="445"/>
    </row>
    <row r="27509" spans="39:39">
      <c r="AM27509" s="445"/>
    </row>
    <row r="27510" spans="39:39">
      <c r="AM27510" s="445"/>
    </row>
    <row r="27511" spans="39:39">
      <c r="AM27511" s="445"/>
    </row>
    <row r="27512" spans="39:39">
      <c r="AM27512" s="445"/>
    </row>
    <row r="27513" spans="39:39">
      <c r="AM27513" s="445"/>
    </row>
    <row r="27514" spans="39:39">
      <c r="AM27514" s="445"/>
    </row>
    <row r="27515" spans="39:39">
      <c r="AM27515" s="445"/>
    </row>
    <row r="27516" spans="39:39">
      <c r="AM27516" s="445"/>
    </row>
    <row r="27517" spans="39:39">
      <c r="AM27517" s="445"/>
    </row>
    <row r="27518" spans="39:39">
      <c r="AM27518" s="445"/>
    </row>
    <row r="27519" spans="39:39">
      <c r="AM27519" s="445"/>
    </row>
    <row r="27520" spans="39:39">
      <c r="AM27520" s="445"/>
    </row>
    <row r="27521" spans="39:39">
      <c r="AM27521" s="445"/>
    </row>
    <row r="27522" spans="39:39">
      <c r="AM27522" s="445"/>
    </row>
    <row r="27523" spans="39:39">
      <c r="AM27523" s="445"/>
    </row>
    <row r="27524" spans="39:39">
      <c r="AM27524" s="445"/>
    </row>
    <row r="27525" spans="39:39">
      <c r="AM27525" s="445"/>
    </row>
    <row r="27526" spans="39:39">
      <c r="AM27526" s="445"/>
    </row>
    <row r="27527" spans="39:39">
      <c r="AM27527" s="445"/>
    </row>
    <row r="27528" spans="39:39">
      <c r="AM27528" s="445"/>
    </row>
    <row r="27529" spans="39:39">
      <c r="AM27529" s="445"/>
    </row>
    <row r="27530" spans="39:39">
      <c r="AM27530" s="445"/>
    </row>
    <row r="27531" spans="39:39">
      <c r="AM27531" s="445"/>
    </row>
    <row r="27532" spans="39:39">
      <c r="AM27532" s="445"/>
    </row>
    <row r="27533" spans="39:39">
      <c r="AM27533" s="445"/>
    </row>
    <row r="27534" spans="39:39">
      <c r="AM27534" s="445"/>
    </row>
    <row r="27535" spans="39:39">
      <c r="AM27535" s="445"/>
    </row>
    <row r="27536" spans="39:39">
      <c r="AM27536" s="445"/>
    </row>
    <row r="27537" spans="39:39">
      <c r="AM27537" s="445"/>
    </row>
    <row r="27538" spans="39:39">
      <c r="AM27538" s="445"/>
    </row>
    <row r="27539" spans="39:39">
      <c r="AM27539" s="445"/>
    </row>
    <row r="27540" spans="39:39">
      <c r="AM27540" s="445"/>
    </row>
    <row r="27541" spans="39:39">
      <c r="AM27541" s="445"/>
    </row>
    <row r="27542" spans="39:39">
      <c r="AM27542" s="445"/>
    </row>
    <row r="27543" spans="39:39">
      <c r="AM27543" s="445"/>
    </row>
    <row r="27544" spans="39:39">
      <c r="AM27544" s="445"/>
    </row>
    <row r="27545" spans="39:39">
      <c r="AM27545" s="445"/>
    </row>
    <row r="27546" spans="39:39">
      <c r="AM27546" s="445"/>
    </row>
    <row r="27547" spans="39:39">
      <c r="AM27547" s="445"/>
    </row>
    <row r="27548" spans="39:39">
      <c r="AM27548" s="445"/>
    </row>
    <row r="27549" spans="39:39">
      <c r="AM27549" s="445"/>
    </row>
    <row r="27550" spans="39:39">
      <c r="AM27550" s="445"/>
    </row>
    <row r="27551" spans="39:39">
      <c r="AM27551" s="445"/>
    </row>
    <row r="27552" spans="39:39">
      <c r="AM27552" s="445"/>
    </row>
    <row r="27553" spans="39:39">
      <c r="AM27553" s="445"/>
    </row>
    <row r="27554" spans="39:39">
      <c r="AM27554" s="445"/>
    </row>
    <row r="27555" spans="39:39">
      <c r="AM27555" s="445"/>
    </row>
    <row r="27556" spans="39:39">
      <c r="AM27556" s="445"/>
    </row>
    <row r="27557" spans="39:39">
      <c r="AM27557" s="445"/>
    </row>
    <row r="27558" spans="39:39">
      <c r="AM27558" s="445"/>
    </row>
    <row r="27559" spans="39:39">
      <c r="AM27559" s="445"/>
    </row>
    <row r="27560" spans="39:39">
      <c r="AM27560" s="445"/>
    </row>
    <row r="27561" spans="39:39">
      <c r="AM27561" s="445"/>
    </row>
    <row r="27562" spans="39:39">
      <c r="AM27562" s="445"/>
    </row>
    <row r="27563" spans="39:39">
      <c r="AM27563" s="445"/>
    </row>
    <row r="27564" spans="39:39">
      <c r="AM27564" s="445"/>
    </row>
    <row r="27565" spans="39:39">
      <c r="AM27565" s="445"/>
    </row>
    <row r="27566" spans="39:39">
      <c r="AM27566" s="445"/>
    </row>
    <row r="27567" spans="39:39">
      <c r="AM27567" s="445"/>
    </row>
    <row r="27568" spans="39:39">
      <c r="AM27568" s="445"/>
    </row>
    <row r="27569" spans="39:39">
      <c r="AM27569" s="445"/>
    </row>
    <row r="27570" spans="39:39">
      <c r="AM27570" s="445"/>
    </row>
    <row r="27571" spans="39:39">
      <c r="AM27571" s="445"/>
    </row>
    <row r="27572" spans="39:39">
      <c r="AM27572" s="445"/>
    </row>
    <row r="27573" spans="39:39">
      <c r="AM27573" s="445"/>
    </row>
    <row r="27574" spans="39:39">
      <c r="AM27574" s="445"/>
    </row>
    <row r="27575" spans="39:39">
      <c r="AM27575" s="445"/>
    </row>
    <row r="27576" spans="39:39">
      <c r="AM27576" s="445"/>
    </row>
    <row r="27577" spans="39:39">
      <c r="AM27577" s="445"/>
    </row>
    <row r="27578" spans="39:39">
      <c r="AM27578" s="445"/>
    </row>
    <row r="27579" spans="39:39">
      <c r="AM27579" s="445"/>
    </row>
    <row r="27580" spans="39:39">
      <c r="AM27580" s="445"/>
    </row>
    <row r="27581" spans="39:39">
      <c r="AM27581" s="445"/>
    </row>
    <row r="27582" spans="39:39">
      <c r="AM27582" s="445"/>
    </row>
    <row r="27583" spans="39:39">
      <c r="AM27583" s="445"/>
    </row>
    <row r="27584" spans="39:39">
      <c r="AM27584" s="445"/>
    </row>
    <row r="27585" spans="39:39">
      <c r="AM27585" s="445"/>
    </row>
    <row r="27586" spans="39:39">
      <c r="AM27586" s="445"/>
    </row>
    <row r="27587" spans="39:39">
      <c r="AM27587" s="445"/>
    </row>
    <row r="27588" spans="39:39">
      <c r="AM27588" s="445"/>
    </row>
    <row r="27589" spans="39:39">
      <c r="AM27589" s="445"/>
    </row>
    <row r="27590" spans="39:39">
      <c r="AM27590" s="445"/>
    </row>
    <row r="27591" spans="39:39">
      <c r="AM27591" s="445"/>
    </row>
    <row r="27592" spans="39:39">
      <c r="AM27592" s="445"/>
    </row>
    <row r="27593" spans="39:39">
      <c r="AM27593" s="445"/>
    </row>
    <row r="27594" spans="39:39">
      <c r="AM27594" s="445"/>
    </row>
    <row r="27595" spans="39:39">
      <c r="AM27595" s="445"/>
    </row>
    <row r="27596" spans="39:39">
      <c r="AM27596" s="445"/>
    </row>
    <row r="27597" spans="39:39">
      <c r="AM27597" s="445"/>
    </row>
    <row r="27598" spans="39:39">
      <c r="AM27598" s="445"/>
    </row>
    <row r="27599" spans="39:39">
      <c r="AM27599" s="445"/>
    </row>
    <row r="27600" spans="39:39">
      <c r="AM27600" s="445"/>
    </row>
    <row r="27601" spans="39:39">
      <c r="AM27601" s="445"/>
    </row>
    <row r="27602" spans="39:39">
      <c r="AM27602" s="445"/>
    </row>
    <row r="27603" spans="39:39">
      <c r="AM27603" s="445"/>
    </row>
    <row r="27604" spans="39:39">
      <c r="AM27604" s="445"/>
    </row>
    <row r="27605" spans="39:39">
      <c r="AM27605" s="445"/>
    </row>
    <row r="27606" spans="39:39">
      <c r="AM27606" s="445"/>
    </row>
    <row r="27607" spans="39:39">
      <c r="AM27607" s="445"/>
    </row>
    <row r="27608" spans="39:39">
      <c r="AM27608" s="445"/>
    </row>
    <row r="27609" spans="39:39">
      <c r="AM27609" s="445"/>
    </row>
    <row r="27610" spans="39:39">
      <c r="AM27610" s="445"/>
    </row>
    <row r="27611" spans="39:39">
      <c r="AM27611" s="445"/>
    </row>
    <row r="27612" spans="39:39">
      <c r="AM27612" s="445"/>
    </row>
    <row r="27613" spans="39:39">
      <c r="AM27613" s="445"/>
    </row>
    <row r="27614" spans="39:39">
      <c r="AM27614" s="445"/>
    </row>
    <row r="27615" spans="39:39">
      <c r="AM27615" s="445"/>
    </row>
    <row r="27616" spans="39:39">
      <c r="AM27616" s="445"/>
    </row>
    <row r="27617" spans="39:39">
      <c r="AM27617" s="445"/>
    </row>
    <row r="27618" spans="39:39">
      <c r="AM27618" s="445"/>
    </row>
    <row r="27619" spans="39:39">
      <c r="AM27619" s="445"/>
    </row>
    <row r="27620" spans="39:39">
      <c r="AM27620" s="445"/>
    </row>
    <row r="27621" spans="39:39">
      <c r="AM27621" s="445"/>
    </row>
    <row r="27622" spans="39:39">
      <c r="AM27622" s="445"/>
    </row>
    <row r="27623" spans="39:39">
      <c r="AM27623" s="445"/>
    </row>
    <row r="27624" spans="39:39">
      <c r="AM27624" s="445"/>
    </row>
    <row r="27625" spans="39:39">
      <c r="AM27625" s="445"/>
    </row>
    <row r="27626" spans="39:39">
      <c r="AM27626" s="445"/>
    </row>
    <row r="27627" spans="39:39">
      <c r="AM27627" s="445"/>
    </row>
    <row r="27628" spans="39:39">
      <c r="AM27628" s="445"/>
    </row>
    <row r="27629" spans="39:39">
      <c r="AM27629" s="445"/>
    </row>
    <row r="27630" spans="39:39">
      <c r="AM27630" s="445"/>
    </row>
    <row r="27631" spans="39:39">
      <c r="AM27631" s="445"/>
    </row>
    <row r="27632" spans="39:39">
      <c r="AM27632" s="445"/>
    </row>
    <row r="27633" spans="39:39">
      <c r="AM27633" s="445"/>
    </row>
    <row r="27634" spans="39:39">
      <c r="AM27634" s="445"/>
    </row>
    <row r="27635" spans="39:39">
      <c r="AM27635" s="445"/>
    </row>
    <row r="27636" spans="39:39">
      <c r="AM27636" s="445"/>
    </row>
    <row r="27637" spans="39:39">
      <c r="AM27637" s="445"/>
    </row>
    <row r="27638" spans="39:39">
      <c r="AM27638" s="445"/>
    </row>
    <row r="27639" spans="39:39">
      <c r="AM27639" s="445"/>
    </row>
    <row r="27640" spans="39:39">
      <c r="AM27640" s="445"/>
    </row>
    <row r="27641" spans="39:39">
      <c r="AM27641" s="445"/>
    </row>
    <row r="27642" spans="39:39">
      <c r="AM27642" s="445"/>
    </row>
    <row r="27643" spans="39:39">
      <c r="AM27643" s="445"/>
    </row>
    <row r="27644" spans="39:39">
      <c r="AM27644" s="445"/>
    </row>
    <row r="27645" spans="39:39">
      <c r="AM27645" s="445"/>
    </row>
    <row r="27646" spans="39:39">
      <c r="AM27646" s="445"/>
    </row>
    <row r="27647" spans="39:39">
      <c r="AM27647" s="445"/>
    </row>
    <row r="27648" spans="39:39">
      <c r="AM27648" s="445"/>
    </row>
    <row r="27649" spans="39:39">
      <c r="AM27649" s="445"/>
    </row>
    <row r="27650" spans="39:39">
      <c r="AM27650" s="445"/>
    </row>
    <row r="27651" spans="39:39">
      <c r="AM27651" s="445"/>
    </row>
    <row r="27652" spans="39:39">
      <c r="AM27652" s="445"/>
    </row>
    <row r="27653" spans="39:39">
      <c r="AM27653" s="445"/>
    </row>
    <row r="27654" spans="39:39">
      <c r="AM27654" s="445"/>
    </row>
    <row r="27655" spans="39:39">
      <c r="AM27655" s="445"/>
    </row>
    <row r="27656" spans="39:39">
      <c r="AM27656" s="445"/>
    </row>
    <row r="27657" spans="39:39">
      <c r="AM27657" s="445"/>
    </row>
    <row r="27658" spans="39:39">
      <c r="AM27658" s="445"/>
    </row>
    <row r="27659" spans="39:39">
      <c r="AM27659" s="445"/>
    </row>
    <row r="27660" spans="39:39">
      <c r="AM27660" s="445"/>
    </row>
    <row r="27661" spans="39:39">
      <c r="AM27661" s="445"/>
    </row>
    <row r="27662" spans="39:39">
      <c r="AM27662" s="445"/>
    </row>
    <row r="27663" spans="39:39">
      <c r="AM27663" s="445"/>
    </row>
    <row r="27664" spans="39:39">
      <c r="AM27664" s="445"/>
    </row>
    <row r="27665" spans="39:39">
      <c r="AM27665" s="445"/>
    </row>
    <row r="27666" spans="39:39">
      <c r="AM27666" s="445"/>
    </row>
    <row r="27667" spans="39:39">
      <c r="AM27667" s="445"/>
    </row>
    <row r="27668" spans="39:39">
      <c r="AM27668" s="445"/>
    </row>
    <row r="27669" spans="39:39">
      <c r="AM27669" s="445"/>
    </row>
    <row r="27670" spans="39:39">
      <c r="AM27670" s="445"/>
    </row>
    <row r="27671" spans="39:39">
      <c r="AM27671" s="445"/>
    </row>
    <row r="27672" spans="39:39">
      <c r="AM27672" s="445"/>
    </row>
    <row r="27673" spans="39:39">
      <c r="AM27673" s="445"/>
    </row>
    <row r="27674" spans="39:39">
      <c r="AM27674" s="445"/>
    </row>
    <row r="27675" spans="39:39">
      <c r="AM27675" s="445"/>
    </row>
    <row r="27676" spans="39:39">
      <c r="AM27676" s="445"/>
    </row>
    <row r="27677" spans="39:39">
      <c r="AM27677" s="445"/>
    </row>
    <row r="27678" spans="39:39">
      <c r="AM27678" s="445"/>
    </row>
    <row r="27679" spans="39:39">
      <c r="AM27679" s="445"/>
    </row>
    <row r="27680" spans="39:39">
      <c r="AM27680" s="445"/>
    </row>
    <row r="27681" spans="39:39">
      <c r="AM27681" s="445"/>
    </row>
    <row r="27682" spans="39:39">
      <c r="AM27682" s="445"/>
    </row>
    <row r="27683" spans="39:39">
      <c r="AM27683" s="445"/>
    </row>
    <row r="27684" spans="39:39">
      <c r="AM27684" s="445"/>
    </row>
    <row r="27685" spans="39:39">
      <c r="AM27685" s="445"/>
    </row>
    <row r="27686" spans="39:39">
      <c r="AM27686" s="445"/>
    </row>
    <row r="27687" spans="39:39">
      <c r="AM27687" s="445"/>
    </row>
    <row r="27688" spans="39:39">
      <c r="AM27688" s="445"/>
    </row>
    <row r="27689" spans="39:39">
      <c r="AM27689" s="445"/>
    </row>
    <row r="27690" spans="39:39">
      <c r="AM27690" s="445"/>
    </row>
    <row r="27691" spans="39:39">
      <c r="AM27691" s="445"/>
    </row>
    <row r="27692" spans="39:39">
      <c r="AM27692" s="445"/>
    </row>
    <row r="27693" spans="39:39">
      <c r="AM27693" s="445"/>
    </row>
    <row r="27694" spans="39:39">
      <c r="AM27694" s="445"/>
    </row>
    <row r="27695" spans="39:39">
      <c r="AM27695" s="445"/>
    </row>
    <row r="27696" spans="39:39">
      <c r="AM27696" s="445"/>
    </row>
    <row r="27697" spans="39:39">
      <c r="AM27697" s="445"/>
    </row>
    <row r="27698" spans="39:39">
      <c r="AM27698" s="445"/>
    </row>
    <row r="27699" spans="39:39">
      <c r="AM27699" s="445"/>
    </row>
    <row r="27700" spans="39:39">
      <c r="AM27700" s="445"/>
    </row>
    <row r="27701" spans="39:39">
      <c r="AM27701" s="445"/>
    </row>
    <row r="27702" spans="39:39">
      <c r="AM27702" s="445"/>
    </row>
    <row r="27703" spans="39:39">
      <c r="AM27703" s="445"/>
    </row>
    <row r="27704" spans="39:39">
      <c r="AM27704" s="445"/>
    </row>
    <row r="27705" spans="39:39">
      <c r="AM27705" s="445"/>
    </row>
    <row r="27706" spans="39:39">
      <c r="AM27706" s="445"/>
    </row>
    <row r="27707" spans="39:39">
      <c r="AM27707" s="445"/>
    </row>
    <row r="27708" spans="39:39">
      <c r="AM27708" s="445"/>
    </row>
    <row r="27709" spans="39:39">
      <c r="AM27709" s="445"/>
    </row>
    <row r="27710" spans="39:39">
      <c r="AM27710" s="445"/>
    </row>
    <row r="27711" spans="39:39">
      <c r="AM27711" s="445"/>
    </row>
    <row r="27712" spans="39:39">
      <c r="AM27712" s="445"/>
    </row>
    <row r="27713" spans="39:39">
      <c r="AM27713" s="445"/>
    </row>
    <row r="27714" spans="39:39">
      <c r="AM27714" s="445"/>
    </row>
    <row r="27715" spans="39:39">
      <c r="AM27715" s="445"/>
    </row>
    <row r="27716" spans="39:39">
      <c r="AM27716" s="445"/>
    </row>
    <row r="27717" spans="39:39">
      <c r="AM27717" s="445"/>
    </row>
    <row r="27718" spans="39:39">
      <c r="AM27718" s="445"/>
    </row>
    <row r="27719" spans="39:39">
      <c r="AM27719" s="445"/>
    </row>
    <row r="27720" spans="39:39">
      <c r="AM27720" s="445"/>
    </row>
    <row r="27721" spans="39:39">
      <c r="AM27721" s="445"/>
    </row>
    <row r="27722" spans="39:39">
      <c r="AM27722" s="445"/>
    </row>
    <row r="27723" spans="39:39">
      <c r="AM27723" s="445"/>
    </row>
    <row r="27724" spans="39:39">
      <c r="AM27724" s="445"/>
    </row>
    <row r="27725" spans="39:39">
      <c r="AM27725" s="445"/>
    </row>
    <row r="27726" spans="39:39">
      <c r="AM27726" s="445"/>
    </row>
    <row r="27727" spans="39:39">
      <c r="AM27727" s="445"/>
    </row>
    <row r="27728" spans="39:39">
      <c r="AM27728" s="445"/>
    </row>
    <row r="27729" spans="39:39">
      <c r="AM27729" s="445"/>
    </row>
    <row r="27730" spans="39:39">
      <c r="AM27730" s="445"/>
    </row>
    <row r="27731" spans="39:39">
      <c r="AM27731" s="445"/>
    </row>
    <row r="27732" spans="39:39">
      <c r="AM27732" s="445"/>
    </row>
    <row r="27733" spans="39:39">
      <c r="AM27733" s="445"/>
    </row>
    <row r="27734" spans="39:39">
      <c r="AM27734" s="445"/>
    </row>
    <row r="27735" spans="39:39">
      <c r="AM27735" s="445"/>
    </row>
    <row r="27736" spans="39:39">
      <c r="AM27736" s="445"/>
    </row>
    <row r="27737" spans="39:39">
      <c r="AM27737" s="445"/>
    </row>
    <row r="27738" spans="39:39">
      <c r="AM27738" s="445"/>
    </row>
    <row r="27739" spans="39:39">
      <c r="AM27739" s="445"/>
    </row>
    <row r="27740" spans="39:39">
      <c r="AM27740" s="445"/>
    </row>
    <row r="27741" spans="39:39">
      <c r="AM27741" s="445"/>
    </row>
    <row r="27742" spans="39:39">
      <c r="AM27742" s="445"/>
    </row>
    <row r="27743" spans="39:39">
      <c r="AM27743" s="445"/>
    </row>
    <row r="27744" spans="39:39">
      <c r="AM27744" s="445"/>
    </row>
    <row r="27745" spans="39:39">
      <c r="AM27745" s="445"/>
    </row>
    <row r="27746" spans="39:39">
      <c r="AM27746" s="445"/>
    </row>
    <row r="27747" spans="39:39">
      <c r="AM27747" s="445"/>
    </row>
    <row r="27748" spans="39:39">
      <c r="AM27748" s="445"/>
    </row>
    <row r="27749" spans="39:39">
      <c r="AM27749" s="445"/>
    </row>
    <row r="27750" spans="39:39">
      <c r="AM27750" s="445"/>
    </row>
    <row r="27751" spans="39:39">
      <c r="AM27751" s="445"/>
    </row>
    <row r="27752" spans="39:39">
      <c r="AM27752" s="445"/>
    </row>
    <row r="27753" spans="39:39">
      <c r="AM27753" s="445"/>
    </row>
    <row r="27754" spans="39:39">
      <c r="AM27754" s="445"/>
    </row>
    <row r="27755" spans="39:39">
      <c r="AM27755" s="445"/>
    </row>
    <row r="27756" spans="39:39">
      <c r="AM27756" s="445"/>
    </row>
    <row r="27757" spans="39:39">
      <c r="AM27757" s="445"/>
    </row>
    <row r="27758" spans="39:39">
      <c r="AM27758" s="445"/>
    </row>
    <row r="27759" spans="39:39">
      <c r="AM27759" s="445"/>
    </row>
    <row r="27760" spans="39:39">
      <c r="AM27760" s="445"/>
    </row>
    <row r="27761" spans="39:39">
      <c r="AM27761" s="445"/>
    </row>
    <row r="27762" spans="39:39">
      <c r="AM27762" s="445"/>
    </row>
    <row r="27763" spans="39:39">
      <c r="AM27763" s="445"/>
    </row>
    <row r="27764" spans="39:39">
      <c r="AM27764" s="445"/>
    </row>
    <row r="27765" spans="39:39">
      <c r="AM27765" s="445"/>
    </row>
    <row r="27766" spans="39:39">
      <c r="AM27766" s="445"/>
    </row>
    <row r="27767" spans="39:39">
      <c r="AM27767" s="445"/>
    </row>
    <row r="27768" spans="39:39">
      <c r="AM27768" s="445"/>
    </row>
    <row r="27769" spans="39:39">
      <c r="AM27769" s="445"/>
    </row>
    <row r="27770" spans="39:39">
      <c r="AM27770" s="445"/>
    </row>
    <row r="27771" spans="39:39">
      <c r="AM27771" s="445"/>
    </row>
    <row r="27772" spans="39:39">
      <c r="AM27772" s="445"/>
    </row>
    <row r="27773" spans="39:39">
      <c r="AM27773" s="445"/>
    </row>
    <row r="27774" spans="39:39">
      <c r="AM27774" s="445"/>
    </row>
    <row r="27775" spans="39:39">
      <c r="AM27775" s="445"/>
    </row>
    <row r="27776" spans="39:39">
      <c r="AM27776" s="445"/>
    </row>
    <row r="27777" spans="39:39">
      <c r="AM27777" s="445"/>
    </row>
    <row r="27778" spans="39:39">
      <c r="AM27778" s="445"/>
    </row>
    <row r="27779" spans="39:39">
      <c r="AM27779" s="445"/>
    </row>
    <row r="27780" spans="39:39">
      <c r="AM27780" s="445"/>
    </row>
    <row r="27781" spans="39:39">
      <c r="AM27781" s="445"/>
    </row>
    <row r="27782" spans="39:39">
      <c r="AM27782" s="445"/>
    </row>
    <row r="27783" spans="39:39">
      <c r="AM27783" s="445"/>
    </row>
    <row r="27784" spans="39:39">
      <c r="AM27784" s="445"/>
    </row>
    <row r="27785" spans="39:39">
      <c r="AM27785" s="445"/>
    </row>
    <row r="27786" spans="39:39">
      <c r="AM27786" s="445"/>
    </row>
    <row r="27787" spans="39:39">
      <c r="AM27787" s="445"/>
    </row>
    <row r="27788" spans="39:39">
      <c r="AM27788" s="445"/>
    </row>
    <row r="27789" spans="39:39">
      <c r="AM27789" s="445"/>
    </row>
    <row r="27790" spans="39:39">
      <c r="AM27790" s="445"/>
    </row>
    <row r="27791" spans="39:39">
      <c r="AM27791" s="445"/>
    </row>
    <row r="27792" spans="39:39">
      <c r="AM27792" s="445"/>
    </row>
    <row r="27793" spans="39:39">
      <c r="AM27793" s="445"/>
    </row>
    <row r="27794" spans="39:39">
      <c r="AM27794" s="445"/>
    </row>
    <row r="27795" spans="39:39">
      <c r="AM27795" s="445"/>
    </row>
    <row r="27796" spans="39:39">
      <c r="AM27796" s="445"/>
    </row>
    <row r="27797" spans="39:39">
      <c r="AM27797" s="445"/>
    </row>
    <row r="27798" spans="39:39">
      <c r="AM27798" s="445"/>
    </row>
    <row r="27799" spans="39:39">
      <c r="AM27799" s="445"/>
    </row>
    <row r="27800" spans="39:39">
      <c r="AM27800" s="445"/>
    </row>
    <row r="27801" spans="39:39">
      <c r="AM27801" s="445"/>
    </row>
    <row r="27802" spans="39:39">
      <c r="AM27802" s="445"/>
    </row>
    <row r="27803" spans="39:39">
      <c r="AM27803" s="445"/>
    </row>
    <row r="27804" spans="39:39">
      <c r="AM27804" s="445"/>
    </row>
    <row r="27805" spans="39:39">
      <c r="AM27805" s="445"/>
    </row>
    <row r="27806" spans="39:39">
      <c r="AM27806" s="445"/>
    </row>
    <row r="27807" spans="39:39">
      <c r="AM27807" s="445"/>
    </row>
    <row r="27808" spans="39:39">
      <c r="AM27808" s="445"/>
    </row>
    <row r="27809" spans="39:39">
      <c r="AM27809" s="445"/>
    </row>
    <row r="27810" spans="39:39">
      <c r="AM27810" s="445"/>
    </row>
    <row r="27811" spans="39:39">
      <c r="AM27811" s="445"/>
    </row>
    <row r="27812" spans="39:39">
      <c r="AM27812" s="445"/>
    </row>
    <row r="27813" spans="39:39">
      <c r="AM27813" s="445"/>
    </row>
    <row r="27814" spans="39:39">
      <c r="AM27814" s="445"/>
    </row>
    <row r="27815" spans="39:39">
      <c r="AM27815" s="445"/>
    </row>
    <row r="27816" spans="39:39">
      <c r="AM27816" s="445"/>
    </row>
    <row r="27817" spans="39:39">
      <c r="AM27817" s="445"/>
    </row>
    <row r="27818" spans="39:39">
      <c r="AM27818" s="445"/>
    </row>
    <row r="27819" spans="39:39">
      <c r="AM27819" s="445"/>
    </row>
    <row r="27820" spans="39:39">
      <c r="AM27820" s="445"/>
    </row>
    <row r="27821" spans="39:39">
      <c r="AM27821" s="445"/>
    </row>
    <row r="27822" spans="39:39">
      <c r="AM27822" s="445"/>
    </row>
    <row r="27823" spans="39:39">
      <c r="AM27823" s="445"/>
    </row>
    <row r="27824" spans="39:39">
      <c r="AM27824" s="445"/>
    </row>
    <row r="27825" spans="39:39">
      <c r="AM27825" s="445"/>
    </row>
    <row r="27826" spans="39:39">
      <c r="AM27826" s="445"/>
    </row>
    <row r="27827" spans="39:39">
      <c r="AM27827" s="445"/>
    </row>
    <row r="27828" spans="39:39">
      <c r="AM27828" s="445"/>
    </row>
    <row r="27829" spans="39:39">
      <c r="AM27829" s="445"/>
    </row>
    <row r="27830" spans="39:39">
      <c r="AM27830" s="445"/>
    </row>
    <row r="27831" spans="39:39">
      <c r="AM27831" s="445"/>
    </row>
    <row r="27832" spans="39:39">
      <c r="AM27832" s="445"/>
    </row>
    <row r="27833" spans="39:39">
      <c r="AM27833" s="445"/>
    </row>
    <row r="27834" spans="39:39">
      <c r="AM27834" s="445"/>
    </row>
    <row r="27835" spans="39:39">
      <c r="AM27835" s="445"/>
    </row>
    <row r="27836" spans="39:39">
      <c r="AM27836" s="445"/>
    </row>
    <row r="27837" spans="39:39">
      <c r="AM27837" s="445"/>
    </row>
    <row r="27838" spans="39:39">
      <c r="AM27838" s="445"/>
    </row>
    <row r="27839" spans="39:39">
      <c r="AM27839" s="445"/>
    </row>
    <row r="27840" spans="39:39">
      <c r="AM27840" s="445"/>
    </row>
    <row r="27841" spans="39:39">
      <c r="AM27841" s="445"/>
    </row>
    <row r="27842" spans="39:39">
      <c r="AM27842" s="445"/>
    </row>
    <row r="27843" spans="39:39">
      <c r="AM27843" s="445"/>
    </row>
    <row r="27844" spans="39:39">
      <c r="AM27844" s="445"/>
    </row>
    <row r="27845" spans="39:39">
      <c r="AM27845" s="445"/>
    </row>
    <row r="27846" spans="39:39">
      <c r="AM27846" s="445"/>
    </row>
    <row r="27847" spans="39:39">
      <c r="AM27847" s="445"/>
    </row>
    <row r="27848" spans="39:39">
      <c r="AM27848" s="445"/>
    </row>
    <row r="27849" spans="39:39">
      <c r="AM27849" s="445"/>
    </row>
    <row r="27850" spans="39:39">
      <c r="AM27850" s="445"/>
    </row>
    <row r="27851" spans="39:39">
      <c r="AM27851" s="445"/>
    </row>
    <row r="27852" spans="39:39">
      <c r="AM27852" s="445"/>
    </row>
    <row r="27853" spans="39:39">
      <c r="AM27853" s="445"/>
    </row>
    <row r="27854" spans="39:39">
      <c r="AM27854" s="445"/>
    </row>
    <row r="27855" spans="39:39">
      <c r="AM27855" s="445"/>
    </row>
    <row r="27856" spans="39:39">
      <c r="AM27856" s="445"/>
    </row>
    <row r="27857" spans="39:39">
      <c r="AM27857" s="445"/>
    </row>
    <row r="27858" spans="39:39">
      <c r="AM27858" s="445"/>
    </row>
    <row r="27859" spans="39:39">
      <c r="AM27859" s="445"/>
    </row>
    <row r="27860" spans="39:39">
      <c r="AM27860" s="445"/>
    </row>
    <row r="27861" spans="39:39">
      <c r="AM27861" s="445"/>
    </row>
    <row r="27862" spans="39:39">
      <c r="AM27862" s="445"/>
    </row>
    <row r="27863" spans="39:39">
      <c r="AM27863" s="445"/>
    </row>
    <row r="27864" spans="39:39">
      <c r="AM27864" s="445"/>
    </row>
    <row r="27865" spans="39:39">
      <c r="AM27865" s="445"/>
    </row>
    <row r="27866" spans="39:39">
      <c r="AM27866" s="445"/>
    </row>
    <row r="27867" spans="39:39">
      <c r="AM27867" s="445"/>
    </row>
    <row r="27868" spans="39:39">
      <c r="AM27868" s="445"/>
    </row>
    <row r="27869" spans="39:39">
      <c r="AM27869" s="445"/>
    </row>
    <row r="27870" spans="39:39">
      <c r="AM27870" s="445"/>
    </row>
    <row r="27871" spans="39:39">
      <c r="AM27871" s="445"/>
    </row>
    <row r="27872" spans="39:39">
      <c r="AM27872" s="445"/>
    </row>
    <row r="27873" spans="39:39">
      <c r="AM27873" s="445"/>
    </row>
    <row r="27874" spans="39:39">
      <c r="AM27874" s="445"/>
    </row>
    <row r="27875" spans="39:39">
      <c r="AM27875" s="445"/>
    </row>
    <row r="27876" spans="39:39">
      <c r="AM27876" s="445"/>
    </row>
    <row r="27877" spans="39:39">
      <c r="AM27877" s="445"/>
    </row>
    <row r="27878" spans="39:39">
      <c r="AM27878" s="445"/>
    </row>
    <row r="27879" spans="39:39">
      <c r="AM27879" s="445"/>
    </row>
    <row r="27880" spans="39:39">
      <c r="AM27880" s="445"/>
    </row>
    <row r="27881" spans="39:39">
      <c r="AM27881" s="445"/>
    </row>
    <row r="27882" spans="39:39">
      <c r="AM27882" s="445"/>
    </row>
    <row r="27883" spans="39:39">
      <c r="AM27883" s="445"/>
    </row>
    <row r="27884" spans="39:39">
      <c r="AM27884" s="445"/>
    </row>
    <row r="27885" spans="39:39">
      <c r="AM27885" s="445"/>
    </row>
    <row r="27886" spans="39:39">
      <c r="AM27886" s="445"/>
    </row>
    <row r="27887" spans="39:39">
      <c r="AM27887" s="445"/>
    </row>
    <row r="27888" spans="39:39">
      <c r="AM27888" s="445"/>
    </row>
    <row r="27889" spans="39:39">
      <c r="AM27889" s="445"/>
    </row>
    <row r="27890" spans="39:39">
      <c r="AM27890" s="445"/>
    </row>
    <row r="27891" spans="39:39">
      <c r="AM27891" s="445"/>
    </row>
    <row r="27892" spans="39:39">
      <c r="AM27892" s="445"/>
    </row>
    <row r="27893" spans="39:39">
      <c r="AM27893" s="445"/>
    </row>
    <row r="27894" spans="39:39">
      <c r="AM27894" s="445"/>
    </row>
    <row r="27895" spans="39:39">
      <c r="AM27895" s="445"/>
    </row>
    <row r="27896" spans="39:39">
      <c r="AM27896" s="445"/>
    </row>
    <row r="27897" spans="39:39">
      <c r="AM27897" s="445"/>
    </row>
    <row r="27898" spans="39:39">
      <c r="AM27898" s="445"/>
    </row>
    <row r="27899" spans="39:39">
      <c r="AM27899" s="445"/>
    </row>
    <row r="27900" spans="39:39">
      <c r="AM27900" s="445"/>
    </row>
    <row r="27901" spans="39:39">
      <c r="AM27901" s="445"/>
    </row>
    <row r="27902" spans="39:39">
      <c r="AM27902" s="445"/>
    </row>
    <row r="27903" spans="39:39">
      <c r="AM27903" s="445"/>
    </row>
    <row r="27904" spans="39:39">
      <c r="AM27904" s="445"/>
    </row>
    <row r="27905" spans="39:39">
      <c r="AM27905" s="445"/>
    </row>
    <row r="27906" spans="39:39">
      <c r="AM27906" s="445"/>
    </row>
    <row r="27907" spans="39:39">
      <c r="AM27907" s="445"/>
    </row>
    <row r="27908" spans="39:39">
      <c r="AM27908" s="445"/>
    </row>
    <row r="27909" spans="39:39">
      <c r="AM27909" s="445"/>
    </row>
    <row r="27910" spans="39:39">
      <c r="AM27910" s="445"/>
    </row>
    <row r="27911" spans="39:39">
      <c r="AM27911" s="445"/>
    </row>
    <row r="27912" spans="39:39">
      <c r="AM27912" s="445"/>
    </row>
    <row r="27913" spans="39:39">
      <c r="AM27913" s="445"/>
    </row>
    <row r="27914" spans="39:39">
      <c r="AM27914" s="445"/>
    </row>
    <row r="27915" spans="39:39">
      <c r="AM27915" s="445"/>
    </row>
    <row r="27916" spans="39:39">
      <c r="AM27916" s="445"/>
    </row>
    <row r="27917" spans="39:39">
      <c r="AM27917" s="445"/>
    </row>
    <row r="27918" spans="39:39">
      <c r="AM27918" s="445"/>
    </row>
    <row r="27919" spans="39:39">
      <c r="AM27919" s="445"/>
    </row>
    <row r="27920" spans="39:39">
      <c r="AM27920" s="445"/>
    </row>
    <row r="27921" spans="39:39">
      <c r="AM27921" s="445"/>
    </row>
    <row r="27922" spans="39:39">
      <c r="AM27922" s="445"/>
    </row>
    <row r="27923" spans="39:39">
      <c r="AM27923" s="445"/>
    </row>
    <row r="27924" spans="39:39">
      <c r="AM27924" s="445"/>
    </row>
    <row r="27925" spans="39:39">
      <c r="AM27925" s="445"/>
    </row>
    <row r="27926" spans="39:39">
      <c r="AM27926" s="445"/>
    </row>
    <row r="27927" spans="39:39">
      <c r="AM27927" s="445"/>
    </row>
    <row r="27928" spans="39:39">
      <c r="AM27928" s="445"/>
    </row>
    <row r="27929" spans="39:39">
      <c r="AM27929" s="445"/>
    </row>
    <row r="27930" spans="39:39">
      <c r="AM27930" s="445"/>
    </row>
    <row r="27931" spans="39:39">
      <c r="AM27931" s="445"/>
    </row>
    <row r="27932" spans="39:39">
      <c r="AM27932" s="445"/>
    </row>
    <row r="27933" spans="39:39">
      <c r="AM27933" s="445"/>
    </row>
    <row r="27934" spans="39:39">
      <c r="AM27934" s="445"/>
    </row>
    <row r="27935" spans="39:39">
      <c r="AM27935" s="445"/>
    </row>
    <row r="27936" spans="39:39">
      <c r="AM27936" s="445"/>
    </row>
    <row r="27937" spans="39:39">
      <c r="AM27937" s="445"/>
    </row>
    <row r="27938" spans="39:39">
      <c r="AM27938" s="445"/>
    </row>
    <row r="27939" spans="39:39">
      <c r="AM27939" s="445"/>
    </row>
    <row r="27940" spans="39:39">
      <c r="AM27940" s="445"/>
    </row>
    <row r="27941" spans="39:39">
      <c r="AM27941" s="445"/>
    </row>
    <row r="27942" spans="39:39">
      <c r="AM27942" s="445"/>
    </row>
    <row r="27943" spans="39:39">
      <c r="AM27943" s="445"/>
    </row>
    <row r="27944" spans="39:39">
      <c r="AM27944" s="445"/>
    </row>
    <row r="27945" spans="39:39">
      <c r="AM27945" s="445"/>
    </row>
    <row r="27946" spans="39:39">
      <c r="AM27946" s="445"/>
    </row>
    <row r="27947" spans="39:39">
      <c r="AM27947" s="445"/>
    </row>
    <row r="27948" spans="39:39">
      <c r="AM27948" s="445"/>
    </row>
    <row r="27949" spans="39:39">
      <c r="AM27949" s="445"/>
    </row>
    <row r="27950" spans="39:39">
      <c r="AM27950" s="445"/>
    </row>
    <row r="27951" spans="39:39">
      <c r="AM27951" s="445"/>
    </row>
    <row r="27952" spans="39:39">
      <c r="AM27952" s="445"/>
    </row>
    <row r="27953" spans="39:39">
      <c r="AM27953" s="445"/>
    </row>
    <row r="27954" spans="39:39">
      <c r="AM27954" s="445"/>
    </row>
    <row r="27955" spans="39:39">
      <c r="AM27955" s="445"/>
    </row>
    <row r="27956" spans="39:39">
      <c r="AM27956" s="445"/>
    </row>
    <row r="27957" spans="39:39">
      <c r="AM27957" s="445"/>
    </row>
    <row r="27958" spans="39:39">
      <c r="AM27958" s="445"/>
    </row>
    <row r="27959" spans="39:39">
      <c r="AM27959" s="445"/>
    </row>
    <row r="27960" spans="39:39">
      <c r="AM27960" s="445"/>
    </row>
    <row r="27961" spans="39:39">
      <c r="AM27961" s="445"/>
    </row>
    <row r="27962" spans="39:39">
      <c r="AM27962" s="445"/>
    </row>
    <row r="27963" spans="39:39">
      <c r="AM27963" s="445"/>
    </row>
    <row r="27964" spans="39:39">
      <c r="AM27964" s="445"/>
    </row>
    <row r="27965" spans="39:39">
      <c r="AM27965" s="445"/>
    </row>
    <row r="27966" spans="39:39">
      <c r="AM27966" s="445"/>
    </row>
    <row r="27967" spans="39:39">
      <c r="AM27967" s="445"/>
    </row>
    <row r="27968" spans="39:39">
      <c r="AM27968" s="445"/>
    </row>
    <row r="27969" spans="39:39">
      <c r="AM27969" s="445"/>
    </row>
    <row r="27970" spans="39:39">
      <c r="AM27970" s="445"/>
    </row>
    <row r="27971" spans="39:39">
      <c r="AM27971" s="445"/>
    </row>
    <row r="27972" spans="39:39">
      <c r="AM27972" s="445"/>
    </row>
    <row r="27973" spans="39:39">
      <c r="AM27973" s="445"/>
    </row>
    <row r="27974" spans="39:39">
      <c r="AM27974" s="445"/>
    </row>
    <row r="27975" spans="39:39">
      <c r="AM27975" s="445"/>
    </row>
    <row r="27976" spans="39:39">
      <c r="AM27976" s="445"/>
    </row>
    <row r="27977" spans="39:39">
      <c r="AM27977" s="445"/>
    </row>
    <row r="27978" spans="39:39">
      <c r="AM27978" s="445"/>
    </row>
    <row r="27979" spans="39:39">
      <c r="AM27979" s="445"/>
    </row>
    <row r="27980" spans="39:39">
      <c r="AM27980" s="445"/>
    </row>
    <row r="27981" spans="39:39">
      <c r="AM27981" s="445"/>
    </row>
    <row r="27982" spans="39:39">
      <c r="AM27982" s="445"/>
    </row>
    <row r="27983" spans="39:39">
      <c r="AM27983" s="445"/>
    </row>
    <row r="27984" spans="39:39">
      <c r="AM27984" s="445"/>
    </row>
    <row r="27985" spans="39:39">
      <c r="AM27985" s="445"/>
    </row>
    <row r="27986" spans="39:39">
      <c r="AM27986" s="445"/>
    </row>
    <row r="27987" spans="39:39">
      <c r="AM27987" s="445"/>
    </row>
    <row r="27988" spans="39:39">
      <c r="AM27988" s="445"/>
    </row>
    <row r="27989" spans="39:39">
      <c r="AM27989" s="445"/>
    </row>
    <row r="27990" spans="39:39">
      <c r="AM27990" s="445"/>
    </row>
    <row r="27991" spans="39:39">
      <c r="AM27991" s="445"/>
    </row>
    <row r="27992" spans="39:39">
      <c r="AM27992" s="445"/>
    </row>
    <row r="27993" spans="39:39">
      <c r="AM27993" s="445"/>
    </row>
    <row r="27994" spans="39:39">
      <c r="AM27994" s="445"/>
    </row>
    <row r="27995" spans="39:39">
      <c r="AM27995" s="445"/>
    </row>
    <row r="27996" spans="39:39">
      <c r="AM27996" s="445"/>
    </row>
    <row r="27997" spans="39:39">
      <c r="AM27997" s="445"/>
    </row>
    <row r="27998" spans="39:39">
      <c r="AM27998" s="445"/>
    </row>
    <row r="27999" spans="39:39">
      <c r="AM27999" s="445"/>
    </row>
    <row r="28000" spans="39:39">
      <c r="AM28000" s="445"/>
    </row>
    <row r="28001" spans="39:39">
      <c r="AM28001" s="445"/>
    </row>
    <row r="28002" spans="39:39">
      <c r="AM28002" s="445"/>
    </row>
    <row r="28003" spans="39:39">
      <c r="AM28003" s="445"/>
    </row>
    <row r="28004" spans="39:39">
      <c r="AM28004" s="445"/>
    </row>
    <row r="28005" spans="39:39">
      <c r="AM28005" s="445"/>
    </row>
    <row r="28006" spans="39:39">
      <c r="AM28006" s="445"/>
    </row>
    <row r="28007" spans="39:39">
      <c r="AM28007" s="445"/>
    </row>
    <row r="28008" spans="39:39">
      <c r="AM28008" s="445"/>
    </row>
    <row r="28009" spans="39:39">
      <c r="AM28009" s="445"/>
    </row>
    <row r="28010" spans="39:39">
      <c r="AM28010" s="445"/>
    </row>
    <row r="28011" spans="39:39">
      <c r="AM28011" s="445"/>
    </row>
    <row r="28012" spans="39:39">
      <c r="AM28012" s="445"/>
    </row>
    <row r="28013" spans="39:39">
      <c r="AM28013" s="445"/>
    </row>
    <row r="28014" spans="39:39">
      <c r="AM28014" s="445"/>
    </row>
    <row r="28015" spans="39:39">
      <c r="AM28015" s="445"/>
    </row>
    <row r="28016" spans="39:39">
      <c r="AM28016" s="445"/>
    </row>
    <row r="28017" spans="39:39">
      <c r="AM28017" s="445"/>
    </row>
    <row r="28018" spans="39:39">
      <c r="AM28018" s="445"/>
    </row>
    <row r="28019" spans="39:39">
      <c r="AM28019" s="445"/>
    </row>
    <row r="28020" spans="39:39">
      <c r="AM28020" s="445"/>
    </row>
    <row r="28021" spans="39:39">
      <c r="AM28021" s="445"/>
    </row>
    <row r="28022" spans="39:39">
      <c r="AM28022" s="445"/>
    </row>
    <row r="28023" spans="39:39">
      <c r="AM28023" s="445"/>
    </row>
    <row r="28024" spans="39:39">
      <c r="AM28024" s="445"/>
    </row>
    <row r="28025" spans="39:39">
      <c r="AM28025" s="445"/>
    </row>
    <row r="28026" spans="39:39">
      <c r="AM28026" s="445"/>
    </row>
    <row r="28027" spans="39:39">
      <c r="AM28027" s="445"/>
    </row>
    <row r="28028" spans="39:39">
      <c r="AM28028" s="445"/>
    </row>
    <row r="28029" spans="39:39">
      <c r="AM28029" s="445"/>
    </row>
    <row r="28030" spans="39:39">
      <c r="AM28030" s="445"/>
    </row>
    <row r="28031" spans="39:39">
      <c r="AM28031" s="445"/>
    </row>
    <row r="28032" spans="39:39">
      <c r="AM28032" s="445"/>
    </row>
    <row r="28033" spans="39:39">
      <c r="AM28033" s="445"/>
    </row>
    <row r="28034" spans="39:39">
      <c r="AM28034" s="445"/>
    </row>
    <row r="28035" spans="39:39">
      <c r="AM28035" s="445"/>
    </row>
    <row r="28036" spans="39:39">
      <c r="AM28036" s="445"/>
    </row>
    <row r="28037" spans="39:39">
      <c r="AM28037" s="445"/>
    </row>
    <row r="28038" spans="39:39">
      <c r="AM28038" s="445"/>
    </row>
    <row r="28039" spans="39:39">
      <c r="AM28039" s="445"/>
    </row>
    <row r="28040" spans="39:39">
      <c r="AM28040" s="445"/>
    </row>
    <row r="28041" spans="39:39">
      <c r="AM28041" s="445"/>
    </row>
    <row r="28042" spans="39:39">
      <c r="AM28042" s="445"/>
    </row>
    <row r="28043" spans="39:39">
      <c r="AM28043" s="445"/>
    </row>
    <row r="28044" spans="39:39">
      <c r="AM28044" s="445"/>
    </row>
    <row r="28045" spans="39:39">
      <c r="AM28045" s="445"/>
    </row>
    <row r="28046" spans="39:39">
      <c r="AM28046" s="445"/>
    </row>
    <row r="28047" spans="39:39">
      <c r="AM28047" s="445"/>
    </row>
    <row r="28048" spans="39:39">
      <c r="AM28048" s="445"/>
    </row>
    <row r="28049" spans="39:39">
      <c r="AM28049" s="445"/>
    </row>
    <row r="28050" spans="39:39">
      <c r="AM28050" s="445"/>
    </row>
    <row r="28051" spans="39:39">
      <c r="AM28051" s="445"/>
    </row>
    <row r="28052" spans="39:39">
      <c r="AM28052" s="445"/>
    </row>
    <row r="28053" spans="39:39">
      <c r="AM28053" s="445"/>
    </row>
    <row r="28054" spans="39:39">
      <c r="AM28054" s="445"/>
    </row>
    <row r="28055" spans="39:39">
      <c r="AM28055" s="445"/>
    </row>
    <row r="28056" spans="39:39">
      <c r="AM28056" s="445"/>
    </row>
    <row r="28057" spans="39:39">
      <c r="AM28057" s="445"/>
    </row>
    <row r="28058" spans="39:39">
      <c r="AM28058" s="445"/>
    </row>
    <row r="28059" spans="39:39">
      <c r="AM28059" s="445"/>
    </row>
    <row r="28060" spans="39:39">
      <c r="AM28060" s="445"/>
    </row>
    <row r="28061" spans="39:39">
      <c r="AM28061" s="445"/>
    </row>
    <row r="28062" spans="39:39">
      <c r="AM28062" s="445"/>
    </row>
    <row r="28063" spans="39:39">
      <c r="AM28063" s="445"/>
    </row>
    <row r="28064" spans="39:39">
      <c r="AM28064" s="445"/>
    </row>
    <row r="28065" spans="39:39">
      <c r="AM28065" s="445"/>
    </row>
    <row r="28066" spans="39:39">
      <c r="AM28066" s="445"/>
    </row>
    <row r="28067" spans="39:39">
      <c r="AM28067" s="445"/>
    </row>
    <row r="28068" spans="39:39">
      <c r="AM28068" s="445"/>
    </row>
    <row r="28069" spans="39:39">
      <c r="AM28069" s="445"/>
    </row>
    <row r="28070" spans="39:39">
      <c r="AM28070" s="445"/>
    </row>
    <row r="28071" spans="39:39">
      <c r="AM28071" s="445"/>
    </row>
    <row r="28072" spans="39:39">
      <c r="AM28072" s="445"/>
    </row>
    <row r="28073" spans="39:39">
      <c r="AM28073" s="445"/>
    </row>
    <row r="28074" spans="39:39">
      <c r="AM28074" s="445"/>
    </row>
    <row r="28075" spans="39:39">
      <c r="AM28075" s="445"/>
    </row>
    <row r="28076" spans="39:39">
      <c r="AM28076" s="445"/>
    </row>
    <row r="28077" spans="39:39">
      <c r="AM28077" s="445"/>
    </row>
    <row r="28078" spans="39:39">
      <c r="AM28078" s="445"/>
    </row>
    <row r="28079" spans="39:39">
      <c r="AM28079" s="445"/>
    </row>
    <row r="28080" spans="39:39">
      <c r="AM28080" s="445"/>
    </row>
    <row r="28081" spans="39:39">
      <c r="AM28081" s="445"/>
    </row>
    <row r="28082" spans="39:39">
      <c r="AM28082" s="445"/>
    </row>
    <row r="28083" spans="39:39">
      <c r="AM28083" s="445"/>
    </row>
    <row r="28084" spans="39:39">
      <c r="AM28084" s="445"/>
    </row>
    <row r="28085" spans="39:39">
      <c r="AM28085" s="445"/>
    </row>
    <row r="28086" spans="39:39">
      <c r="AM28086" s="445"/>
    </row>
    <row r="28087" spans="39:39">
      <c r="AM28087" s="445"/>
    </row>
    <row r="28088" spans="39:39">
      <c r="AM28088" s="445"/>
    </row>
    <row r="28089" spans="39:39">
      <c r="AM28089" s="445"/>
    </row>
    <row r="28090" spans="39:39">
      <c r="AM28090" s="445"/>
    </row>
    <row r="28091" spans="39:39">
      <c r="AM28091" s="445"/>
    </row>
    <row r="28092" spans="39:39">
      <c r="AM28092" s="445"/>
    </row>
    <row r="28093" spans="39:39">
      <c r="AM28093" s="445"/>
    </row>
    <row r="28094" spans="39:39">
      <c r="AM28094" s="445"/>
    </row>
    <row r="28095" spans="39:39">
      <c r="AM28095" s="445"/>
    </row>
    <row r="28096" spans="39:39">
      <c r="AM28096" s="445"/>
    </row>
    <row r="28097" spans="39:39">
      <c r="AM28097" s="445"/>
    </row>
    <row r="28098" spans="39:39">
      <c r="AM28098" s="445"/>
    </row>
    <row r="28099" spans="39:39">
      <c r="AM28099" s="445"/>
    </row>
    <row r="28100" spans="39:39">
      <c r="AM28100" s="445"/>
    </row>
    <row r="28101" spans="39:39">
      <c r="AM28101" s="445"/>
    </row>
    <row r="28102" spans="39:39">
      <c r="AM28102" s="445"/>
    </row>
    <row r="28103" spans="39:39">
      <c r="AM28103" s="445"/>
    </row>
    <row r="28104" spans="39:39">
      <c r="AM28104" s="445"/>
    </row>
    <row r="28105" spans="39:39">
      <c r="AM28105" s="445"/>
    </row>
    <row r="28106" spans="39:39">
      <c r="AM28106" s="445"/>
    </row>
    <row r="28107" spans="39:39">
      <c r="AM28107" s="445"/>
    </row>
    <row r="28108" spans="39:39">
      <c r="AM28108" s="445"/>
    </row>
    <row r="28109" spans="39:39">
      <c r="AM28109" s="445"/>
    </row>
    <row r="28110" spans="39:39">
      <c r="AM28110" s="445"/>
    </row>
    <row r="28111" spans="39:39">
      <c r="AM28111" s="445"/>
    </row>
    <row r="28112" spans="39:39">
      <c r="AM28112" s="445"/>
    </row>
    <row r="28113" spans="39:39">
      <c r="AM28113" s="445"/>
    </row>
    <row r="28114" spans="39:39">
      <c r="AM28114" s="445"/>
    </row>
    <row r="28115" spans="39:39">
      <c r="AM28115" s="445"/>
    </row>
    <row r="28116" spans="39:39">
      <c r="AM28116" s="445"/>
    </row>
    <row r="28117" spans="39:39">
      <c r="AM28117" s="445"/>
    </row>
    <row r="28118" spans="39:39">
      <c r="AM28118" s="445"/>
    </row>
    <row r="28119" spans="39:39">
      <c r="AM28119" s="445"/>
    </row>
    <row r="28120" spans="39:39">
      <c r="AM28120" s="445"/>
    </row>
    <row r="28121" spans="39:39">
      <c r="AM28121" s="445"/>
    </row>
    <row r="28122" spans="39:39">
      <c r="AM28122" s="445"/>
    </row>
    <row r="28123" spans="39:39">
      <c r="AM28123" s="445"/>
    </row>
    <row r="28124" spans="39:39">
      <c r="AM28124" s="445"/>
    </row>
    <row r="28125" spans="39:39">
      <c r="AM28125" s="445"/>
    </row>
    <row r="28126" spans="39:39">
      <c r="AM28126" s="445"/>
    </row>
    <row r="28127" spans="39:39">
      <c r="AM28127" s="445"/>
    </row>
    <row r="28128" spans="39:39">
      <c r="AM28128" s="445"/>
    </row>
    <row r="28129" spans="39:39">
      <c r="AM28129" s="445"/>
    </row>
    <row r="28130" spans="39:39">
      <c r="AM28130" s="445"/>
    </row>
    <row r="28131" spans="39:39">
      <c r="AM28131" s="445"/>
    </row>
    <row r="28132" spans="39:39">
      <c r="AM28132" s="445"/>
    </row>
    <row r="28133" spans="39:39">
      <c r="AM28133" s="445"/>
    </row>
    <row r="28134" spans="39:39">
      <c r="AM28134" s="445"/>
    </row>
    <row r="28135" spans="39:39">
      <c r="AM28135" s="445"/>
    </row>
    <row r="28136" spans="39:39">
      <c r="AM28136" s="445"/>
    </row>
    <row r="28137" spans="39:39">
      <c r="AM28137" s="445"/>
    </row>
    <row r="28138" spans="39:39">
      <c r="AM28138" s="445"/>
    </row>
    <row r="28139" spans="39:39">
      <c r="AM28139" s="445"/>
    </row>
    <row r="28140" spans="39:39">
      <c r="AM28140" s="445"/>
    </row>
    <row r="28141" spans="39:39">
      <c r="AM28141" s="445"/>
    </row>
    <row r="28142" spans="39:39">
      <c r="AM28142" s="445"/>
    </row>
    <row r="28143" spans="39:39">
      <c r="AM28143" s="445"/>
    </row>
    <row r="28144" spans="39:39">
      <c r="AM28144" s="445"/>
    </row>
    <row r="28145" spans="39:39">
      <c r="AM28145" s="445"/>
    </row>
    <row r="28146" spans="39:39">
      <c r="AM28146" s="445"/>
    </row>
    <row r="28147" spans="39:39">
      <c r="AM28147" s="445"/>
    </row>
    <row r="28148" spans="39:39">
      <c r="AM28148" s="445"/>
    </row>
    <row r="28149" spans="39:39">
      <c r="AM28149" s="445"/>
    </row>
    <row r="28150" spans="39:39">
      <c r="AM28150" s="445"/>
    </row>
    <row r="28151" spans="39:39">
      <c r="AM28151" s="445"/>
    </row>
    <row r="28152" spans="39:39">
      <c r="AM28152" s="445"/>
    </row>
    <row r="28153" spans="39:39">
      <c r="AM28153" s="445"/>
    </row>
    <row r="28154" spans="39:39">
      <c r="AM28154" s="445"/>
    </row>
    <row r="28155" spans="39:39">
      <c r="AM28155" s="445"/>
    </row>
    <row r="28156" spans="39:39">
      <c r="AM28156" s="445"/>
    </row>
    <row r="28157" spans="39:39">
      <c r="AM28157" s="445"/>
    </row>
    <row r="28158" spans="39:39">
      <c r="AM28158" s="445"/>
    </row>
    <row r="28159" spans="39:39">
      <c r="AM28159" s="445"/>
    </row>
    <row r="28160" spans="39:39">
      <c r="AM28160" s="445"/>
    </row>
    <row r="28161" spans="39:39">
      <c r="AM28161" s="445"/>
    </row>
    <row r="28162" spans="39:39">
      <c r="AM28162" s="445"/>
    </row>
    <row r="28163" spans="39:39">
      <c r="AM28163" s="445"/>
    </row>
    <row r="28164" spans="39:39">
      <c r="AM28164" s="445"/>
    </row>
    <row r="28165" spans="39:39">
      <c r="AM28165" s="445"/>
    </row>
    <row r="28166" spans="39:39">
      <c r="AM28166" s="445"/>
    </row>
    <row r="28167" spans="39:39">
      <c r="AM28167" s="445"/>
    </row>
    <row r="28168" spans="39:39">
      <c r="AM28168" s="445"/>
    </row>
    <row r="28169" spans="39:39">
      <c r="AM28169" s="445"/>
    </row>
    <row r="28170" spans="39:39">
      <c r="AM28170" s="445"/>
    </row>
    <row r="28171" spans="39:39">
      <c r="AM28171" s="445"/>
    </row>
    <row r="28172" spans="39:39">
      <c r="AM28172" s="445"/>
    </row>
    <row r="28173" spans="39:39">
      <c r="AM28173" s="445"/>
    </row>
    <row r="28174" spans="39:39">
      <c r="AM28174" s="445"/>
    </row>
    <row r="28175" spans="39:39">
      <c r="AM28175" s="445"/>
    </row>
    <row r="28176" spans="39:39">
      <c r="AM28176" s="445"/>
    </row>
    <row r="28177" spans="39:39">
      <c r="AM28177" s="445"/>
    </row>
    <row r="28178" spans="39:39">
      <c r="AM28178" s="445"/>
    </row>
    <row r="28179" spans="39:39">
      <c r="AM28179" s="445"/>
    </row>
    <row r="28180" spans="39:39">
      <c r="AM28180" s="445"/>
    </row>
    <row r="28181" spans="39:39">
      <c r="AM28181" s="445"/>
    </row>
    <row r="28182" spans="39:39">
      <c r="AM28182" s="445"/>
    </row>
    <row r="28183" spans="39:39">
      <c r="AM28183" s="445"/>
    </row>
    <row r="28184" spans="39:39">
      <c r="AM28184" s="445"/>
    </row>
    <row r="28185" spans="39:39">
      <c r="AM28185" s="445"/>
    </row>
    <row r="28186" spans="39:39">
      <c r="AM28186" s="445"/>
    </row>
    <row r="28187" spans="39:39">
      <c r="AM28187" s="445"/>
    </row>
    <row r="28188" spans="39:39">
      <c r="AM28188" s="445"/>
    </row>
    <row r="28189" spans="39:39">
      <c r="AM28189" s="445"/>
    </row>
    <row r="28190" spans="39:39">
      <c r="AM28190" s="445"/>
    </row>
    <row r="28191" spans="39:39">
      <c r="AM28191" s="445"/>
    </row>
    <row r="28192" spans="39:39">
      <c r="AM28192" s="445"/>
    </row>
    <row r="28193" spans="39:39">
      <c r="AM28193" s="445"/>
    </row>
    <row r="28194" spans="39:39">
      <c r="AM28194" s="445"/>
    </row>
    <row r="28195" spans="39:39">
      <c r="AM28195" s="445"/>
    </row>
    <row r="28196" spans="39:39">
      <c r="AM28196" s="445"/>
    </row>
    <row r="28197" spans="39:39">
      <c r="AM28197" s="445"/>
    </row>
    <row r="28198" spans="39:39">
      <c r="AM28198" s="445"/>
    </row>
    <row r="28199" spans="39:39">
      <c r="AM28199" s="445"/>
    </row>
    <row r="28200" spans="39:39">
      <c r="AM28200" s="445"/>
    </row>
    <row r="28201" spans="39:39">
      <c r="AM28201" s="445"/>
    </row>
    <row r="28202" spans="39:39">
      <c r="AM28202" s="445"/>
    </row>
    <row r="28203" spans="39:39">
      <c r="AM28203" s="445"/>
    </row>
    <row r="28204" spans="39:39">
      <c r="AM28204" s="445"/>
    </row>
    <row r="28205" spans="39:39">
      <c r="AM28205" s="445"/>
    </row>
    <row r="28206" spans="39:39">
      <c r="AM28206" s="445"/>
    </row>
    <row r="28207" spans="39:39">
      <c r="AM28207" s="445"/>
    </row>
    <row r="28208" spans="39:39">
      <c r="AM28208" s="445"/>
    </row>
    <row r="28209" spans="39:39">
      <c r="AM28209" s="445"/>
    </row>
    <row r="28210" spans="39:39">
      <c r="AM28210" s="445"/>
    </row>
    <row r="28211" spans="39:39">
      <c r="AM28211" s="445"/>
    </row>
    <row r="28212" spans="39:39">
      <c r="AM28212" s="445"/>
    </row>
    <row r="28213" spans="39:39">
      <c r="AM28213" s="445"/>
    </row>
    <row r="28214" spans="39:39">
      <c r="AM28214" s="445"/>
    </row>
    <row r="28215" spans="39:39">
      <c r="AM28215" s="445"/>
    </row>
    <row r="28216" spans="39:39">
      <c r="AM28216" s="445"/>
    </row>
    <row r="28217" spans="39:39">
      <c r="AM28217" s="445"/>
    </row>
    <row r="28218" spans="39:39">
      <c r="AM28218" s="445"/>
    </row>
    <row r="28219" spans="39:39">
      <c r="AM28219" s="445"/>
    </row>
    <row r="28220" spans="39:39">
      <c r="AM28220" s="445"/>
    </row>
    <row r="28221" spans="39:39">
      <c r="AM28221" s="445"/>
    </row>
    <row r="28222" spans="39:39">
      <c r="AM28222" s="445"/>
    </row>
    <row r="28223" spans="39:39">
      <c r="AM28223" s="445"/>
    </row>
    <row r="28224" spans="39:39">
      <c r="AM28224" s="445"/>
    </row>
    <row r="28225" spans="39:39">
      <c r="AM28225" s="445"/>
    </row>
    <row r="28226" spans="39:39">
      <c r="AM28226" s="445"/>
    </row>
    <row r="28227" spans="39:39">
      <c r="AM28227" s="445"/>
    </row>
    <row r="28228" spans="39:39">
      <c r="AM28228" s="445"/>
    </row>
    <row r="28229" spans="39:39">
      <c r="AM28229" s="445"/>
    </row>
    <row r="28230" spans="39:39">
      <c r="AM28230" s="445"/>
    </row>
    <row r="28231" spans="39:39">
      <c r="AM28231" s="445"/>
    </row>
    <row r="28232" spans="39:39">
      <c r="AM28232" s="445"/>
    </row>
    <row r="28233" spans="39:39">
      <c r="AM28233" s="445"/>
    </row>
    <row r="28234" spans="39:39">
      <c r="AM28234" s="445"/>
    </row>
    <row r="28235" spans="39:39">
      <c r="AM28235" s="445"/>
    </row>
    <row r="28236" spans="39:39">
      <c r="AM28236" s="445"/>
    </row>
    <row r="28237" spans="39:39">
      <c r="AM28237" s="445"/>
    </row>
    <row r="28238" spans="39:39">
      <c r="AM28238" s="445"/>
    </row>
    <row r="28239" spans="39:39">
      <c r="AM28239" s="445"/>
    </row>
    <row r="28240" spans="39:39">
      <c r="AM28240" s="445"/>
    </row>
    <row r="28241" spans="39:39">
      <c r="AM28241" s="445"/>
    </row>
    <row r="28242" spans="39:39">
      <c r="AM28242" s="445"/>
    </row>
    <row r="28243" spans="39:39">
      <c r="AM28243" s="445"/>
    </row>
    <row r="28244" spans="39:39">
      <c r="AM28244" s="445"/>
    </row>
    <row r="28245" spans="39:39">
      <c r="AM28245" s="445"/>
    </row>
    <row r="28246" spans="39:39">
      <c r="AM28246" s="445"/>
    </row>
    <row r="28247" spans="39:39">
      <c r="AM28247" s="445"/>
    </row>
    <row r="28248" spans="39:39">
      <c r="AM28248" s="445"/>
    </row>
    <row r="28249" spans="39:39">
      <c r="AM28249" s="445"/>
    </row>
    <row r="28250" spans="39:39">
      <c r="AM28250" s="445"/>
    </row>
    <row r="28251" spans="39:39">
      <c r="AM28251" s="445"/>
    </row>
    <row r="28252" spans="39:39">
      <c r="AM28252" s="445"/>
    </row>
    <row r="28253" spans="39:39">
      <c r="AM28253" s="445"/>
    </row>
    <row r="28254" spans="39:39">
      <c r="AM28254" s="445"/>
    </row>
    <row r="28255" spans="39:39">
      <c r="AM28255" s="445"/>
    </row>
    <row r="28256" spans="39:39">
      <c r="AM28256" s="445"/>
    </row>
    <row r="28257" spans="39:39">
      <c r="AM28257" s="445"/>
    </row>
    <row r="28258" spans="39:39">
      <c r="AM28258" s="445"/>
    </row>
    <row r="28259" spans="39:39">
      <c r="AM28259" s="445"/>
    </row>
    <row r="28260" spans="39:39">
      <c r="AM28260" s="445"/>
    </row>
    <row r="28261" spans="39:39">
      <c r="AM28261" s="445"/>
    </row>
    <row r="28262" spans="39:39">
      <c r="AM28262" s="445"/>
    </row>
    <row r="28263" spans="39:39">
      <c r="AM28263" s="445"/>
    </row>
    <row r="28264" spans="39:39">
      <c r="AM28264" s="445"/>
    </row>
    <row r="28265" spans="39:39">
      <c r="AM28265" s="445"/>
    </row>
    <row r="28266" spans="39:39">
      <c r="AM28266" s="445"/>
    </row>
    <row r="28267" spans="39:39">
      <c r="AM28267" s="445"/>
    </row>
    <row r="28268" spans="39:39">
      <c r="AM28268" s="445"/>
    </row>
    <row r="28269" spans="39:39">
      <c r="AM28269" s="445"/>
    </row>
    <row r="28270" spans="39:39">
      <c r="AM28270" s="445"/>
    </row>
    <row r="28271" spans="39:39">
      <c r="AM28271" s="445"/>
    </row>
    <row r="28272" spans="39:39">
      <c r="AM28272" s="445"/>
    </row>
    <row r="28273" spans="39:39">
      <c r="AM28273" s="445"/>
    </row>
    <row r="28274" spans="39:39">
      <c r="AM28274" s="445"/>
    </row>
    <row r="28275" spans="39:39">
      <c r="AM28275" s="445"/>
    </row>
    <row r="28276" spans="39:39">
      <c r="AM28276" s="445"/>
    </row>
    <row r="28277" spans="39:39">
      <c r="AM28277" s="445"/>
    </row>
    <row r="28278" spans="39:39">
      <c r="AM28278" s="445"/>
    </row>
    <row r="28279" spans="39:39">
      <c r="AM28279" s="445"/>
    </row>
    <row r="28280" spans="39:39">
      <c r="AM28280" s="445"/>
    </row>
    <row r="28281" spans="39:39">
      <c r="AM28281" s="445"/>
    </row>
    <row r="28282" spans="39:39">
      <c r="AM28282" s="445"/>
    </row>
    <row r="28283" spans="39:39">
      <c r="AM28283" s="445"/>
    </row>
    <row r="28284" spans="39:39">
      <c r="AM28284" s="445"/>
    </row>
    <row r="28285" spans="39:39">
      <c r="AM28285" s="445"/>
    </row>
    <row r="28286" spans="39:39">
      <c r="AM28286" s="445"/>
    </row>
    <row r="28287" spans="39:39">
      <c r="AM28287" s="445"/>
    </row>
    <row r="28288" spans="39:39">
      <c r="AM28288" s="445"/>
    </row>
    <row r="28289" spans="39:39">
      <c r="AM28289" s="445"/>
    </row>
    <row r="28290" spans="39:39">
      <c r="AM28290" s="445"/>
    </row>
    <row r="28291" spans="39:39">
      <c r="AM28291" s="445"/>
    </row>
    <row r="28292" spans="39:39">
      <c r="AM28292" s="445"/>
    </row>
    <row r="28293" spans="39:39">
      <c r="AM28293" s="445"/>
    </row>
    <row r="28294" spans="39:39">
      <c r="AM28294" s="445"/>
    </row>
    <row r="28295" spans="39:39">
      <c r="AM28295" s="445"/>
    </row>
    <row r="28296" spans="39:39">
      <c r="AM28296" s="445"/>
    </row>
    <row r="28297" spans="39:39">
      <c r="AM28297" s="445"/>
    </row>
    <row r="28298" spans="39:39">
      <c r="AM28298" s="445"/>
    </row>
    <row r="28299" spans="39:39">
      <c r="AM28299" s="445"/>
    </row>
    <row r="28300" spans="39:39">
      <c r="AM28300" s="445"/>
    </row>
    <row r="28301" spans="39:39">
      <c r="AM28301" s="445"/>
    </row>
    <row r="28302" spans="39:39">
      <c r="AM28302" s="445"/>
    </row>
    <row r="28303" spans="39:39">
      <c r="AM28303" s="445"/>
    </row>
    <row r="28304" spans="39:39">
      <c r="AM28304" s="445"/>
    </row>
    <row r="28305" spans="39:39">
      <c r="AM28305" s="445"/>
    </row>
    <row r="28306" spans="39:39">
      <c r="AM28306" s="445"/>
    </row>
    <row r="28307" spans="39:39">
      <c r="AM28307" s="445"/>
    </row>
    <row r="28308" spans="39:39">
      <c r="AM28308" s="445"/>
    </row>
    <row r="28309" spans="39:39">
      <c r="AM28309" s="445"/>
    </row>
    <row r="28310" spans="39:39">
      <c r="AM28310" s="445"/>
    </row>
    <row r="28311" spans="39:39">
      <c r="AM28311" s="445"/>
    </row>
    <row r="28312" spans="39:39">
      <c r="AM28312" s="445"/>
    </row>
    <row r="28313" spans="39:39">
      <c r="AM28313" s="445"/>
    </row>
    <row r="28314" spans="39:39">
      <c r="AM28314" s="445"/>
    </row>
    <row r="28315" spans="39:39">
      <c r="AM28315" s="445"/>
    </row>
    <row r="28316" spans="39:39">
      <c r="AM28316" s="445"/>
    </row>
    <row r="28317" spans="39:39">
      <c r="AM28317" s="445"/>
    </row>
    <row r="28318" spans="39:39">
      <c r="AM28318" s="445"/>
    </row>
    <row r="28319" spans="39:39">
      <c r="AM28319" s="445"/>
    </row>
    <row r="28320" spans="39:39">
      <c r="AM28320" s="445"/>
    </row>
    <row r="28321" spans="39:39">
      <c r="AM28321" s="445"/>
    </row>
    <row r="28322" spans="39:39">
      <c r="AM28322" s="445"/>
    </row>
    <row r="28323" spans="39:39">
      <c r="AM28323" s="445"/>
    </row>
    <row r="28324" spans="39:39">
      <c r="AM28324" s="445"/>
    </row>
    <row r="28325" spans="39:39">
      <c r="AM28325" s="445"/>
    </row>
    <row r="28326" spans="39:39">
      <c r="AM28326" s="445"/>
    </row>
    <row r="28327" spans="39:39">
      <c r="AM28327" s="445"/>
    </row>
    <row r="28328" spans="39:39">
      <c r="AM28328" s="445"/>
    </row>
    <row r="28329" spans="39:39">
      <c r="AM28329" s="445"/>
    </row>
    <row r="28330" spans="39:39">
      <c r="AM28330" s="445"/>
    </row>
    <row r="28331" spans="39:39">
      <c r="AM28331" s="445"/>
    </row>
    <row r="28332" spans="39:39">
      <c r="AM28332" s="445"/>
    </row>
    <row r="28333" spans="39:39">
      <c r="AM28333" s="445"/>
    </row>
    <row r="28334" spans="39:39">
      <c r="AM28334" s="445"/>
    </row>
    <row r="28335" spans="39:39">
      <c r="AM28335" s="445"/>
    </row>
    <row r="28336" spans="39:39">
      <c r="AM28336" s="445"/>
    </row>
    <row r="28337" spans="39:39">
      <c r="AM28337" s="445"/>
    </row>
    <row r="28338" spans="39:39">
      <c r="AM28338" s="445"/>
    </row>
    <row r="28339" spans="39:39">
      <c r="AM28339" s="445"/>
    </row>
    <row r="28340" spans="39:39">
      <c r="AM28340" s="445"/>
    </row>
    <row r="28341" spans="39:39">
      <c r="AM28341" s="445"/>
    </row>
    <row r="28342" spans="39:39">
      <c r="AM28342" s="445"/>
    </row>
    <row r="28343" spans="39:39">
      <c r="AM28343" s="445"/>
    </row>
    <row r="28344" spans="39:39">
      <c r="AM28344" s="445"/>
    </row>
    <row r="28345" spans="39:39">
      <c r="AM28345" s="445"/>
    </row>
    <row r="28346" spans="39:39">
      <c r="AM28346" s="445"/>
    </row>
    <row r="28347" spans="39:39">
      <c r="AM28347" s="445"/>
    </row>
    <row r="28348" spans="39:39">
      <c r="AM28348" s="445"/>
    </row>
    <row r="28349" spans="39:39">
      <c r="AM28349" s="445"/>
    </row>
    <row r="28350" spans="39:39">
      <c r="AM28350" s="445"/>
    </row>
    <row r="28351" spans="39:39">
      <c r="AM28351" s="445"/>
    </row>
    <row r="28352" spans="39:39">
      <c r="AM28352" s="445"/>
    </row>
    <row r="28353" spans="39:39">
      <c r="AM28353" s="445"/>
    </row>
    <row r="28354" spans="39:39">
      <c r="AM28354" s="445"/>
    </row>
    <row r="28355" spans="39:39">
      <c r="AM28355" s="445"/>
    </row>
    <row r="28356" spans="39:39">
      <c r="AM28356" s="445"/>
    </row>
    <row r="28357" spans="39:39">
      <c r="AM28357" s="445"/>
    </row>
    <row r="28358" spans="39:39">
      <c r="AM28358" s="445"/>
    </row>
    <row r="28359" spans="39:39">
      <c r="AM28359" s="445"/>
    </row>
    <row r="28360" spans="39:39">
      <c r="AM28360" s="445"/>
    </row>
    <row r="28361" spans="39:39">
      <c r="AM28361" s="445"/>
    </row>
    <row r="28362" spans="39:39">
      <c r="AM28362" s="445"/>
    </row>
    <row r="28363" spans="39:39">
      <c r="AM28363" s="445"/>
    </row>
    <row r="28364" spans="39:39">
      <c r="AM28364" s="445"/>
    </row>
    <row r="28365" spans="39:39">
      <c r="AM28365" s="445"/>
    </row>
    <row r="28366" spans="39:39">
      <c r="AM28366" s="445"/>
    </row>
    <row r="28367" spans="39:39">
      <c r="AM28367" s="445"/>
    </row>
    <row r="28368" spans="39:39">
      <c r="AM28368" s="445"/>
    </row>
    <row r="28369" spans="39:39">
      <c r="AM28369" s="445"/>
    </row>
    <row r="28370" spans="39:39">
      <c r="AM28370" s="445"/>
    </row>
    <row r="28371" spans="39:39">
      <c r="AM28371" s="445"/>
    </row>
    <row r="28372" spans="39:39">
      <c r="AM28372" s="445"/>
    </row>
    <row r="28373" spans="39:39">
      <c r="AM28373" s="445"/>
    </row>
    <row r="28374" spans="39:39">
      <c r="AM28374" s="445"/>
    </row>
    <row r="28375" spans="39:39">
      <c r="AM28375" s="445"/>
    </row>
    <row r="28376" spans="39:39">
      <c r="AM28376" s="445"/>
    </row>
    <row r="28377" spans="39:39">
      <c r="AM28377" s="445"/>
    </row>
    <row r="28378" spans="39:39">
      <c r="AM28378" s="445"/>
    </row>
    <row r="28379" spans="39:39">
      <c r="AM28379" s="445"/>
    </row>
    <row r="28380" spans="39:39">
      <c r="AM28380" s="445"/>
    </row>
    <row r="28381" spans="39:39">
      <c r="AM28381" s="445"/>
    </row>
    <row r="28382" spans="39:39">
      <c r="AM28382" s="445"/>
    </row>
    <row r="28383" spans="39:39">
      <c r="AM28383" s="445"/>
    </row>
    <row r="28384" spans="39:39">
      <c r="AM28384" s="445"/>
    </row>
    <row r="28385" spans="39:39">
      <c r="AM28385" s="445"/>
    </row>
    <row r="28386" spans="39:39">
      <c r="AM28386" s="445"/>
    </row>
    <row r="28387" spans="39:39">
      <c r="AM28387" s="445"/>
    </row>
    <row r="28388" spans="39:39">
      <c r="AM28388" s="445"/>
    </row>
    <row r="28389" spans="39:39">
      <c r="AM28389" s="445"/>
    </row>
    <row r="28390" spans="39:39">
      <c r="AM28390" s="445"/>
    </row>
    <row r="28391" spans="39:39">
      <c r="AM28391" s="445"/>
    </row>
    <row r="28392" spans="39:39">
      <c r="AM28392" s="445"/>
    </row>
    <row r="28393" spans="39:39">
      <c r="AM28393" s="445"/>
    </row>
    <row r="28394" spans="39:39">
      <c r="AM28394" s="445"/>
    </row>
    <row r="28395" spans="39:39">
      <c r="AM28395" s="445"/>
    </row>
    <row r="28396" spans="39:39">
      <c r="AM28396" s="445"/>
    </row>
    <row r="28397" spans="39:39">
      <c r="AM28397" s="445"/>
    </row>
    <row r="28398" spans="39:39">
      <c r="AM28398" s="445"/>
    </row>
    <row r="28399" spans="39:39">
      <c r="AM28399" s="445"/>
    </row>
    <row r="28400" spans="39:39">
      <c r="AM28400" s="445"/>
    </row>
    <row r="28401" spans="39:39">
      <c r="AM28401" s="445"/>
    </row>
    <row r="28402" spans="39:39">
      <c r="AM28402" s="445"/>
    </row>
    <row r="28403" spans="39:39">
      <c r="AM28403" s="445"/>
    </row>
    <row r="28404" spans="39:39">
      <c r="AM28404" s="445"/>
    </row>
    <row r="28405" spans="39:39">
      <c r="AM28405" s="445"/>
    </row>
    <row r="28406" spans="39:39">
      <c r="AM28406" s="445"/>
    </row>
    <row r="28407" spans="39:39">
      <c r="AM28407" s="445"/>
    </row>
    <row r="28408" spans="39:39">
      <c r="AM28408" s="445"/>
    </row>
    <row r="28409" spans="39:39">
      <c r="AM28409" s="445"/>
    </row>
    <row r="28410" spans="39:39">
      <c r="AM28410" s="445"/>
    </row>
    <row r="28411" spans="39:39">
      <c r="AM28411" s="445"/>
    </row>
    <row r="28412" spans="39:39">
      <c r="AM28412" s="445"/>
    </row>
    <row r="28413" spans="39:39">
      <c r="AM28413" s="445"/>
    </row>
    <row r="28414" spans="39:39">
      <c r="AM28414" s="445"/>
    </row>
    <row r="28415" spans="39:39">
      <c r="AM28415" s="445"/>
    </row>
    <row r="28416" spans="39:39">
      <c r="AM28416" s="445"/>
    </row>
    <row r="28417" spans="39:39">
      <c r="AM28417" s="445"/>
    </row>
    <row r="28418" spans="39:39">
      <c r="AM28418" s="445"/>
    </row>
    <row r="28419" spans="39:39">
      <c r="AM28419" s="445"/>
    </row>
    <row r="28420" spans="39:39">
      <c r="AM28420" s="445"/>
    </row>
    <row r="28421" spans="39:39">
      <c r="AM28421" s="445"/>
    </row>
    <row r="28422" spans="39:39">
      <c r="AM28422" s="445"/>
    </row>
    <row r="28423" spans="39:39">
      <c r="AM28423" s="445"/>
    </row>
    <row r="28424" spans="39:39">
      <c r="AM28424" s="445"/>
    </row>
    <row r="28425" spans="39:39">
      <c r="AM28425" s="445"/>
    </row>
    <row r="28426" spans="39:39">
      <c r="AM28426" s="445"/>
    </row>
    <row r="28427" spans="39:39">
      <c r="AM28427" s="445"/>
    </row>
    <row r="28428" spans="39:39">
      <c r="AM28428" s="445"/>
    </row>
    <row r="28429" spans="39:39">
      <c r="AM28429" s="445"/>
    </row>
    <row r="28430" spans="39:39">
      <c r="AM28430" s="445"/>
    </row>
    <row r="28431" spans="39:39">
      <c r="AM28431" s="445"/>
    </row>
    <row r="28432" spans="39:39">
      <c r="AM28432" s="445"/>
    </row>
    <row r="28433" spans="39:39">
      <c r="AM28433" s="445"/>
    </row>
    <row r="28434" spans="39:39">
      <c r="AM28434" s="445"/>
    </row>
    <row r="28435" spans="39:39">
      <c r="AM28435" s="445"/>
    </row>
    <row r="28436" spans="39:39">
      <c r="AM28436" s="445"/>
    </row>
    <row r="28437" spans="39:39">
      <c r="AM28437" s="445"/>
    </row>
    <row r="28438" spans="39:39">
      <c r="AM28438" s="445"/>
    </row>
    <row r="28439" spans="39:39">
      <c r="AM28439" s="445"/>
    </row>
    <row r="28440" spans="39:39">
      <c r="AM28440" s="445"/>
    </row>
    <row r="28441" spans="39:39">
      <c r="AM28441" s="445"/>
    </row>
    <row r="28442" spans="39:39">
      <c r="AM28442" s="445"/>
    </row>
    <row r="28443" spans="39:39">
      <c r="AM28443" s="445"/>
    </row>
    <row r="28444" spans="39:39">
      <c r="AM28444" s="445"/>
    </row>
    <row r="28445" spans="39:39">
      <c r="AM28445" s="445"/>
    </row>
    <row r="28446" spans="39:39">
      <c r="AM28446" s="445"/>
    </row>
    <row r="28447" spans="39:39">
      <c r="AM28447" s="445"/>
    </row>
    <row r="28448" spans="39:39">
      <c r="AM28448" s="445"/>
    </row>
    <row r="28449" spans="39:39">
      <c r="AM28449" s="445"/>
    </row>
    <row r="28450" spans="39:39">
      <c r="AM28450" s="445"/>
    </row>
    <row r="28451" spans="39:39">
      <c r="AM28451" s="445"/>
    </row>
    <row r="28452" spans="39:39">
      <c r="AM28452" s="445"/>
    </row>
    <row r="28453" spans="39:39">
      <c r="AM28453" s="445"/>
    </row>
    <row r="28454" spans="39:39">
      <c r="AM28454" s="445"/>
    </row>
    <row r="28455" spans="39:39">
      <c r="AM28455" s="445"/>
    </row>
    <row r="28456" spans="39:39">
      <c r="AM28456" s="445"/>
    </row>
    <row r="28457" spans="39:39">
      <c r="AM28457" s="445"/>
    </row>
    <row r="28458" spans="39:39">
      <c r="AM28458" s="445"/>
    </row>
    <row r="28459" spans="39:39">
      <c r="AM28459" s="445"/>
    </row>
    <row r="28460" spans="39:39">
      <c r="AM28460" s="445"/>
    </row>
    <row r="28461" spans="39:39">
      <c r="AM28461" s="445"/>
    </row>
    <row r="28462" spans="39:39">
      <c r="AM28462" s="445"/>
    </row>
    <row r="28463" spans="39:39">
      <c r="AM28463" s="445"/>
    </row>
    <row r="28464" spans="39:39">
      <c r="AM28464" s="445"/>
    </row>
    <row r="28465" spans="39:39">
      <c r="AM28465" s="445"/>
    </row>
    <row r="28466" spans="39:39">
      <c r="AM28466" s="445"/>
    </row>
    <row r="28467" spans="39:39">
      <c r="AM28467" s="445"/>
    </row>
    <row r="28468" spans="39:39">
      <c r="AM28468" s="445"/>
    </row>
    <row r="28469" spans="39:39">
      <c r="AM28469" s="445"/>
    </row>
    <row r="28470" spans="39:39">
      <c r="AM28470" s="445"/>
    </row>
    <row r="28471" spans="39:39">
      <c r="AM28471" s="445"/>
    </row>
    <row r="28472" spans="39:39">
      <c r="AM28472" s="445"/>
    </row>
    <row r="28473" spans="39:39">
      <c r="AM28473" s="445"/>
    </row>
    <row r="28474" spans="39:39">
      <c r="AM28474" s="445"/>
    </row>
    <row r="28475" spans="39:39">
      <c r="AM28475" s="445"/>
    </row>
    <row r="28476" spans="39:39">
      <c r="AM28476" s="445"/>
    </row>
    <row r="28477" spans="39:39">
      <c r="AM28477" s="445"/>
    </row>
    <row r="28478" spans="39:39">
      <c r="AM28478" s="445"/>
    </row>
    <row r="28479" spans="39:39">
      <c r="AM28479" s="445"/>
    </row>
    <row r="28480" spans="39:39">
      <c r="AM28480" s="445"/>
    </row>
    <row r="28481" spans="39:39">
      <c r="AM28481" s="445"/>
    </row>
    <row r="28482" spans="39:39">
      <c r="AM28482" s="445"/>
    </row>
    <row r="28483" spans="39:39">
      <c r="AM28483" s="445"/>
    </row>
    <row r="28484" spans="39:39">
      <c r="AM28484" s="445"/>
    </row>
    <row r="28485" spans="39:39">
      <c r="AM28485" s="445"/>
    </row>
    <row r="28486" spans="39:39">
      <c r="AM28486" s="445"/>
    </row>
    <row r="28487" spans="39:39">
      <c r="AM28487" s="445"/>
    </row>
    <row r="28488" spans="39:39">
      <c r="AM28488" s="445"/>
    </row>
    <row r="28489" spans="39:39">
      <c r="AM28489" s="445"/>
    </row>
    <row r="28490" spans="39:39">
      <c r="AM28490" s="445"/>
    </row>
    <row r="28491" spans="39:39">
      <c r="AM28491" s="445"/>
    </row>
    <row r="28492" spans="39:39">
      <c r="AM28492" s="445"/>
    </row>
    <row r="28493" spans="39:39">
      <c r="AM28493" s="445"/>
    </row>
    <row r="28494" spans="39:39">
      <c r="AM28494" s="445"/>
    </row>
    <row r="28495" spans="39:39">
      <c r="AM28495" s="445"/>
    </row>
    <row r="28496" spans="39:39">
      <c r="AM28496" s="445"/>
    </row>
    <row r="28497" spans="39:39">
      <c r="AM28497" s="445"/>
    </row>
    <row r="28498" spans="39:39">
      <c r="AM28498" s="445"/>
    </row>
    <row r="28499" spans="39:39">
      <c r="AM28499" s="445"/>
    </row>
    <row r="28500" spans="39:39">
      <c r="AM28500" s="445"/>
    </row>
    <row r="28501" spans="39:39">
      <c r="AM28501" s="445"/>
    </row>
    <row r="28502" spans="39:39">
      <c r="AM28502" s="445"/>
    </row>
    <row r="28503" spans="39:39">
      <c r="AM28503" s="445"/>
    </row>
    <row r="28504" spans="39:39">
      <c r="AM28504" s="445"/>
    </row>
    <row r="28505" spans="39:39">
      <c r="AM28505" s="445"/>
    </row>
    <row r="28506" spans="39:39">
      <c r="AM28506" s="445"/>
    </row>
    <row r="28507" spans="39:39">
      <c r="AM28507" s="445"/>
    </row>
    <row r="28508" spans="39:39">
      <c r="AM28508" s="445"/>
    </row>
    <row r="28509" spans="39:39">
      <c r="AM28509" s="445"/>
    </row>
    <row r="28510" spans="39:39">
      <c r="AM28510" s="445"/>
    </row>
    <row r="28511" spans="39:39">
      <c r="AM28511" s="445"/>
    </row>
    <row r="28512" spans="39:39">
      <c r="AM28512" s="445"/>
    </row>
    <row r="28513" spans="39:39">
      <c r="AM28513" s="445"/>
    </row>
    <row r="28514" spans="39:39">
      <c r="AM28514" s="445"/>
    </row>
    <row r="28515" spans="39:39">
      <c r="AM28515" s="445"/>
    </row>
    <row r="28516" spans="39:39">
      <c r="AM28516" s="445"/>
    </row>
    <row r="28517" spans="39:39">
      <c r="AM28517" s="445"/>
    </row>
    <row r="28518" spans="39:39">
      <c r="AM28518" s="445"/>
    </row>
    <row r="28519" spans="39:39">
      <c r="AM28519" s="445"/>
    </row>
    <row r="28520" spans="39:39">
      <c r="AM28520" s="445"/>
    </row>
    <row r="28521" spans="39:39">
      <c r="AM28521" s="445"/>
    </row>
    <row r="28522" spans="39:39">
      <c r="AM28522" s="445"/>
    </row>
    <row r="28523" spans="39:39">
      <c r="AM28523" s="445"/>
    </row>
    <row r="28524" spans="39:39">
      <c r="AM28524" s="445"/>
    </row>
    <row r="28525" spans="39:39">
      <c r="AM28525" s="445"/>
    </row>
    <row r="28526" spans="39:39">
      <c r="AM28526" s="445"/>
    </row>
    <row r="28527" spans="39:39">
      <c r="AM28527" s="445"/>
    </row>
    <row r="28528" spans="39:39">
      <c r="AM28528" s="445"/>
    </row>
    <row r="28529" spans="39:39">
      <c r="AM28529" s="445"/>
    </row>
    <row r="28530" spans="39:39">
      <c r="AM28530" s="445"/>
    </row>
    <row r="28531" spans="39:39">
      <c r="AM28531" s="445"/>
    </row>
    <row r="28532" spans="39:39">
      <c r="AM28532" s="445"/>
    </row>
    <row r="28533" spans="39:39">
      <c r="AM28533" s="445"/>
    </row>
    <row r="28534" spans="39:39">
      <c r="AM28534" s="445"/>
    </row>
    <row r="28535" spans="39:39">
      <c r="AM28535" s="445"/>
    </row>
    <row r="28536" spans="39:39">
      <c r="AM28536" s="445"/>
    </row>
    <row r="28537" spans="39:39">
      <c r="AM28537" s="445"/>
    </row>
    <row r="28538" spans="39:39">
      <c r="AM28538" s="445"/>
    </row>
    <row r="28539" spans="39:39">
      <c r="AM28539" s="445"/>
    </row>
    <row r="28540" spans="39:39">
      <c r="AM28540" s="445"/>
    </row>
    <row r="28541" spans="39:39">
      <c r="AM28541" s="445"/>
    </row>
    <row r="28542" spans="39:39">
      <c r="AM28542" s="445"/>
    </row>
    <row r="28543" spans="39:39">
      <c r="AM28543" s="445"/>
    </row>
    <row r="28544" spans="39:39">
      <c r="AM28544" s="445"/>
    </row>
    <row r="28545" spans="39:39">
      <c r="AM28545" s="445"/>
    </row>
    <row r="28546" spans="39:39">
      <c r="AM28546" s="445"/>
    </row>
    <row r="28547" spans="39:39">
      <c r="AM28547" s="445"/>
    </row>
    <row r="28548" spans="39:39">
      <c r="AM28548" s="445"/>
    </row>
    <row r="28549" spans="39:39">
      <c r="AM28549" s="445"/>
    </row>
    <row r="28550" spans="39:39">
      <c r="AM28550" s="445"/>
    </row>
    <row r="28551" spans="39:39">
      <c r="AM28551" s="445"/>
    </row>
    <row r="28552" spans="39:39">
      <c r="AM28552" s="445"/>
    </row>
    <row r="28553" spans="39:39">
      <c r="AM28553" s="445"/>
    </row>
    <row r="28554" spans="39:39">
      <c r="AM28554" s="445"/>
    </row>
    <row r="28555" spans="39:39">
      <c r="AM28555" s="445"/>
    </row>
    <row r="28556" spans="39:39">
      <c r="AM28556" s="445"/>
    </row>
    <row r="28557" spans="39:39">
      <c r="AM28557" s="445"/>
    </row>
    <row r="28558" spans="39:39">
      <c r="AM28558" s="445"/>
    </row>
    <row r="28559" spans="39:39">
      <c r="AM28559" s="445"/>
    </row>
    <row r="28560" spans="39:39">
      <c r="AM28560" s="445"/>
    </row>
    <row r="28561" spans="39:39">
      <c r="AM28561" s="445"/>
    </row>
    <row r="28562" spans="39:39">
      <c r="AM28562" s="445"/>
    </row>
    <row r="28563" spans="39:39">
      <c r="AM28563" s="445"/>
    </row>
    <row r="28564" spans="39:39">
      <c r="AM28564" s="445"/>
    </row>
    <row r="28565" spans="39:39">
      <c r="AM28565" s="445"/>
    </row>
    <row r="28566" spans="39:39">
      <c r="AM28566" s="445"/>
    </row>
    <row r="28567" spans="39:39">
      <c r="AM28567" s="445"/>
    </row>
    <row r="28568" spans="39:39">
      <c r="AM28568" s="445"/>
    </row>
    <row r="28569" spans="39:39">
      <c r="AM28569" s="445"/>
    </row>
    <row r="28570" spans="39:39">
      <c r="AM28570" s="445"/>
    </row>
    <row r="28571" spans="39:39">
      <c r="AM28571" s="445"/>
    </row>
    <row r="28572" spans="39:39">
      <c r="AM28572" s="445"/>
    </row>
    <row r="28573" spans="39:39">
      <c r="AM28573" s="445"/>
    </row>
    <row r="28574" spans="39:39">
      <c r="AM28574" s="445"/>
    </row>
    <row r="28575" spans="39:39">
      <c r="AM28575" s="445"/>
    </row>
    <row r="28576" spans="39:39">
      <c r="AM28576" s="445"/>
    </row>
    <row r="28577" spans="39:39">
      <c r="AM28577" s="445"/>
    </row>
    <row r="28578" spans="39:39">
      <c r="AM28578" s="445"/>
    </row>
    <row r="28579" spans="39:39">
      <c r="AM28579" s="445"/>
    </row>
    <row r="28580" spans="39:39">
      <c r="AM28580" s="445"/>
    </row>
    <row r="28581" spans="39:39">
      <c r="AM28581" s="445"/>
    </row>
    <row r="28582" spans="39:39">
      <c r="AM28582" s="445"/>
    </row>
    <row r="28583" spans="39:39">
      <c r="AM28583" s="445"/>
    </row>
    <row r="28584" spans="39:39">
      <c r="AM28584" s="445"/>
    </row>
    <row r="28585" spans="39:39">
      <c r="AM28585" s="445"/>
    </row>
    <row r="28586" spans="39:39">
      <c r="AM28586" s="445"/>
    </row>
    <row r="28587" spans="39:39">
      <c r="AM28587" s="445"/>
    </row>
    <row r="28588" spans="39:39">
      <c r="AM28588" s="445"/>
    </row>
    <row r="28589" spans="39:39">
      <c r="AM28589" s="445"/>
    </row>
    <row r="28590" spans="39:39">
      <c r="AM28590" s="445"/>
    </row>
    <row r="28591" spans="39:39">
      <c r="AM28591" s="445"/>
    </row>
    <row r="28592" spans="39:39">
      <c r="AM28592" s="445"/>
    </row>
    <row r="28593" spans="39:39">
      <c r="AM28593" s="445"/>
    </row>
    <row r="28594" spans="39:39">
      <c r="AM28594" s="445"/>
    </row>
    <row r="28595" spans="39:39">
      <c r="AM28595" s="445"/>
    </row>
    <row r="28596" spans="39:39">
      <c r="AM28596" s="445"/>
    </row>
    <row r="28597" spans="39:39">
      <c r="AM28597" s="445"/>
    </row>
    <row r="28598" spans="39:39">
      <c r="AM28598" s="445"/>
    </row>
    <row r="28599" spans="39:39">
      <c r="AM28599" s="445"/>
    </row>
    <row r="28600" spans="39:39">
      <c r="AM28600" s="445"/>
    </row>
    <row r="28601" spans="39:39">
      <c r="AM28601" s="445"/>
    </row>
    <row r="28602" spans="39:39">
      <c r="AM28602" s="445"/>
    </row>
    <row r="28603" spans="39:39">
      <c r="AM28603" s="445"/>
    </row>
    <row r="28604" spans="39:39">
      <c r="AM28604" s="445"/>
    </row>
    <row r="28605" spans="39:39">
      <c r="AM28605" s="445"/>
    </row>
    <row r="28606" spans="39:39">
      <c r="AM28606" s="445"/>
    </row>
    <row r="28607" spans="39:39">
      <c r="AM28607" s="445"/>
    </row>
    <row r="28608" spans="39:39">
      <c r="AM28608" s="445"/>
    </row>
    <row r="28609" spans="39:39">
      <c r="AM28609" s="445"/>
    </row>
    <row r="28610" spans="39:39">
      <c r="AM28610" s="445"/>
    </row>
    <row r="28611" spans="39:39">
      <c r="AM28611" s="445"/>
    </row>
    <row r="28612" spans="39:39">
      <c r="AM28612" s="445"/>
    </row>
    <row r="28613" spans="39:39">
      <c r="AM28613" s="445"/>
    </row>
    <row r="28614" spans="39:39">
      <c r="AM28614" s="445"/>
    </row>
    <row r="28615" spans="39:39">
      <c r="AM28615" s="445"/>
    </row>
    <row r="28616" spans="39:39">
      <c r="AM28616" s="445"/>
    </row>
    <row r="28617" spans="39:39">
      <c r="AM28617" s="445"/>
    </row>
    <row r="28618" spans="39:39">
      <c r="AM28618" s="445"/>
    </row>
    <row r="28619" spans="39:39">
      <c r="AM28619" s="445"/>
    </row>
    <row r="28620" spans="39:39">
      <c r="AM28620" s="445"/>
    </row>
    <row r="28621" spans="39:39">
      <c r="AM28621" s="445"/>
    </row>
    <row r="28622" spans="39:39">
      <c r="AM28622" s="445"/>
    </row>
    <row r="28623" spans="39:39">
      <c r="AM28623" s="445"/>
    </row>
    <row r="28624" spans="39:39">
      <c r="AM28624" s="445"/>
    </row>
    <row r="28625" spans="39:39">
      <c r="AM28625" s="445"/>
    </row>
    <row r="28626" spans="39:39">
      <c r="AM28626" s="445"/>
    </row>
    <row r="28627" spans="39:39">
      <c r="AM28627" s="445"/>
    </row>
    <row r="28628" spans="39:39">
      <c r="AM28628" s="445"/>
    </row>
    <row r="28629" spans="39:39">
      <c r="AM28629" s="445"/>
    </row>
    <row r="28630" spans="39:39">
      <c r="AM28630" s="445"/>
    </row>
    <row r="28631" spans="39:39">
      <c r="AM28631" s="445"/>
    </row>
    <row r="28632" spans="39:39">
      <c r="AM28632" s="445"/>
    </row>
    <row r="28633" spans="39:39">
      <c r="AM28633" s="445"/>
    </row>
    <row r="28634" spans="39:39">
      <c r="AM28634" s="445"/>
    </row>
    <row r="28635" spans="39:39">
      <c r="AM28635" s="445"/>
    </row>
    <row r="28636" spans="39:39">
      <c r="AM28636" s="445"/>
    </row>
    <row r="28637" spans="39:39">
      <c r="AM28637" s="445"/>
    </row>
    <row r="28638" spans="39:39">
      <c r="AM28638" s="445"/>
    </row>
    <row r="28639" spans="39:39">
      <c r="AM28639" s="445"/>
    </row>
    <row r="28640" spans="39:39">
      <c r="AM28640" s="445"/>
    </row>
    <row r="28641" spans="39:39">
      <c r="AM28641" s="445"/>
    </row>
    <row r="28642" spans="39:39">
      <c r="AM28642" s="445"/>
    </row>
    <row r="28643" spans="39:39">
      <c r="AM28643" s="445"/>
    </row>
    <row r="28644" spans="39:39">
      <c r="AM28644" s="445"/>
    </row>
    <row r="28645" spans="39:39">
      <c r="AM28645" s="445"/>
    </row>
    <row r="28646" spans="39:39">
      <c r="AM28646" s="445"/>
    </row>
    <row r="28647" spans="39:39">
      <c r="AM28647" s="445"/>
    </row>
    <row r="28648" spans="39:39">
      <c r="AM28648" s="445"/>
    </row>
    <row r="28649" spans="39:39">
      <c r="AM28649" s="445"/>
    </row>
    <row r="28650" spans="39:39">
      <c r="AM28650" s="445"/>
    </row>
    <row r="28651" spans="39:39">
      <c r="AM28651" s="445"/>
    </row>
    <row r="28652" spans="39:39">
      <c r="AM28652" s="445"/>
    </row>
    <row r="28653" spans="39:39">
      <c r="AM28653" s="445"/>
    </row>
    <row r="28654" spans="39:39">
      <c r="AM28654" s="445"/>
    </row>
    <row r="28655" spans="39:39">
      <c r="AM28655" s="445"/>
    </row>
    <row r="28656" spans="39:39">
      <c r="AM28656" s="445"/>
    </row>
    <row r="28657" spans="39:39">
      <c r="AM28657" s="445"/>
    </row>
    <row r="28658" spans="39:39">
      <c r="AM28658" s="445"/>
    </row>
    <row r="28659" spans="39:39">
      <c r="AM28659" s="445"/>
    </row>
    <row r="28660" spans="39:39">
      <c r="AM28660" s="445"/>
    </row>
    <row r="28661" spans="39:39">
      <c r="AM28661" s="445"/>
    </row>
    <row r="28662" spans="39:39">
      <c r="AM28662" s="445"/>
    </row>
    <row r="28663" spans="39:39">
      <c r="AM28663" s="445"/>
    </row>
    <row r="28664" spans="39:39">
      <c r="AM28664" s="445"/>
    </row>
    <row r="28665" spans="39:39">
      <c r="AM28665" s="445"/>
    </row>
    <row r="28666" spans="39:39">
      <c r="AM28666" s="445"/>
    </row>
    <row r="28667" spans="39:39">
      <c r="AM28667" s="445"/>
    </row>
    <row r="28668" spans="39:39">
      <c r="AM28668" s="445"/>
    </row>
    <row r="28669" spans="39:39">
      <c r="AM28669" s="445"/>
    </row>
    <row r="28670" spans="39:39">
      <c r="AM28670" s="445"/>
    </row>
    <row r="28671" spans="39:39">
      <c r="AM28671" s="445"/>
    </row>
    <row r="28672" spans="39:39">
      <c r="AM28672" s="445"/>
    </row>
    <row r="28673" spans="39:39">
      <c r="AM28673" s="445"/>
    </row>
    <row r="28674" spans="39:39">
      <c r="AM28674" s="445"/>
    </row>
    <row r="28675" spans="39:39">
      <c r="AM28675" s="445"/>
    </row>
    <row r="28676" spans="39:39">
      <c r="AM28676" s="445"/>
    </row>
    <row r="28677" spans="39:39">
      <c r="AM28677" s="445"/>
    </row>
    <row r="28678" spans="39:39">
      <c r="AM28678" s="445"/>
    </row>
    <row r="28679" spans="39:39">
      <c r="AM28679" s="445"/>
    </row>
    <row r="28680" spans="39:39">
      <c r="AM28680" s="445"/>
    </row>
    <row r="28681" spans="39:39">
      <c r="AM28681" s="445"/>
    </row>
    <row r="28682" spans="39:39">
      <c r="AM28682" s="445"/>
    </row>
    <row r="28683" spans="39:39">
      <c r="AM28683" s="445"/>
    </row>
    <row r="28684" spans="39:39">
      <c r="AM28684" s="445"/>
    </row>
    <row r="28685" spans="39:39">
      <c r="AM28685" s="445"/>
    </row>
    <row r="28686" spans="39:39">
      <c r="AM28686" s="445"/>
    </row>
    <row r="28687" spans="39:39">
      <c r="AM28687" s="445"/>
    </row>
    <row r="28688" spans="39:39">
      <c r="AM28688" s="445"/>
    </row>
    <row r="28689" spans="39:39">
      <c r="AM28689" s="445"/>
    </row>
    <row r="28690" spans="39:39">
      <c r="AM28690" s="445"/>
    </row>
    <row r="28691" spans="39:39">
      <c r="AM28691" s="445"/>
    </row>
    <row r="28692" spans="39:39">
      <c r="AM28692" s="445"/>
    </row>
    <row r="28693" spans="39:39">
      <c r="AM28693" s="445"/>
    </row>
    <row r="28694" spans="39:39">
      <c r="AM28694" s="445"/>
    </row>
    <row r="28695" spans="39:39">
      <c r="AM28695" s="445"/>
    </row>
    <row r="28696" spans="39:39">
      <c r="AM28696" s="445"/>
    </row>
    <row r="28697" spans="39:39">
      <c r="AM28697" s="445"/>
    </row>
    <row r="28698" spans="39:39">
      <c r="AM28698" s="445"/>
    </row>
    <row r="28699" spans="39:39">
      <c r="AM28699" s="445"/>
    </row>
    <row r="28700" spans="39:39">
      <c r="AM28700" s="445"/>
    </row>
    <row r="28701" spans="39:39">
      <c r="AM28701" s="445"/>
    </row>
    <row r="28702" spans="39:39">
      <c r="AM28702" s="445"/>
    </row>
    <row r="28703" spans="39:39">
      <c r="AM28703" s="445"/>
    </row>
    <row r="28704" spans="39:39">
      <c r="AM28704" s="445"/>
    </row>
    <row r="28705" spans="39:39">
      <c r="AM28705" s="445"/>
    </row>
    <row r="28706" spans="39:39">
      <c r="AM28706" s="445"/>
    </row>
    <row r="28707" spans="39:39">
      <c r="AM28707" s="445"/>
    </row>
    <row r="28708" spans="39:39">
      <c r="AM28708" s="445"/>
    </row>
    <row r="28709" spans="39:39">
      <c r="AM28709" s="445"/>
    </row>
    <row r="28710" spans="39:39">
      <c r="AM28710" s="445"/>
    </row>
    <row r="28711" spans="39:39">
      <c r="AM28711" s="445"/>
    </row>
    <row r="28712" spans="39:39">
      <c r="AM28712" s="445"/>
    </row>
    <row r="28713" spans="39:39">
      <c r="AM28713" s="445"/>
    </row>
    <row r="28714" spans="39:39">
      <c r="AM28714" s="445"/>
    </row>
    <row r="28715" spans="39:39">
      <c r="AM28715" s="445"/>
    </row>
    <row r="28716" spans="39:39">
      <c r="AM28716" s="445"/>
    </row>
    <row r="28717" spans="39:39">
      <c r="AM28717" s="445"/>
    </row>
    <row r="28718" spans="39:39">
      <c r="AM28718" s="445"/>
    </row>
    <row r="28719" spans="39:39">
      <c r="AM28719" s="445"/>
    </row>
    <row r="28720" spans="39:39">
      <c r="AM28720" s="445"/>
    </row>
    <row r="28721" spans="39:39">
      <c r="AM28721" s="445"/>
    </row>
    <row r="28722" spans="39:39">
      <c r="AM28722" s="445"/>
    </row>
    <row r="28723" spans="39:39">
      <c r="AM28723" s="445"/>
    </row>
    <row r="28724" spans="39:39">
      <c r="AM28724" s="445"/>
    </row>
    <row r="28725" spans="39:39">
      <c r="AM28725" s="445"/>
    </row>
    <row r="28726" spans="39:39">
      <c r="AM28726" s="445"/>
    </row>
    <row r="28727" spans="39:39">
      <c r="AM28727" s="445"/>
    </row>
    <row r="28728" spans="39:39">
      <c r="AM28728" s="445"/>
    </row>
    <row r="28729" spans="39:39">
      <c r="AM28729" s="445"/>
    </row>
    <row r="28730" spans="39:39">
      <c r="AM28730" s="445"/>
    </row>
    <row r="28731" spans="39:39">
      <c r="AM28731" s="445"/>
    </row>
    <row r="28732" spans="39:39">
      <c r="AM28732" s="445"/>
    </row>
    <row r="28733" spans="39:39">
      <c r="AM28733" s="445"/>
    </row>
    <row r="28734" spans="39:39">
      <c r="AM28734" s="445"/>
    </row>
    <row r="28735" spans="39:39">
      <c r="AM28735" s="445"/>
    </row>
    <row r="28736" spans="39:39">
      <c r="AM28736" s="445"/>
    </row>
    <row r="28737" spans="39:39">
      <c r="AM28737" s="445"/>
    </row>
    <row r="28738" spans="39:39">
      <c r="AM28738" s="445"/>
    </row>
    <row r="28739" spans="39:39">
      <c r="AM28739" s="445"/>
    </row>
    <row r="28740" spans="39:39">
      <c r="AM28740" s="445"/>
    </row>
    <row r="28741" spans="39:39">
      <c r="AM28741" s="445"/>
    </row>
    <row r="28742" spans="39:39">
      <c r="AM28742" s="445"/>
    </row>
    <row r="28743" spans="39:39">
      <c r="AM28743" s="445"/>
    </row>
    <row r="28744" spans="39:39">
      <c r="AM28744" s="445"/>
    </row>
    <row r="28745" spans="39:39">
      <c r="AM28745" s="445"/>
    </row>
    <row r="28746" spans="39:39">
      <c r="AM28746" s="445"/>
    </row>
    <row r="28747" spans="39:39">
      <c r="AM28747" s="445"/>
    </row>
    <row r="28748" spans="39:39">
      <c r="AM28748" s="445"/>
    </row>
    <row r="28749" spans="39:39">
      <c r="AM28749" s="445"/>
    </row>
    <row r="28750" spans="39:39">
      <c r="AM28750" s="445"/>
    </row>
    <row r="28751" spans="39:39">
      <c r="AM28751" s="445"/>
    </row>
    <row r="28752" spans="39:39">
      <c r="AM28752" s="445"/>
    </row>
    <row r="28753" spans="39:39">
      <c r="AM28753" s="445"/>
    </row>
    <row r="28754" spans="39:39">
      <c r="AM28754" s="445"/>
    </row>
    <row r="28755" spans="39:39">
      <c r="AM28755" s="445"/>
    </row>
    <row r="28756" spans="39:39">
      <c r="AM28756" s="445"/>
    </row>
    <row r="28757" spans="39:39">
      <c r="AM28757" s="445"/>
    </row>
    <row r="28758" spans="39:39">
      <c r="AM28758" s="445"/>
    </row>
    <row r="28759" spans="39:39">
      <c r="AM28759" s="445"/>
    </row>
    <row r="28760" spans="39:39">
      <c r="AM28760" s="445"/>
    </row>
    <row r="28761" spans="39:39">
      <c r="AM28761" s="445"/>
    </row>
    <row r="28762" spans="39:39">
      <c r="AM28762" s="445"/>
    </row>
    <row r="28763" spans="39:39">
      <c r="AM28763" s="445"/>
    </row>
    <row r="28764" spans="39:39">
      <c r="AM28764" s="445"/>
    </row>
    <row r="28765" spans="39:39">
      <c r="AM28765" s="445"/>
    </row>
    <row r="28766" spans="39:39">
      <c r="AM28766" s="445"/>
    </row>
    <row r="28767" spans="39:39">
      <c r="AM28767" s="445"/>
    </row>
    <row r="28768" spans="39:39">
      <c r="AM28768" s="445"/>
    </row>
    <row r="28769" spans="39:39">
      <c r="AM28769" s="445"/>
    </row>
    <row r="28770" spans="39:39">
      <c r="AM28770" s="445"/>
    </row>
    <row r="28771" spans="39:39">
      <c r="AM28771" s="445"/>
    </row>
    <row r="28772" spans="39:39">
      <c r="AM28772" s="445"/>
    </row>
    <row r="28773" spans="39:39">
      <c r="AM28773" s="445"/>
    </row>
    <row r="28774" spans="39:39">
      <c r="AM28774" s="445"/>
    </row>
    <row r="28775" spans="39:39">
      <c r="AM28775" s="445"/>
    </row>
    <row r="28776" spans="39:39">
      <c r="AM28776" s="445"/>
    </row>
    <row r="28777" spans="39:39">
      <c r="AM28777" s="445"/>
    </row>
    <row r="28778" spans="39:39">
      <c r="AM28778" s="445"/>
    </row>
    <row r="28779" spans="39:39">
      <c r="AM28779" s="445"/>
    </row>
    <row r="28780" spans="39:39">
      <c r="AM28780" s="445"/>
    </row>
    <row r="28781" spans="39:39">
      <c r="AM28781" s="445"/>
    </row>
    <row r="28782" spans="39:39">
      <c r="AM28782" s="445"/>
    </row>
    <row r="28783" spans="39:39">
      <c r="AM28783" s="445"/>
    </row>
    <row r="28784" spans="39:39">
      <c r="AM28784" s="445"/>
    </row>
    <row r="28785" spans="39:39">
      <c r="AM28785" s="445"/>
    </row>
    <row r="28786" spans="39:39">
      <c r="AM28786" s="445"/>
    </row>
    <row r="28787" spans="39:39">
      <c r="AM28787" s="445"/>
    </row>
    <row r="28788" spans="39:39">
      <c r="AM28788" s="445"/>
    </row>
    <row r="28789" spans="39:39">
      <c r="AM28789" s="445"/>
    </row>
    <row r="28790" spans="39:39">
      <c r="AM28790" s="445"/>
    </row>
    <row r="28791" spans="39:39">
      <c r="AM28791" s="445"/>
    </row>
    <row r="28792" spans="39:39">
      <c r="AM28792" s="445"/>
    </row>
    <row r="28793" spans="39:39">
      <c r="AM28793" s="445"/>
    </row>
    <row r="28794" spans="39:39">
      <c r="AM28794" s="445"/>
    </row>
    <row r="28795" spans="39:39">
      <c r="AM28795" s="445"/>
    </row>
    <row r="28796" spans="39:39">
      <c r="AM28796" s="445"/>
    </row>
    <row r="28797" spans="39:39">
      <c r="AM28797" s="445"/>
    </row>
    <row r="28798" spans="39:39">
      <c r="AM28798" s="445"/>
    </row>
    <row r="28799" spans="39:39">
      <c r="AM28799" s="445"/>
    </row>
    <row r="28800" spans="39:39">
      <c r="AM28800" s="445"/>
    </row>
    <row r="28801" spans="39:39">
      <c r="AM28801" s="445"/>
    </row>
    <row r="28802" spans="39:39">
      <c r="AM28802" s="445"/>
    </row>
    <row r="28803" spans="39:39">
      <c r="AM28803" s="445"/>
    </row>
    <row r="28804" spans="39:39">
      <c r="AM28804" s="445"/>
    </row>
    <row r="28805" spans="39:39">
      <c r="AM28805" s="445"/>
    </row>
    <row r="28806" spans="39:39">
      <c r="AM28806" s="445"/>
    </row>
    <row r="28807" spans="39:39">
      <c r="AM28807" s="445"/>
    </row>
    <row r="28808" spans="39:39">
      <c r="AM28808" s="445"/>
    </row>
    <row r="28809" spans="39:39">
      <c r="AM28809" s="445"/>
    </row>
    <row r="28810" spans="39:39">
      <c r="AM28810" s="445"/>
    </row>
    <row r="28811" spans="39:39">
      <c r="AM28811" s="445"/>
    </row>
    <row r="28812" spans="39:39">
      <c r="AM28812" s="445"/>
    </row>
    <row r="28813" spans="39:39">
      <c r="AM28813" s="445"/>
    </row>
    <row r="28814" spans="39:39">
      <c r="AM28814" s="445"/>
    </row>
    <row r="28815" spans="39:39">
      <c r="AM28815" s="445"/>
    </row>
    <row r="28816" spans="39:39">
      <c r="AM28816" s="445"/>
    </row>
    <row r="28817" spans="39:39">
      <c r="AM28817" s="445"/>
    </row>
    <row r="28818" spans="39:39">
      <c r="AM28818" s="445"/>
    </row>
    <row r="28819" spans="39:39">
      <c r="AM28819" s="445"/>
    </row>
    <row r="28820" spans="39:39">
      <c r="AM28820" s="445"/>
    </row>
    <row r="28821" spans="39:39">
      <c r="AM28821" s="445"/>
    </row>
    <row r="28822" spans="39:39">
      <c r="AM28822" s="445"/>
    </row>
    <row r="28823" spans="39:39">
      <c r="AM28823" s="445"/>
    </row>
    <row r="28824" spans="39:39">
      <c r="AM28824" s="445"/>
    </row>
    <row r="28825" spans="39:39">
      <c r="AM28825" s="445"/>
    </row>
    <row r="28826" spans="39:39">
      <c r="AM28826" s="445"/>
    </row>
    <row r="28827" spans="39:39">
      <c r="AM28827" s="445"/>
    </row>
    <row r="28828" spans="39:39">
      <c r="AM28828" s="445"/>
    </row>
    <row r="28829" spans="39:39">
      <c r="AM28829" s="445"/>
    </row>
    <row r="28830" spans="39:39">
      <c r="AM28830" s="445"/>
    </row>
    <row r="28831" spans="39:39">
      <c r="AM28831" s="445"/>
    </row>
    <row r="28832" spans="39:39">
      <c r="AM28832" s="445"/>
    </row>
    <row r="28833" spans="39:39">
      <c r="AM28833" s="445"/>
    </row>
    <row r="28834" spans="39:39">
      <c r="AM28834" s="445"/>
    </row>
    <row r="28835" spans="39:39">
      <c r="AM28835" s="445"/>
    </row>
    <row r="28836" spans="39:39">
      <c r="AM28836" s="445"/>
    </row>
    <row r="28837" spans="39:39">
      <c r="AM28837" s="445"/>
    </row>
    <row r="28838" spans="39:39">
      <c r="AM28838" s="445"/>
    </row>
    <row r="28839" spans="39:39">
      <c r="AM28839" s="445"/>
    </row>
    <row r="28840" spans="39:39">
      <c r="AM28840" s="445"/>
    </row>
    <row r="28841" spans="39:39">
      <c r="AM28841" s="445"/>
    </row>
    <row r="28842" spans="39:39">
      <c r="AM28842" s="445"/>
    </row>
    <row r="28843" spans="39:39">
      <c r="AM28843" s="445"/>
    </row>
    <row r="28844" spans="39:39">
      <c r="AM28844" s="445"/>
    </row>
    <row r="28845" spans="39:39">
      <c r="AM28845" s="445"/>
    </row>
    <row r="28846" spans="39:39">
      <c r="AM28846" s="445"/>
    </row>
    <row r="28847" spans="39:39">
      <c r="AM28847" s="445"/>
    </row>
    <row r="28848" spans="39:39">
      <c r="AM28848" s="445"/>
    </row>
    <row r="28849" spans="39:39">
      <c r="AM28849" s="445"/>
    </row>
    <row r="28850" spans="39:39">
      <c r="AM28850" s="445"/>
    </row>
    <row r="28851" spans="39:39">
      <c r="AM28851" s="445"/>
    </row>
    <row r="28852" spans="39:39">
      <c r="AM28852" s="445"/>
    </row>
    <row r="28853" spans="39:39">
      <c r="AM28853" s="445"/>
    </row>
    <row r="28854" spans="39:39">
      <c r="AM28854" s="445"/>
    </row>
    <row r="28855" spans="39:39">
      <c r="AM28855" s="445"/>
    </row>
    <row r="28856" spans="39:39">
      <c r="AM28856" s="445"/>
    </row>
    <row r="28857" spans="39:39">
      <c r="AM28857" s="445"/>
    </row>
    <row r="28858" spans="39:39">
      <c r="AM28858" s="445"/>
    </row>
    <row r="28859" spans="39:39">
      <c r="AM28859" s="445"/>
    </row>
    <row r="28860" spans="39:39">
      <c r="AM28860" s="445"/>
    </row>
    <row r="28861" spans="39:39">
      <c r="AM28861" s="445"/>
    </row>
    <row r="28862" spans="39:39">
      <c r="AM28862" s="445"/>
    </row>
    <row r="28863" spans="39:39">
      <c r="AM28863" s="445"/>
    </row>
    <row r="28864" spans="39:39">
      <c r="AM28864" s="445"/>
    </row>
    <row r="28865" spans="39:39">
      <c r="AM28865" s="445"/>
    </row>
    <row r="28866" spans="39:39">
      <c r="AM28866" s="445"/>
    </row>
    <row r="28867" spans="39:39">
      <c r="AM28867" s="445"/>
    </row>
    <row r="28868" spans="39:39">
      <c r="AM28868" s="445"/>
    </row>
    <row r="28869" spans="39:39">
      <c r="AM28869" s="445"/>
    </row>
    <row r="28870" spans="39:39">
      <c r="AM28870" s="445"/>
    </row>
    <row r="28871" spans="39:39">
      <c r="AM28871" s="445"/>
    </row>
    <row r="28872" spans="39:39">
      <c r="AM28872" s="445"/>
    </row>
    <row r="28873" spans="39:39">
      <c r="AM28873" s="445"/>
    </row>
    <row r="28874" spans="39:39">
      <c r="AM28874" s="445"/>
    </row>
    <row r="28875" spans="39:39">
      <c r="AM28875" s="445"/>
    </row>
    <row r="28876" spans="39:39">
      <c r="AM28876" s="445"/>
    </row>
    <row r="28877" spans="39:39">
      <c r="AM28877" s="445"/>
    </row>
    <row r="28878" spans="39:39">
      <c r="AM28878" s="445"/>
    </row>
    <row r="28879" spans="39:39">
      <c r="AM28879" s="445"/>
    </row>
    <row r="28880" spans="39:39">
      <c r="AM28880" s="445"/>
    </row>
    <row r="28881" spans="39:39">
      <c r="AM28881" s="445"/>
    </row>
    <row r="28882" spans="39:39">
      <c r="AM28882" s="445"/>
    </row>
    <row r="28883" spans="39:39">
      <c r="AM28883" s="445"/>
    </row>
    <row r="28884" spans="39:39">
      <c r="AM28884" s="445"/>
    </row>
    <row r="28885" spans="39:39">
      <c r="AM28885" s="445"/>
    </row>
    <row r="28886" spans="39:39">
      <c r="AM28886" s="445"/>
    </row>
    <row r="28887" spans="39:39">
      <c r="AM28887" s="445"/>
    </row>
    <row r="28888" spans="39:39">
      <c r="AM28888" s="445"/>
    </row>
    <row r="28889" spans="39:39">
      <c r="AM28889" s="445"/>
    </row>
    <row r="28890" spans="39:39">
      <c r="AM28890" s="445"/>
    </row>
    <row r="28891" spans="39:39">
      <c r="AM28891" s="445"/>
    </row>
    <row r="28892" spans="39:39">
      <c r="AM28892" s="445"/>
    </row>
    <row r="28893" spans="39:39">
      <c r="AM28893" s="445"/>
    </row>
    <row r="28894" spans="39:39">
      <c r="AM28894" s="445"/>
    </row>
    <row r="28895" spans="39:39">
      <c r="AM28895" s="445"/>
    </row>
    <row r="28896" spans="39:39">
      <c r="AM28896" s="445"/>
    </row>
    <row r="28897" spans="39:39">
      <c r="AM28897" s="445"/>
    </row>
    <row r="28898" spans="39:39">
      <c r="AM28898" s="445"/>
    </row>
    <row r="28899" spans="39:39">
      <c r="AM28899" s="445"/>
    </row>
    <row r="28900" spans="39:39">
      <c r="AM28900" s="445"/>
    </row>
    <row r="28901" spans="39:39">
      <c r="AM28901" s="445"/>
    </row>
    <row r="28902" spans="39:39">
      <c r="AM28902" s="445"/>
    </row>
    <row r="28903" spans="39:39">
      <c r="AM28903" s="445"/>
    </row>
    <row r="28904" spans="39:39">
      <c r="AM28904" s="445"/>
    </row>
    <row r="28905" spans="39:39">
      <c r="AM28905" s="445"/>
    </row>
    <row r="28906" spans="39:39">
      <c r="AM28906" s="445"/>
    </row>
    <row r="28907" spans="39:39">
      <c r="AM28907" s="445"/>
    </row>
    <row r="28908" spans="39:39">
      <c r="AM28908" s="445"/>
    </row>
    <row r="28909" spans="39:39">
      <c r="AM28909" s="445"/>
    </row>
    <row r="28910" spans="39:39">
      <c r="AM28910" s="445"/>
    </row>
    <row r="28911" spans="39:39">
      <c r="AM28911" s="445"/>
    </row>
    <row r="28912" spans="39:39">
      <c r="AM28912" s="445"/>
    </row>
    <row r="28913" spans="39:39">
      <c r="AM28913" s="445"/>
    </row>
    <row r="28914" spans="39:39">
      <c r="AM28914" s="445"/>
    </row>
    <row r="28915" spans="39:39">
      <c r="AM28915" s="445"/>
    </row>
    <row r="28916" spans="39:39">
      <c r="AM28916" s="445"/>
    </row>
    <row r="28917" spans="39:39">
      <c r="AM28917" s="445"/>
    </row>
    <row r="28918" spans="39:39">
      <c r="AM28918" s="445"/>
    </row>
    <row r="28919" spans="39:39">
      <c r="AM28919" s="445"/>
    </row>
    <row r="28920" spans="39:39">
      <c r="AM28920" s="445"/>
    </row>
    <row r="28921" spans="39:39">
      <c r="AM28921" s="445"/>
    </row>
    <row r="28922" spans="39:39">
      <c r="AM28922" s="445"/>
    </row>
    <row r="28923" spans="39:39">
      <c r="AM28923" s="445"/>
    </row>
    <row r="28924" spans="39:39">
      <c r="AM28924" s="445"/>
    </row>
    <row r="28925" spans="39:39">
      <c r="AM28925" s="445"/>
    </row>
    <row r="28926" spans="39:39">
      <c r="AM28926" s="445"/>
    </row>
    <row r="28927" spans="39:39">
      <c r="AM28927" s="445"/>
    </row>
    <row r="28928" spans="39:39">
      <c r="AM28928" s="445"/>
    </row>
    <row r="28929" spans="39:39">
      <c r="AM28929" s="445"/>
    </row>
    <row r="28930" spans="39:39">
      <c r="AM28930" s="445"/>
    </row>
    <row r="28931" spans="39:39">
      <c r="AM28931" s="445"/>
    </row>
    <row r="28932" spans="39:39">
      <c r="AM28932" s="445"/>
    </row>
    <row r="28933" spans="39:39">
      <c r="AM28933" s="445"/>
    </row>
    <row r="28934" spans="39:39">
      <c r="AM28934" s="445"/>
    </row>
    <row r="28935" spans="39:39">
      <c r="AM28935" s="445"/>
    </row>
    <row r="28936" spans="39:39">
      <c r="AM28936" s="445"/>
    </row>
    <row r="28937" spans="39:39">
      <c r="AM28937" s="445"/>
    </row>
    <row r="28938" spans="39:39">
      <c r="AM28938" s="445"/>
    </row>
    <row r="28939" spans="39:39">
      <c r="AM28939" s="445"/>
    </row>
    <row r="28940" spans="39:39">
      <c r="AM28940" s="445"/>
    </row>
    <row r="28941" spans="39:39">
      <c r="AM28941" s="445"/>
    </row>
    <row r="28942" spans="39:39">
      <c r="AM28942" s="445"/>
    </row>
    <row r="28943" spans="39:39">
      <c r="AM28943" s="445"/>
    </row>
    <row r="28944" spans="39:39">
      <c r="AM28944" s="445"/>
    </row>
    <row r="28945" spans="39:39">
      <c r="AM28945" s="445"/>
    </row>
    <row r="28946" spans="39:39">
      <c r="AM28946" s="445"/>
    </row>
    <row r="28947" spans="39:39">
      <c r="AM28947" s="445"/>
    </row>
    <row r="28948" spans="39:39">
      <c r="AM28948" s="445"/>
    </row>
    <row r="28949" spans="39:39">
      <c r="AM28949" s="445"/>
    </row>
    <row r="28950" spans="39:39">
      <c r="AM28950" s="445"/>
    </row>
    <row r="28951" spans="39:39">
      <c r="AM28951" s="445"/>
    </row>
    <row r="28952" spans="39:39">
      <c r="AM28952" s="445"/>
    </row>
    <row r="28953" spans="39:39">
      <c r="AM28953" s="445"/>
    </row>
    <row r="28954" spans="39:39">
      <c r="AM28954" s="445"/>
    </row>
    <row r="28955" spans="39:39">
      <c r="AM28955" s="445"/>
    </row>
    <row r="28956" spans="39:39">
      <c r="AM28956" s="445"/>
    </row>
    <row r="28957" spans="39:39">
      <c r="AM28957" s="445"/>
    </row>
    <row r="28958" spans="39:39">
      <c r="AM28958" s="445"/>
    </row>
    <row r="28959" spans="39:39">
      <c r="AM28959" s="445"/>
    </row>
    <row r="28960" spans="39:39">
      <c r="AM28960" s="445"/>
    </row>
    <row r="28961" spans="39:39">
      <c r="AM28961" s="445"/>
    </row>
    <row r="28962" spans="39:39">
      <c r="AM28962" s="445"/>
    </row>
    <row r="28963" spans="39:39">
      <c r="AM28963" s="445"/>
    </row>
    <row r="28964" spans="39:39">
      <c r="AM28964" s="445"/>
    </row>
    <row r="28965" spans="39:39">
      <c r="AM28965" s="445"/>
    </row>
    <row r="28966" spans="39:39">
      <c r="AM28966" s="445"/>
    </row>
    <row r="28967" spans="39:39">
      <c r="AM28967" s="445"/>
    </row>
    <row r="28968" spans="39:39">
      <c r="AM28968" s="445"/>
    </row>
    <row r="28969" spans="39:39">
      <c r="AM28969" s="445"/>
    </row>
    <row r="28970" spans="39:39">
      <c r="AM28970" s="445"/>
    </row>
    <row r="28971" spans="39:39">
      <c r="AM28971" s="445"/>
    </row>
    <row r="28972" spans="39:39">
      <c r="AM28972" s="445"/>
    </row>
    <row r="28973" spans="39:39">
      <c r="AM28973" s="445"/>
    </row>
    <row r="28974" spans="39:39">
      <c r="AM28974" s="445"/>
    </row>
    <row r="28975" spans="39:39">
      <c r="AM28975" s="445"/>
    </row>
    <row r="28976" spans="39:39">
      <c r="AM28976" s="445"/>
    </row>
    <row r="28977" spans="39:39">
      <c r="AM28977" s="445"/>
    </row>
    <row r="28978" spans="39:39">
      <c r="AM28978" s="445"/>
    </row>
    <row r="28979" spans="39:39">
      <c r="AM28979" s="445"/>
    </row>
    <row r="28980" spans="39:39">
      <c r="AM28980" s="445"/>
    </row>
    <row r="28981" spans="39:39">
      <c r="AM28981" s="445"/>
    </row>
    <row r="28982" spans="39:39">
      <c r="AM28982" s="445"/>
    </row>
    <row r="28983" spans="39:39">
      <c r="AM28983" s="445"/>
    </row>
    <row r="28984" spans="39:39">
      <c r="AM28984" s="445"/>
    </row>
    <row r="28985" spans="39:39">
      <c r="AM28985" s="445"/>
    </row>
    <row r="28986" spans="39:39">
      <c r="AM28986" s="445"/>
    </row>
    <row r="28987" spans="39:39">
      <c r="AM28987" s="445"/>
    </row>
    <row r="28988" spans="39:39">
      <c r="AM28988" s="445"/>
    </row>
    <row r="28989" spans="39:39">
      <c r="AM28989" s="445"/>
    </row>
    <row r="28990" spans="39:39">
      <c r="AM28990" s="445"/>
    </row>
    <row r="28991" spans="39:39">
      <c r="AM28991" s="445"/>
    </row>
    <row r="28992" spans="39:39">
      <c r="AM28992" s="445"/>
    </row>
    <row r="28993" spans="39:39">
      <c r="AM28993" s="445"/>
    </row>
    <row r="28994" spans="39:39">
      <c r="AM28994" s="445"/>
    </row>
    <row r="28995" spans="39:39">
      <c r="AM28995" s="445"/>
    </row>
    <row r="28996" spans="39:39">
      <c r="AM28996" s="445"/>
    </row>
    <row r="28997" spans="39:39">
      <c r="AM28997" s="445"/>
    </row>
    <row r="28998" spans="39:39">
      <c r="AM28998" s="445"/>
    </row>
    <row r="28999" spans="39:39">
      <c r="AM28999" s="445"/>
    </row>
    <row r="29000" spans="39:39">
      <c r="AM29000" s="445"/>
    </row>
    <row r="29001" spans="39:39">
      <c r="AM29001" s="445"/>
    </row>
    <row r="29002" spans="39:39">
      <c r="AM29002" s="445"/>
    </row>
    <row r="29003" spans="39:39">
      <c r="AM29003" s="445"/>
    </row>
    <row r="29004" spans="39:39">
      <c r="AM29004" s="445"/>
    </row>
    <row r="29005" spans="39:39">
      <c r="AM29005" s="445"/>
    </row>
    <row r="29006" spans="39:39">
      <c r="AM29006" s="445"/>
    </row>
    <row r="29007" spans="39:39">
      <c r="AM29007" s="445"/>
    </row>
    <row r="29008" spans="39:39">
      <c r="AM29008" s="445"/>
    </row>
    <row r="29009" spans="39:39">
      <c r="AM29009" s="445"/>
    </row>
    <row r="29010" spans="39:39">
      <c r="AM29010" s="445"/>
    </row>
    <row r="29011" spans="39:39">
      <c r="AM29011" s="445"/>
    </row>
    <row r="29012" spans="39:39">
      <c r="AM29012" s="445"/>
    </row>
    <row r="29013" spans="39:39">
      <c r="AM29013" s="445"/>
    </row>
    <row r="29014" spans="39:39">
      <c r="AM29014" s="445"/>
    </row>
    <row r="29015" spans="39:39">
      <c r="AM29015" s="445"/>
    </row>
    <row r="29016" spans="39:39">
      <c r="AM29016" s="445"/>
    </row>
    <row r="29017" spans="39:39">
      <c r="AM29017" s="445"/>
    </row>
    <row r="29018" spans="39:39">
      <c r="AM29018" s="445"/>
    </row>
    <row r="29019" spans="39:39">
      <c r="AM29019" s="445"/>
    </row>
    <row r="29020" spans="39:39">
      <c r="AM29020" s="445"/>
    </row>
    <row r="29021" spans="39:39">
      <c r="AM29021" s="445"/>
    </row>
    <row r="29022" spans="39:39">
      <c r="AM29022" s="445"/>
    </row>
    <row r="29023" spans="39:39">
      <c r="AM29023" s="445"/>
    </row>
    <row r="29024" spans="39:39">
      <c r="AM29024" s="445"/>
    </row>
    <row r="29025" spans="39:39">
      <c r="AM29025" s="445"/>
    </row>
    <row r="29026" spans="39:39">
      <c r="AM29026" s="445"/>
    </row>
    <row r="29027" spans="39:39">
      <c r="AM29027" s="445"/>
    </row>
    <row r="29028" spans="39:39">
      <c r="AM29028" s="445"/>
    </row>
    <row r="29029" spans="39:39">
      <c r="AM29029" s="445"/>
    </row>
    <row r="29030" spans="39:39">
      <c r="AM29030" s="445"/>
    </row>
    <row r="29031" spans="39:39">
      <c r="AM29031" s="445"/>
    </row>
    <row r="29032" spans="39:39">
      <c r="AM29032" s="445"/>
    </row>
    <row r="29033" spans="39:39">
      <c r="AM29033" s="445"/>
    </row>
    <row r="29034" spans="39:39">
      <c r="AM29034" s="445"/>
    </row>
    <row r="29035" spans="39:39">
      <c r="AM29035" s="445"/>
    </row>
    <row r="29036" spans="39:39">
      <c r="AM29036" s="445"/>
    </row>
    <row r="29037" spans="39:39">
      <c r="AM29037" s="445"/>
    </row>
    <row r="29038" spans="39:39">
      <c r="AM29038" s="445"/>
    </row>
    <row r="29039" spans="39:39">
      <c r="AM29039" s="445"/>
    </row>
    <row r="29040" spans="39:39">
      <c r="AM29040" s="445"/>
    </row>
    <row r="29041" spans="39:39">
      <c r="AM29041" s="445"/>
    </row>
    <row r="29042" spans="39:39">
      <c r="AM29042" s="445"/>
    </row>
    <row r="29043" spans="39:39">
      <c r="AM29043" s="445"/>
    </row>
    <row r="29044" spans="39:39">
      <c r="AM29044" s="445"/>
    </row>
    <row r="29045" spans="39:39">
      <c r="AM29045" s="445"/>
    </row>
    <row r="29046" spans="39:39">
      <c r="AM29046" s="445"/>
    </row>
    <row r="29047" spans="39:39">
      <c r="AM29047" s="445"/>
    </row>
    <row r="29048" spans="39:39">
      <c r="AM29048" s="445"/>
    </row>
    <row r="29049" spans="39:39">
      <c r="AM29049" s="445"/>
    </row>
    <row r="29050" spans="39:39">
      <c r="AM29050" s="445"/>
    </row>
    <row r="29051" spans="39:39">
      <c r="AM29051" s="445"/>
    </row>
    <row r="29052" spans="39:39">
      <c r="AM29052" s="445"/>
    </row>
    <row r="29053" spans="39:39">
      <c r="AM29053" s="445"/>
    </row>
    <row r="29054" spans="39:39">
      <c r="AM29054" s="445"/>
    </row>
    <row r="29055" spans="39:39">
      <c r="AM29055" s="445"/>
    </row>
    <row r="29056" spans="39:39">
      <c r="AM29056" s="445"/>
    </row>
    <row r="29057" spans="39:39">
      <c r="AM29057" s="445"/>
    </row>
    <row r="29058" spans="39:39">
      <c r="AM29058" s="445"/>
    </row>
    <row r="29059" spans="39:39">
      <c r="AM29059" s="445"/>
    </row>
    <row r="29060" spans="39:39">
      <c r="AM29060" s="445"/>
    </row>
    <row r="29061" spans="39:39">
      <c r="AM29061" s="445"/>
    </row>
    <row r="29062" spans="39:39">
      <c r="AM29062" s="445"/>
    </row>
    <row r="29063" spans="39:39">
      <c r="AM29063" s="445"/>
    </row>
    <row r="29064" spans="39:39">
      <c r="AM29064" s="445"/>
    </row>
    <row r="29065" spans="39:39">
      <c r="AM29065" s="445"/>
    </row>
    <row r="29066" spans="39:39">
      <c r="AM29066" s="445"/>
    </row>
    <row r="29067" spans="39:39">
      <c r="AM29067" s="445"/>
    </row>
    <row r="29068" spans="39:39">
      <c r="AM29068" s="445"/>
    </row>
    <row r="29069" spans="39:39">
      <c r="AM29069" s="445"/>
    </row>
    <row r="29070" spans="39:39">
      <c r="AM29070" s="445"/>
    </row>
    <row r="29071" spans="39:39">
      <c r="AM29071" s="445"/>
    </row>
    <row r="29072" spans="39:39">
      <c r="AM29072" s="445"/>
    </row>
    <row r="29073" spans="39:39">
      <c r="AM29073" s="445"/>
    </row>
    <row r="29074" spans="39:39">
      <c r="AM29074" s="445"/>
    </row>
    <row r="29075" spans="39:39">
      <c r="AM29075" s="445"/>
    </row>
    <row r="29076" spans="39:39">
      <c r="AM29076" s="445"/>
    </row>
    <row r="29077" spans="39:39">
      <c r="AM29077" s="445"/>
    </row>
    <row r="29078" spans="39:39">
      <c r="AM29078" s="445"/>
    </row>
    <row r="29079" spans="39:39">
      <c r="AM29079" s="445"/>
    </row>
    <row r="29080" spans="39:39">
      <c r="AM29080" s="445"/>
    </row>
    <row r="29081" spans="39:39">
      <c r="AM29081" s="445"/>
    </row>
    <row r="29082" spans="39:39">
      <c r="AM29082" s="445"/>
    </row>
    <row r="29083" spans="39:39">
      <c r="AM29083" s="445"/>
    </row>
    <row r="29084" spans="39:39">
      <c r="AM29084" s="445"/>
    </row>
    <row r="29085" spans="39:39">
      <c r="AM29085" s="445"/>
    </row>
    <row r="29086" spans="39:39">
      <c r="AM29086" s="445"/>
    </row>
    <row r="29087" spans="39:39">
      <c r="AM29087" s="445"/>
    </row>
    <row r="29088" spans="39:39">
      <c r="AM29088" s="445"/>
    </row>
    <row r="29089" spans="39:39">
      <c r="AM29089" s="445"/>
    </row>
    <row r="29090" spans="39:39">
      <c r="AM29090" s="445"/>
    </row>
    <row r="29091" spans="39:39">
      <c r="AM29091" s="445"/>
    </row>
    <row r="29092" spans="39:39">
      <c r="AM29092" s="445"/>
    </row>
    <row r="29093" spans="39:39">
      <c r="AM29093" s="445"/>
    </row>
    <row r="29094" spans="39:39">
      <c r="AM29094" s="445"/>
    </row>
    <row r="29095" spans="39:39">
      <c r="AM29095" s="445"/>
    </row>
    <row r="29096" spans="39:39">
      <c r="AM29096" s="445"/>
    </row>
    <row r="29097" spans="39:39">
      <c r="AM29097" s="445"/>
    </row>
    <row r="29098" spans="39:39">
      <c r="AM29098" s="445"/>
    </row>
    <row r="29099" spans="39:39">
      <c r="AM29099" s="445"/>
    </row>
    <row r="29100" spans="39:39">
      <c r="AM29100" s="445"/>
    </row>
    <row r="29101" spans="39:39">
      <c r="AM29101" s="445"/>
    </row>
    <row r="29102" spans="39:39">
      <c r="AM29102" s="445"/>
    </row>
    <row r="29103" spans="39:39">
      <c r="AM29103" s="445"/>
    </row>
    <row r="29104" spans="39:39">
      <c r="AM29104" s="445"/>
    </row>
    <row r="29105" spans="39:39">
      <c r="AM29105" s="445"/>
    </row>
    <row r="29106" spans="39:39">
      <c r="AM29106" s="445"/>
    </row>
    <row r="29107" spans="39:39">
      <c r="AM29107" s="445"/>
    </row>
    <row r="29108" spans="39:39">
      <c r="AM29108" s="445"/>
    </row>
    <row r="29109" spans="39:39">
      <c r="AM29109" s="445"/>
    </row>
    <row r="29110" spans="39:39">
      <c r="AM29110" s="445"/>
    </row>
    <row r="29111" spans="39:39">
      <c r="AM29111" s="445"/>
    </row>
    <row r="29112" spans="39:39">
      <c r="AM29112" s="445"/>
    </row>
    <row r="29113" spans="39:39">
      <c r="AM29113" s="445"/>
    </row>
    <row r="29114" spans="39:39">
      <c r="AM29114" s="445"/>
    </row>
    <row r="29115" spans="39:39">
      <c r="AM29115" s="445"/>
    </row>
    <row r="29116" spans="39:39">
      <c r="AM29116" s="445"/>
    </row>
    <row r="29117" spans="39:39">
      <c r="AM29117" s="445"/>
    </row>
    <row r="29118" spans="39:39">
      <c r="AM29118" s="445"/>
    </row>
    <row r="29119" spans="39:39">
      <c r="AM29119" s="445"/>
    </row>
    <row r="29120" spans="39:39">
      <c r="AM29120" s="445"/>
    </row>
    <row r="29121" spans="39:39">
      <c r="AM29121" s="445"/>
    </row>
    <row r="29122" spans="39:39">
      <c r="AM29122" s="445"/>
    </row>
    <row r="29123" spans="39:39">
      <c r="AM29123" s="445"/>
    </row>
    <row r="29124" spans="39:39">
      <c r="AM29124" s="445"/>
    </row>
    <row r="29125" spans="39:39">
      <c r="AM29125" s="445"/>
    </row>
    <row r="29126" spans="39:39">
      <c r="AM29126" s="445"/>
    </row>
    <row r="29127" spans="39:39">
      <c r="AM29127" s="445"/>
    </row>
    <row r="29128" spans="39:39">
      <c r="AM29128" s="445"/>
    </row>
    <row r="29129" spans="39:39">
      <c r="AM29129" s="445"/>
    </row>
    <row r="29130" spans="39:39">
      <c r="AM29130" s="445"/>
    </row>
    <row r="29131" spans="39:39">
      <c r="AM29131" s="445"/>
    </row>
    <row r="29132" spans="39:39">
      <c r="AM29132" s="445"/>
    </row>
    <row r="29133" spans="39:39">
      <c r="AM29133" s="445"/>
    </row>
    <row r="29134" spans="39:39">
      <c r="AM29134" s="445"/>
    </row>
    <row r="29135" spans="39:39">
      <c r="AM29135" s="445"/>
    </row>
    <row r="29136" spans="39:39">
      <c r="AM29136" s="445"/>
    </row>
    <row r="29137" spans="39:39">
      <c r="AM29137" s="445"/>
    </row>
    <row r="29138" spans="39:39">
      <c r="AM29138" s="445"/>
    </row>
    <row r="29139" spans="39:39">
      <c r="AM29139" s="445"/>
    </row>
    <row r="29140" spans="39:39">
      <c r="AM29140" s="445"/>
    </row>
    <row r="29141" spans="39:39">
      <c r="AM29141" s="445"/>
    </row>
    <row r="29142" spans="39:39">
      <c r="AM29142" s="445"/>
    </row>
    <row r="29143" spans="39:39">
      <c r="AM29143" s="445"/>
    </row>
    <row r="29144" spans="39:39">
      <c r="AM29144" s="445"/>
    </row>
    <row r="29145" spans="39:39">
      <c r="AM29145" s="445"/>
    </row>
    <row r="29146" spans="39:39">
      <c r="AM29146" s="445"/>
    </row>
    <row r="29147" spans="39:39">
      <c r="AM29147" s="445"/>
    </row>
    <row r="29148" spans="39:39">
      <c r="AM29148" s="445"/>
    </row>
    <row r="29149" spans="39:39">
      <c r="AM29149" s="445"/>
    </row>
    <row r="29150" spans="39:39">
      <c r="AM29150" s="445"/>
    </row>
    <row r="29151" spans="39:39">
      <c r="AM29151" s="445"/>
    </row>
    <row r="29152" spans="39:39">
      <c r="AM29152" s="445"/>
    </row>
    <row r="29153" spans="39:39">
      <c r="AM29153" s="445"/>
    </row>
    <row r="29154" spans="39:39">
      <c r="AM29154" s="445"/>
    </row>
    <row r="29155" spans="39:39">
      <c r="AM29155" s="445"/>
    </row>
    <row r="29156" spans="39:39">
      <c r="AM29156" s="445"/>
    </row>
    <row r="29157" spans="39:39">
      <c r="AM29157" s="445"/>
    </row>
    <row r="29158" spans="39:39">
      <c r="AM29158" s="445"/>
    </row>
    <row r="29159" spans="39:39">
      <c r="AM29159" s="445"/>
    </row>
    <row r="29160" spans="39:39">
      <c r="AM29160" s="445"/>
    </row>
    <row r="29161" spans="39:39">
      <c r="AM29161" s="445"/>
    </row>
    <row r="29162" spans="39:39">
      <c r="AM29162" s="445"/>
    </row>
    <row r="29163" spans="39:39">
      <c r="AM29163" s="445"/>
    </row>
    <row r="29164" spans="39:39">
      <c r="AM29164" s="445"/>
    </row>
    <row r="29165" spans="39:39">
      <c r="AM29165" s="445"/>
    </row>
    <row r="29166" spans="39:39">
      <c r="AM29166" s="445"/>
    </row>
    <row r="29167" spans="39:39">
      <c r="AM29167" s="445"/>
    </row>
    <row r="29168" spans="39:39">
      <c r="AM29168" s="445"/>
    </row>
    <row r="29169" spans="39:39">
      <c r="AM29169" s="445"/>
    </row>
    <row r="29170" spans="39:39">
      <c r="AM29170" s="445"/>
    </row>
    <row r="29171" spans="39:39">
      <c r="AM29171" s="445"/>
    </row>
    <row r="29172" spans="39:39">
      <c r="AM29172" s="445"/>
    </row>
    <row r="29173" spans="39:39">
      <c r="AM29173" s="445"/>
    </row>
    <row r="29174" spans="39:39">
      <c r="AM29174" s="445"/>
    </row>
    <row r="29175" spans="39:39">
      <c r="AM29175" s="445"/>
    </row>
    <row r="29176" spans="39:39">
      <c r="AM29176" s="445"/>
    </row>
    <row r="29177" spans="39:39">
      <c r="AM29177" s="445"/>
    </row>
    <row r="29178" spans="39:39">
      <c r="AM29178" s="445"/>
    </row>
    <row r="29179" spans="39:39">
      <c r="AM29179" s="445"/>
    </row>
    <row r="29180" spans="39:39">
      <c r="AM29180" s="445"/>
    </row>
    <row r="29181" spans="39:39">
      <c r="AM29181" s="445"/>
    </row>
    <row r="29182" spans="39:39">
      <c r="AM29182" s="445"/>
    </row>
    <row r="29183" spans="39:39">
      <c r="AM29183" s="445"/>
    </row>
    <row r="29184" spans="39:39">
      <c r="AM29184" s="445"/>
    </row>
    <row r="29185" spans="39:39">
      <c r="AM29185" s="445"/>
    </row>
    <row r="29186" spans="39:39">
      <c r="AM29186" s="445"/>
    </row>
    <row r="29187" spans="39:39">
      <c r="AM29187" s="445"/>
    </row>
    <row r="29188" spans="39:39">
      <c r="AM29188" s="445"/>
    </row>
    <row r="29189" spans="39:39">
      <c r="AM29189" s="445"/>
    </row>
    <row r="29190" spans="39:39">
      <c r="AM29190" s="445"/>
    </row>
    <row r="29191" spans="39:39">
      <c r="AM29191" s="445"/>
    </row>
    <row r="29192" spans="39:39">
      <c r="AM29192" s="445"/>
    </row>
    <row r="29193" spans="39:39">
      <c r="AM29193" s="445"/>
    </row>
    <row r="29194" spans="39:39">
      <c r="AM29194" s="445"/>
    </row>
    <row r="29195" spans="39:39">
      <c r="AM29195" s="445"/>
    </row>
    <row r="29196" spans="39:39">
      <c r="AM29196" s="445"/>
    </row>
    <row r="29197" spans="39:39">
      <c r="AM29197" s="445"/>
    </row>
    <row r="29198" spans="39:39">
      <c r="AM29198" s="445"/>
    </row>
    <row r="29199" spans="39:39">
      <c r="AM29199" s="445"/>
    </row>
    <row r="29200" spans="39:39">
      <c r="AM29200" s="445"/>
    </row>
    <row r="29201" spans="39:39">
      <c r="AM29201" s="445"/>
    </row>
    <row r="29202" spans="39:39">
      <c r="AM29202" s="445"/>
    </row>
    <row r="29203" spans="39:39">
      <c r="AM29203" s="445"/>
    </row>
    <row r="29204" spans="39:39">
      <c r="AM29204" s="445"/>
    </row>
    <row r="29205" spans="39:39">
      <c r="AM29205" s="445"/>
    </row>
    <row r="29206" spans="39:39">
      <c r="AM29206" s="445"/>
    </row>
    <row r="29207" spans="39:39">
      <c r="AM29207" s="445"/>
    </row>
    <row r="29208" spans="39:39">
      <c r="AM29208" s="445"/>
    </row>
    <row r="29209" spans="39:39">
      <c r="AM29209" s="445"/>
    </row>
    <row r="29210" spans="39:39">
      <c r="AM29210" s="445"/>
    </row>
    <row r="29211" spans="39:39">
      <c r="AM29211" s="445"/>
    </row>
    <row r="29212" spans="39:39">
      <c r="AM29212" s="445"/>
    </row>
    <row r="29213" spans="39:39">
      <c r="AM29213" s="445"/>
    </row>
    <row r="29214" spans="39:39">
      <c r="AM29214" s="445"/>
    </row>
    <row r="29215" spans="39:39">
      <c r="AM29215" s="445"/>
    </row>
    <row r="29216" spans="39:39">
      <c r="AM29216" s="445"/>
    </row>
    <row r="29217" spans="39:39">
      <c r="AM29217" s="445"/>
    </row>
    <row r="29218" spans="39:39">
      <c r="AM29218" s="445"/>
    </row>
    <row r="29219" spans="39:39">
      <c r="AM29219" s="445"/>
    </row>
    <row r="29220" spans="39:39">
      <c r="AM29220" s="445"/>
    </row>
    <row r="29221" spans="39:39">
      <c r="AM29221" s="445"/>
    </row>
    <row r="29222" spans="39:39">
      <c r="AM29222" s="445"/>
    </row>
    <row r="29223" spans="39:39">
      <c r="AM29223" s="445"/>
    </row>
    <row r="29224" spans="39:39">
      <c r="AM29224" s="445"/>
    </row>
    <row r="29225" spans="39:39">
      <c r="AM29225" s="445"/>
    </row>
    <row r="29226" spans="39:39">
      <c r="AM29226" s="445"/>
    </row>
    <row r="29227" spans="39:39">
      <c r="AM29227" s="445"/>
    </row>
    <row r="29228" spans="39:39">
      <c r="AM29228" s="445"/>
    </row>
    <row r="29229" spans="39:39">
      <c r="AM29229" s="445"/>
    </row>
    <row r="29230" spans="39:39">
      <c r="AM29230" s="445"/>
    </row>
    <row r="29231" spans="39:39">
      <c r="AM29231" s="445"/>
    </row>
    <row r="29232" spans="39:39">
      <c r="AM29232" s="445"/>
    </row>
    <row r="29233" spans="39:39">
      <c r="AM29233" s="445"/>
    </row>
    <row r="29234" spans="39:39">
      <c r="AM29234" s="445"/>
    </row>
    <row r="29235" spans="39:39">
      <c r="AM29235" s="445"/>
    </row>
    <row r="29236" spans="39:39">
      <c r="AM29236" s="445"/>
    </row>
    <row r="29237" spans="39:39">
      <c r="AM29237" s="445"/>
    </row>
    <row r="29238" spans="39:39">
      <c r="AM29238" s="445"/>
    </row>
    <row r="29239" spans="39:39">
      <c r="AM29239" s="445"/>
    </row>
    <row r="29240" spans="39:39">
      <c r="AM29240" s="445"/>
    </row>
    <row r="29241" spans="39:39">
      <c r="AM29241" s="445"/>
    </row>
    <row r="29242" spans="39:39">
      <c r="AM29242" s="445"/>
    </row>
    <row r="29243" spans="39:39">
      <c r="AM29243" s="445"/>
    </row>
    <row r="29244" spans="39:39">
      <c r="AM29244" s="445"/>
    </row>
    <row r="29245" spans="39:39">
      <c r="AM29245" s="445"/>
    </row>
    <row r="29246" spans="39:39">
      <c r="AM29246" s="445"/>
    </row>
    <row r="29247" spans="39:39">
      <c r="AM29247" s="445"/>
    </row>
    <row r="29248" spans="39:39">
      <c r="AM29248" s="445"/>
    </row>
    <row r="29249" spans="39:39">
      <c r="AM29249" s="445"/>
    </row>
    <row r="29250" spans="39:39">
      <c r="AM29250" s="445"/>
    </row>
    <row r="29251" spans="39:39">
      <c r="AM29251" s="445"/>
    </row>
    <row r="29252" spans="39:39">
      <c r="AM29252" s="445"/>
    </row>
    <row r="29253" spans="39:39">
      <c r="AM29253" s="445"/>
    </row>
    <row r="29254" spans="39:39">
      <c r="AM29254" s="445"/>
    </row>
    <row r="29255" spans="39:39">
      <c r="AM29255" s="445"/>
    </row>
    <row r="29256" spans="39:39">
      <c r="AM29256" s="445"/>
    </row>
    <row r="29257" spans="39:39">
      <c r="AM29257" s="445"/>
    </row>
    <row r="29258" spans="39:39">
      <c r="AM29258" s="445"/>
    </row>
    <row r="29259" spans="39:39">
      <c r="AM29259" s="445"/>
    </row>
    <row r="29260" spans="39:39">
      <c r="AM29260" s="445"/>
    </row>
    <row r="29261" spans="39:39">
      <c r="AM29261" s="445"/>
    </row>
    <row r="29262" spans="39:39">
      <c r="AM29262" s="445"/>
    </row>
    <row r="29263" spans="39:39">
      <c r="AM29263" s="445"/>
    </row>
    <row r="29264" spans="39:39">
      <c r="AM29264" s="445"/>
    </row>
    <row r="29265" spans="39:39">
      <c r="AM29265" s="445"/>
    </row>
    <row r="29266" spans="39:39">
      <c r="AM29266" s="445"/>
    </row>
    <row r="29267" spans="39:39">
      <c r="AM29267" s="445"/>
    </row>
    <row r="29268" spans="39:39">
      <c r="AM29268" s="445"/>
    </row>
    <row r="29269" spans="39:39">
      <c r="AM29269" s="445"/>
    </row>
    <row r="29270" spans="39:39">
      <c r="AM29270" s="445"/>
    </row>
    <row r="29271" spans="39:39">
      <c r="AM29271" s="445"/>
    </row>
    <row r="29272" spans="39:39">
      <c r="AM29272" s="445"/>
    </row>
    <row r="29273" spans="39:39">
      <c r="AM29273" s="445"/>
    </row>
    <row r="29274" spans="39:39">
      <c r="AM29274" s="445"/>
    </row>
    <row r="29275" spans="39:39">
      <c r="AM29275" s="445"/>
    </row>
    <row r="29276" spans="39:39">
      <c r="AM29276" s="445"/>
    </row>
    <row r="29277" spans="39:39">
      <c r="AM29277" s="445"/>
    </row>
    <row r="29278" spans="39:39">
      <c r="AM29278" s="445"/>
    </row>
    <row r="29279" spans="39:39">
      <c r="AM29279" s="445"/>
    </row>
    <row r="29280" spans="39:39">
      <c r="AM29280" s="445"/>
    </row>
    <row r="29281" spans="39:39">
      <c r="AM29281" s="445"/>
    </row>
    <row r="29282" spans="39:39">
      <c r="AM29282" s="445"/>
    </row>
    <row r="29283" spans="39:39">
      <c r="AM29283" s="445"/>
    </row>
    <row r="29284" spans="39:39">
      <c r="AM29284" s="445"/>
    </row>
    <row r="29285" spans="39:39">
      <c r="AM29285" s="445"/>
    </row>
    <row r="29286" spans="39:39">
      <c r="AM29286" s="445"/>
    </row>
    <row r="29287" spans="39:39">
      <c r="AM29287" s="445"/>
    </row>
    <row r="29288" spans="39:39">
      <c r="AM29288" s="445"/>
    </row>
    <row r="29289" spans="39:39">
      <c r="AM29289" s="445"/>
    </row>
    <row r="29290" spans="39:39">
      <c r="AM29290" s="445"/>
    </row>
    <row r="29291" spans="39:39">
      <c r="AM29291" s="445"/>
    </row>
    <row r="29292" spans="39:39">
      <c r="AM29292" s="445"/>
    </row>
    <row r="29293" spans="39:39">
      <c r="AM29293" s="445"/>
    </row>
    <row r="29294" spans="39:39">
      <c r="AM29294" s="445"/>
    </row>
    <row r="29295" spans="39:39">
      <c r="AM29295" s="445"/>
    </row>
    <row r="29296" spans="39:39">
      <c r="AM29296" s="445"/>
    </row>
    <row r="29297" spans="39:39">
      <c r="AM29297" s="445"/>
    </row>
    <row r="29298" spans="39:39">
      <c r="AM29298" s="445"/>
    </row>
    <row r="29299" spans="39:39">
      <c r="AM29299" s="445"/>
    </row>
    <row r="29300" spans="39:39">
      <c r="AM29300" s="445"/>
    </row>
    <row r="29301" spans="39:39">
      <c r="AM29301" s="445"/>
    </row>
    <row r="29302" spans="39:39">
      <c r="AM29302" s="445"/>
    </row>
    <row r="29303" spans="39:39">
      <c r="AM29303" s="445"/>
    </row>
    <row r="29304" spans="39:39">
      <c r="AM29304" s="445"/>
    </row>
    <row r="29305" spans="39:39">
      <c r="AM29305" s="445"/>
    </row>
    <row r="29306" spans="39:39">
      <c r="AM29306" s="445"/>
    </row>
    <row r="29307" spans="39:39">
      <c r="AM29307" s="445"/>
    </row>
    <row r="29308" spans="39:39">
      <c r="AM29308" s="445"/>
    </row>
    <row r="29309" spans="39:39">
      <c r="AM29309" s="445"/>
    </row>
    <row r="29310" spans="39:39">
      <c r="AM29310" s="445"/>
    </row>
    <row r="29311" spans="39:39">
      <c r="AM29311" s="445"/>
    </row>
    <row r="29312" spans="39:39">
      <c r="AM29312" s="445"/>
    </row>
    <row r="29313" spans="39:39">
      <c r="AM29313" s="445"/>
    </row>
    <row r="29314" spans="39:39">
      <c r="AM29314" s="445"/>
    </row>
    <row r="29315" spans="39:39">
      <c r="AM29315" s="445"/>
    </row>
    <row r="29316" spans="39:39">
      <c r="AM29316" s="445"/>
    </row>
    <row r="29317" spans="39:39">
      <c r="AM29317" s="445"/>
    </row>
    <row r="29318" spans="39:39">
      <c r="AM29318" s="445"/>
    </row>
    <row r="29319" spans="39:39">
      <c r="AM29319" s="445"/>
    </row>
    <row r="29320" spans="39:39">
      <c r="AM29320" s="445"/>
    </row>
    <row r="29321" spans="39:39">
      <c r="AM29321" s="445"/>
    </row>
    <row r="29322" spans="39:39">
      <c r="AM29322" s="445"/>
    </row>
    <row r="29323" spans="39:39">
      <c r="AM29323" s="445"/>
    </row>
    <row r="29324" spans="39:39">
      <c r="AM29324" s="445"/>
    </row>
    <row r="29325" spans="39:39">
      <c r="AM29325" s="445"/>
    </row>
    <row r="29326" spans="39:39">
      <c r="AM29326" s="445"/>
    </row>
    <row r="29327" spans="39:39">
      <c r="AM29327" s="445"/>
    </row>
    <row r="29328" spans="39:39">
      <c r="AM29328" s="445"/>
    </row>
    <row r="29329" spans="39:39">
      <c r="AM29329" s="445"/>
    </row>
    <row r="29330" spans="39:39">
      <c r="AM29330" s="445"/>
    </row>
    <row r="29331" spans="39:39">
      <c r="AM29331" s="445"/>
    </row>
    <row r="29332" spans="39:39">
      <c r="AM29332" s="445"/>
    </row>
    <row r="29333" spans="39:39">
      <c r="AM29333" s="445"/>
    </row>
    <row r="29334" spans="39:39">
      <c r="AM29334" s="445"/>
    </row>
    <row r="29335" spans="39:39">
      <c r="AM29335" s="445"/>
    </row>
    <row r="29336" spans="39:39">
      <c r="AM29336" s="445"/>
    </row>
    <row r="29337" spans="39:39">
      <c r="AM29337" s="445"/>
    </row>
    <row r="29338" spans="39:39">
      <c r="AM29338" s="445"/>
    </row>
    <row r="29339" spans="39:39">
      <c r="AM29339" s="445"/>
    </row>
    <row r="29340" spans="39:39">
      <c r="AM29340" s="445"/>
    </row>
    <row r="29341" spans="39:39">
      <c r="AM29341" s="445"/>
    </row>
    <row r="29342" spans="39:39">
      <c r="AM29342" s="445"/>
    </row>
    <row r="29343" spans="39:39">
      <c r="AM29343" s="445"/>
    </row>
    <row r="29344" spans="39:39">
      <c r="AM29344" s="445"/>
    </row>
    <row r="29345" spans="39:39">
      <c r="AM29345" s="445"/>
    </row>
    <row r="29346" spans="39:39">
      <c r="AM29346" s="445"/>
    </row>
    <row r="29347" spans="39:39">
      <c r="AM29347" s="445"/>
    </row>
    <row r="29348" spans="39:39">
      <c r="AM29348" s="445"/>
    </row>
    <row r="29349" spans="39:39">
      <c r="AM29349" s="445"/>
    </row>
    <row r="29350" spans="39:39">
      <c r="AM29350" s="445"/>
    </row>
    <row r="29351" spans="39:39">
      <c r="AM29351" s="445"/>
    </row>
    <row r="29352" spans="39:39">
      <c r="AM29352" s="445"/>
    </row>
    <row r="29353" spans="39:39">
      <c r="AM29353" s="445"/>
    </row>
    <row r="29354" spans="39:39">
      <c r="AM29354" s="445"/>
    </row>
    <row r="29355" spans="39:39">
      <c r="AM29355" s="445"/>
    </row>
    <row r="29356" spans="39:39">
      <c r="AM29356" s="445"/>
    </row>
    <row r="29357" spans="39:39">
      <c r="AM29357" s="445"/>
    </row>
    <row r="29358" spans="39:39">
      <c r="AM29358" s="445"/>
    </row>
    <row r="29359" spans="39:39">
      <c r="AM29359" s="445"/>
    </row>
    <row r="29360" spans="39:39">
      <c r="AM29360" s="445"/>
    </row>
    <row r="29361" spans="39:39">
      <c r="AM29361" s="445"/>
    </row>
    <row r="29362" spans="39:39">
      <c r="AM29362" s="445"/>
    </row>
    <row r="29363" spans="39:39">
      <c r="AM29363" s="445"/>
    </row>
    <row r="29364" spans="39:39">
      <c r="AM29364" s="445"/>
    </row>
    <row r="29365" spans="39:39">
      <c r="AM29365" s="445"/>
    </row>
    <row r="29366" spans="39:39">
      <c r="AM29366" s="445"/>
    </row>
    <row r="29367" spans="39:39">
      <c r="AM29367" s="445"/>
    </row>
    <row r="29368" spans="39:39">
      <c r="AM29368" s="445"/>
    </row>
    <row r="29369" spans="39:39">
      <c r="AM29369" s="445"/>
    </row>
    <row r="29370" spans="39:39">
      <c r="AM29370" s="445"/>
    </row>
    <row r="29371" spans="39:39">
      <c r="AM29371" s="445"/>
    </row>
    <row r="29372" spans="39:39">
      <c r="AM29372" s="445"/>
    </row>
    <row r="29373" spans="39:39">
      <c r="AM29373" s="445"/>
    </row>
    <row r="29374" spans="39:39">
      <c r="AM29374" s="445"/>
    </row>
    <row r="29375" spans="39:39">
      <c r="AM29375" s="445"/>
    </row>
    <row r="29376" spans="39:39">
      <c r="AM29376" s="445"/>
    </row>
    <row r="29377" spans="39:39">
      <c r="AM29377" s="445"/>
    </row>
    <row r="29378" spans="39:39">
      <c r="AM29378" s="445"/>
    </row>
    <row r="29379" spans="39:39">
      <c r="AM29379" s="445"/>
    </row>
    <row r="29380" spans="39:39">
      <c r="AM29380" s="445"/>
    </row>
    <row r="29381" spans="39:39">
      <c r="AM29381" s="445"/>
    </row>
    <row r="29382" spans="39:39">
      <c r="AM29382" s="445"/>
    </row>
    <row r="29383" spans="39:39">
      <c r="AM29383" s="445"/>
    </row>
    <row r="29384" spans="39:39">
      <c r="AM29384" s="445"/>
    </row>
    <row r="29385" spans="39:39">
      <c r="AM29385" s="445"/>
    </row>
    <row r="29386" spans="39:39">
      <c r="AM29386" s="445"/>
    </row>
    <row r="29387" spans="39:39">
      <c r="AM29387" s="445"/>
    </row>
    <row r="29388" spans="39:39">
      <c r="AM29388" s="445"/>
    </row>
    <row r="29389" spans="39:39">
      <c r="AM29389" s="445"/>
    </row>
    <row r="29390" spans="39:39">
      <c r="AM29390" s="445"/>
    </row>
    <row r="29391" spans="39:39">
      <c r="AM29391" s="445"/>
    </row>
    <row r="29392" spans="39:39">
      <c r="AM29392" s="445"/>
    </row>
    <row r="29393" spans="39:39">
      <c r="AM29393" s="445"/>
    </row>
    <row r="29394" spans="39:39">
      <c r="AM29394" s="445"/>
    </row>
    <row r="29395" spans="39:39">
      <c r="AM29395" s="445"/>
    </row>
    <row r="29396" spans="39:39">
      <c r="AM29396" s="445"/>
    </row>
    <row r="29397" spans="39:39">
      <c r="AM29397" s="445"/>
    </row>
    <row r="29398" spans="39:39">
      <c r="AM29398" s="445"/>
    </row>
    <row r="29399" spans="39:39">
      <c r="AM29399" s="445"/>
    </row>
    <row r="29400" spans="39:39">
      <c r="AM29400" s="445"/>
    </row>
    <row r="29401" spans="39:39">
      <c r="AM29401" s="445"/>
    </row>
    <row r="29402" spans="39:39">
      <c r="AM29402" s="445"/>
    </row>
    <row r="29403" spans="39:39">
      <c r="AM29403" s="445"/>
    </row>
    <row r="29404" spans="39:39">
      <c r="AM29404" s="445"/>
    </row>
    <row r="29405" spans="39:39">
      <c r="AM29405" s="445"/>
    </row>
    <row r="29406" spans="39:39">
      <c r="AM29406" s="445"/>
    </row>
    <row r="29407" spans="39:39">
      <c r="AM29407" s="445"/>
    </row>
    <row r="29408" spans="39:39">
      <c r="AM29408" s="445"/>
    </row>
    <row r="29409" spans="39:39">
      <c r="AM29409" s="445"/>
    </row>
    <row r="29410" spans="39:39">
      <c r="AM29410" s="445"/>
    </row>
    <row r="29411" spans="39:39">
      <c r="AM29411" s="445"/>
    </row>
    <row r="29412" spans="39:39">
      <c r="AM29412" s="445"/>
    </row>
    <row r="29413" spans="39:39">
      <c r="AM29413" s="445"/>
    </row>
    <row r="29414" spans="39:39">
      <c r="AM29414" s="445"/>
    </row>
    <row r="29415" spans="39:39">
      <c r="AM29415" s="445"/>
    </row>
    <row r="29416" spans="39:39">
      <c r="AM29416" s="445"/>
    </row>
    <row r="29417" spans="39:39">
      <c r="AM29417" s="445"/>
    </row>
    <row r="29418" spans="39:39">
      <c r="AM29418" s="445"/>
    </row>
    <row r="29419" spans="39:39">
      <c r="AM29419" s="445"/>
    </row>
    <row r="29420" spans="39:39">
      <c r="AM29420" s="445"/>
    </row>
    <row r="29421" spans="39:39">
      <c r="AM29421" s="445"/>
    </row>
    <row r="29422" spans="39:39">
      <c r="AM29422" s="445"/>
    </row>
    <row r="29423" spans="39:39">
      <c r="AM29423" s="445"/>
    </row>
    <row r="29424" spans="39:39">
      <c r="AM29424" s="445"/>
    </row>
    <row r="29425" spans="39:39">
      <c r="AM29425" s="445"/>
    </row>
    <row r="29426" spans="39:39">
      <c r="AM29426" s="445"/>
    </row>
    <row r="29427" spans="39:39">
      <c r="AM29427" s="445"/>
    </row>
    <row r="29428" spans="39:39">
      <c r="AM29428" s="445"/>
    </row>
    <row r="29429" spans="39:39">
      <c r="AM29429" s="445"/>
    </row>
    <row r="29430" spans="39:39">
      <c r="AM29430" s="445"/>
    </row>
    <row r="29431" spans="39:39">
      <c r="AM29431" s="445"/>
    </row>
    <row r="29432" spans="39:39">
      <c r="AM29432" s="445"/>
    </row>
    <row r="29433" spans="39:39">
      <c r="AM29433" s="445"/>
    </row>
    <row r="29434" spans="39:39">
      <c r="AM29434" s="445"/>
    </row>
    <row r="29435" spans="39:39">
      <c r="AM29435" s="445"/>
    </row>
    <row r="29436" spans="39:39">
      <c r="AM29436" s="445"/>
    </row>
    <row r="29437" spans="39:39">
      <c r="AM29437" s="445"/>
    </row>
    <row r="29438" spans="39:39">
      <c r="AM29438" s="445"/>
    </row>
    <row r="29439" spans="39:39">
      <c r="AM29439" s="445"/>
    </row>
    <row r="29440" spans="39:39">
      <c r="AM29440" s="445"/>
    </row>
    <row r="29441" spans="39:39">
      <c r="AM29441" s="445"/>
    </row>
    <row r="29442" spans="39:39">
      <c r="AM29442" s="445"/>
    </row>
    <row r="29443" spans="39:39">
      <c r="AM29443" s="445"/>
    </row>
    <row r="29444" spans="39:39">
      <c r="AM29444" s="445"/>
    </row>
    <row r="29445" spans="39:39">
      <c r="AM29445" s="445"/>
    </row>
    <row r="29446" spans="39:39">
      <c r="AM29446" s="445"/>
    </row>
    <row r="29447" spans="39:39">
      <c r="AM29447" s="445"/>
    </row>
    <row r="29448" spans="39:39">
      <c r="AM29448" s="445"/>
    </row>
    <row r="29449" spans="39:39">
      <c r="AM29449" s="445"/>
    </row>
    <row r="29450" spans="39:39">
      <c r="AM29450" s="445"/>
    </row>
    <row r="29451" spans="39:39">
      <c r="AM29451" s="445"/>
    </row>
    <row r="29452" spans="39:39">
      <c r="AM29452" s="445"/>
    </row>
    <row r="29453" spans="39:39">
      <c r="AM29453" s="445"/>
    </row>
    <row r="29454" spans="39:39">
      <c r="AM29454" s="445"/>
    </row>
    <row r="29455" spans="39:39">
      <c r="AM29455" s="445"/>
    </row>
    <row r="29456" spans="39:39">
      <c r="AM29456" s="445"/>
    </row>
    <row r="29457" spans="39:39">
      <c r="AM29457" s="445"/>
    </row>
    <row r="29458" spans="39:39">
      <c r="AM29458" s="445"/>
    </row>
    <row r="29459" spans="39:39">
      <c r="AM29459" s="445"/>
    </row>
    <row r="29460" spans="39:39">
      <c r="AM29460" s="445"/>
    </row>
    <row r="29461" spans="39:39">
      <c r="AM29461" s="445"/>
    </row>
    <row r="29462" spans="39:39">
      <c r="AM29462" s="445"/>
    </row>
    <row r="29463" spans="39:39">
      <c r="AM29463" s="445"/>
    </row>
    <row r="29464" spans="39:39">
      <c r="AM29464" s="445"/>
    </row>
    <row r="29465" spans="39:39">
      <c r="AM29465" s="445"/>
    </row>
    <row r="29466" spans="39:39">
      <c r="AM29466" s="445"/>
    </row>
    <row r="29467" spans="39:39">
      <c r="AM29467" s="445"/>
    </row>
    <row r="29468" spans="39:39">
      <c r="AM29468" s="445"/>
    </row>
    <row r="29469" spans="39:39">
      <c r="AM29469" s="445"/>
    </row>
    <row r="29470" spans="39:39">
      <c r="AM29470" s="445"/>
    </row>
    <row r="29471" spans="39:39">
      <c r="AM29471" s="445"/>
    </row>
    <row r="29472" spans="39:39">
      <c r="AM29472" s="445"/>
    </row>
    <row r="29473" spans="39:39">
      <c r="AM29473" s="445"/>
    </row>
    <row r="29474" spans="39:39">
      <c r="AM29474" s="445"/>
    </row>
    <row r="29475" spans="39:39">
      <c r="AM29475" s="445"/>
    </row>
    <row r="29476" spans="39:39">
      <c r="AM29476" s="445"/>
    </row>
    <row r="29477" spans="39:39">
      <c r="AM29477" s="445"/>
    </row>
    <row r="29478" spans="39:39">
      <c r="AM29478" s="445"/>
    </row>
    <row r="29479" spans="39:39">
      <c r="AM29479" s="445"/>
    </row>
    <row r="29480" spans="39:39">
      <c r="AM29480" s="445"/>
    </row>
    <row r="29481" spans="39:39">
      <c r="AM29481" s="445"/>
    </row>
    <row r="29482" spans="39:39">
      <c r="AM29482" s="445"/>
    </row>
    <row r="29483" spans="39:39">
      <c r="AM29483" s="445"/>
    </row>
    <row r="29484" spans="39:39">
      <c r="AM29484" s="445"/>
    </row>
    <row r="29485" spans="39:39">
      <c r="AM29485" s="445"/>
    </row>
    <row r="29486" spans="39:39">
      <c r="AM29486" s="445"/>
    </row>
    <row r="29487" spans="39:39">
      <c r="AM29487" s="445"/>
    </row>
    <row r="29488" spans="39:39">
      <c r="AM29488" s="445"/>
    </row>
    <row r="29489" spans="39:39">
      <c r="AM29489" s="445"/>
    </row>
    <row r="29490" spans="39:39">
      <c r="AM29490" s="445"/>
    </row>
    <row r="29491" spans="39:39">
      <c r="AM29491" s="445"/>
    </row>
    <row r="29492" spans="39:39">
      <c r="AM29492" s="445"/>
    </row>
    <row r="29493" spans="39:39">
      <c r="AM29493" s="445"/>
    </row>
    <row r="29494" spans="39:39">
      <c r="AM29494" s="445"/>
    </row>
    <row r="29495" spans="39:39">
      <c r="AM29495" s="445"/>
    </row>
    <row r="29496" spans="39:39">
      <c r="AM29496" s="445"/>
    </row>
    <row r="29497" spans="39:39">
      <c r="AM29497" s="445"/>
    </row>
    <row r="29498" spans="39:39">
      <c r="AM29498" s="445"/>
    </row>
    <row r="29499" spans="39:39">
      <c r="AM29499" s="445"/>
    </row>
    <row r="29500" spans="39:39">
      <c r="AM29500" s="445"/>
    </row>
    <row r="29501" spans="39:39">
      <c r="AM29501" s="445"/>
    </row>
    <row r="29502" spans="39:39">
      <c r="AM29502" s="445"/>
    </row>
    <row r="29503" spans="39:39">
      <c r="AM29503" s="445"/>
    </row>
    <row r="29504" spans="39:39">
      <c r="AM29504" s="445"/>
    </row>
    <row r="29505" spans="39:39">
      <c r="AM29505" s="445"/>
    </row>
    <row r="29506" spans="39:39">
      <c r="AM29506" s="445"/>
    </row>
    <row r="29507" spans="39:39">
      <c r="AM29507" s="445"/>
    </row>
    <row r="29508" spans="39:39">
      <c r="AM29508" s="445"/>
    </row>
    <row r="29509" spans="39:39">
      <c r="AM29509" s="445"/>
    </row>
    <row r="29510" spans="39:39">
      <c r="AM29510" s="445"/>
    </row>
    <row r="29511" spans="39:39">
      <c r="AM29511" s="445"/>
    </row>
    <row r="29512" spans="39:39">
      <c r="AM29512" s="445"/>
    </row>
    <row r="29513" spans="39:39">
      <c r="AM29513" s="445"/>
    </row>
    <row r="29514" spans="39:39">
      <c r="AM29514" s="445"/>
    </row>
    <row r="29515" spans="39:39">
      <c r="AM29515" s="445"/>
    </row>
    <row r="29516" spans="39:39">
      <c r="AM29516" s="445"/>
    </row>
    <row r="29517" spans="39:39">
      <c r="AM29517" s="445"/>
    </row>
    <row r="29518" spans="39:39">
      <c r="AM29518" s="445"/>
    </row>
    <row r="29519" spans="39:39">
      <c r="AM29519" s="445"/>
    </row>
    <row r="29520" spans="39:39">
      <c r="AM29520" s="445"/>
    </row>
    <row r="29521" spans="39:39">
      <c r="AM29521" s="445"/>
    </row>
    <row r="29522" spans="39:39">
      <c r="AM29522" s="445"/>
    </row>
    <row r="29523" spans="39:39">
      <c r="AM29523" s="445"/>
    </row>
    <row r="29524" spans="39:39">
      <c r="AM29524" s="445"/>
    </row>
    <row r="29525" spans="39:39">
      <c r="AM29525" s="445"/>
    </row>
    <row r="29526" spans="39:39">
      <c r="AM29526" s="445"/>
    </row>
    <row r="29527" spans="39:39">
      <c r="AM29527" s="445"/>
    </row>
    <row r="29528" spans="39:39">
      <c r="AM29528" s="445"/>
    </row>
    <row r="29529" spans="39:39">
      <c r="AM29529" s="445"/>
    </row>
    <row r="29530" spans="39:39">
      <c r="AM29530" s="445"/>
    </row>
    <row r="29531" spans="39:39">
      <c r="AM29531" s="445"/>
    </row>
    <row r="29532" spans="39:39">
      <c r="AM29532" s="445"/>
    </row>
    <row r="29533" spans="39:39">
      <c r="AM29533" s="445"/>
    </row>
    <row r="29534" spans="39:39">
      <c r="AM29534" s="445"/>
    </row>
    <row r="29535" spans="39:39">
      <c r="AM29535" s="445"/>
    </row>
    <row r="29536" spans="39:39">
      <c r="AM29536" s="445"/>
    </row>
    <row r="29537" spans="39:39">
      <c r="AM29537" s="445"/>
    </row>
    <row r="29538" spans="39:39">
      <c r="AM29538" s="445"/>
    </row>
    <row r="29539" spans="39:39">
      <c r="AM29539" s="445"/>
    </row>
    <row r="29540" spans="39:39">
      <c r="AM29540" s="445"/>
    </row>
    <row r="29541" spans="39:39">
      <c r="AM29541" s="445"/>
    </row>
    <row r="29542" spans="39:39">
      <c r="AM29542" s="445"/>
    </row>
    <row r="29543" spans="39:39">
      <c r="AM29543" s="445"/>
    </row>
    <row r="29544" spans="39:39">
      <c r="AM29544" s="445"/>
    </row>
    <row r="29545" spans="39:39">
      <c r="AM29545" s="445"/>
    </row>
    <row r="29546" spans="39:39">
      <c r="AM29546" s="445"/>
    </row>
    <row r="29547" spans="39:39">
      <c r="AM29547" s="445"/>
    </row>
    <row r="29548" spans="39:39">
      <c r="AM29548" s="445"/>
    </row>
    <row r="29549" spans="39:39">
      <c r="AM29549" s="445"/>
    </row>
    <row r="29550" spans="39:39">
      <c r="AM29550" s="445"/>
    </row>
    <row r="29551" spans="39:39">
      <c r="AM29551" s="445"/>
    </row>
    <row r="29552" spans="39:39">
      <c r="AM29552" s="445"/>
    </row>
    <row r="29553" spans="39:39">
      <c r="AM29553" s="445"/>
    </row>
    <row r="29554" spans="39:39">
      <c r="AM29554" s="445"/>
    </row>
    <row r="29555" spans="39:39">
      <c r="AM29555" s="445"/>
    </row>
    <row r="29556" spans="39:39">
      <c r="AM29556" s="445"/>
    </row>
    <row r="29557" spans="39:39">
      <c r="AM29557" s="445"/>
    </row>
    <row r="29558" spans="39:39">
      <c r="AM29558" s="445"/>
    </row>
    <row r="29559" spans="39:39">
      <c r="AM29559" s="445"/>
    </row>
    <row r="29560" spans="39:39">
      <c r="AM29560" s="445"/>
    </row>
    <row r="29561" spans="39:39">
      <c r="AM29561" s="445"/>
    </row>
    <row r="29562" spans="39:39">
      <c r="AM29562" s="445"/>
    </row>
    <row r="29563" spans="39:39">
      <c r="AM29563" s="445"/>
    </row>
    <row r="29564" spans="39:39">
      <c r="AM29564" s="445"/>
    </row>
    <row r="29565" spans="39:39">
      <c r="AM29565" s="445"/>
    </row>
    <row r="29566" spans="39:39">
      <c r="AM29566" s="445"/>
    </row>
    <row r="29567" spans="39:39">
      <c r="AM29567" s="445"/>
    </row>
    <row r="29568" spans="39:39">
      <c r="AM29568" s="445"/>
    </row>
    <row r="29569" spans="39:39">
      <c r="AM29569" s="445"/>
    </row>
    <row r="29570" spans="39:39">
      <c r="AM29570" s="445"/>
    </row>
    <row r="29571" spans="39:39">
      <c r="AM29571" s="445"/>
    </row>
    <row r="29572" spans="39:39">
      <c r="AM29572" s="445"/>
    </row>
    <row r="29573" spans="39:39">
      <c r="AM29573" s="445"/>
    </row>
    <row r="29574" spans="39:39">
      <c r="AM29574" s="445"/>
    </row>
    <row r="29575" spans="39:39">
      <c r="AM29575" s="445"/>
    </row>
    <row r="29576" spans="39:39">
      <c r="AM29576" s="445"/>
    </row>
    <row r="29577" spans="39:39">
      <c r="AM29577" s="445"/>
    </row>
    <row r="29578" spans="39:39">
      <c r="AM29578" s="445"/>
    </row>
    <row r="29579" spans="39:39">
      <c r="AM29579" s="445"/>
    </row>
    <row r="29580" spans="39:39">
      <c r="AM29580" s="445"/>
    </row>
    <row r="29581" spans="39:39">
      <c r="AM29581" s="445"/>
    </row>
    <row r="29582" spans="39:39">
      <c r="AM29582" s="445"/>
    </row>
    <row r="29583" spans="39:39">
      <c r="AM29583" s="445"/>
    </row>
    <row r="29584" spans="39:39">
      <c r="AM29584" s="445"/>
    </row>
    <row r="29585" spans="39:39">
      <c r="AM29585" s="445"/>
    </row>
    <row r="29586" spans="39:39">
      <c r="AM29586" s="445"/>
    </row>
    <row r="29587" spans="39:39">
      <c r="AM29587" s="445"/>
    </row>
    <row r="29588" spans="39:39">
      <c r="AM29588" s="445"/>
    </row>
    <row r="29589" spans="39:39">
      <c r="AM29589" s="445"/>
    </row>
    <row r="29590" spans="39:39">
      <c r="AM29590" s="445"/>
    </row>
    <row r="29591" spans="39:39">
      <c r="AM29591" s="445"/>
    </row>
    <row r="29592" spans="39:39">
      <c r="AM29592" s="445"/>
    </row>
    <row r="29593" spans="39:39">
      <c r="AM29593" s="445"/>
    </row>
    <row r="29594" spans="39:39">
      <c r="AM29594" s="445"/>
    </row>
    <row r="29595" spans="39:39">
      <c r="AM29595" s="445"/>
    </row>
    <row r="29596" spans="39:39">
      <c r="AM29596" s="445"/>
    </row>
    <row r="29597" spans="39:39">
      <c r="AM29597" s="445"/>
    </row>
    <row r="29598" spans="39:39">
      <c r="AM29598" s="445"/>
    </row>
    <row r="29599" spans="39:39">
      <c r="AM29599" s="445"/>
    </row>
    <row r="29600" spans="39:39">
      <c r="AM29600" s="445"/>
    </row>
    <row r="29601" spans="39:39">
      <c r="AM29601" s="445"/>
    </row>
    <row r="29602" spans="39:39">
      <c r="AM29602" s="445"/>
    </row>
    <row r="29603" spans="39:39">
      <c r="AM29603" s="445"/>
    </row>
    <row r="29604" spans="39:39">
      <c r="AM29604" s="445"/>
    </row>
    <row r="29605" spans="39:39">
      <c r="AM29605" s="445"/>
    </row>
    <row r="29606" spans="39:39">
      <c r="AM29606" s="445"/>
    </row>
    <row r="29607" spans="39:39">
      <c r="AM29607" s="445"/>
    </row>
    <row r="29608" spans="39:39">
      <c r="AM29608" s="445"/>
    </row>
    <row r="29609" spans="39:39">
      <c r="AM29609" s="445"/>
    </row>
    <row r="29610" spans="39:39">
      <c r="AM29610" s="445"/>
    </row>
    <row r="29611" spans="39:39">
      <c r="AM29611" s="445"/>
    </row>
    <row r="29612" spans="39:39">
      <c r="AM29612" s="445"/>
    </row>
    <row r="29613" spans="39:39">
      <c r="AM29613" s="445"/>
    </row>
    <row r="29614" spans="39:39">
      <c r="AM29614" s="445"/>
    </row>
    <row r="29615" spans="39:39">
      <c r="AM29615" s="445"/>
    </row>
    <row r="29616" spans="39:39">
      <c r="AM29616" s="445"/>
    </row>
    <row r="29617" spans="39:39">
      <c r="AM29617" s="445"/>
    </row>
    <row r="29618" spans="39:39">
      <c r="AM29618" s="445"/>
    </row>
    <row r="29619" spans="39:39">
      <c r="AM29619" s="445"/>
    </row>
    <row r="29620" spans="39:39">
      <c r="AM29620" s="445"/>
    </row>
    <row r="29621" spans="39:39">
      <c r="AM29621" s="445"/>
    </row>
    <row r="29622" spans="39:39">
      <c r="AM29622" s="445"/>
    </row>
    <row r="29623" spans="39:39">
      <c r="AM29623" s="445"/>
    </row>
    <row r="29624" spans="39:39">
      <c r="AM29624" s="445"/>
    </row>
    <row r="29625" spans="39:39">
      <c r="AM29625" s="445"/>
    </row>
    <row r="29626" spans="39:39">
      <c r="AM29626" s="445"/>
    </row>
    <row r="29627" spans="39:39">
      <c r="AM29627" s="445"/>
    </row>
    <row r="29628" spans="39:39">
      <c r="AM29628" s="445"/>
    </row>
    <row r="29629" spans="39:39">
      <c r="AM29629" s="445"/>
    </row>
    <row r="29630" spans="39:39">
      <c r="AM29630" s="445"/>
    </row>
    <row r="29631" spans="39:39">
      <c r="AM29631" s="445"/>
    </row>
    <row r="29632" spans="39:39">
      <c r="AM29632" s="445"/>
    </row>
    <row r="29633" spans="39:39">
      <c r="AM29633" s="445"/>
    </row>
    <row r="29634" spans="39:39">
      <c r="AM29634" s="445"/>
    </row>
    <row r="29635" spans="39:39">
      <c r="AM29635" s="445"/>
    </row>
    <row r="29636" spans="39:39">
      <c r="AM29636" s="445"/>
    </row>
    <row r="29637" spans="39:39">
      <c r="AM29637" s="445"/>
    </row>
    <row r="29638" spans="39:39">
      <c r="AM29638" s="445"/>
    </row>
    <row r="29639" spans="39:39">
      <c r="AM29639" s="445"/>
    </row>
    <row r="29640" spans="39:39">
      <c r="AM29640" s="445"/>
    </row>
    <row r="29641" spans="39:39">
      <c r="AM29641" s="445"/>
    </row>
    <row r="29642" spans="39:39">
      <c r="AM29642" s="445"/>
    </row>
    <row r="29643" spans="39:39">
      <c r="AM29643" s="445"/>
    </row>
    <row r="29644" spans="39:39">
      <c r="AM29644" s="445"/>
    </row>
    <row r="29645" spans="39:39">
      <c r="AM29645" s="445"/>
    </row>
    <row r="29646" spans="39:39">
      <c r="AM29646" s="445"/>
    </row>
    <row r="29647" spans="39:39">
      <c r="AM29647" s="445"/>
    </row>
    <row r="29648" spans="39:39">
      <c r="AM29648" s="445"/>
    </row>
    <row r="29649" spans="39:39">
      <c r="AM29649" s="445"/>
    </row>
    <row r="29650" spans="39:39">
      <c r="AM29650" s="445"/>
    </row>
    <row r="29651" spans="39:39">
      <c r="AM29651" s="445"/>
    </row>
    <row r="29652" spans="39:39">
      <c r="AM29652" s="445"/>
    </row>
    <row r="29653" spans="39:39">
      <c r="AM29653" s="445"/>
    </row>
    <row r="29654" spans="39:39">
      <c r="AM29654" s="445"/>
    </row>
    <row r="29655" spans="39:39">
      <c r="AM29655" s="445"/>
    </row>
    <row r="29656" spans="39:39">
      <c r="AM29656" s="445"/>
    </row>
    <row r="29657" spans="39:39">
      <c r="AM29657" s="445"/>
    </row>
    <row r="29658" spans="39:39">
      <c r="AM29658" s="445"/>
    </row>
    <row r="29659" spans="39:39">
      <c r="AM29659" s="445"/>
    </row>
    <row r="29660" spans="39:39">
      <c r="AM29660" s="445"/>
    </row>
    <row r="29661" spans="39:39">
      <c r="AM29661" s="445"/>
    </row>
    <row r="29662" spans="39:39">
      <c r="AM29662" s="445"/>
    </row>
    <row r="29663" spans="39:39">
      <c r="AM29663" s="445"/>
    </row>
    <row r="29664" spans="39:39">
      <c r="AM29664" s="445"/>
    </row>
    <row r="29665" spans="39:39">
      <c r="AM29665" s="445"/>
    </row>
    <row r="29666" spans="39:39">
      <c r="AM29666" s="445"/>
    </row>
    <row r="29667" spans="39:39">
      <c r="AM29667" s="445"/>
    </row>
    <row r="29668" spans="39:39">
      <c r="AM29668" s="445"/>
    </row>
    <row r="29669" spans="39:39">
      <c r="AM29669" s="445"/>
    </row>
    <row r="29670" spans="39:39">
      <c r="AM29670" s="445"/>
    </row>
    <row r="29671" spans="39:39">
      <c r="AM29671" s="445"/>
    </row>
    <row r="29672" spans="39:39">
      <c r="AM29672" s="445"/>
    </row>
    <row r="29673" spans="39:39">
      <c r="AM29673" s="445"/>
    </row>
    <row r="29674" spans="39:39">
      <c r="AM29674" s="445"/>
    </row>
    <row r="29675" spans="39:39">
      <c r="AM29675" s="445"/>
    </row>
    <row r="29676" spans="39:39">
      <c r="AM29676" s="445"/>
    </row>
    <row r="29677" spans="39:39">
      <c r="AM29677" s="445"/>
    </row>
    <row r="29678" spans="39:39">
      <c r="AM29678" s="445"/>
    </row>
    <row r="29679" spans="39:39">
      <c r="AM29679" s="445"/>
    </row>
    <row r="29680" spans="39:39">
      <c r="AM29680" s="445"/>
    </row>
    <row r="29681" spans="39:39">
      <c r="AM29681" s="445"/>
    </row>
    <row r="29682" spans="39:39">
      <c r="AM29682" s="445"/>
    </row>
    <row r="29683" spans="39:39">
      <c r="AM29683" s="445"/>
    </row>
    <row r="29684" spans="39:39">
      <c r="AM29684" s="445"/>
    </row>
    <row r="29685" spans="39:39">
      <c r="AM29685" s="445"/>
    </row>
    <row r="29686" spans="39:39">
      <c r="AM29686" s="445"/>
    </row>
    <row r="29687" spans="39:39">
      <c r="AM29687" s="445"/>
    </row>
    <row r="29688" spans="39:39">
      <c r="AM29688" s="445"/>
    </row>
    <row r="29689" spans="39:39">
      <c r="AM29689" s="445"/>
    </row>
    <row r="29690" spans="39:39">
      <c r="AM29690" s="445"/>
    </row>
    <row r="29691" spans="39:39">
      <c r="AM29691" s="445"/>
    </row>
    <row r="29692" spans="39:39">
      <c r="AM29692" s="445"/>
    </row>
    <row r="29693" spans="39:39">
      <c r="AM29693" s="445"/>
    </row>
    <row r="29694" spans="39:39">
      <c r="AM29694" s="445"/>
    </row>
    <row r="29695" spans="39:39">
      <c r="AM29695" s="445"/>
    </row>
    <row r="29696" spans="39:39">
      <c r="AM29696" s="445"/>
    </row>
    <row r="29697" spans="39:39">
      <c r="AM29697" s="445"/>
    </row>
    <row r="29698" spans="39:39">
      <c r="AM29698" s="445"/>
    </row>
    <row r="29699" spans="39:39">
      <c r="AM29699" s="445"/>
    </row>
    <row r="29700" spans="39:39">
      <c r="AM29700" s="445"/>
    </row>
    <row r="29701" spans="39:39">
      <c r="AM29701" s="445"/>
    </row>
    <row r="29702" spans="39:39">
      <c r="AM29702" s="445"/>
    </row>
    <row r="29703" spans="39:39">
      <c r="AM29703" s="445"/>
    </row>
    <row r="29704" spans="39:39">
      <c r="AM29704" s="445"/>
    </row>
    <row r="29705" spans="39:39">
      <c r="AM29705" s="445"/>
    </row>
    <row r="29706" spans="39:39">
      <c r="AM29706" s="445"/>
    </row>
    <row r="29707" spans="39:39">
      <c r="AM29707" s="445"/>
    </row>
    <row r="29708" spans="39:39">
      <c r="AM29708" s="445"/>
    </row>
    <row r="29709" spans="39:39">
      <c r="AM29709" s="445"/>
    </row>
    <row r="29710" spans="39:39">
      <c r="AM29710" s="445"/>
    </row>
    <row r="29711" spans="39:39">
      <c r="AM29711" s="445"/>
    </row>
    <row r="29712" spans="39:39">
      <c r="AM29712" s="445"/>
    </row>
    <row r="29713" spans="39:39">
      <c r="AM29713" s="445"/>
    </row>
    <row r="29714" spans="39:39">
      <c r="AM29714" s="445"/>
    </row>
    <row r="29715" spans="39:39">
      <c r="AM29715" s="445"/>
    </row>
    <row r="29716" spans="39:39">
      <c r="AM29716" s="445"/>
    </row>
    <row r="29717" spans="39:39">
      <c r="AM29717" s="445"/>
    </row>
    <row r="29718" spans="39:39">
      <c r="AM29718" s="445"/>
    </row>
    <row r="29719" spans="39:39">
      <c r="AM29719" s="445"/>
    </row>
    <row r="29720" spans="39:39">
      <c r="AM29720" s="445"/>
    </row>
    <row r="29721" spans="39:39">
      <c r="AM29721" s="445"/>
    </row>
    <row r="29722" spans="39:39">
      <c r="AM29722" s="445"/>
    </row>
    <row r="29723" spans="39:39">
      <c r="AM29723" s="445"/>
    </row>
    <row r="29724" spans="39:39">
      <c r="AM29724" s="445"/>
    </row>
    <row r="29725" spans="39:39">
      <c r="AM29725" s="445"/>
    </row>
    <row r="29726" spans="39:39">
      <c r="AM29726" s="445"/>
    </row>
    <row r="29727" spans="39:39">
      <c r="AM29727" s="445"/>
    </row>
    <row r="29728" spans="39:39">
      <c r="AM29728" s="445"/>
    </row>
    <row r="29729" spans="39:39">
      <c r="AM29729" s="445"/>
    </row>
    <row r="29730" spans="39:39">
      <c r="AM29730" s="445"/>
    </row>
    <row r="29731" spans="39:39">
      <c r="AM29731" s="445"/>
    </row>
    <row r="29732" spans="39:39">
      <c r="AM29732" s="445"/>
    </row>
    <row r="29733" spans="39:39">
      <c r="AM29733" s="445"/>
    </row>
    <row r="29734" spans="39:39">
      <c r="AM29734" s="445"/>
    </row>
    <row r="29735" spans="39:39">
      <c r="AM29735" s="445"/>
    </row>
    <row r="29736" spans="39:39">
      <c r="AM29736" s="445"/>
    </row>
    <row r="29737" spans="39:39">
      <c r="AM29737" s="445"/>
    </row>
    <row r="29738" spans="39:39">
      <c r="AM29738" s="445"/>
    </row>
    <row r="29739" spans="39:39">
      <c r="AM29739" s="445"/>
    </row>
    <row r="29740" spans="39:39">
      <c r="AM29740" s="445"/>
    </row>
    <row r="29741" spans="39:39">
      <c r="AM29741" s="445"/>
    </row>
    <row r="29742" spans="39:39">
      <c r="AM29742" s="445"/>
    </row>
    <row r="29743" spans="39:39">
      <c r="AM29743" s="445"/>
    </row>
    <row r="29744" spans="39:39">
      <c r="AM29744" s="445"/>
    </row>
    <row r="29745" spans="39:39">
      <c r="AM29745" s="445"/>
    </row>
    <row r="29746" spans="39:39">
      <c r="AM29746" s="445"/>
    </row>
    <row r="29747" spans="39:39">
      <c r="AM29747" s="445"/>
    </row>
    <row r="29748" spans="39:39">
      <c r="AM29748" s="445"/>
    </row>
    <row r="29749" spans="39:39">
      <c r="AM29749" s="445"/>
    </row>
    <row r="29750" spans="39:39">
      <c r="AM29750" s="445"/>
    </row>
    <row r="29751" spans="39:39">
      <c r="AM29751" s="445"/>
    </row>
    <row r="29752" spans="39:39">
      <c r="AM29752" s="445"/>
    </row>
    <row r="29753" spans="39:39">
      <c r="AM29753" s="445"/>
    </row>
    <row r="29754" spans="39:39">
      <c r="AM29754" s="445"/>
    </row>
    <row r="29755" spans="39:39">
      <c r="AM29755" s="445"/>
    </row>
    <row r="29756" spans="39:39">
      <c r="AM29756" s="445"/>
    </row>
    <row r="29757" spans="39:39">
      <c r="AM29757" s="445"/>
    </row>
    <row r="29758" spans="39:39">
      <c r="AM29758" s="445"/>
    </row>
    <row r="29759" spans="39:39">
      <c r="AM29759" s="445"/>
    </row>
    <row r="29760" spans="39:39">
      <c r="AM29760" s="445"/>
    </row>
    <row r="29761" spans="39:39">
      <c r="AM29761" s="445"/>
    </row>
    <row r="29762" spans="39:39">
      <c r="AM29762" s="445"/>
    </row>
    <row r="29763" spans="39:39">
      <c r="AM29763" s="445"/>
    </row>
    <row r="29764" spans="39:39">
      <c r="AM29764" s="445"/>
    </row>
    <row r="29765" spans="39:39">
      <c r="AM29765" s="445"/>
    </row>
    <row r="29766" spans="39:39">
      <c r="AM29766" s="445"/>
    </row>
    <row r="29767" spans="39:39">
      <c r="AM29767" s="445"/>
    </row>
    <row r="29768" spans="39:39">
      <c r="AM29768" s="445"/>
    </row>
    <row r="29769" spans="39:39">
      <c r="AM29769" s="445"/>
    </row>
    <row r="29770" spans="39:39">
      <c r="AM29770" s="445"/>
    </row>
    <row r="29771" spans="39:39">
      <c r="AM29771" s="445"/>
    </row>
    <row r="29772" spans="39:39">
      <c r="AM29772" s="445"/>
    </row>
    <row r="29773" spans="39:39">
      <c r="AM29773" s="445"/>
    </row>
    <row r="29774" spans="39:39">
      <c r="AM29774" s="445"/>
    </row>
    <row r="29775" spans="39:39">
      <c r="AM29775" s="445"/>
    </row>
    <row r="29776" spans="39:39">
      <c r="AM29776" s="445"/>
    </row>
    <row r="29777" spans="39:39">
      <c r="AM29777" s="445"/>
    </row>
    <row r="29778" spans="39:39">
      <c r="AM29778" s="445"/>
    </row>
    <row r="29779" spans="39:39">
      <c r="AM29779" s="445"/>
    </row>
    <row r="29780" spans="39:39">
      <c r="AM29780" s="445"/>
    </row>
    <row r="29781" spans="39:39">
      <c r="AM29781" s="445"/>
    </row>
    <row r="29782" spans="39:39">
      <c r="AM29782" s="445"/>
    </row>
    <row r="29783" spans="39:39">
      <c r="AM29783" s="445"/>
    </row>
    <row r="29784" spans="39:39">
      <c r="AM29784" s="445"/>
    </row>
    <row r="29785" spans="39:39">
      <c r="AM29785" s="445"/>
    </row>
    <row r="29786" spans="39:39">
      <c r="AM29786" s="445"/>
    </row>
    <row r="29787" spans="39:39">
      <c r="AM29787" s="445"/>
    </row>
    <row r="29788" spans="39:39">
      <c r="AM29788" s="445"/>
    </row>
    <row r="29789" spans="39:39">
      <c r="AM29789" s="445"/>
    </row>
    <row r="29790" spans="39:39">
      <c r="AM29790" s="445"/>
    </row>
    <row r="29791" spans="39:39">
      <c r="AM29791" s="445"/>
    </row>
    <row r="29792" spans="39:39">
      <c r="AM29792" s="445"/>
    </row>
    <row r="29793" spans="39:39">
      <c r="AM29793" s="445"/>
    </row>
    <row r="29794" spans="39:39">
      <c r="AM29794" s="445"/>
    </row>
    <row r="29795" spans="39:39">
      <c r="AM29795" s="445"/>
    </row>
    <row r="29796" spans="39:39">
      <c r="AM29796" s="445"/>
    </row>
    <row r="29797" spans="39:39">
      <c r="AM29797" s="445"/>
    </row>
    <row r="29798" spans="39:39">
      <c r="AM29798" s="445"/>
    </row>
    <row r="29799" spans="39:39">
      <c r="AM29799" s="445"/>
    </row>
    <row r="29800" spans="39:39">
      <c r="AM29800" s="445"/>
    </row>
    <row r="29801" spans="39:39">
      <c r="AM29801" s="445"/>
    </row>
    <row r="29802" spans="39:39">
      <c r="AM29802" s="445"/>
    </row>
    <row r="29803" spans="39:39">
      <c r="AM29803" s="445"/>
    </row>
    <row r="29804" spans="39:39">
      <c r="AM29804" s="445"/>
    </row>
    <row r="29805" spans="39:39">
      <c r="AM29805" s="445"/>
    </row>
    <row r="29806" spans="39:39">
      <c r="AM29806" s="445"/>
    </row>
    <row r="29807" spans="39:39">
      <c r="AM29807" s="445"/>
    </row>
    <row r="29808" spans="39:39">
      <c r="AM29808" s="445"/>
    </row>
    <row r="29809" spans="39:39">
      <c r="AM29809" s="445"/>
    </row>
    <row r="29810" spans="39:39">
      <c r="AM29810" s="445"/>
    </row>
    <row r="29811" spans="39:39">
      <c r="AM29811" s="445"/>
    </row>
    <row r="29812" spans="39:39">
      <c r="AM29812" s="445"/>
    </row>
    <row r="29813" spans="39:39">
      <c r="AM29813" s="445"/>
    </row>
    <row r="29814" spans="39:39">
      <c r="AM29814" s="445"/>
    </row>
    <row r="29815" spans="39:39">
      <c r="AM29815" s="445"/>
    </row>
    <row r="29816" spans="39:39">
      <c r="AM29816" s="445"/>
    </row>
    <row r="29817" spans="39:39">
      <c r="AM29817" s="445"/>
    </row>
    <row r="29818" spans="39:39">
      <c r="AM29818" s="445"/>
    </row>
    <row r="29819" spans="39:39">
      <c r="AM29819" s="445"/>
    </row>
    <row r="29820" spans="39:39">
      <c r="AM29820" s="445"/>
    </row>
    <row r="29821" spans="39:39">
      <c r="AM29821" s="445"/>
    </row>
    <row r="29822" spans="39:39">
      <c r="AM29822" s="445"/>
    </row>
    <row r="29823" spans="39:39">
      <c r="AM29823" s="445"/>
    </row>
    <row r="29824" spans="39:39">
      <c r="AM29824" s="445"/>
    </row>
    <row r="29825" spans="39:39">
      <c r="AM29825" s="445"/>
    </row>
    <row r="29826" spans="39:39">
      <c r="AM29826" s="445"/>
    </row>
    <row r="29827" spans="39:39">
      <c r="AM29827" s="445"/>
    </row>
    <row r="29828" spans="39:39">
      <c r="AM29828" s="445"/>
    </row>
    <row r="29829" spans="39:39">
      <c r="AM29829" s="445"/>
    </row>
    <row r="29830" spans="39:39">
      <c r="AM29830" s="445"/>
    </row>
    <row r="29831" spans="39:39">
      <c r="AM29831" s="445"/>
    </row>
    <row r="29832" spans="39:39">
      <c r="AM29832" s="445"/>
    </row>
    <row r="29833" spans="39:39">
      <c r="AM29833" s="445"/>
    </row>
    <row r="29834" spans="39:39">
      <c r="AM29834" s="445"/>
    </row>
    <row r="29835" spans="39:39">
      <c r="AM29835" s="445"/>
    </row>
    <row r="29836" spans="39:39">
      <c r="AM29836" s="445"/>
    </row>
    <row r="29837" spans="39:39">
      <c r="AM29837" s="445"/>
    </row>
    <row r="29838" spans="39:39">
      <c r="AM29838" s="445"/>
    </row>
    <row r="29839" spans="39:39">
      <c r="AM29839" s="445"/>
    </row>
    <row r="29840" spans="39:39">
      <c r="AM29840" s="445"/>
    </row>
    <row r="29841" spans="39:39">
      <c r="AM29841" s="445"/>
    </row>
    <row r="29842" spans="39:39">
      <c r="AM29842" s="445"/>
    </row>
    <row r="29843" spans="39:39">
      <c r="AM29843" s="445"/>
    </row>
    <row r="29844" spans="39:39">
      <c r="AM29844" s="445"/>
    </row>
    <row r="29845" spans="39:39">
      <c r="AM29845" s="445"/>
    </row>
    <row r="29846" spans="39:39">
      <c r="AM29846" s="445"/>
    </row>
    <row r="29847" spans="39:39">
      <c r="AM29847" s="445"/>
    </row>
    <row r="29848" spans="39:39">
      <c r="AM29848" s="445"/>
    </row>
    <row r="29849" spans="39:39">
      <c r="AM29849" s="445"/>
    </row>
    <row r="29850" spans="39:39">
      <c r="AM29850" s="445"/>
    </row>
    <row r="29851" spans="39:39">
      <c r="AM29851" s="445"/>
    </row>
    <row r="29852" spans="39:39">
      <c r="AM29852" s="445"/>
    </row>
    <row r="29853" spans="39:39">
      <c r="AM29853" s="445"/>
    </row>
    <row r="29854" spans="39:39">
      <c r="AM29854" s="445"/>
    </row>
    <row r="29855" spans="39:39">
      <c r="AM29855" s="445"/>
    </row>
    <row r="29856" spans="39:39">
      <c r="AM29856" s="445"/>
    </row>
    <row r="29857" spans="39:39">
      <c r="AM29857" s="445"/>
    </row>
    <row r="29858" spans="39:39">
      <c r="AM29858" s="445"/>
    </row>
    <row r="29859" spans="39:39">
      <c r="AM29859" s="445"/>
    </row>
    <row r="29860" spans="39:39">
      <c r="AM29860" s="445"/>
    </row>
    <row r="29861" spans="39:39">
      <c r="AM29861" s="445"/>
    </row>
    <row r="29862" spans="39:39">
      <c r="AM29862" s="445"/>
    </row>
    <row r="29863" spans="39:39">
      <c r="AM29863" s="445"/>
    </row>
    <row r="29864" spans="39:39">
      <c r="AM29864" s="445"/>
    </row>
    <row r="29865" spans="39:39">
      <c r="AM29865" s="445"/>
    </row>
    <row r="29866" spans="39:39">
      <c r="AM29866" s="445"/>
    </row>
    <row r="29867" spans="39:39">
      <c r="AM29867" s="445"/>
    </row>
    <row r="29868" spans="39:39">
      <c r="AM29868" s="445"/>
    </row>
    <row r="29869" spans="39:39">
      <c r="AM29869" s="445"/>
    </row>
    <row r="29870" spans="39:39">
      <c r="AM29870" s="445"/>
    </row>
    <row r="29871" spans="39:39">
      <c r="AM29871" s="445"/>
    </row>
    <row r="29872" spans="39:39">
      <c r="AM29872" s="445"/>
    </row>
    <row r="29873" spans="39:39">
      <c r="AM29873" s="445"/>
    </row>
    <row r="29874" spans="39:39">
      <c r="AM29874" s="445"/>
    </row>
    <row r="29875" spans="39:39">
      <c r="AM29875" s="445"/>
    </row>
    <row r="29876" spans="39:39">
      <c r="AM29876" s="445"/>
    </row>
    <row r="29877" spans="39:39">
      <c r="AM29877" s="445"/>
    </row>
    <row r="29878" spans="39:39">
      <c r="AM29878" s="445"/>
    </row>
    <row r="29879" spans="39:39">
      <c r="AM29879" s="445"/>
    </row>
    <row r="29880" spans="39:39">
      <c r="AM29880" s="445"/>
    </row>
    <row r="29881" spans="39:39">
      <c r="AM29881" s="445"/>
    </row>
    <row r="29882" spans="39:39">
      <c r="AM29882" s="445"/>
    </row>
    <row r="29883" spans="39:39">
      <c r="AM29883" s="445"/>
    </row>
    <row r="29884" spans="39:39">
      <c r="AM29884" s="445"/>
    </row>
    <row r="29885" spans="39:39">
      <c r="AM29885" s="445"/>
    </row>
    <row r="29886" spans="39:39">
      <c r="AM29886" s="445"/>
    </row>
    <row r="29887" spans="39:39">
      <c r="AM29887" s="445"/>
    </row>
    <row r="29888" spans="39:39">
      <c r="AM29888" s="445"/>
    </row>
    <row r="29889" spans="39:39">
      <c r="AM29889" s="445"/>
    </row>
    <row r="29890" spans="39:39">
      <c r="AM29890" s="445"/>
    </row>
    <row r="29891" spans="39:39">
      <c r="AM29891" s="445"/>
    </row>
    <row r="29892" spans="39:39">
      <c r="AM29892" s="445"/>
    </row>
    <row r="29893" spans="39:39">
      <c r="AM29893" s="445"/>
    </row>
    <row r="29894" spans="39:39">
      <c r="AM29894" s="445"/>
    </row>
    <row r="29895" spans="39:39">
      <c r="AM29895" s="445"/>
    </row>
    <row r="29896" spans="39:39">
      <c r="AM29896" s="445"/>
    </row>
    <row r="29897" spans="39:39">
      <c r="AM29897" s="445"/>
    </row>
    <row r="29898" spans="39:39">
      <c r="AM29898" s="445"/>
    </row>
    <row r="29899" spans="39:39">
      <c r="AM29899" s="445"/>
    </row>
    <row r="29900" spans="39:39">
      <c r="AM29900" s="445"/>
    </row>
    <row r="29901" spans="39:39">
      <c r="AM29901" s="445"/>
    </row>
    <row r="29902" spans="39:39">
      <c r="AM29902" s="445"/>
    </row>
    <row r="29903" spans="39:39">
      <c r="AM29903" s="445"/>
    </row>
    <row r="29904" spans="39:39">
      <c r="AM29904" s="445"/>
    </row>
    <row r="29905" spans="39:39">
      <c r="AM29905" s="445"/>
    </row>
    <row r="29906" spans="39:39">
      <c r="AM29906" s="445"/>
    </row>
    <row r="29907" spans="39:39">
      <c r="AM29907" s="445"/>
    </row>
    <row r="29908" spans="39:39">
      <c r="AM29908" s="445"/>
    </row>
    <row r="29909" spans="39:39">
      <c r="AM29909" s="445"/>
    </row>
    <row r="29910" spans="39:39">
      <c r="AM29910" s="445"/>
    </row>
    <row r="29911" spans="39:39">
      <c r="AM29911" s="445"/>
    </row>
    <row r="29912" spans="39:39">
      <c r="AM29912" s="445"/>
    </row>
    <row r="29913" spans="39:39">
      <c r="AM29913" s="445"/>
    </row>
    <row r="29914" spans="39:39">
      <c r="AM29914" s="445"/>
    </row>
    <row r="29915" spans="39:39">
      <c r="AM29915" s="445"/>
    </row>
    <row r="29916" spans="39:39">
      <c r="AM29916" s="445"/>
    </row>
    <row r="29917" spans="39:39">
      <c r="AM29917" s="445"/>
    </row>
    <row r="29918" spans="39:39">
      <c r="AM29918" s="445"/>
    </row>
    <row r="29919" spans="39:39">
      <c r="AM29919" s="445"/>
    </row>
    <row r="29920" spans="39:39">
      <c r="AM29920" s="445"/>
    </row>
    <row r="29921" spans="39:39">
      <c r="AM29921" s="445"/>
    </row>
    <row r="29922" spans="39:39">
      <c r="AM29922" s="445"/>
    </row>
    <row r="29923" spans="39:39">
      <c r="AM29923" s="445"/>
    </row>
    <row r="29924" spans="39:39">
      <c r="AM29924" s="445"/>
    </row>
    <row r="29925" spans="39:39">
      <c r="AM29925" s="445"/>
    </row>
    <row r="29926" spans="39:39">
      <c r="AM29926" s="445"/>
    </row>
    <row r="29927" spans="39:39">
      <c r="AM29927" s="445"/>
    </row>
    <row r="29928" spans="39:39">
      <c r="AM29928" s="445"/>
    </row>
    <row r="29929" spans="39:39">
      <c r="AM29929" s="445"/>
    </row>
    <row r="29930" spans="39:39">
      <c r="AM29930" s="445"/>
    </row>
    <row r="29931" spans="39:39">
      <c r="AM29931" s="445"/>
    </row>
    <row r="29932" spans="39:39">
      <c r="AM29932" s="445"/>
    </row>
    <row r="29933" spans="39:39">
      <c r="AM29933" s="445"/>
    </row>
    <row r="29934" spans="39:39">
      <c r="AM29934" s="445"/>
    </row>
    <row r="29935" spans="39:39">
      <c r="AM29935" s="445"/>
    </row>
    <row r="29936" spans="39:39">
      <c r="AM29936" s="445"/>
    </row>
    <row r="29937" spans="39:39">
      <c r="AM29937" s="445"/>
    </row>
    <row r="29938" spans="39:39">
      <c r="AM29938" s="445"/>
    </row>
    <row r="29939" spans="39:39">
      <c r="AM29939" s="445"/>
    </row>
    <row r="29940" spans="39:39">
      <c r="AM29940" s="445"/>
    </row>
    <row r="29941" spans="39:39">
      <c r="AM29941" s="445"/>
    </row>
    <row r="29942" spans="39:39">
      <c r="AM29942" s="445"/>
    </row>
    <row r="29943" spans="39:39">
      <c r="AM29943" s="445"/>
    </row>
    <row r="29944" spans="39:39">
      <c r="AM29944" s="445"/>
    </row>
    <row r="29945" spans="39:39">
      <c r="AM29945" s="445"/>
    </row>
    <row r="29946" spans="39:39">
      <c r="AM29946" s="445"/>
    </row>
    <row r="29947" spans="39:39">
      <c r="AM29947" s="445"/>
    </row>
    <row r="29948" spans="39:39">
      <c r="AM29948" s="445"/>
    </row>
    <row r="29949" spans="39:39">
      <c r="AM29949" s="445"/>
    </row>
    <row r="29950" spans="39:39">
      <c r="AM29950" s="445"/>
    </row>
    <row r="29951" spans="39:39">
      <c r="AM29951" s="445"/>
    </row>
    <row r="29952" spans="39:39">
      <c r="AM29952" s="445"/>
    </row>
    <row r="29953" spans="39:39">
      <c r="AM29953" s="445"/>
    </row>
    <row r="29954" spans="39:39">
      <c r="AM29954" s="445"/>
    </row>
    <row r="29955" spans="39:39">
      <c r="AM29955" s="445"/>
    </row>
    <row r="29956" spans="39:39">
      <c r="AM29956" s="445"/>
    </row>
    <row r="29957" spans="39:39">
      <c r="AM29957" s="445"/>
    </row>
    <row r="29958" spans="39:39">
      <c r="AM29958" s="445"/>
    </row>
    <row r="29959" spans="39:39">
      <c r="AM29959" s="445"/>
    </row>
    <row r="29960" spans="39:39">
      <c r="AM29960" s="445"/>
    </row>
    <row r="29961" spans="39:39">
      <c r="AM29961" s="445"/>
    </row>
    <row r="29962" spans="39:39">
      <c r="AM29962" s="445"/>
    </row>
    <row r="29963" spans="39:39">
      <c r="AM29963" s="445"/>
    </row>
    <row r="29964" spans="39:39">
      <c r="AM29964" s="445"/>
    </row>
    <row r="29965" spans="39:39">
      <c r="AM29965" s="445"/>
    </row>
    <row r="29966" spans="39:39">
      <c r="AM29966" s="445"/>
    </row>
    <row r="29967" spans="39:39">
      <c r="AM29967" s="445"/>
    </row>
    <row r="29968" spans="39:39">
      <c r="AM29968" s="445"/>
    </row>
    <row r="29969" spans="39:39">
      <c r="AM29969" s="445"/>
    </row>
    <row r="29970" spans="39:39">
      <c r="AM29970" s="445"/>
    </row>
    <row r="29971" spans="39:39">
      <c r="AM29971" s="445"/>
    </row>
    <row r="29972" spans="39:39">
      <c r="AM29972" s="445"/>
    </row>
    <row r="29973" spans="39:39">
      <c r="AM29973" s="445"/>
    </row>
    <row r="29974" spans="39:39">
      <c r="AM29974" s="445"/>
    </row>
    <row r="29975" spans="39:39">
      <c r="AM29975" s="445"/>
    </row>
    <row r="29976" spans="39:39">
      <c r="AM29976" s="445"/>
    </row>
    <row r="29977" spans="39:39">
      <c r="AM29977" s="445"/>
    </row>
    <row r="29978" spans="39:39">
      <c r="AM29978" s="445"/>
    </row>
    <row r="29979" spans="39:39">
      <c r="AM29979" s="445"/>
    </row>
    <row r="29980" spans="39:39">
      <c r="AM29980" s="445"/>
    </row>
    <row r="29981" spans="39:39">
      <c r="AM29981" s="445"/>
    </row>
    <row r="29982" spans="39:39">
      <c r="AM29982" s="445"/>
    </row>
    <row r="29983" spans="39:39">
      <c r="AM29983" s="445"/>
    </row>
    <row r="29984" spans="39:39">
      <c r="AM29984" s="445"/>
    </row>
    <row r="29985" spans="39:39">
      <c r="AM29985" s="445"/>
    </row>
    <row r="29986" spans="39:39">
      <c r="AM29986" s="445"/>
    </row>
    <row r="29987" spans="39:39">
      <c r="AM29987" s="445"/>
    </row>
    <row r="29988" spans="39:39">
      <c r="AM29988" s="445"/>
    </row>
    <row r="29989" spans="39:39">
      <c r="AM29989" s="445"/>
    </row>
    <row r="29990" spans="39:39">
      <c r="AM29990" s="445"/>
    </row>
    <row r="29991" spans="39:39">
      <c r="AM29991" s="445"/>
    </row>
    <row r="29992" spans="39:39">
      <c r="AM29992" s="445"/>
    </row>
    <row r="29993" spans="39:39">
      <c r="AM29993" s="445"/>
    </row>
    <row r="29994" spans="39:39">
      <c r="AM29994" s="445"/>
    </row>
    <row r="29995" spans="39:39">
      <c r="AM29995" s="445"/>
    </row>
    <row r="29996" spans="39:39">
      <c r="AM29996" s="445"/>
    </row>
    <row r="29997" spans="39:39">
      <c r="AM29997" s="445"/>
    </row>
    <row r="29998" spans="39:39">
      <c r="AM29998" s="445"/>
    </row>
    <row r="29999" spans="39:39">
      <c r="AM29999" s="445"/>
    </row>
    <row r="30000" spans="39:39">
      <c r="AM30000" s="445"/>
    </row>
    <row r="30001" spans="39:39">
      <c r="AM30001" s="445"/>
    </row>
    <row r="30002" spans="39:39">
      <c r="AM30002" s="445"/>
    </row>
    <row r="30003" spans="39:39">
      <c r="AM30003" s="445"/>
    </row>
    <row r="30004" spans="39:39">
      <c r="AM30004" s="445"/>
    </row>
    <row r="30005" spans="39:39">
      <c r="AM30005" s="445"/>
    </row>
    <row r="30006" spans="39:39">
      <c r="AM30006" s="445"/>
    </row>
    <row r="30007" spans="39:39">
      <c r="AM30007" s="445"/>
    </row>
    <row r="30008" spans="39:39">
      <c r="AM30008" s="445"/>
    </row>
    <row r="30009" spans="39:39">
      <c r="AM30009" s="445"/>
    </row>
    <row r="30010" spans="39:39">
      <c r="AM30010" s="445"/>
    </row>
    <row r="30011" spans="39:39">
      <c r="AM30011" s="445"/>
    </row>
    <row r="30012" spans="39:39">
      <c r="AM30012" s="445"/>
    </row>
    <row r="30013" spans="39:39">
      <c r="AM30013" s="445"/>
    </row>
    <row r="30014" spans="39:39">
      <c r="AM30014" s="445"/>
    </row>
    <row r="30015" spans="39:39">
      <c r="AM30015" s="445"/>
    </row>
    <row r="30016" spans="39:39">
      <c r="AM30016" s="445"/>
    </row>
    <row r="30017" spans="39:39">
      <c r="AM30017" s="445"/>
    </row>
    <row r="30018" spans="39:39">
      <c r="AM30018" s="445"/>
    </row>
    <row r="30019" spans="39:39">
      <c r="AM30019" s="445"/>
    </row>
    <row r="30020" spans="39:39">
      <c r="AM30020" s="445"/>
    </row>
    <row r="30021" spans="39:39">
      <c r="AM30021" s="445"/>
    </row>
    <row r="30022" spans="39:39">
      <c r="AM30022" s="445"/>
    </row>
    <row r="30023" spans="39:39">
      <c r="AM30023" s="445"/>
    </row>
    <row r="30024" spans="39:39">
      <c r="AM30024" s="445"/>
    </row>
    <row r="30025" spans="39:39">
      <c r="AM30025" s="445"/>
    </row>
    <row r="30026" spans="39:39">
      <c r="AM30026" s="445"/>
    </row>
    <row r="30027" spans="39:39">
      <c r="AM30027" s="445"/>
    </row>
    <row r="30028" spans="39:39">
      <c r="AM30028" s="445"/>
    </row>
    <row r="30029" spans="39:39">
      <c r="AM30029" s="445"/>
    </row>
    <row r="30030" spans="39:39">
      <c r="AM30030" s="445"/>
    </row>
    <row r="30031" spans="39:39">
      <c r="AM30031" s="445"/>
    </row>
    <row r="30032" spans="39:39">
      <c r="AM30032" s="445"/>
    </row>
    <row r="30033" spans="39:39">
      <c r="AM30033" s="445"/>
    </row>
    <row r="30034" spans="39:39">
      <c r="AM30034" s="445"/>
    </row>
    <row r="30035" spans="39:39">
      <c r="AM30035" s="445"/>
    </row>
    <row r="30036" spans="39:39">
      <c r="AM30036" s="445"/>
    </row>
    <row r="30037" spans="39:39">
      <c r="AM30037" s="445"/>
    </row>
    <row r="30038" spans="39:39">
      <c r="AM30038" s="445"/>
    </row>
    <row r="30039" spans="39:39">
      <c r="AM30039" s="445"/>
    </row>
    <row r="30040" spans="39:39">
      <c r="AM30040" s="445"/>
    </row>
    <row r="30041" spans="39:39">
      <c r="AM30041" s="445"/>
    </row>
    <row r="30042" spans="39:39">
      <c r="AM30042" s="445"/>
    </row>
    <row r="30043" spans="39:39">
      <c r="AM30043" s="445"/>
    </row>
    <row r="30044" spans="39:39">
      <c r="AM30044" s="445"/>
    </row>
    <row r="30045" spans="39:39">
      <c r="AM30045" s="445"/>
    </row>
    <row r="30046" spans="39:39">
      <c r="AM30046" s="445"/>
    </row>
    <row r="30047" spans="39:39">
      <c r="AM30047" s="445"/>
    </row>
    <row r="30048" spans="39:39">
      <c r="AM30048" s="445"/>
    </row>
    <row r="30049" spans="39:39">
      <c r="AM30049" s="445"/>
    </row>
    <row r="30050" spans="39:39">
      <c r="AM30050" s="445"/>
    </row>
    <row r="30051" spans="39:39">
      <c r="AM30051" s="445"/>
    </row>
    <row r="30052" spans="39:39">
      <c r="AM30052" s="445"/>
    </row>
    <row r="30053" spans="39:39">
      <c r="AM30053" s="445"/>
    </row>
    <row r="30054" spans="39:39">
      <c r="AM30054" s="445"/>
    </row>
    <row r="30055" spans="39:39">
      <c r="AM30055" s="445"/>
    </row>
    <row r="30056" spans="39:39">
      <c r="AM30056" s="445"/>
    </row>
    <row r="30057" spans="39:39">
      <c r="AM30057" s="445"/>
    </row>
    <row r="30058" spans="39:39">
      <c r="AM30058" s="445"/>
    </row>
    <row r="30059" spans="39:39">
      <c r="AM30059" s="445"/>
    </row>
    <row r="30060" spans="39:39">
      <c r="AM30060" s="445"/>
    </row>
    <row r="30061" spans="39:39">
      <c r="AM30061" s="445"/>
    </row>
    <row r="30062" spans="39:39">
      <c r="AM30062" s="445"/>
    </row>
    <row r="30063" spans="39:39">
      <c r="AM30063" s="445"/>
    </row>
    <row r="30064" spans="39:39">
      <c r="AM30064" s="445"/>
    </row>
    <row r="30065" spans="39:39">
      <c r="AM30065" s="445"/>
    </row>
    <row r="30066" spans="39:39">
      <c r="AM30066" s="445"/>
    </row>
    <row r="30067" spans="39:39">
      <c r="AM30067" s="445"/>
    </row>
    <row r="30068" spans="39:39">
      <c r="AM30068" s="445"/>
    </row>
    <row r="30069" spans="39:39">
      <c r="AM30069" s="445"/>
    </row>
    <row r="30070" spans="39:39">
      <c r="AM30070" s="445"/>
    </row>
    <row r="30071" spans="39:39">
      <c r="AM30071" s="445"/>
    </row>
    <row r="30072" spans="39:39">
      <c r="AM30072" s="445"/>
    </row>
    <row r="30073" spans="39:39">
      <c r="AM30073" s="445"/>
    </row>
    <row r="30074" spans="39:39">
      <c r="AM30074" s="445"/>
    </row>
    <row r="30075" spans="39:39">
      <c r="AM30075" s="445"/>
    </row>
    <row r="30076" spans="39:39">
      <c r="AM30076" s="445"/>
    </row>
    <row r="30077" spans="39:39">
      <c r="AM30077" s="445"/>
    </row>
    <row r="30078" spans="39:39">
      <c r="AM30078" s="445"/>
    </row>
    <row r="30079" spans="39:39">
      <c r="AM30079" s="445"/>
    </row>
    <row r="30080" spans="39:39">
      <c r="AM30080" s="445"/>
    </row>
    <row r="30081" spans="39:39">
      <c r="AM30081" s="445"/>
    </row>
    <row r="30082" spans="39:39">
      <c r="AM30082" s="445"/>
    </row>
    <row r="30083" spans="39:39">
      <c r="AM30083" s="445"/>
    </row>
    <row r="30084" spans="39:39">
      <c r="AM30084" s="445"/>
    </row>
    <row r="30085" spans="39:39">
      <c r="AM30085" s="445"/>
    </row>
    <row r="30086" spans="39:39">
      <c r="AM30086" s="445"/>
    </row>
    <row r="30087" spans="39:39">
      <c r="AM30087" s="445"/>
    </row>
    <row r="30088" spans="39:39">
      <c r="AM30088" s="445"/>
    </row>
    <row r="30089" spans="39:39">
      <c r="AM30089" s="445"/>
    </row>
    <row r="30090" spans="39:39">
      <c r="AM30090" s="445"/>
    </row>
    <row r="30091" spans="39:39">
      <c r="AM30091" s="445"/>
    </row>
    <row r="30092" spans="39:39">
      <c r="AM30092" s="445"/>
    </row>
    <row r="30093" spans="39:39">
      <c r="AM30093" s="445"/>
    </row>
    <row r="30094" spans="39:39">
      <c r="AM30094" s="445"/>
    </row>
    <row r="30095" spans="39:39">
      <c r="AM30095" s="445"/>
    </row>
    <row r="30096" spans="39:39">
      <c r="AM30096" s="445"/>
    </row>
    <row r="30097" spans="39:39">
      <c r="AM30097" s="445"/>
    </row>
    <row r="30098" spans="39:39">
      <c r="AM30098" s="445"/>
    </row>
    <row r="30099" spans="39:39">
      <c r="AM30099" s="445"/>
    </row>
    <row r="30100" spans="39:39">
      <c r="AM30100" s="445"/>
    </row>
    <row r="30101" spans="39:39">
      <c r="AM30101" s="445"/>
    </row>
    <row r="30102" spans="39:39">
      <c r="AM30102" s="445"/>
    </row>
    <row r="30103" spans="39:39">
      <c r="AM30103" s="445"/>
    </row>
    <row r="30104" spans="39:39">
      <c r="AM30104" s="445"/>
    </row>
    <row r="30105" spans="39:39">
      <c r="AM30105" s="445"/>
    </row>
    <row r="30106" spans="39:39">
      <c r="AM30106" s="445"/>
    </row>
    <row r="30107" spans="39:39">
      <c r="AM30107" s="445"/>
    </row>
    <row r="30108" spans="39:39">
      <c r="AM30108" s="445"/>
    </row>
    <row r="30109" spans="39:39">
      <c r="AM30109" s="445"/>
    </row>
    <row r="30110" spans="39:39">
      <c r="AM30110" s="445"/>
    </row>
    <row r="30111" spans="39:39">
      <c r="AM30111" s="445"/>
    </row>
    <row r="30112" spans="39:39">
      <c r="AM30112" s="445"/>
    </row>
    <row r="30113" spans="39:39">
      <c r="AM30113" s="445"/>
    </row>
    <row r="30114" spans="39:39">
      <c r="AM30114" s="445"/>
    </row>
    <row r="30115" spans="39:39">
      <c r="AM30115" s="445"/>
    </row>
    <row r="30116" spans="39:39">
      <c r="AM30116" s="445"/>
    </row>
    <row r="30117" spans="39:39">
      <c r="AM30117" s="445"/>
    </row>
    <row r="30118" spans="39:39">
      <c r="AM30118" s="445"/>
    </row>
    <row r="30119" spans="39:39">
      <c r="AM30119" s="445"/>
    </row>
    <row r="30120" spans="39:39">
      <c r="AM30120" s="445"/>
    </row>
    <row r="30121" spans="39:39">
      <c r="AM30121" s="445"/>
    </row>
    <row r="30122" spans="39:39">
      <c r="AM30122" s="445"/>
    </row>
    <row r="30123" spans="39:39">
      <c r="AM30123" s="445"/>
    </row>
    <row r="30124" spans="39:39">
      <c r="AM30124" s="445"/>
    </row>
    <row r="30125" spans="39:39">
      <c r="AM30125" s="445"/>
    </row>
    <row r="30126" spans="39:39">
      <c r="AM30126" s="445"/>
    </row>
    <row r="30127" spans="39:39">
      <c r="AM30127" s="445"/>
    </row>
    <row r="30128" spans="39:39">
      <c r="AM30128" s="445"/>
    </row>
    <row r="30129" spans="39:39">
      <c r="AM30129" s="445"/>
    </row>
    <row r="30130" spans="39:39">
      <c r="AM30130" s="445"/>
    </row>
    <row r="30131" spans="39:39">
      <c r="AM30131" s="445"/>
    </row>
    <row r="30132" spans="39:39">
      <c r="AM30132" s="445"/>
    </row>
    <row r="30133" spans="39:39">
      <c r="AM30133" s="445"/>
    </row>
    <row r="30134" spans="39:39">
      <c r="AM30134" s="445"/>
    </row>
    <row r="30135" spans="39:39">
      <c r="AM30135" s="445"/>
    </row>
    <row r="30136" spans="39:39">
      <c r="AM30136" s="445"/>
    </row>
    <row r="30137" spans="39:39">
      <c r="AM30137" s="445"/>
    </row>
    <row r="30138" spans="39:39">
      <c r="AM30138" s="445"/>
    </row>
    <row r="30139" spans="39:39">
      <c r="AM30139" s="445"/>
    </row>
    <row r="30140" spans="39:39">
      <c r="AM30140" s="445"/>
    </row>
    <row r="30141" spans="39:39">
      <c r="AM30141" s="445"/>
    </row>
    <row r="30142" spans="39:39">
      <c r="AM30142" s="445"/>
    </row>
    <row r="30143" spans="39:39">
      <c r="AM30143" s="445"/>
    </row>
    <row r="30144" spans="39:39">
      <c r="AM30144" s="445"/>
    </row>
    <row r="30145" spans="39:39">
      <c r="AM30145" s="445"/>
    </row>
    <row r="30146" spans="39:39">
      <c r="AM30146" s="445"/>
    </row>
    <row r="30147" spans="39:39">
      <c r="AM30147" s="445"/>
    </row>
    <row r="30148" spans="39:39">
      <c r="AM30148" s="445"/>
    </row>
    <row r="30149" spans="39:39">
      <c r="AM30149" s="445"/>
    </row>
    <row r="30150" spans="39:39">
      <c r="AM30150" s="445"/>
    </row>
    <row r="30151" spans="39:39">
      <c r="AM30151" s="445"/>
    </row>
    <row r="30152" spans="39:39">
      <c r="AM30152" s="445"/>
    </row>
    <row r="30153" spans="39:39">
      <c r="AM30153" s="445"/>
    </row>
    <row r="30154" spans="39:39">
      <c r="AM30154" s="445"/>
    </row>
    <row r="30155" spans="39:39">
      <c r="AM30155" s="445"/>
    </row>
    <row r="30156" spans="39:39">
      <c r="AM30156" s="445"/>
    </row>
    <row r="30157" spans="39:39">
      <c r="AM30157" s="445"/>
    </row>
    <row r="30158" spans="39:39">
      <c r="AM30158" s="445"/>
    </row>
    <row r="30159" spans="39:39">
      <c r="AM30159" s="445"/>
    </row>
    <row r="30160" spans="39:39">
      <c r="AM30160" s="445"/>
    </row>
    <row r="30161" spans="39:39">
      <c r="AM30161" s="445"/>
    </row>
    <row r="30162" spans="39:39">
      <c r="AM30162" s="445"/>
    </row>
    <row r="30163" spans="39:39">
      <c r="AM30163" s="445"/>
    </row>
    <row r="30164" spans="39:39">
      <c r="AM30164" s="445"/>
    </row>
    <row r="30165" spans="39:39">
      <c r="AM30165" s="445"/>
    </row>
    <row r="30166" spans="39:39">
      <c r="AM30166" s="445"/>
    </row>
    <row r="30167" spans="39:39">
      <c r="AM30167" s="445"/>
    </row>
    <row r="30168" spans="39:39">
      <c r="AM30168" s="445"/>
    </row>
    <row r="30169" spans="39:39">
      <c r="AM30169" s="445"/>
    </row>
    <row r="30170" spans="39:39">
      <c r="AM30170" s="445"/>
    </row>
    <row r="30171" spans="39:39">
      <c r="AM30171" s="445"/>
    </row>
    <row r="30172" spans="39:39">
      <c r="AM30172" s="445"/>
    </row>
    <row r="30173" spans="39:39">
      <c r="AM30173" s="445"/>
    </row>
    <row r="30174" spans="39:39">
      <c r="AM30174" s="445"/>
    </row>
    <row r="30175" spans="39:39">
      <c r="AM30175" s="445"/>
    </row>
    <row r="30176" spans="39:39">
      <c r="AM30176" s="445"/>
    </row>
    <row r="30177" spans="39:39">
      <c r="AM30177" s="445"/>
    </row>
    <row r="30178" spans="39:39">
      <c r="AM30178" s="445"/>
    </row>
    <row r="30179" spans="39:39">
      <c r="AM30179" s="445"/>
    </row>
    <row r="30180" spans="39:39">
      <c r="AM30180" s="445"/>
    </row>
    <row r="30181" spans="39:39">
      <c r="AM30181" s="445"/>
    </row>
    <row r="30182" spans="39:39">
      <c r="AM30182" s="445"/>
    </row>
    <row r="30183" spans="39:39">
      <c r="AM30183" s="445"/>
    </row>
    <row r="30184" spans="39:39">
      <c r="AM30184" s="445"/>
    </row>
    <row r="30185" spans="39:39">
      <c r="AM30185" s="445"/>
    </row>
    <row r="30186" spans="39:39">
      <c r="AM30186" s="445"/>
    </row>
    <row r="30187" spans="39:39">
      <c r="AM30187" s="445"/>
    </row>
    <row r="30188" spans="39:39">
      <c r="AM30188" s="445"/>
    </row>
    <row r="30189" spans="39:39">
      <c r="AM30189" s="445"/>
    </row>
    <row r="30190" spans="39:39">
      <c r="AM30190" s="445"/>
    </row>
    <row r="30191" spans="39:39">
      <c r="AM30191" s="445"/>
    </row>
    <row r="30192" spans="39:39">
      <c r="AM30192" s="445"/>
    </row>
    <row r="30193" spans="39:39">
      <c r="AM30193" s="445"/>
    </row>
    <row r="30194" spans="39:39">
      <c r="AM30194" s="445"/>
    </row>
    <row r="30195" spans="39:39">
      <c r="AM30195" s="445"/>
    </row>
    <row r="30196" spans="39:39">
      <c r="AM30196" s="445"/>
    </row>
    <row r="30197" spans="39:39">
      <c r="AM30197" s="445"/>
    </row>
    <row r="30198" spans="39:39">
      <c r="AM30198" s="445"/>
    </row>
    <row r="30199" spans="39:39">
      <c r="AM30199" s="445"/>
    </row>
    <row r="30200" spans="39:39">
      <c r="AM30200" s="445"/>
    </row>
    <row r="30201" spans="39:39">
      <c r="AM30201" s="445"/>
    </row>
    <row r="30202" spans="39:39">
      <c r="AM30202" s="445"/>
    </row>
    <row r="30203" spans="39:39">
      <c r="AM30203" s="445"/>
    </row>
    <row r="30204" spans="39:39">
      <c r="AM30204" s="445"/>
    </row>
    <row r="30205" spans="39:39">
      <c r="AM30205" s="445"/>
    </row>
    <row r="30206" spans="39:39">
      <c r="AM30206" s="445"/>
    </row>
    <row r="30207" spans="39:39">
      <c r="AM30207" s="445"/>
    </row>
    <row r="30208" spans="39:39">
      <c r="AM30208" s="445"/>
    </row>
    <row r="30209" spans="39:39">
      <c r="AM30209" s="445"/>
    </row>
    <row r="30210" spans="39:39">
      <c r="AM30210" s="445"/>
    </row>
    <row r="30211" spans="39:39">
      <c r="AM30211" s="445"/>
    </row>
    <row r="30212" spans="39:39">
      <c r="AM30212" s="445"/>
    </row>
    <row r="30213" spans="39:39">
      <c r="AM30213" s="445"/>
    </row>
    <row r="30214" spans="39:39">
      <c r="AM30214" s="445"/>
    </row>
    <row r="30215" spans="39:39">
      <c r="AM30215" s="445"/>
    </row>
    <row r="30216" spans="39:39">
      <c r="AM30216" s="445"/>
    </row>
    <row r="30217" spans="39:39">
      <c r="AM30217" s="445"/>
    </row>
    <row r="30218" spans="39:39">
      <c r="AM30218" s="445"/>
    </row>
    <row r="30219" spans="39:39">
      <c r="AM30219" s="445"/>
    </row>
    <row r="30220" spans="39:39">
      <c r="AM30220" s="445"/>
    </row>
    <row r="30221" spans="39:39">
      <c r="AM30221" s="445"/>
    </row>
    <row r="30222" spans="39:39">
      <c r="AM30222" s="445"/>
    </row>
    <row r="30223" spans="39:39">
      <c r="AM30223" s="445"/>
    </row>
    <row r="30224" spans="39:39">
      <c r="AM30224" s="445"/>
    </row>
    <row r="30225" spans="39:39">
      <c r="AM30225" s="445"/>
    </row>
    <row r="30226" spans="39:39">
      <c r="AM30226" s="445"/>
    </row>
    <row r="30227" spans="39:39">
      <c r="AM30227" s="445"/>
    </row>
    <row r="30228" spans="39:39">
      <c r="AM30228" s="445"/>
    </row>
    <row r="30229" spans="39:39">
      <c r="AM30229" s="445"/>
    </row>
    <row r="30230" spans="39:39">
      <c r="AM30230" s="445"/>
    </row>
    <row r="30231" spans="39:39">
      <c r="AM30231" s="445"/>
    </row>
    <row r="30232" spans="39:39">
      <c r="AM30232" s="445"/>
    </row>
    <row r="30233" spans="39:39">
      <c r="AM30233" s="445"/>
    </row>
    <row r="30234" spans="39:39">
      <c r="AM30234" s="445"/>
    </row>
    <row r="30235" spans="39:39">
      <c r="AM30235" s="445"/>
    </row>
    <row r="30236" spans="39:39">
      <c r="AM30236" s="445"/>
    </row>
    <row r="30237" spans="39:39">
      <c r="AM30237" s="445"/>
    </row>
    <row r="30238" spans="39:39">
      <c r="AM30238" s="445"/>
    </row>
    <row r="30239" spans="39:39">
      <c r="AM30239" s="445"/>
    </row>
    <row r="30240" spans="39:39">
      <c r="AM30240" s="445"/>
    </row>
    <row r="30241" spans="39:39">
      <c r="AM30241" s="445"/>
    </row>
    <row r="30242" spans="39:39">
      <c r="AM30242" s="445"/>
    </row>
    <row r="30243" spans="39:39">
      <c r="AM30243" s="445"/>
    </row>
    <row r="30244" spans="39:39">
      <c r="AM30244" s="445"/>
    </row>
    <row r="30245" spans="39:39">
      <c r="AM30245" s="445"/>
    </row>
    <row r="30246" spans="39:39">
      <c r="AM30246" s="445"/>
    </row>
    <row r="30247" spans="39:39">
      <c r="AM30247" s="445"/>
    </row>
    <row r="30248" spans="39:39">
      <c r="AM30248" s="445"/>
    </row>
    <row r="30249" spans="39:39">
      <c r="AM30249" s="445"/>
    </row>
    <row r="30250" spans="39:39">
      <c r="AM30250" s="445"/>
    </row>
    <row r="30251" spans="39:39">
      <c r="AM30251" s="445"/>
    </row>
    <row r="30252" spans="39:39">
      <c r="AM30252" s="445"/>
    </row>
    <row r="30253" spans="39:39">
      <c r="AM30253" s="445"/>
    </row>
    <row r="30254" spans="39:39">
      <c r="AM30254" s="445"/>
    </row>
    <row r="30255" spans="39:39">
      <c r="AM30255" s="445"/>
    </row>
    <row r="30256" spans="39:39">
      <c r="AM30256" s="445"/>
    </row>
    <row r="30257" spans="39:39">
      <c r="AM30257" s="445"/>
    </row>
    <row r="30258" spans="39:39">
      <c r="AM30258" s="445"/>
    </row>
    <row r="30259" spans="39:39">
      <c r="AM30259" s="445"/>
    </row>
    <row r="30260" spans="39:39">
      <c r="AM30260" s="445"/>
    </row>
    <row r="30261" spans="39:39">
      <c r="AM30261" s="445"/>
    </row>
    <row r="30262" spans="39:39">
      <c r="AM30262" s="445"/>
    </row>
    <row r="30263" spans="39:39">
      <c r="AM30263" s="445"/>
    </row>
    <row r="30264" spans="39:39">
      <c r="AM30264" s="445"/>
    </row>
    <row r="30265" spans="39:39">
      <c r="AM30265" s="445"/>
    </row>
    <row r="30266" spans="39:39">
      <c r="AM30266" s="445"/>
    </row>
    <row r="30267" spans="39:39">
      <c r="AM30267" s="445"/>
    </row>
    <row r="30268" spans="39:39">
      <c r="AM30268" s="445"/>
    </row>
    <row r="30269" spans="39:39">
      <c r="AM30269" s="445"/>
    </row>
    <row r="30270" spans="39:39">
      <c r="AM30270" s="445"/>
    </row>
    <row r="30271" spans="39:39">
      <c r="AM30271" s="445"/>
    </row>
    <row r="30272" spans="39:39">
      <c r="AM30272" s="445"/>
    </row>
    <row r="30273" spans="39:39">
      <c r="AM30273" s="445"/>
    </row>
    <row r="30274" spans="39:39">
      <c r="AM30274" s="445"/>
    </row>
    <row r="30275" spans="39:39">
      <c r="AM30275" s="445"/>
    </row>
    <row r="30276" spans="39:39">
      <c r="AM30276" s="445"/>
    </row>
    <row r="30277" spans="39:39">
      <c r="AM30277" s="445"/>
    </row>
    <row r="30278" spans="39:39">
      <c r="AM30278" s="445"/>
    </row>
    <row r="30279" spans="39:39">
      <c r="AM30279" s="445"/>
    </row>
    <row r="30280" spans="39:39">
      <c r="AM30280" s="445"/>
    </row>
    <row r="30281" spans="39:39">
      <c r="AM30281" s="445"/>
    </row>
    <row r="30282" spans="39:39">
      <c r="AM30282" s="445"/>
    </row>
    <row r="30283" spans="39:39">
      <c r="AM30283" s="445"/>
    </row>
    <row r="30284" spans="39:39">
      <c r="AM30284" s="445"/>
    </row>
    <row r="30285" spans="39:39">
      <c r="AM30285" s="445"/>
    </row>
    <row r="30286" spans="39:39">
      <c r="AM30286" s="445"/>
    </row>
    <row r="30287" spans="39:39">
      <c r="AM30287" s="445"/>
    </row>
    <row r="30288" spans="39:39">
      <c r="AM30288" s="445"/>
    </row>
    <row r="30289" spans="39:39">
      <c r="AM30289" s="445"/>
    </row>
    <row r="30290" spans="39:39">
      <c r="AM30290" s="445"/>
    </row>
    <row r="30291" spans="39:39">
      <c r="AM30291" s="445"/>
    </row>
    <row r="30292" spans="39:39">
      <c r="AM30292" s="445"/>
    </row>
    <row r="30293" spans="39:39">
      <c r="AM30293" s="445"/>
    </row>
    <row r="30294" spans="39:39">
      <c r="AM30294" s="445"/>
    </row>
    <row r="30295" spans="39:39">
      <c r="AM30295" s="445"/>
    </row>
    <row r="30296" spans="39:39">
      <c r="AM30296" s="445"/>
    </row>
    <row r="30297" spans="39:39">
      <c r="AM30297" s="445"/>
    </row>
    <row r="30298" spans="39:39">
      <c r="AM30298" s="445"/>
    </row>
    <row r="30299" spans="39:39">
      <c r="AM30299" s="445"/>
    </row>
    <row r="30300" spans="39:39">
      <c r="AM30300" s="445"/>
    </row>
    <row r="30301" spans="39:39">
      <c r="AM30301" s="445"/>
    </row>
    <row r="30302" spans="39:39">
      <c r="AM30302" s="445"/>
    </row>
    <row r="30303" spans="39:39">
      <c r="AM30303" s="445"/>
    </row>
    <row r="30304" spans="39:39">
      <c r="AM30304" s="445"/>
    </row>
    <row r="30305" spans="39:39">
      <c r="AM30305" s="445"/>
    </row>
    <row r="30306" spans="39:39">
      <c r="AM30306" s="445"/>
    </row>
    <row r="30307" spans="39:39">
      <c r="AM30307" s="445"/>
    </row>
    <row r="30308" spans="39:39">
      <c r="AM30308" s="445"/>
    </row>
    <row r="30309" spans="39:39">
      <c r="AM30309" s="445"/>
    </row>
    <row r="30310" spans="39:39">
      <c r="AM30310" s="445"/>
    </row>
    <row r="30311" spans="39:39">
      <c r="AM30311" s="445"/>
    </row>
    <row r="30312" spans="39:39">
      <c r="AM30312" s="445"/>
    </row>
    <row r="30313" spans="39:39">
      <c r="AM30313" s="445"/>
    </row>
    <row r="30314" spans="39:39">
      <c r="AM30314" s="445"/>
    </row>
    <row r="30315" spans="39:39">
      <c r="AM30315" s="445"/>
    </row>
    <row r="30316" spans="39:39">
      <c r="AM30316" s="445"/>
    </row>
    <row r="30317" spans="39:39">
      <c r="AM30317" s="445"/>
    </row>
    <row r="30318" spans="39:39">
      <c r="AM30318" s="445"/>
    </row>
    <row r="30319" spans="39:39">
      <c r="AM30319" s="445"/>
    </row>
    <row r="30320" spans="39:39">
      <c r="AM30320" s="445"/>
    </row>
    <row r="30321" spans="39:39">
      <c r="AM30321" s="445"/>
    </row>
    <row r="30322" spans="39:39">
      <c r="AM30322" s="445"/>
    </row>
    <row r="30323" spans="39:39">
      <c r="AM30323" s="445"/>
    </row>
    <row r="30324" spans="39:39">
      <c r="AM30324" s="445"/>
    </row>
    <row r="30325" spans="39:39">
      <c r="AM30325" s="445"/>
    </row>
    <row r="30326" spans="39:39">
      <c r="AM30326" s="445"/>
    </row>
    <row r="30327" spans="39:39">
      <c r="AM30327" s="445"/>
    </row>
    <row r="30328" spans="39:39">
      <c r="AM30328" s="445"/>
    </row>
    <row r="30329" spans="39:39">
      <c r="AM30329" s="445"/>
    </row>
    <row r="30330" spans="39:39">
      <c r="AM30330" s="445"/>
    </row>
    <row r="30331" spans="39:39">
      <c r="AM30331" s="445"/>
    </row>
    <row r="30332" spans="39:39">
      <c r="AM30332" s="445"/>
    </row>
    <row r="30333" spans="39:39">
      <c r="AM30333" s="445"/>
    </row>
    <row r="30334" spans="39:39">
      <c r="AM30334" s="445"/>
    </row>
    <row r="30335" spans="39:39">
      <c r="AM30335" s="445"/>
    </row>
    <row r="30336" spans="39:39">
      <c r="AM30336" s="445"/>
    </row>
    <row r="30337" spans="39:39">
      <c r="AM30337" s="445"/>
    </row>
    <row r="30338" spans="39:39">
      <c r="AM30338" s="445"/>
    </row>
    <row r="30339" spans="39:39">
      <c r="AM30339" s="445"/>
    </row>
    <row r="30340" spans="39:39">
      <c r="AM30340" s="445"/>
    </row>
    <row r="30341" spans="39:39">
      <c r="AM30341" s="445"/>
    </row>
    <row r="30342" spans="39:39">
      <c r="AM30342" s="445"/>
    </row>
    <row r="30343" spans="39:39">
      <c r="AM30343" s="445"/>
    </row>
    <row r="30344" spans="39:39">
      <c r="AM30344" s="445"/>
    </row>
    <row r="30345" spans="39:39">
      <c r="AM30345" s="445"/>
    </row>
    <row r="30346" spans="39:39">
      <c r="AM30346" s="445"/>
    </row>
    <row r="30347" spans="39:39">
      <c r="AM30347" s="445"/>
    </row>
    <row r="30348" spans="39:39">
      <c r="AM30348" s="445"/>
    </row>
    <row r="30349" spans="39:39">
      <c r="AM30349" s="445"/>
    </row>
    <row r="30350" spans="39:39">
      <c r="AM30350" s="445"/>
    </row>
    <row r="30351" spans="39:39">
      <c r="AM30351" s="445"/>
    </row>
    <row r="30352" spans="39:39">
      <c r="AM30352" s="445"/>
    </row>
    <row r="30353" spans="39:39">
      <c r="AM30353" s="445"/>
    </row>
    <row r="30354" spans="39:39">
      <c r="AM30354" s="445"/>
    </row>
    <row r="30355" spans="39:39">
      <c r="AM30355" s="445"/>
    </row>
    <row r="30356" spans="39:39">
      <c r="AM30356" s="445"/>
    </row>
    <row r="30357" spans="39:39">
      <c r="AM30357" s="445"/>
    </row>
    <row r="30358" spans="39:39">
      <c r="AM30358" s="445"/>
    </row>
    <row r="30359" spans="39:39">
      <c r="AM30359" s="445"/>
    </row>
    <row r="30360" spans="39:39">
      <c r="AM30360" s="445"/>
    </row>
    <row r="30361" spans="39:39">
      <c r="AM30361" s="445"/>
    </row>
    <row r="30362" spans="39:39">
      <c r="AM30362" s="445"/>
    </row>
    <row r="30363" spans="39:39">
      <c r="AM30363" s="445"/>
    </row>
    <row r="30364" spans="39:39">
      <c r="AM30364" s="445"/>
    </row>
    <row r="30365" spans="39:39">
      <c r="AM30365" s="445"/>
    </row>
    <row r="30366" spans="39:39">
      <c r="AM30366" s="445"/>
    </row>
    <row r="30367" spans="39:39">
      <c r="AM30367" s="445"/>
    </row>
    <row r="30368" spans="39:39">
      <c r="AM30368" s="445"/>
    </row>
    <row r="30369" spans="39:39">
      <c r="AM30369" s="445"/>
    </row>
    <row r="30370" spans="39:39">
      <c r="AM30370" s="445"/>
    </row>
    <row r="30371" spans="39:39">
      <c r="AM30371" s="445"/>
    </row>
    <row r="30372" spans="39:39">
      <c r="AM30372" s="445"/>
    </row>
    <row r="30373" spans="39:39">
      <c r="AM30373" s="445"/>
    </row>
    <row r="30374" spans="39:39">
      <c r="AM30374" s="445"/>
    </row>
    <row r="30375" spans="39:39">
      <c r="AM30375" s="445"/>
    </row>
    <row r="30376" spans="39:39">
      <c r="AM30376" s="445"/>
    </row>
    <row r="30377" spans="39:39">
      <c r="AM30377" s="445"/>
    </row>
    <row r="30378" spans="39:39">
      <c r="AM30378" s="445"/>
    </row>
    <row r="30379" spans="39:39">
      <c r="AM30379" s="445"/>
    </row>
    <row r="30380" spans="39:39">
      <c r="AM30380" s="445"/>
    </row>
    <row r="30381" spans="39:39">
      <c r="AM30381" s="445"/>
    </row>
    <row r="30382" spans="39:39">
      <c r="AM30382" s="445"/>
    </row>
    <row r="30383" spans="39:39">
      <c r="AM30383" s="445"/>
    </row>
    <row r="30384" spans="39:39">
      <c r="AM30384" s="445"/>
    </row>
    <row r="30385" spans="39:39">
      <c r="AM30385" s="445"/>
    </row>
    <row r="30386" spans="39:39">
      <c r="AM30386" s="445"/>
    </row>
    <row r="30387" spans="39:39">
      <c r="AM30387" s="445"/>
    </row>
    <row r="30388" spans="39:39">
      <c r="AM30388" s="445"/>
    </row>
    <row r="30389" spans="39:39">
      <c r="AM30389" s="445"/>
    </row>
    <row r="30390" spans="39:39">
      <c r="AM30390" s="445"/>
    </row>
    <row r="30391" spans="39:39">
      <c r="AM30391" s="445"/>
    </row>
    <row r="30392" spans="39:39">
      <c r="AM30392" s="445"/>
    </row>
    <row r="30393" spans="39:39">
      <c r="AM30393" s="445"/>
    </row>
    <row r="30394" spans="39:39">
      <c r="AM30394" s="445"/>
    </row>
    <row r="30395" spans="39:39">
      <c r="AM30395" s="445"/>
    </row>
    <row r="30396" spans="39:39">
      <c r="AM30396" s="445"/>
    </row>
    <row r="30397" spans="39:39">
      <c r="AM30397" s="445"/>
    </row>
    <row r="30398" spans="39:39">
      <c r="AM30398" s="445"/>
    </row>
    <row r="30399" spans="39:39">
      <c r="AM30399" s="445"/>
    </row>
    <row r="30400" spans="39:39">
      <c r="AM30400" s="445"/>
    </row>
    <row r="30401" spans="39:39">
      <c r="AM30401" s="445"/>
    </row>
    <row r="30402" spans="39:39">
      <c r="AM30402" s="445"/>
    </row>
    <row r="30403" spans="39:39">
      <c r="AM30403" s="445"/>
    </row>
    <row r="30404" spans="39:39">
      <c r="AM30404" s="445"/>
    </row>
    <row r="30405" spans="39:39">
      <c r="AM30405" s="445"/>
    </row>
    <row r="30406" spans="39:39">
      <c r="AM30406" s="445"/>
    </row>
    <row r="30407" spans="39:39">
      <c r="AM30407" s="445"/>
    </row>
    <row r="30408" spans="39:39">
      <c r="AM30408" s="445"/>
    </row>
    <row r="30409" spans="39:39">
      <c r="AM30409" s="445"/>
    </row>
    <row r="30410" spans="39:39">
      <c r="AM30410" s="445"/>
    </row>
    <row r="30411" spans="39:39">
      <c r="AM30411" s="445"/>
    </row>
    <row r="30412" spans="39:39">
      <c r="AM30412" s="445"/>
    </row>
    <row r="30413" spans="39:39">
      <c r="AM30413" s="445"/>
    </row>
    <row r="30414" spans="39:39">
      <c r="AM30414" s="445"/>
    </row>
    <row r="30415" spans="39:39">
      <c r="AM30415" s="445"/>
    </row>
    <row r="30416" spans="39:39">
      <c r="AM30416" s="445"/>
    </row>
    <row r="30417" spans="39:39">
      <c r="AM30417" s="445"/>
    </row>
    <row r="30418" spans="39:39">
      <c r="AM30418" s="445"/>
    </row>
    <row r="30419" spans="39:39">
      <c r="AM30419" s="445"/>
    </row>
    <row r="30420" spans="39:39">
      <c r="AM30420" s="445"/>
    </row>
    <row r="30421" spans="39:39">
      <c r="AM30421" s="445"/>
    </row>
    <row r="30422" spans="39:39">
      <c r="AM30422" s="445"/>
    </row>
    <row r="30423" spans="39:39">
      <c r="AM30423" s="445"/>
    </row>
    <row r="30424" spans="39:39">
      <c r="AM30424" s="445"/>
    </row>
    <row r="30425" spans="39:39">
      <c r="AM30425" s="445"/>
    </row>
    <row r="30426" spans="39:39">
      <c r="AM30426" s="445"/>
    </row>
    <row r="30427" spans="39:39">
      <c r="AM30427" s="445"/>
    </row>
    <row r="30428" spans="39:39">
      <c r="AM30428" s="445"/>
    </row>
    <row r="30429" spans="39:39">
      <c r="AM30429" s="445"/>
    </row>
    <row r="30430" spans="39:39">
      <c r="AM30430" s="445"/>
    </row>
    <row r="30431" spans="39:39">
      <c r="AM30431" s="445"/>
    </row>
    <row r="30432" spans="39:39">
      <c r="AM30432" s="445"/>
    </row>
    <row r="30433" spans="39:39">
      <c r="AM30433" s="445"/>
    </row>
    <row r="30434" spans="39:39">
      <c r="AM30434" s="445"/>
    </row>
    <row r="30435" spans="39:39">
      <c r="AM30435" s="445"/>
    </row>
    <row r="30436" spans="39:39">
      <c r="AM30436" s="445"/>
    </row>
    <row r="30437" spans="39:39">
      <c r="AM30437" s="445"/>
    </row>
    <row r="30438" spans="39:39">
      <c r="AM30438" s="445"/>
    </row>
    <row r="30439" spans="39:39">
      <c r="AM30439" s="445"/>
    </row>
    <row r="30440" spans="39:39">
      <c r="AM30440" s="445"/>
    </row>
    <row r="30441" spans="39:39">
      <c r="AM30441" s="445"/>
    </row>
    <row r="30442" spans="39:39">
      <c r="AM30442" s="445"/>
    </row>
    <row r="30443" spans="39:39">
      <c r="AM30443" s="445"/>
    </row>
    <row r="30444" spans="39:39">
      <c r="AM30444" s="445"/>
    </row>
    <row r="30445" spans="39:39">
      <c r="AM30445" s="445"/>
    </row>
    <row r="30446" spans="39:39">
      <c r="AM30446" s="445"/>
    </row>
    <row r="30447" spans="39:39">
      <c r="AM30447" s="445"/>
    </row>
    <row r="30448" spans="39:39">
      <c r="AM30448" s="445"/>
    </row>
    <row r="30449" spans="39:39">
      <c r="AM30449" s="445"/>
    </row>
    <row r="30450" spans="39:39">
      <c r="AM30450" s="445"/>
    </row>
    <row r="30451" spans="39:39">
      <c r="AM30451" s="445"/>
    </row>
    <row r="30452" spans="39:39">
      <c r="AM30452" s="445"/>
    </row>
    <row r="30453" spans="39:39">
      <c r="AM30453" s="445"/>
    </row>
    <row r="30454" spans="39:39">
      <c r="AM30454" s="445"/>
    </row>
    <row r="30455" spans="39:39">
      <c r="AM30455" s="445"/>
    </row>
    <row r="30456" spans="39:39">
      <c r="AM30456" s="445"/>
    </row>
    <row r="30457" spans="39:39">
      <c r="AM30457" s="445"/>
    </row>
    <row r="30458" spans="39:39">
      <c r="AM30458" s="445"/>
    </row>
    <row r="30459" spans="39:39">
      <c r="AM30459" s="445"/>
    </row>
    <row r="30460" spans="39:39">
      <c r="AM30460" s="445"/>
    </row>
    <row r="30461" spans="39:39">
      <c r="AM30461" s="445"/>
    </row>
    <row r="30462" spans="39:39">
      <c r="AM30462" s="445"/>
    </row>
    <row r="30463" spans="39:39">
      <c r="AM30463" s="445"/>
    </row>
    <row r="30464" spans="39:39">
      <c r="AM30464" s="445"/>
    </row>
    <row r="30465" spans="39:39">
      <c r="AM30465" s="445"/>
    </row>
    <row r="30466" spans="39:39">
      <c r="AM30466" s="445"/>
    </row>
    <row r="30467" spans="39:39">
      <c r="AM30467" s="445"/>
    </row>
    <row r="30468" spans="39:39">
      <c r="AM30468" s="445"/>
    </row>
    <row r="30469" spans="39:39">
      <c r="AM30469" s="445"/>
    </row>
    <row r="30470" spans="39:39">
      <c r="AM30470" s="445"/>
    </row>
    <row r="30471" spans="39:39">
      <c r="AM30471" s="445"/>
    </row>
    <row r="30472" spans="39:39">
      <c r="AM30472" s="445"/>
    </row>
    <row r="30473" spans="39:39">
      <c r="AM30473" s="445"/>
    </row>
    <row r="30474" spans="39:39">
      <c r="AM30474" s="445"/>
    </row>
    <row r="30475" spans="39:39">
      <c r="AM30475" s="445"/>
    </row>
    <row r="30476" spans="39:39">
      <c r="AM30476" s="445"/>
    </row>
    <row r="30477" spans="39:39">
      <c r="AM30477" s="445"/>
    </row>
    <row r="30478" spans="39:39">
      <c r="AM30478" s="445"/>
    </row>
    <row r="30479" spans="39:39">
      <c r="AM30479" s="445"/>
    </row>
    <row r="30480" spans="39:39">
      <c r="AM30480" s="445"/>
    </row>
    <row r="30481" spans="39:39">
      <c r="AM30481" s="445"/>
    </row>
    <row r="30482" spans="39:39">
      <c r="AM30482" s="445"/>
    </row>
    <row r="30483" spans="39:39">
      <c r="AM30483" s="445"/>
    </row>
    <row r="30484" spans="39:39">
      <c r="AM30484" s="445"/>
    </row>
    <row r="30485" spans="39:39">
      <c r="AM30485" s="445"/>
    </row>
    <row r="30486" spans="39:39">
      <c r="AM30486" s="445"/>
    </row>
    <row r="30487" spans="39:39">
      <c r="AM30487" s="445"/>
    </row>
    <row r="30488" spans="39:39">
      <c r="AM30488" s="445"/>
    </row>
    <row r="30489" spans="39:39">
      <c r="AM30489" s="445"/>
    </row>
    <row r="30490" spans="39:39">
      <c r="AM30490" s="445"/>
    </row>
    <row r="30491" spans="39:39">
      <c r="AM30491" s="445"/>
    </row>
    <row r="30492" spans="39:39">
      <c r="AM30492" s="445"/>
    </row>
    <row r="30493" spans="39:39">
      <c r="AM30493" s="445"/>
    </row>
    <row r="30494" spans="39:39">
      <c r="AM30494" s="445"/>
    </row>
    <row r="30495" spans="39:39">
      <c r="AM30495" s="445"/>
    </row>
    <row r="30496" spans="39:39">
      <c r="AM30496" s="445"/>
    </row>
    <row r="30497" spans="39:39">
      <c r="AM30497" s="445"/>
    </row>
    <row r="30498" spans="39:39">
      <c r="AM30498" s="445"/>
    </row>
    <row r="30499" spans="39:39">
      <c r="AM30499" s="445"/>
    </row>
    <row r="30500" spans="39:39">
      <c r="AM30500" s="445"/>
    </row>
    <row r="30501" spans="39:39">
      <c r="AM30501" s="445"/>
    </row>
    <row r="30502" spans="39:39">
      <c r="AM30502" s="445"/>
    </row>
    <row r="30503" spans="39:39">
      <c r="AM30503" s="445"/>
    </row>
    <row r="30504" spans="39:39">
      <c r="AM30504" s="445"/>
    </row>
    <row r="30505" spans="39:39">
      <c r="AM30505" s="445"/>
    </row>
    <row r="30506" spans="39:39">
      <c r="AM30506" s="445"/>
    </row>
    <row r="30507" spans="39:39">
      <c r="AM30507" s="445"/>
    </row>
    <row r="30508" spans="39:39">
      <c r="AM30508" s="445"/>
    </row>
    <row r="30509" spans="39:39">
      <c r="AM30509" s="445"/>
    </row>
    <row r="30510" spans="39:39">
      <c r="AM30510" s="445"/>
    </row>
    <row r="30511" spans="39:39">
      <c r="AM30511" s="445"/>
    </row>
    <row r="30512" spans="39:39">
      <c r="AM30512" s="445"/>
    </row>
    <row r="30513" spans="39:39">
      <c r="AM30513" s="445"/>
    </row>
    <row r="30514" spans="39:39">
      <c r="AM30514" s="445"/>
    </row>
    <row r="30515" spans="39:39">
      <c r="AM30515" s="445"/>
    </row>
    <row r="30516" spans="39:39">
      <c r="AM30516" s="445"/>
    </row>
    <row r="30517" spans="39:39">
      <c r="AM30517" s="445"/>
    </row>
    <row r="30518" spans="39:39">
      <c r="AM30518" s="445"/>
    </row>
    <row r="30519" spans="39:39">
      <c r="AM30519" s="445"/>
    </row>
    <row r="30520" spans="39:39">
      <c r="AM30520" s="445"/>
    </row>
    <row r="30521" spans="39:39">
      <c r="AM30521" s="445"/>
    </row>
    <row r="30522" spans="39:39">
      <c r="AM30522" s="445"/>
    </row>
    <row r="30523" spans="39:39">
      <c r="AM30523" s="445"/>
    </row>
    <row r="30524" spans="39:39">
      <c r="AM30524" s="445"/>
    </row>
    <row r="30525" spans="39:39">
      <c r="AM30525" s="445"/>
    </row>
    <row r="30526" spans="39:39">
      <c r="AM30526" s="445"/>
    </row>
    <row r="30527" spans="39:39">
      <c r="AM30527" s="445"/>
    </row>
    <row r="30528" spans="39:39">
      <c r="AM30528" s="445"/>
    </row>
    <row r="30529" spans="39:39">
      <c r="AM30529" s="445"/>
    </row>
    <row r="30530" spans="39:39">
      <c r="AM30530" s="445"/>
    </row>
    <row r="30531" spans="39:39">
      <c r="AM30531" s="445"/>
    </row>
    <row r="30532" spans="39:39">
      <c r="AM30532" s="445"/>
    </row>
    <row r="30533" spans="39:39">
      <c r="AM30533" s="445"/>
    </row>
    <row r="30534" spans="39:39">
      <c r="AM30534" s="445"/>
    </row>
    <row r="30535" spans="39:39">
      <c r="AM30535" s="445"/>
    </row>
    <row r="30536" spans="39:39">
      <c r="AM30536" s="445"/>
    </row>
    <row r="30537" spans="39:39">
      <c r="AM30537" s="445"/>
    </row>
    <row r="30538" spans="39:39">
      <c r="AM30538" s="445"/>
    </row>
    <row r="30539" spans="39:39">
      <c r="AM30539" s="445"/>
    </row>
    <row r="30540" spans="39:39">
      <c r="AM30540" s="445"/>
    </row>
    <row r="30541" spans="39:39">
      <c r="AM30541" s="445"/>
    </row>
    <row r="30542" spans="39:39">
      <c r="AM30542" s="445"/>
    </row>
    <row r="30543" spans="39:39">
      <c r="AM30543" s="445"/>
    </row>
    <row r="30544" spans="39:39">
      <c r="AM30544" s="445"/>
    </row>
    <row r="30545" spans="39:39">
      <c r="AM30545" s="445"/>
    </row>
    <row r="30546" spans="39:39">
      <c r="AM30546" s="445"/>
    </row>
    <row r="30547" spans="39:39">
      <c r="AM30547" s="445"/>
    </row>
    <row r="30548" spans="39:39">
      <c r="AM30548" s="445"/>
    </row>
    <row r="30549" spans="39:39">
      <c r="AM30549" s="445"/>
    </row>
    <row r="30550" spans="39:39">
      <c r="AM30550" s="445"/>
    </row>
    <row r="30551" spans="39:39">
      <c r="AM30551" s="445"/>
    </row>
    <row r="30552" spans="39:39">
      <c r="AM30552" s="445"/>
    </row>
    <row r="30553" spans="39:39">
      <c r="AM30553" s="445"/>
    </row>
    <row r="30554" spans="39:39">
      <c r="AM30554" s="445"/>
    </row>
    <row r="30555" spans="39:39">
      <c r="AM30555" s="445"/>
    </row>
    <row r="30556" spans="39:39">
      <c r="AM30556" s="445"/>
    </row>
    <row r="30557" spans="39:39">
      <c r="AM30557" s="445"/>
    </row>
    <row r="30558" spans="39:39">
      <c r="AM30558" s="445"/>
    </row>
    <row r="30559" spans="39:39">
      <c r="AM30559" s="445"/>
    </row>
    <row r="30560" spans="39:39">
      <c r="AM30560" s="445"/>
    </row>
    <row r="30561" spans="39:39">
      <c r="AM30561" s="445"/>
    </row>
    <row r="30562" spans="39:39">
      <c r="AM30562" s="445"/>
    </row>
    <row r="30563" spans="39:39">
      <c r="AM30563" s="445"/>
    </row>
    <row r="30564" spans="39:39">
      <c r="AM30564" s="445"/>
    </row>
    <row r="30565" spans="39:39">
      <c r="AM30565" s="445"/>
    </row>
    <row r="30566" spans="39:39">
      <c r="AM30566" s="445"/>
    </row>
    <row r="30567" spans="39:39">
      <c r="AM30567" s="445"/>
    </row>
    <row r="30568" spans="39:39">
      <c r="AM30568" s="445"/>
    </row>
    <row r="30569" spans="39:39">
      <c r="AM30569" s="445"/>
    </row>
    <row r="30570" spans="39:39">
      <c r="AM30570" s="445"/>
    </row>
    <row r="30571" spans="39:39">
      <c r="AM30571" s="445"/>
    </row>
    <row r="30572" spans="39:39">
      <c r="AM30572" s="445"/>
    </row>
    <row r="30573" spans="39:39">
      <c r="AM30573" s="445"/>
    </row>
    <row r="30574" spans="39:39">
      <c r="AM30574" s="445"/>
    </row>
    <row r="30575" spans="39:39">
      <c r="AM30575" s="445"/>
    </row>
    <row r="30576" spans="39:39">
      <c r="AM30576" s="445"/>
    </row>
    <row r="30577" spans="39:39">
      <c r="AM30577" s="445"/>
    </row>
    <row r="30578" spans="39:39">
      <c r="AM30578" s="445"/>
    </row>
    <row r="30579" spans="39:39">
      <c r="AM30579" s="445"/>
    </row>
    <row r="30580" spans="39:39">
      <c r="AM30580" s="445"/>
    </row>
    <row r="30581" spans="39:39">
      <c r="AM30581" s="445"/>
    </row>
    <row r="30582" spans="39:39">
      <c r="AM30582" s="445"/>
    </row>
    <row r="30583" spans="39:39">
      <c r="AM30583" s="445"/>
    </row>
    <row r="30584" spans="39:39">
      <c r="AM30584" s="445"/>
    </row>
    <row r="30585" spans="39:39">
      <c r="AM30585" s="445"/>
    </row>
    <row r="30586" spans="39:39">
      <c r="AM30586" s="445"/>
    </row>
    <row r="30587" spans="39:39">
      <c r="AM30587" s="445"/>
    </row>
    <row r="30588" spans="39:39">
      <c r="AM30588" s="445"/>
    </row>
    <row r="30589" spans="39:39">
      <c r="AM30589" s="445"/>
    </row>
    <row r="30590" spans="39:39">
      <c r="AM30590" s="445"/>
    </row>
    <row r="30591" spans="39:39">
      <c r="AM30591" s="445"/>
    </row>
    <row r="30592" spans="39:39">
      <c r="AM30592" s="445"/>
    </row>
    <row r="30593" spans="39:39">
      <c r="AM30593" s="445"/>
    </row>
    <row r="30594" spans="39:39">
      <c r="AM30594" s="445"/>
    </row>
    <row r="30595" spans="39:39">
      <c r="AM30595" s="445"/>
    </row>
    <row r="30596" spans="39:39">
      <c r="AM30596" s="445"/>
    </row>
    <row r="30597" spans="39:39">
      <c r="AM30597" s="445"/>
    </row>
    <row r="30598" spans="39:39">
      <c r="AM30598" s="445"/>
    </row>
    <row r="30599" spans="39:39">
      <c r="AM30599" s="445"/>
    </row>
    <row r="30600" spans="39:39">
      <c r="AM30600" s="445"/>
    </row>
    <row r="30601" spans="39:39">
      <c r="AM30601" s="445"/>
    </row>
    <row r="30602" spans="39:39">
      <c r="AM30602" s="445"/>
    </row>
    <row r="30603" spans="39:39">
      <c r="AM30603" s="445"/>
    </row>
    <row r="30604" spans="39:39">
      <c r="AM30604" s="445"/>
    </row>
    <row r="30605" spans="39:39">
      <c r="AM30605" s="445"/>
    </row>
    <row r="30606" spans="39:39">
      <c r="AM30606" s="445"/>
    </row>
    <row r="30607" spans="39:39">
      <c r="AM30607" s="445"/>
    </row>
    <row r="30608" spans="39:39">
      <c r="AM30608" s="445"/>
    </row>
    <row r="30609" spans="39:39">
      <c r="AM30609" s="445"/>
    </row>
    <row r="30610" spans="39:39">
      <c r="AM30610" s="445"/>
    </row>
    <row r="30611" spans="39:39">
      <c r="AM30611" s="445"/>
    </row>
    <row r="30612" spans="39:39">
      <c r="AM30612" s="445"/>
    </row>
    <row r="30613" spans="39:39">
      <c r="AM30613" s="445"/>
    </row>
    <row r="30614" spans="39:39">
      <c r="AM30614" s="445"/>
    </row>
    <row r="30615" spans="39:39">
      <c r="AM30615" s="445"/>
    </row>
    <row r="30616" spans="39:39">
      <c r="AM30616" s="445"/>
    </row>
    <row r="30617" spans="39:39">
      <c r="AM30617" s="445"/>
    </row>
    <row r="30618" spans="39:39">
      <c r="AM30618" s="445"/>
    </row>
    <row r="30619" spans="39:39">
      <c r="AM30619" s="445"/>
    </row>
    <row r="30620" spans="39:39">
      <c r="AM30620" s="445"/>
    </row>
    <row r="30621" spans="39:39">
      <c r="AM30621" s="445"/>
    </row>
    <row r="30622" spans="39:39">
      <c r="AM30622" s="445"/>
    </row>
    <row r="30623" spans="39:39">
      <c r="AM30623" s="445"/>
    </row>
    <row r="30624" spans="39:39">
      <c r="AM30624" s="445"/>
    </row>
    <row r="30625" spans="39:39">
      <c r="AM30625" s="445"/>
    </row>
    <row r="30626" spans="39:39">
      <c r="AM30626" s="445"/>
    </row>
    <row r="30627" spans="39:39">
      <c r="AM30627" s="445"/>
    </row>
    <row r="30628" spans="39:39">
      <c r="AM30628" s="445"/>
    </row>
    <row r="30629" spans="39:39">
      <c r="AM30629" s="445"/>
    </row>
    <row r="30630" spans="39:39">
      <c r="AM30630" s="445"/>
    </row>
    <row r="30631" spans="39:39">
      <c r="AM30631" s="445"/>
    </row>
    <row r="30632" spans="39:39">
      <c r="AM30632" s="445"/>
    </row>
    <row r="30633" spans="39:39">
      <c r="AM30633" s="445"/>
    </row>
    <row r="30634" spans="39:39">
      <c r="AM30634" s="445"/>
    </row>
    <row r="30635" spans="39:39">
      <c r="AM30635" s="445"/>
    </row>
    <row r="30636" spans="39:39">
      <c r="AM30636" s="445"/>
    </row>
    <row r="30637" spans="39:39">
      <c r="AM30637" s="445"/>
    </row>
    <row r="30638" spans="39:39">
      <c r="AM30638" s="445"/>
    </row>
    <row r="30639" spans="39:39">
      <c r="AM30639" s="445"/>
    </row>
    <row r="30640" spans="39:39">
      <c r="AM30640" s="445"/>
    </row>
    <row r="30641" spans="39:39">
      <c r="AM30641" s="445"/>
    </row>
    <row r="30642" spans="39:39">
      <c r="AM30642" s="445"/>
    </row>
    <row r="30643" spans="39:39">
      <c r="AM30643" s="445"/>
    </row>
    <row r="30644" spans="39:39">
      <c r="AM30644" s="445"/>
    </row>
    <row r="30645" spans="39:39">
      <c r="AM30645" s="445"/>
    </row>
    <row r="30646" spans="39:39">
      <c r="AM30646" s="445"/>
    </row>
    <row r="30647" spans="39:39">
      <c r="AM30647" s="445"/>
    </row>
    <row r="30648" spans="39:39">
      <c r="AM30648" s="445"/>
    </row>
    <row r="30649" spans="39:39">
      <c r="AM30649" s="445"/>
    </row>
    <row r="30650" spans="39:39">
      <c r="AM30650" s="445"/>
    </row>
    <row r="30651" spans="39:39">
      <c r="AM30651" s="445"/>
    </row>
    <row r="30652" spans="39:39">
      <c r="AM30652" s="445"/>
    </row>
    <row r="30653" spans="39:39">
      <c r="AM30653" s="445"/>
    </row>
    <row r="30654" spans="39:39">
      <c r="AM30654" s="445"/>
    </row>
    <row r="30655" spans="39:39">
      <c r="AM30655" s="445"/>
    </row>
    <row r="30656" spans="39:39">
      <c r="AM30656" s="445"/>
    </row>
    <row r="30657" spans="39:39">
      <c r="AM30657" s="445"/>
    </row>
    <row r="30658" spans="39:39">
      <c r="AM30658" s="445"/>
    </row>
    <row r="30659" spans="39:39">
      <c r="AM30659" s="445"/>
    </row>
    <row r="30660" spans="39:39">
      <c r="AM30660" s="445"/>
    </row>
    <row r="30661" spans="39:39">
      <c r="AM30661" s="445"/>
    </row>
    <row r="30662" spans="39:39">
      <c r="AM30662" s="445"/>
    </row>
    <row r="30663" spans="39:39">
      <c r="AM30663" s="445"/>
    </row>
    <row r="30664" spans="39:39">
      <c r="AM30664" s="445"/>
    </row>
    <row r="30665" spans="39:39">
      <c r="AM30665" s="445"/>
    </row>
    <row r="30666" spans="39:39">
      <c r="AM30666" s="445"/>
    </row>
    <row r="30667" spans="39:39">
      <c r="AM30667" s="445"/>
    </row>
    <row r="30668" spans="39:39">
      <c r="AM30668" s="445"/>
    </row>
    <row r="30669" spans="39:39">
      <c r="AM30669" s="445"/>
    </row>
    <row r="30670" spans="39:39">
      <c r="AM30670" s="445"/>
    </row>
    <row r="30671" spans="39:39">
      <c r="AM30671" s="445"/>
    </row>
    <row r="30672" spans="39:39">
      <c r="AM30672" s="445"/>
    </row>
    <row r="30673" spans="39:39">
      <c r="AM30673" s="445"/>
    </row>
    <row r="30674" spans="39:39">
      <c r="AM30674" s="445"/>
    </row>
    <row r="30675" spans="39:39">
      <c r="AM30675" s="445"/>
    </row>
    <row r="30676" spans="39:39">
      <c r="AM30676" s="445"/>
    </row>
    <row r="30677" spans="39:39">
      <c r="AM30677" s="445"/>
    </row>
    <row r="30678" spans="39:39">
      <c r="AM30678" s="445"/>
    </row>
    <row r="30679" spans="39:39">
      <c r="AM30679" s="445"/>
    </row>
    <row r="30680" spans="39:39">
      <c r="AM30680" s="445"/>
    </row>
    <row r="30681" spans="39:39">
      <c r="AM30681" s="445"/>
    </row>
    <row r="30682" spans="39:39">
      <c r="AM30682" s="445"/>
    </row>
    <row r="30683" spans="39:39">
      <c r="AM30683" s="445"/>
    </row>
    <row r="30684" spans="39:39">
      <c r="AM30684" s="445"/>
    </row>
    <row r="30685" spans="39:39">
      <c r="AM30685" s="445"/>
    </row>
    <row r="30686" spans="39:39">
      <c r="AM30686" s="445"/>
    </row>
    <row r="30687" spans="39:39">
      <c r="AM30687" s="445"/>
    </row>
    <row r="30688" spans="39:39">
      <c r="AM30688" s="445"/>
    </row>
    <row r="30689" spans="39:39">
      <c r="AM30689" s="445"/>
    </row>
    <row r="30690" spans="39:39">
      <c r="AM30690" s="445"/>
    </row>
    <row r="30691" spans="39:39">
      <c r="AM30691" s="445"/>
    </row>
    <row r="30692" spans="39:39">
      <c r="AM30692" s="445"/>
    </row>
    <row r="30693" spans="39:39">
      <c r="AM30693" s="445"/>
    </row>
    <row r="30694" spans="39:39">
      <c r="AM30694" s="445"/>
    </row>
    <row r="30695" spans="39:39">
      <c r="AM30695" s="445"/>
    </row>
    <row r="30696" spans="39:39">
      <c r="AM30696" s="445"/>
    </row>
    <row r="30697" spans="39:39">
      <c r="AM30697" s="445"/>
    </row>
    <row r="30698" spans="39:39">
      <c r="AM30698" s="445"/>
    </row>
    <row r="30699" spans="39:39">
      <c r="AM30699" s="445"/>
    </row>
    <row r="30700" spans="39:39">
      <c r="AM30700" s="445"/>
    </row>
    <row r="30701" spans="39:39">
      <c r="AM30701" s="445"/>
    </row>
    <row r="30702" spans="39:39">
      <c r="AM30702" s="445"/>
    </row>
    <row r="30703" spans="39:39">
      <c r="AM30703" s="445"/>
    </row>
    <row r="30704" spans="39:39">
      <c r="AM30704" s="445"/>
    </row>
    <row r="30705" spans="39:39">
      <c r="AM30705" s="445"/>
    </row>
    <row r="30706" spans="39:39">
      <c r="AM30706" s="445"/>
    </row>
    <row r="30707" spans="39:39">
      <c r="AM30707" s="445"/>
    </row>
    <row r="30708" spans="39:39">
      <c r="AM30708" s="445"/>
    </row>
    <row r="30709" spans="39:39">
      <c r="AM30709" s="445"/>
    </row>
    <row r="30710" spans="39:39">
      <c r="AM30710" s="445"/>
    </row>
    <row r="30711" spans="39:39">
      <c r="AM30711" s="445"/>
    </row>
    <row r="30712" spans="39:39">
      <c r="AM30712" s="445"/>
    </row>
    <row r="30713" spans="39:39">
      <c r="AM30713" s="445"/>
    </row>
    <row r="30714" spans="39:39">
      <c r="AM30714" s="445"/>
    </row>
    <row r="30715" spans="39:39">
      <c r="AM30715" s="445"/>
    </row>
    <row r="30716" spans="39:39">
      <c r="AM30716" s="445"/>
    </row>
    <row r="30717" spans="39:39">
      <c r="AM30717" s="445"/>
    </row>
    <row r="30718" spans="39:39">
      <c r="AM30718" s="445"/>
    </row>
    <row r="30719" spans="39:39">
      <c r="AM30719" s="445"/>
    </row>
    <row r="30720" spans="39:39">
      <c r="AM30720" s="445"/>
    </row>
    <row r="30721" spans="39:39">
      <c r="AM30721" s="445"/>
    </row>
    <row r="30722" spans="39:39">
      <c r="AM30722" s="445"/>
    </row>
    <row r="30723" spans="39:39">
      <c r="AM30723" s="445"/>
    </row>
    <row r="30724" spans="39:39">
      <c r="AM30724" s="445"/>
    </row>
    <row r="30725" spans="39:39">
      <c r="AM30725" s="445"/>
    </row>
    <row r="30726" spans="39:39">
      <c r="AM30726" s="445"/>
    </row>
    <row r="30727" spans="39:39">
      <c r="AM30727" s="445"/>
    </row>
    <row r="30728" spans="39:39">
      <c r="AM30728" s="445"/>
    </row>
    <row r="30729" spans="39:39">
      <c r="AM30729" s="445"/>
    </row>
    <row r="30730" spans="39:39">
      <c r="AM30730" s="445"/>
    </row>
    <row r="30731" spans="39:39">
      <c r="AM30731" s="445"/>
    </row>
    <row r="30732" spans="39:39">
      <c r="AM30732" s="445"/>
    </row>
    <row r="30733" spans="39:39">
      <c r="AM30733" s="445"/>
    </row>
    <row r="30734" spans="39:39">
      <c r="AM30734" s="445"/>
    </row>
    <row r="30735" spans="39:39">
      <c r="AM30735" s="445"/>
    </row>
    <row r="30736" spans="39:39">
      <c r="AM30736" s="445"/>
    </row>
    <row r="30737" spans="39:39">
      <c r="AM30737" s="445"/>
    </row>
    <row r="30738" spans="39:39">
      <c r="AM30738" s="445"/>
    </row>
    <row r="30739" spans="39:39">
      <c r="AM30739" s="445"/>
    </row>
    <row r="30740" spans="39:39">
      <c r="AM30740" s="445"/>
    </row>
    <row r="30741" spans="39:39">
      <c r="AM30741" s="445"/>
    </row>
    <row r="30742" spans="39:39">
      <c r="AM30742" s="445"/>
    </row>
    <row r="30743" spans="39:39">
      <c r="AM30743" s="445"/>
    </row>
    <row r="30744" spans="39:39">
      <c r="AM30744" s="445"/>
    </row>
    <row r="30745" spans="39:39">
      <c r="AM30745" s="445"/>
    </row>
    <row r="30746" spans="39:39">
      <c r="AM30746" s="445"/>
    </row>
    <row r="30747" spans="39:39">
      <c r="AM30747" s="445"/>
    </row>
    <row r="30748" spans="39:39">
      <c r="AM30748" s="445"/>
    </row>
    <row r="30749" spans="39:39">
      <c r="AM30749" s="445"/>
    </row>
    <row r="30750" spans="39:39">
      <c r="AM30750" s="445"/>
    </row>
    <row r="30751" spans="39:39">
      <c r="AM30751" s="445"/>
    </row>
    <row r="30752" spans="39:39">
      <c r="AM30752" s="445"/>
    </row>
    <row r="30753" spans="39:39">
      <c r="AM30753" s="445"/>
    </row>
    <row r="30754" spans="39:39">
      <c r="AM30754" s="445"/>
    </row>
    <row r="30755" spans="39:39">
      <c r="AM30755" s="445"/>
    </row>
    <row r="30756" spans="39:39">
      <c r="AM30756" s="445"/>
    </row>
    <row r="30757" spans="39:39">
      <c r="AM30757" s="445"/>
    </row>
    <row r="30758" spans="39:39">
      <c r="AM30758" s="445"/>
    </row>
    <row r="30759" spans="39:39">
      <c r="AM30759" s="445"/>
    </row>
    <row r="30760" spans="39:39">
      <c r="AM30760" s="445"/>
    </row>
    <row r="30761" spans="39:39">
      <c r="AM30761" s="445"/>
    </row>
    <row r="30762" spans="39:39">
      <c r="AM30762" s="445"/>
    </row>
    <row r="30763" spans="39:39">
      <c r="AM30763" s="445"/>
    </row>
    <row r="30764" spans="39:39">
      <c r="AM30764" s="445"/>
    </row>
    <row r="30765" spans="39:39">
      <c r="AM30765" s="445"/>
    </row>
    <row r="30766" spans="39:39">
      <c r="AM30766" s="445"/>
    </row>
    <row r="30767" spans="39:39">
      <c r="AM30767" s="445"/>
    </row>
    <row r="30768" spans="39:39">
      <c r="AM30768" s="445"/>
    </row>
    <row r="30769" spans="39:39">
      <c r="AM30769" s="445"/>
    </row>
    <row r="30770" spans="39:39">
      <c r="AM30770" s="445"/>
    </row>
    <row r="30771" spans="39:39">
      <c r="AM30771" s="445"/>
    </row>
    <row r="30772" spans="39:39">
      <c r="AM30772" s="445"/>
    </row>
    <row r="30773" spans="39:39">
      <c r="AM30773" s="445"/>
    </row>
    <row r="30774" spans="39:39">
      <c r="AM30774" s="445"/>
    </row>
    <row r="30775" spans="39:39">
      <c r="AM30775" s="445"/>
    </row>
    <row r="30776" spans="39:39">
      <c r="AM30776" s="445"/>
    </row>
    <row r="30777" spans="39:39">
      <c r="AM30777" s="445"/>
    </row>
    <row r="30778" spans="39:39">
      <c r="AM30778" s="445"/>
    </row>
    <row r="30779" spans="39:39">
      <c r="AM30779" s="445"/>
    </row>
    <row r="30780" spans="39:39">
      <c r="AM30780" s="445"/>
    </row>
    <row r="30781" spans="39:39">
      <c r="AM30781" s="445"/>
    </row>
    <row r="30782" spans="39:39">
      <c r="AM30782" s="445"/>
    </row>
    <row r="30783" spans="39:39">
      <c r="AM30783" s="445"/>
    </row>
    <row r="30784" spans="39:39">
      <c r="AM30784" s="445"/>
    </row>
    <row r="30785" spans="39:39">
      <c r="AM30785" s="445"/>
    </row>
    <row r="30786" spans="39:39">
      <c r="AM30786" s="445"/>
    </row>
    <row r="30787" spans="39:39">
      <c r="AM30787" s="445"/>
    </row>
    <row r="30788" spans="39:39">
      <c r="AM30788" s="445"/>
    </row>
    <row r="30789" spans="39:39">
      <c r="AM30789" s="445"/>
    </row>
    <row r="30790" spans="39:39">
      <c r="AM30790" s="445"/>
    </row>
    <row r="30791" spans="39:39">
      <c r="AM30791" s="445"/>
    </row>
    <row r="30792" spans="39:39">
      <c r="AM30792" s="445"/>
    </row>
    <row r="30793" spans="39:39">
      <c r="AM30793" s="445"/>
    </row>
    <row r="30794" spans="39:39">
      <c r="AM30794" s="445"/>
    </row>
    <row r="30795" spans="39:39">
      <c r="AM30795" s="445"/>
    </row>
    <row r="30796" spans="39:39">
      <c r="AM30796" s="445"/>
    </row>
    <row r="30797" spans="39:39">
      <c r="AM30797" s="445"/>
    </row>
    <row r="30798" spans="39:39">
      <c r="AM30798" s="445"/>
    </row>
    <row r="30799" spans="39:39">
      <c r="AM30799" s="445"/>
    </row>
    <row r="30800" spans="39:39">
      <c r="AM30800" s="445"/>
    </row>
    <row r="30801" spans="39:39">
      <c r="AM30801" s="445"/>
    </row>
    <row r="30802" spans="39:39">
      <c r="AM30802" s="445"/>
    </row>
    <row r="30803" spans="39:39">
      <c r="AM30803" s="445"/>
    </row>
    <row r="30804" spans="39:39">
      <c r="AM30804" s="445"/>
    </row>
    <row r="30805" spans="39:39">
      <c r="AM30805" s="445"/>
    </row>
    <row r="30806" spans="39:39">
      <c r="AM30806" s="445"/>
    </row>
    <row r="30807" spans="39:39">
      <c r="AM30807" s="445"/>
    </row>
    <row r="30808" spans="39:39">
      <c r="AM30808" s="445"/>
    </row>
    <row r="30809" spans="39:39">
      <c r="AM30809" s="445"/>
    </row>
    <row r="30810" spans="39:39">
      <c r="AM30810" s="445"/>
    </row>
    <row r="30811" spans="39:39">
      <c r="AM30811" s="445"/>
    </row>
    <row r="30812" spans="39:39">
      <c r="AM30812" s="445"/>
    </row>
    <row r="30813" spans="39:39">
      <c r="AM30813" s="445"/>
    </row>
    <row r="30814" spans="39:39">
      <c r="AM30814" s="445"/>
    </row>
    <row r="30815" spans="39:39">
      <c r="AM30815" s="445"/>
    </row>
    <row r="30816" spans="39:39">
      <c r="AM30816" s="445"/>
    </row>
    <row r="30817" spans="39:39">
      <c r="AM30817" s="445"/>
    </row>
    <row r="30818" spans="39:39">
      <c r="AM30818" s="445"/>
    </row>
    <row r="30819" spans="39:39">
      <c r="AM30819" s="445"/>
    </row>
    <row r="30820" spans="39:39">
      <c r="AM30820" s="445"/>
    </row>
    <row r="30821" spans="39:39">
      <c r="AM30821" s="445"/>
    </row>
    <row r="30822" spans="39:39">
      <c r="AM30822" s="445"/>
    </row>
    <row r="30823" spans="39:39">
      <c r="AM30823" s="445"/>
    </row>
    <row r="30824" spans="39:39">
      <c r="AM30824" s="445"/>
    </row>
    <row r="30825" spans="39:39">
      <c r="AM30825" s="445"/>
    </row>
    <row r="30826" spans="39:39">
      <c r="AM30826" s="445"/>
    </row>
    <row r="30827" spans="39:39">
      <c r="AM30827" s="445"/>
    </row>
    <row r="30828" spans="39:39">
      <c r="AM30828" s="445"/>
    </row>
    <row r="30829" spans="39:39">
      <c r="AM30829" s="445"/>
    </row>
    <row r="30830" spans="39:39">
      <c r="AM30830" s="445"/>
    </row>
    <row r="30831" spans="39:39">
      <c r="AM30831" s="445"/>
    </row>
    <row r="30832" spans="39:39">
      <c r="AM30832" s="445"/>
    </row>
    <row r="30833" spans="39:39">
      <c r="AM30833" s="445"/>
    </row>
    <row r="30834" spans="39:39">
      <c r="AM30834" s="445"/>
    </row>
    <row r="30835" spans="39:39">
      <c r="AM30835" s="445"/>
    </row>
    <row r="30836" spans="39:39">
      <c r="AM30836" s="445"/>
    </row>
    <row r="30837" spans="39:39">
      <c r="AM30837" s="445"/>
    </row>
    <row r="30838" spans="39:39">
      <c r="AM30838" s="445"/>
    </row>
    <row r="30839" spans="39:39">
      <c r="AM30839" s="445"/>
    </row>
    <row r="30840" spans="39:39">
      <c r="AM30840" s="445"/>
    </row>
    <row r="30841" spans="39:39">
      <c r="AM30841" s="445"/>
    </row>
    <row r="30842" spans="39:39">
      <c r="AM30842" s="445"/>
    </row>
    <row r="30843" spans="39:39">
      <c r="AM30843" s="445"/>
    </row>
    <row r="30844" spans="39:39">
      <c r="AM30844" s="445"/>
    </row>
    <row r="30845" spans="39:39">
      <c r="AM30845" s="445"/>
    </row>
    <row r="30846" spans="39:39">
      <c r="AM30846" s="445"/>
    </row>
    <row r="30847" spans="39:39">
      <c r="AM30847" s="445"/>
    </row>
    <row r="30848" spans="39:39">
      <c r="AM30848" s="445"/>
    </row>
    <row r="30849" spans="39:39">
      <c r="AM30849" s="445"/>
    </row>
    <row r="30850" spans="39:39">
      <c r="AM30850" s="445"/>
    </row>
    <row r="30851" spans="39:39">
      <c r="AM30851" s="445"/>
    </row>
    <row r="30852" spans="39:39">
      <c r="AM30852" s="445"/>
    </row>
    <row r="30853" spans="39:39">
      <c r="AM30853" s="445"/>
    </row>
    <row r="30854" spans="39:39">
      <c r="AM30854" s="445"/>
    </row>
    <row r="30855" spans="39:39">
      <c r="AM30855" s="445"/>
    </row>
    <row r="30856" spans="39:39">
      <c r="AM30856" s="445"/>
    </row>
    <row r="30857" spans="39:39">
      <c r="AM30857" s="445"/>
    </row>
    <row r="30858" spans="39:39">
      <c r="AM30858" s="445"/>
    </row>
    <row r="30859" spans="39:39">
      <c r="AM30859" s="445"/>
    </row>
    <row r="30860" spans="39:39">
      <c r="AM30860" s="445"/>
    </row>
    <row r="30861" spans="39:39">
      <c r="AM30861" s="445"/>
    </row>
    <row r="30862" spans="39:39">
      <c r="AM30862" s="445"/>
    </row>
    <row r="30863" spans="39:39">
      <c r="AM30863" s="445"/>
    </row>
    <row r="30864" spans="39:39">
      <c r="AM30864" s="445"/>
    </row>
    <row r="30865" spans="39:39">
      <c r="AM30865" s="445"/>
    </row>
    <row r="30866" spans="39:39">
      <c r="AM30866" s="445"/>
    </row>
    <row r="30867" spans="39:39">
      <c r="AM30867" s="445"/>
    </row>
    <row r="30868" spans="39:39">
      <c r="AM30868" s="445"/>
    </row>
    <row r="30869" spans="39:39">
      <c r="AM30869" s="445"/>
    </row>
    <row r="30870" spans="39:39">
      <c r="AM30870" s="445"/>
    </row>
    <row r="30871" spans="39:39">
      <c r="AM30871" s="445"/>
    </row>
    <row r="30872" spans="39:39">
      <c r="AM30872" s="445"/>
    </row>
    <row r="30873" spans="39:39">
      <c r="AM30873" s="445"/>
    </row>
    <row r="30874" spans="39:39">
      <c r="AM30874" s="445"/>
    </row>
    <row r="30875" spans="39:39">
      <c r="AM30875" s="445"/>
    </row>
    <row r="30876" spans="39:39">
      <c r="AM30876" s="445"/>
    </row>
    <row r="30877" spans="39:39">
      <c r="AM30877" s="445"/>
    </row>
    <row r="30878" spans="39:39">
      <c r="AM30878" s="445"/>
    </row>
    <row r="30879" spans="39:39">
      <c r="AM30879" s="445"/>
    </row>
    <row r="30880" spans="39:39">
      <c r="AM30880" s="445"/>
    </row>
    <row r="30881" spans="39:39">
      <c r="AM30881" s="445"/>
    </row>
    <row r="30882" spans="39:39">
      <c r="AM30882" s="445"/>
    </row>
    <row r="30883" spans="39:39">
      <c r="AM30883" s="445"/>
    </row>
    <row r="30884" spans="39:39">
      <c r="AM30884" s="445"/>
    </row>
    <row r="30885" spans="39:39">
      <c r="AM30885" s="445"/>
    </row>
    <row r="30886" spans="39:39">
      <c r="AM30886" s="445"/>
    </row>
    <row r="30887" spans="39:39">
      <c r="AM30887" s="445"/>
    </row>
    <row r="30888" spans="39:39">
      <c r="AM30888" s="445"/>
    </row>
    <row r="30889" spans="39:39">
      <c r="AM30889" s="445"/>
    </row>
    <row r="30890" spans="39:39">
      <c r="AM30890" s="445"/>
    </row>
    <row r="30891" spans="39:39">
      <c r="AM30891" s="445"/>
    </row>
    <row r="30892" spans="39:39">
      <c r="AM30892" s="445"/>
    </row>
    <row r="30893" spans="39:39">
      <c r="AM30893" s="445"/>
    </row>
    <row r="30894" spans="39:39">
      <c r="AM30894" s="445"/>
    </row>
    <row r="30895" spans="39:39">
      <c r="AM30895" s="445"/>
    </row>
    <row r="30896" spans="39:39">
      <c r="AM30896" s="445"/>
    </row>
    <row r="30897" spans="39:39">
      <c r="AM30897" s="445"/>
    </row>
    <row r="30898" spans="39:39">
      <c r="AM30898" s="445"/>
    </row>
    <row r="30899" spans="39:39">
      <c r="AM30899" s="445"/>
    </row>
    <row r="30900" spans="39:39">
      <c r="AM30900" s="445"/>
    </row>
    <row r="30901" spans="39:39">
      <c r="AM30901" s="445"/>
    </row>
    <row r="30902" spans="39:39">
      <c r="AM30902" s="445"/>
    </row>
    <row r="30903" spans="39:39">
      <c r="AM30903" s="445"/>
    </row>
    <row r="30904" spans="39:39">
      <c r="AM30904" s="445"/>
    </row>
    <row r="30905" spans="39:39">
      <c r="AM30905" s="445"/>
    </row>
    <row r="30906" spans="39:39">
      <c r="AM30906" s="445"/>
    </row>
    <row r="30907" spans="39:39">
      <c r="AM30907" s="445"/>
    </row>
    <row r="30908" spans="39:39">
      <c r="AM30908" s="445"/>
    </row>
    <row r="30909" spans="39:39">
      <c r="AM30909" s="445"/>
    </row>
    <row r="30910" spans="39:39">
      <c r="AM30910" s="445"/>
    </row>
    <row r="30911" spans="39:39">
      <c r="AM30911" s="445"/>
    </row>
    <row r="30912" spans="39:39">
      <c r="AM30912" s="445"/>
    </row>
    <row r="30913" spans="39:39">
      <c r="AM30913" s="445"/>
    </row>
    <row r="30914" spans="39:39">
      <c r="AM30914" s="445"/>
    </row>
    <row r="30915" spans="39:39">
      <c r="AM30915" s="445"/>
    </row>
    <row r="30916" spans="39:39">
      <c r="AM30916" s="445"/>
    </row>
    <row r="30917" spans="39:39">
      <c r="AM30917" s="445"/>
    </row>
    <row r="30918" spans="39:39">
      <c r="AM30918" s="445"/>
    </row>
    <row r="30919" spans="39:39">
      <c r="AM30919" s="445"/>
    </row>
    <row r="30920" spans="39:39">
      <c r="AM30920" s="445"/>
    </row>
    <row r="30921" spans="39:39">
      <c r="AM30921" s="445"/>
    </row>
    <row r="30922" spans="39:39">
      <c r="AM30922" s="445"/>
    </row>
    <row r="30923" spans="39:39">
      <c r="AM30923" s="445"/>
    </row>
    <row r="30924" spans="39:39">
      <c r="AM30924" s="445"/>
    </row>
    <row r="30925" spans="39:39">
      <c r="AM30925" s="445"/>
    </row>
    <row r="30926" spans="39:39">
      <c r="AM30926" s="445"/>
    </row>
    <row r="30927" spans="39:39">
      <c r="AM30927" s="445"/>
    </row>
    <row r="30928" spans="39:39">
      <c r="AM30928" s="445"/>
    </row>
    <row r="30929" spans="39:39">
      <c r="AM30929" s="445"/>
    </row>
    <row r="30930" spans="39:39">
      <c r="AM30930" s="445"/>
    </row>
    <row r="30931" spans="39:39">
      <c r="AM30931" s="445"/>
    </row>
    <row r="30932" spans="39:39">
      <c r="AM30932" s="445"/>
    </row>
    <row r="30933" spans="39:39">
      <c r="AM30933" s="445"/>
    </row>
    <row r="30934" spans="39:39">
      <c r="AM30934" s="445"/>
    </row>
    <row r="30935" spans="39:39">
      <c r="AM30935" s="445"/>
    </row>
    <row r="30936" spans="39:39">
      <c r="AM30936" s="445"/>
    </row>
    <row r="30937" spans="39:39">
      <c r="AM30937" s="445"/>
    </row>
    <row r="30938" spans="39:39">
      <c r="AM30938" s="445"/>
    </row>
    <row r="30939" spans="39:39">
      <c r="AM30939" s="445"/>
    </row>
    <row r="30940" spans="39:39">
      <c r="AM30940" s="445"/>
    </row>
    <row r="30941" spans="39:39">
      <c r="AM30941" s="445"/>
    </row>
    <row r="30942" spans="39:39">
      <c r="AM30942" s="445"/>
    </row>
    <row r="30943" spans="39:39">
      <c r="AM30943" s="445"/>
    </row>
    <row r="30944" spans="39:39">
      <c r="AM30944" s="445"/>
    </row>
    <row r="30945" spans="39:39">
      <c r="AM30945" s="445"/>
    </row>
    <row r="30946" spans="39:39">
      <c r="AM30946" s="445"/>
    </row>
    <row r="30947" spans="39:39">
      <c r="AM30947" s="445"/>
    </row>
    <row r="30948" spans="39:39">
      <c r="AM30948" s="445"/>
    </row>
    <row r="30949" spans="39:39">
      <c r="AM30949" s="445"/>
    </row>
    <row r="30950" spans="39:39">
      <c r="AM30950" s="445"/>
    </row>
    <row r="30951" spans="39:39">
      <c r="AM30951" s="445"/>
    </row>
    <row r="30952" spans="39:39">
      <c r="AM30952" s="445"/>
    </row>
    <row r="30953" spans="39:39">
      <c r="AM30953" s="445"/>
    </row>
    <row r="30954" spans="39:39">
      <c r="AM30954" s="445"/>
    </row>
    <row r="30955" spans="39:39">
      <c r="AM30955" s="445"/>
    </row>
    <row r="30956" spans="39:39">
      <c r="AM30956" s="445"/>
    </row>
    <row r="30957" spans="39:39">
      <c r="AM30957" s="445"/>
    </row>
    <row r="30958" spans="39:39">
      <c r="AM30958" s="445"/>
    </row>
    <row r="30959" spans="39:39">
      <c r="AM30959" s="445"/>
    </row>
    <row r="30960" spans="39:39">
      <c r="AM30960" s="445"/>
    </row>
    <row r="30961" spans="39:39">
      <c r="AM30961" s="445"/>
    </row>
    <row r="30962" spans="39:39">
      <c r="AM30962" s="445"/>
    </row>
    <row r="30963" spans="39:39">
      <c r="AM30963" s="445"/>
    </row>
    <row r="30964" spans="39:39">
      <c r="AM30964" s="445"/>
    </row>
    <row r="30965" spans="39:39">
      <c r="AM30965" s="445"/>
    </row>
    <row r="30966" spans="39:39">
      <c r="AM30966" s="445"/>
    </row>
    <row r="30967" spans="39:39">
      <c r="AM30967" s="445"/>
    </row>
    <row r="30968" spans="39:39">
      <c r="AM30968" s="445"/>
    </row>
    <row r="30969" spans="39:39">
      <c r="AM30969" s="445"/>
    </row>
    <row r="30970" spans="39:39">
      <c r="AM30970" s="445"/>
    </row>
    <row r="30971" spans="39:39">
      <c r="AM30971" s="445"/>
    </row>
    <row r="30972" spans="39:39">
      <c r="AM30972" s="445"/>
    </row>
    <row r="30973" spans="39:39">
      <c r="AM30973" s="445"/>
    </row>
    <row r="30974" spans="39:39">
      <c r="AM30974" s="445"/>
    </row>
    <row r="30975" spans="39:39">
      <c r="AM30975" s="445"/>
    </row>
    <row r="30976" spans="39:39">
      <c r="AM30976" s="445"/>
    </row>
    <row r="30977" spans="39:39">
      <c r="AM30977" s="445"/>
    </row>
    <row r="30978" spans="39:39">
      <c r="AM30978" s="445"/>
    </row>
    <row r="30979" spans="39:39">
      <c r="AM30979" s="445"/>
    </row>
    <row r="30980" spans="39:39">
      <c r="AM30980" s="445"/>
    </row>
    <row r="30981" spans="39:39">
      <c r="AM30981" s="445"/>
    </row>
    <row r="30982" spans="39:39">
      <c r="AM30982" s="445"/>
    </row>
    <row r="30983" spans="39:39">
      <c r="AM30983" s="445"/>
    </row>
    <row r="30984" spans="39:39">
      <c r="AM30984" s="445"/>
    </row>
    <row r="30985" spans="39:39">
      <c r="AM30985" s="445"/>
    </row>
    <row r="30986" spans="39:39">
      <c r="AM30986" s="445"/>
    </row>
    <row r="30987" spans="39:39">
      <c r="AM30987" s="445"/>
    </row>
    <row r="30988" spans="39:39">
      <c r="AM30988" s="445"/>
    </row>
    <row r="30989" spans="39:39">
      <c r="AM30989" s="445"/>
    </row>
    <row r="30990" spans="39:39">
      <c r="AM30990" s="445"/>
    </row>
    <row r="30991" spans="39:39">
      <c r="AM30991" s="445"/>
    </row>
    <row r="30992" spans="39:39">
      <c r="AM30992" s="445"/>
    </row>
    <row r="30993" spans="39:39">
      <c r="AM30993" s="445"/>
    </row>
    <row r="30994" spans="39:39">
      <c r="AM30994" s="445"/>
    </row>
    <row r="30995" spans="39:39">
      <c r="AM30995" s="445"/>
    </row>
    <row r="30996" spans="39:39">
      <c r="AM30996" s="445"/>
    </row>
    <row r="30997" spans="39:39">
      <c r="AM30997" s="445"/>
    </row>
    <row r="30998" spans="39:39">
      <c r="AM30998" s="445"/>
    </row>
    <row r="30999" spans="39:39">
      <c r="AM30999" s="445"/>
    </row>
    <row r="31000" spans="39:39">
      <c r="AM31000" s="445"/>
    </row>
    <row r="31001" spans="39:39">
      <c r="AM31001" s="445"/>
    </row>
    <row r="31002" spans="39:39">
      <c r="AM31002" s="445"/>
    </row>
    <row r="31003" spans="39:39">
      <c r="AM31003" s="445"/>
    </row>
    <row r="31004" spans="39:39">
      <c r="AM31004" s="445"/>
    </row>
    <row r="31005" spans="39:39">
      <c r="AM31005" s="445"/>
    </row>
    <row r="31006" spans="39:39">
      <c r="AM31006" s="445"/>
    </row>
    <row r="31007" spans="39:39">
      <c r="AM31007" s="445"/>
    </row>
    <row r="31008" spans="39:39">
      <c r="AM31008" s="445"/>
    </row>
    <row r="31009" spans="39:39">
      <c r="AM31009" s="445"/>
    </row>
    <row r="31010" spans="39:39">
      <c r="AM31010" s="445"/>
    </row>
    <row r="31011" spans="39:39">
      <c r="AM31011" s="445"/>
    </row>
    <row r="31012" spans="39:39">
      <c r="AM31012" s="445"/>
    </row>
    <row r="31013" spans="39:39">
      <c r="AM31013" s="445"/>
    </row>
    <row r="31014" spans="39:39">
      <c r="AM31014" s="445"/>
    </row>
    <row r="31015" spans="39:39">
      <c r="AM31015" s="445"/>
    </row>
    <row r="31016" spans="39:39">
      <c r="AM31016" s="445"/>
    </row>
    <row r="31017" spans="39:39">
      <c r="AM31017" s="445"/>
    </row>
    <row r="31018" spans="39:39">
      <c r="AM31018" s="445"/>
    </row>
    <row r="31019" spans="39:39">
      <c r="AM31019" s="445"/>
    </row>
    <row r="31020" spans="39:39">
      <c r="AM31020" s="445"/>
    </row>
    <row r="31021" spans="39:39">
      <c r="AM31021" s="445"/>
    </row>
    <row r="31022" spans="39:39">
      <c r="AM31022" s="445"/>
    </row>
    <row r="31023" spans="39:39">
      <c r="AM31023" s="445"/>
    </row>
    <row r="31024" spans="39:39">
      <c r="AM31024" s="445"/>
    </row>
    <row r="31025" spans="39:39">
      <c r="AM31025" s="445"/>
    </row>
    <row r="31026" spans="39:39">
      <c r="AM31026" s="445"/>
    </row>
    <row r="31027" spans="39:39">
      <c r="AM31027" s="445"/>
    </row>
    <row r="31028" spans="39:39">
      <c r="AM31028" s="445"/>
    </row>
    <row r="31029" spans="39:39">
      <c r="AM31029" s="445"/>
    </row>
    <row r="31030" spans="39:39">
      <c r="AM31030" s="445"/>
    </row>
    <row r="31031" spans="39:39">
      <c r="AM31031" s="445"/>
    </row>
    <row r="31032" spans="39:39">
      <c r="AM31032" s="445"/>
    </row>
    <row r="31033" spans="39:39">
      <c r="AM31033" s="445"/>
    </row>
    <row r="31034" spans="39:39">
      <c r="AM31034" s="445"/>
    </row>
    <row r="31035" spans="39:39">
      <c r="AM31035" s="445"/>
    </row>
    <row r="31036" spans="39:39">
      <c r="AM31036" s="445"/>
    </row>
    <row r="31037" spans="39:39">
      <c r="AM31037" s="445"/>
    </row>
    <row r="31038" spans="39:39">
      <c r="AM31038" s="445"/>
    </row>
    <row r="31039" spans="39:39">
      <c r="AM31039" s="445"/>
    </row>
    <row r="31040" spans="39:39">
      <c r="AM31040" s="445"/>
    </row>
    <row r="31041" spans="39:39">
      <c r="AM31041" s="445"/>
    </row>
    <row r="31042" spans="39:39">
      <c r="AM31042" s="445"/>
    </row>
    <row r="31043" spans="39:39">
      <c r="AM31043" s="445"/>
    </row>
    <row r="31044" spans="39:39">
      <c r="AM31044" s="445"/>
    </row>
    <row r="31045" spans="39:39">
      <c r="AM31045" s="445"/>
    </row>
    <row r="31046" spans="39:39">
      <c r="AM31046" s="445"/>
    </row>
    <row r="31047" spans="39:39">
      <c r="AM31047" s="445"/>
    </row>
    <row r="31048" spans="39:39">
      <c r="AM31048" s="445"/>
    </row>
    <row r="31049" spans="39:39">
      <c r="AM31049" s="445"/>
    </row>
    <row r="31050" spans="39:39">
      <c r="AM31050" s="445"/>
    </row>
    <row r="31051" spans="39:39">
      <c r="AM31051" s="445"/>
    </row>
    <row r="31052" spans="39:39">
      <c r="AM31052" s="445"/>
    </row>
    <row r="31053" spans="39:39">
      <c r="AM31053" s="445"/>
    </row>
    <row r="31054" spans="39:39">
      <c r="AM31054" s="445"/>
    </row>
    <row r="31055" spans="39:39">
      <c r="AM31055" s="445"/>
    </row>
    <row r="31056" spans="39:39">
      <c r="AM31056" s="445"/>
    </row>
    <row r="31057" spans="39:39">
      <c r="AM31057" s="445"/>
    </row>
    <row r="31058" spans="39:39">
      <c r="AM31058" s="445"/>
    </row>
    <row r="31059" spans="39:39">
      <c r="AM31059" s="445"/>
    </row>
    <row r="31060" spans="39:39">
      <c r="AM31060" s="445"/>
    </row>
    <row r="31061" spans="39:39">
      <c r="AM31061" s="445"/>
    </row>
    <row r="31062" spans="39:39">
      <c r="AM31062" s="445"/>
    </row>
    <row r="31063" spans="39:39">
      <c r="AM31063" s="445"/>
    </row>
    <row r="31064" spans="39:39">
      <c r="AM31064" s="445"/>
    </row>
    <row r="31065" spans="39:39">
      <c r="AM31065" s="445"/>
    </row>
    <row r="31066" spans="39:39">
      <c r="AM31066" s="445"/>
    </row>
    <row r="31067" spans="39:39">
      <c r="AM31067" s="445"/>
    </row>
    <row r="31068" spans="39:39">
      <c r="AM31068" s="445"/>
    </row>
    <row r="31069" spans="39:39">
      <c r="AM31069" s="445"/>
    </row>
    <row r="31070" spans="39:39">
      <c r="AM31070" s="445"/>
    </row>
    <row r="31071" spans="39:39">
      <c r="AM31071" s="445"/>
    </row>
    <row r="31072" spans="39:39">
      <c r="AM31072" s="445"/>
    </row>
    <row r="31073" spans="39:39">
      <c r="AM31073" s="445"/>
    </row>
    <row r="31074" spans="39:39">
      <c r="AM31074" s="445"/>
    </row>
    <row r="31075" spans="39:39">
      <c r="AM31075" s="445"/>
    </row>
    <row r="31076" spans="39:39">
      <c r="AM31076" s="445"/>
    </row>
    <row r="31077" spans="39:39">
      <c r="AM31077" s="445"/>
    </row>
    <row r="31078" spans="39:39">
      <c r="AM31078" s="445"/>
    </row>
    <row r="31079" spans="39:39">
      <c r="AM31079" s="445"/>
    </row>
    <row r="31080" spans="39:39">
      <c r="AM31080" s="445"/>
    </row>
    <row r="31081" spans="39:39">
      <c r="AM31081" s="445"/>
    </row>
    <row r="31082" spans="39:39">
      <c r="AM31082" s="445"/>
    </row>
    <row r="31083" spans="39:39">
      <c r="AM31083" s="445"/>
    </row>
    <row r="31084" spans="39:39">
      <c r="AM31084" s="445"/>
    </row>
    <row r="31085" spans="39:39">
      <c r="AM31085" s="445"/>
    </row>
    <row r="31086" spans="39:39">
      <c r="AM31086" s="445"/>
    </row>
    <row r="31087" spans="39:39">
      <c r="AM31087" s="445"/>
    </row>
    <row r="31088" spans="39:39">
      <c r="AM31088" s="445"/>
    </row>
    <row r="31089" spans="39:39">
      <c r="AM31089" s="445"/>
    </row>
    <row r="31090" spans="39:39">
      <c r="AM31090" s="445"/>
    </row>
    <row r="31091" spans="39:39">
      <c r="AM31091" s="445"/>
    </row>
    <row r="31092" spans="39:39">
      <c r="AM31092" s="445"/>
    </row>
    <row r="31093" spans="39:39">
      <c r="AM31093" s="445"/>
    </row>
    <row r="31094" spans="39:39">
      <c r="AM31094" s="445"/>
    </row>
    <row r="31095" spans="39:39">
      <c r="AM31095" s="445"/>
    </row>
    <row r="31096" spans="39:39">
      <c r="AM31096" s="445"/>
    </row>
    <row r="31097" spans="39:39">
      <c r="AM31097" s="445"/>
    </row>
    <row r="31098" spans="39:39">
      <c r="AM31098" s="445"/>
    </row>
    <row r="31099" spans="39:39">
      <c r="AM31099" s="445"/>
    </row>
    <row r="31100" spans="39:39">
      <c r="AM31100" s="445"/>
    </row>
    <row r="31101" spans="39:39">
      <c r="AM31101" s="445"/>
    </row>
    <row r="31102" spans="39:39">
      <c r="AM31102" s="445"/>
    </row>
    <row r="31103" spans="39:39">
      <c r="AM31103" s="445"/>
    </row>
    <row r="31104" spans="39:39">
      <c r="AM31104" s="445"/>
    </row>
    <row r="31105" spans="39:39">
      <c r="AM31105" s="445"/>
    </row>
    <row r="31106" spans="39:39">
      <c r="AM31106" s="445"/>
    </row>
    <row r="31107" spans="39:39">
      <c r="AM31107" s="445"/>
    </row>
    <row r="31108" spans="39:39">
      <c r="AM31108" s="445"/>
    </row>
    <row r="31109" spans="39:39">
      <c r="AM31109" s="445"/>
    </row>
    <row r="31110" spans="39:39">
      <c r="AM31110" s="445"/>
    </row>
    <row r="31111" spans="39:39">
      <c r="AM31111" s="445"/>
    </row>
    <row r="31112" spans="39:39">
      <c r="AM31112" s="445"/>
    </row>
    <row r="31113" spans="39:39">
      <c r="AM31113" s="445"/>
    </row>
    <row r="31114" spans="39:39">
      <c r="AM31114" s="445"/>
    </row>
    <row r="31115" spans="39:39">
      <c r="AM31115" s="445"/>
    </row>
    <row r="31116" spans="39:39">
      <c r="AM31116" s="445"/>
    </row>
    <row r="31117" spans="39:39">
      <c r="AM31117" s="445"/>
    </row>
    <row r="31118" spans="39:39">
      <c r="AM31118" s="445"/>
    </row>
    <row r="31119" spans="39:39">
      <c r="AM31119" s="445"/>
    </row>
    <row r="31120" spans="39:39">
      <c r="AM31120" s="445"/>
    </row>
    <row r="31121" spans="39:39">
      <c r="AM31121" s="445"/>
    </row>
    <row r="31122" spans="39:39">
      <c r="AM31122" s="445"/>
    </row>
    <row r="31123" spans="39:39">
      <c r="AM31123" s="445"/>
    </row>
    <row r="31124" spans="39:39">
      <c r="AM31124" s="445"/>
    </row>
    <row r="31125" spans="39:39">
      <c r="AM31125" s="445"/>
    </row>
    <row r="31126" spans="39:39">
      <c r="AM31126" s="445"/>
    </row>
    <row r="31127" spans="39:39">
      <c r="AM31127" s="445"/>
    </row>
    <row r="31128" spans="39:39">
      <c r="AM31128" s="445"/>
    </row>
    <row r="31129" spans="39:39">
      <c r="AM31129" s="445"/>
    </row>
    <row r="31130" spans="39:39">
      <c r="AM31130" s="445"/>
    </row>
    <row r="31131" spans="39:39">
      <c r="AM31131" s="445"/>
    </row>
    <row r="31132" spans="39:39">
      <c r="AM31132" s="445"/>
    </row>
    <row r="31133" spans="39:39">
      <c r="AM31133" s="445"/>
    </row>
    <row r="31134" spans="39:39">
      <c r="AM31134" s="445"/>
    </row>
    <row r="31135" spans="39:39">
      <c r="AM31135" s="445"/>
    </row>
    <row r="31136" spans="39:39">
      <c r="AM31136" s="445"/>
    </row>
    <row r="31137" spans="39:39">
      <c r="AM31137" s="445"/>
    </row>
    <row r="31138" spans="39:39">
      <c r="AM31138" s="445"/>
    </row>
    <row r="31139" spans="39:39">
      <c r="AM31139" s="445"/>
    </row>
    <row r="31140" spans="39:39">
      <c r="AM31140" s="445"/>
    </row>
    <row r="31141" spans="39:39">
      <c r="AM31141" s="445"/>
    </row>
    <row r="31142" spans="39:39">
      <c r="AM31142" s="445"/>
    </row>
    <row r="31143" spans="39:39">
      <c r="AM31143" s="445"/>
    </row>
    <row r="31144" spans="39:39">
      <c r="AM31144" s="445"/>
    </row>
    <row r="31145" spans="39:39">
      <c r="AM31145" s="445"/>
    </row>
    <row r="31146" spans="39:39">
      <c r="AM31146" s="445"/>
    </row>
    <row r="31147" spans="39:39">
      <c r="AM31147" s="445"/>
    </row>
    <row r="31148" spans="39:39">
      <c r="AM31148" s="445"/>
    </row>
    <row r="31149" spans="39:39">
      <c r="AM31149" s="445"/>
    </row>
    <row r="31150" spans="39:39">
      <c r="AM31150" s="445"/>
    </row>
    <row r="31151" spans="39:39">
      <c r="AM31151" s="445"/>
    </row>
    <row r="31152" spans="39:39">
      <c r="AM31152" s="445"/>
    </row>
    <row r="31153" spans="39:39">
      <c r="AM31153" s="445"/>
    </row>
    <row r="31154" spans="39:39">
      <c r="AM31154" s="445"/>
    </row>
    <row r="31155" spans="39:39">
      <c r="AM31155" s="445"/>
    </row>
    <row r="31156" spans="39:39">
      <c r="AM31156" s="445"/>
    </row>
    <row r="31157" spans="39:39">
      <c r="AM31157" s="445"/>
    </row>
    <row r="31158" spans="39:39">
      <c r="AM31158" s="445"/>
    </row>
    <row r="31159" spans="39:39">
      <c r="AM31159" s="445"/>
    </row>
    <row r="31160" spans="39:39">
      <c r="AM31160" s="445"/>
    </row>
    <row r="31161" spans="39:39">
      <c r="AM31161" s="445"/>
    </row>
    <row r="31162" spans="39:39">
      <c r="AM31162" s="445"/>
    </row>
    <row r="31163" spans="39:39">
      <c r="AM31163" s="445"/>
    </row>
    <row r="31164" spans="39:39">
      <c r="AM31164" s="445"/>
    </row>
    <row r="31165" spans="39:39">
      <c r="AM31165" s="445"/>
    </row>
    <row r="31166" spans="39:39">
      <c r="AM31166" s="445"/>
    </row>
    <row r="31167" spans="39:39">
      <c r="AM31167" s="445"/>
    </row>
    <row r="31168" spans="39:39">
      <c r="AM31168" s="445"/>
    </row>
    <row r="31169" spans="39:39">
      <c r="AM31169" s="445"/>
    </row>
    <row r="31170" spans="39:39">
      <c r="AM31170" s="445"/>
    </row>
    <row r="31171" spans="39:39">
      <c r="AM31171" s="445"/>
    </row>
    <row r="31172" spans="39:39">
      <c r="AM31172" s="445"/>
    </row>
    <row r="31173" spans="39:39">
      <c r="AM31173" s="445"/>
    </row>
    <row r="31174" spans="39:39">
      <c r="AM31174" s="445"/>
    </row>
    <row r="31175" spans="39:39">
      <c r="AM31175" s="445"/>
    </row>
    <row r="31176" spans="39:39">
      <c r="AM31176" s="445"/>
    </row>
    <row r="31177" spans="39:39">
      <c r="AM31177" s="445"/>
    </row>
    <row r="31178" spans="39:39">
      <c r="AM31178" s="445"/>
    </row>
    <row r="31179" spans="39:39">
      <c r="AM31179" s="445"/>
    </row>
    <row r="31180" spans="39:39">
      <c r="AM31180" s="445"/>
    </row>
    <row r="31181" spans="39:39">
      <c r="AM31181" s="445"/>
    </row>
    <row r="31182" spans="39:39">
      <c r="AM31182" s="445"/>
    </row>
    <row r="31183" spans="39:39">
      <c r="AM31183" s="445"/>
    </row>
    <row r="31184" spans="39:39">
      <c r="AM31184" s="445"/>
    </row>
    <row r="31185" spans="39:39">
      <c r="AM31185" s="445"/>
    </row>
    <row r="31186" spans="39:39">
      <c r="AM31186" s="445"/>
    </row>
    <row r="31187" spans="39:39">
      <c r="AM31187" s="445"/>
    </row>
    <row r="31188" spans="39:39">
      <c r="AM31188" s="445"/>
    </row>
    <row r="31189" spans="39:39">
      <c r="AM31189" s="445"/>
    </row>
    <row r="31190" spans="39:39">
      <c r="AM31190" s="445"/>
    </row>
    <row r="31191" spans="39:39">
      <c r="AM31191" s="445"/>
    </row>
    <row r="31192" spans="39:39">
      <c r="AM31192" s="445"/>
    </row>
    <row r="31193" spans="39:39">
      <c r="AM31193" s="445"/>
    </row>
    <row r="31194" spans="39:39">
      <c r="AM31194" s="445"/>
    </row>
    <row r="31195" spans="39:39">
      <c r="AM31195" s="445"/>
    </row>
    <row r="31196" spans="39:39">
      <c r="AM31196" s="445"/>
    </row>
    <row r="31197" spans="39:39">
      <c r="AM31197" s="445"/>
    </row>
    <row r="31198" spans="39:39">
      <c r="AM31198" s="445"/>
    </row>
    <row r="31199" spans="39:39">
      <c r="AM31199" s="445"/>
    </row>
    <row r="31200" spans="39:39">
      <c r="AM31200" s="445"/>
    </row>
    <row r="31201" spans="39:39">
      <c r="AM31201" s="445"/>
    </row>
    <row r="31202" spans="39:39">
      <c r="AM31202" s="445"/>
    </row>
    <row r="31203" spans="39:39">
      <c r="AM31203" s="445"/>
    </row>
    <row r="31204" spans="39:39">
      <c r="AM31204" s="445"/>
    </row>
    <row r="31205" spans="39:39">
      <c r="AM31205" s="445"/>
    </row>
    <row r="31206" spans="39:39">
      <c r="AM31206" s="445"/>
    </row>
    <row r="31207" spans="39:39">
      <c r="AM31207" s="445"/>
    </row>
    <row r="31208" spans="39:39">
      <c r="AM31208" s="445"/>
    </row>
    <row r="31209" spans="39:39">
      <c r="AM31209" s="445"/>
    </row>
    <row r="31210" spans="39:39">
      <c r="AM31210" s="445"/>
    </row>
    <row r="31211" spans="39:39">
      <c r="AM31211" s="445"/>
    </row>
    <row r="31212" spans="39:39">
      <c r="AM31212" s="445"/>
    </row>
    <row r="31213" spans="39:39">
      <c r="AM31213" s="445"/>
    </row>
    <row r="31214" spans="39:39">
      <c r="AM31214" s="445"/>
    </row>
    <row r="31215" spans="39:39">
      <c r="AM31215" s="445"/>
    </row>
    <row r="31216" spans="39:39">
      <c r="AM31216" s="445"/>
    </row>
    <row r="31217" spans="39:39">
      <c r="AM31217" s="445"/>
    </row>
    <row r="31218" spans="39:39">
      <c r="AM31218" s="445"/>
    </row>
    <row r="31219" spans="39:39">
      <c r="AM31219" s="445"/>
    </row>
    <row r="31220" spans="39:39">
      <c r="AM31220" s="445"/>
    </row>
    <row r="31221" spans="39:39">
      <c r="AM31221" s="445"/>
    </row>
    <row r="31222" spans="39:39">
      <c r="AM31222" s="445"/>
    </row>
    <row r="31223" spans="39:39">
      <c r="AM31223" s="445"/>
    </row>
    <row r="31224" spans="39:39">
      <c r="AM31224" s="445"/>
    </row>
    <row r="31225" spans="39:39">
      <c r="AM31225" s="445"/>
    </row>
    <row r="31226" spans="39:39">
      <c r="AM31226" s="445"/>
    </row>
    <row r="31227" spans="39:39">
      <c r="AM31227" s="445"/>
    </row>
    <row r="31228" spans="39:39">
      <c r="AM31228" s="445"/>
    </row>
    <row r="31229" spans="39:39">
      <c r="AM31229" s="445"/>
    </row>
    <row r="31230" spans="39:39">
      <c r="AM31230" s="445"/>
    </row>
    <row r="31231" spans="39:39">
      <c r="AM31231" s="445"/>
    </row>
    <row r="31232" spans="39:39">
      <c r="AM31232" s="445"/>
    </row>
    <row r="31233" spans="39:39">
      <c r="AM31233" s="445"/>
    </row>
    <row r="31234" spans="39:39">
      <c r="AM31234" s="445"/>
    </row>
    <row r="31235" spans="39:39">
      <c r="AM31235" s="445"/>
    </row>
    <row r="31236" spans="39:39">
      <c r="AM31236" s="445"/>
    </row>
    <row r="31237" spans="39:39">
      <c r="AM31237" s="445"/>
    </row>
    <row r="31238" spans="39:39">
      <c r="AM31238" s="445"/>
    </row>
    <row r="31239" spans="39:39">
      <c r="AM31239" s="445"/>
    </row>
    <row r="31240" spans="39:39">
      <c r="AM31240" s="445"/>
    </row>
    <row r="31241" spans="39:39">
      <c r="AM31241" s="445"/>
    </row>
    <row r="31242" spans="39:39">
      <c r="AM31242" s="445"/>
    </row>
    <row r="31243" spans="39:39">
      <c r="AM31243" s="445"/>
    </row>
    <row r="31244" spans="39:39">
      <c r="AM31244" s="445"/>
    </row>
    <row r="31245" spans="39:39">
      <c r="AM31245" s="445"/>
    </row>
    <row r="31246" spans="39:39">
      <c r="AM31246" s="445"/>
    </row>
    <row r="31247" spans="39:39">
      <c r="AM31247" s="445"/>
    </row>
    <row r="31248" spans="39:39">
      <c r="AM31248" s="445"/>
    </row>
    <row r="31249" spans="39:39">
      <c r="AM31249" s="445"/>
    </row>
    <row r="31250" spans="39:39">
      <c r="AM31250" s="445"/>
    </row>
    <row r="31251" spans="39:39">
      <c r="AM31251" s="445"/>
    </row>
    <row r="31252" spans="39:39">
      <c r="AM31252" s="445"/>
    </row>
    <row r="31253" spans="39:39">
      <c r="AM31253" s="445"/>
    </row>
    <row r="31254" spans="39:39">
      <c r="AM31254" s="445"/>
    </row>
    <row r="31255" spans="39:39">
      <c r="AM31255" s="445"/>
    </row>
    <row r="31256" spans="39:39">
      <c r="AM31256" s="445"/>
    </row>
    <row r="31257" spans="39:39">
      <c r="AM31257" s="445"/>
    </row>
    <row r="31258" spans="39:39">
      <c r="AM31258" s="445"/>
    </row>
    <row r="31259" spans="39:39">
      <c r="AM31259" s="445"/>
    </row>
    <row r="31260" spans="39:39">
      <c r="AM31260" s="445"/>
    </row>
    <row r="31261" spans="39:39">
      <c r="AM31261" s="445"/>
    </row>
    <row r="31262" spans="39:39">
      <c r="AM31262" s="445"/>
    </row>
    <row r="31263" spans="39:39">
      <c r="AM31263" s="445"/>
    </row>
    <row r="31264" spans="39:39">
      <c r="AM31264" s="445"/>
    </row>
    <row r="31265" spans="39:39">
      <c r="AM31265" s="445"/>
    </row>
    <row r="31266" spans="39:39">
      <c r="AM31266" s="445"/>
    </row>
    <row r="31267" spans="39:39">
      <c r="AM31267" s="445"/>
    </row>
    <row r="31268" spans="39:39">
      <c r="AM31268" s="445"/>
    </row>
    <row r="31269" spans="39:39">
      <c r="AM31269" s="445"/>
    </row>
    <row r="31270" spans="39:39">
      <c r="AM31270" s="445"/>
    </row>
    <row r="31271" spans="39:39">
      <c r="AM31271" s="445"/>
    </row>
    <row r="31272" spans="39:39">
      <c r="AM31272" s="445"/>
    </row>
    <row r="31273" spans="39:39">
      <c r="AM31273" s="445"/>
    </row>
    <row r="31274" spans="39:39">
      <c r="AM31274" s="445"/>
    </row>
    <row r="31275" spans="39:39">
      <c r="AM31275" s="445"/>
    </row>
    <row r="31276" spans="39:39">
      <c r="AM31276" s="445"/>
    </row>
    <row r="31277" spans="39:39">
      <c r="AM31277" s="445"/>
    </row>
    <row r="31278" spans="39:39">
      <c r="AM31278" s="445"/>
    </row>
    <row r="31279" spans="39:39">
      <c r="AM31279" s="445"/>
    </row>
    <row r="31280" spans="39:39">
      <c r="AM31280" s="445"/>
    </row>
    <row r="31281" spans="39:39">
      <c r="AM31281" s="445"/>
    </row>
    <row r="31282" spans="39:39">
      <c r="AM31282" s="445"/>
    </row>
    <row r="31283" spans="39:39">
      <c r="AM31283" s="445"/>
    </row>
    <row r="31284" spans="39:39">
      <c r="AM31284" s="445"/>
    </row>
    <row r="31285" spans="39:39">
      <c r="AM31285" s="445"/>
    </row>
    <row r="31286" spans="39:39">
      <c r="AM31286" s="445"/>
    </row>
    <row r="31287" spans="39:39">
      <c r="AM31287" s="445"/>
    </row>
    <row r="31288" spans="39:39">
      <c r="AM31288" s="445"/>
    </row>
    <row r="31289" spans="39:39">
      <c r="AM31289" s="445"/>
    </row>
    <row r="31290" spans="39:39">
      <c r="AM31290" s="445"/>
    </row>
    <row r="31291" spans="39:39">
      <c r="AM31291" s="445"/>
    </row>
    <row r="31292" spans="39:39">
      <c r="AM31292" s="445"/>
    </row>
    <row r="31293" spans="39:39">
      <c r="AM31293" s="445"/>
    </row>
    <row r="31294" spans="39:39">
      <c r="AM31294" s="445"/>
    </row>
    <row r="31295" spans="39:39">
      <c r="AM31295" s="445"/>
    </row>
    <row r="31296" spans="39:39">
      <c r="AM31296" s="445"/>
    </row>
    <row r="31297" spans="39:39">
      <c r="AM31297" s="445"/>
    </row>
    <row r="31298" spans="39:39">
      <c r="AM31298" s="445"/>
    </row>
    <row r="31299" spans="39:39">
      <c r="AM31299" s="445"/>
    </row>
    <row r="31300" spans="39:39">
      <c r="AM31300" s="445"/>
    </row>
    <row r="31301" spans="39:39">
      <c r="AM31301" s="445"/>
    </row>
    <row r="31302" spans="39:39">
      <c r="AM31302" s="445"/>
    </row>
    <row r="31303" spans="39:39">
      <c r="AM31303" s="445"/>
    </row>
    <row r="31304" spans="39:39">
      <c r="AM31304" s="445"/>
    </row>
    <row r="31305" spans="39:39">
      <c r="AM31305" s="445"/>
    </row>
    <row r="31306" spans="39:39">
      <c r="AM31306" s="445"/>
    </row>
    <row r="31307" spans="39:39">
      <c r="AM31307" s="445"/>
    </row>
    <row r="31308" spans="39:39">
      <c r="AM31308" s="445"/>
    </row>
    <row r="31309" spans="39:39">
      <c r="AM31309" s="445"/>
    </row>
    <row r="31310" spans="39:39">
      <c r="AM31310" s="445"/>
    </row>
    <row r="31311" spans="39:39">
      <c r="AM31311" s="445"/>
    </row>
    <row r="31312" spans="39:39">
      <c r="AM31312" s="445"/>
    </row>
    <row r="31313" spans="39:39">
      <c r="AM31313" s="445"/>
    </row>
    <row r="31314" spans="39:39">
      <c r="AM31314" s="445"/>
    </row>
    <row r="31315" spans="39:39">
      <c r="AM31315" s="445"/>
    </row>
    <row r="31316" spans="39:39">
      <c r="AM31316" s="445"/>
    </row>
    <row r="31317" spans="39:39">
      <c r="AM31317" s="445"/>
    </row>
    <row r="31318" spans="39:39">
      <c r="AM31318" s="445"/>
    </row>
    <row r="31319" spans="39:39">
      <c r="AM31319" s="445"/>
    </row>
    <row r="31320" spans="39:39">
      <c r="AM31320" s="445"/>
    </row>
    <row r="31321" spans="39:39">
      <c r="AM31321" s="445"/>
    </row>
    <row r="31322" spans="39:39">
      <c r="AM31322" s="445"/>
    </row>
    <row r="31323" spans="39:39">
      <c r="AM31323" s="445"/>
    </row>
    <row r="31324" spans="39:39">
      <c r="AM31324" s="445"/>
    </row>
    <row r="31325" spans="39:39">
      <c r="AM31325" s="445"/>
    </row>
    <row r="31326" spans="39:39">
      <c r="AM31326" s="445"/>
    </row>
    <row r="31327" spans="39:39">
      <c r="AM31327" s="445"/>
    </row>
    <row r="31328" spans="39:39">
      <c r="AM31328" s="445"/>
    </row>
    <row r="31329" spans="39:39">
      <c r="AM31329" s="445"/>
    </row>
    <row r="31330" spans="39:39">
      <c r="AM31330" s="445"/>
    </row>
    <row r="31331" spans="39:39">
      <c r="AM31331" s="445"/>
    </row>
    <row r="31332" spans="39:39">
      <c r="AM31332" s="445"/>
    </row>
    <row r="31333" spans="39:39">
      <c r="AM31333" s="445"/>
    </row>
    <row r="31334" spans="39:39">
      <c r="AM31334" s="445"/>
    </row>
    <row r="31335" spans="39:39">
      <c r="AM31335" s="445"/>
    </row>
    <row r="31336" spans="39:39">
      <c r="AM31336" s="445"/>
    </row>
    <row r="31337" spans="39:39">
      <c r="AM31337" s="445"/>
    </row>
    <row r="31338" spans="39:39">
      <c r="AM31338" s="445"/>
    </row>
    <row r="31339" spans="39:39">
      <c r="AM31339" s="445"/>
    </row>
    <row r="31340" spans="39:39">
      <c r="AM31340" s="445"/>
    </row>
    <row r="31341" spans="39:39">
      <c r="AM31341" s="445"/>
    </row>
    <row r="31342" spans="39:39">
      <c r="AM31342" s="445"/>
    </row>
    <row r="31343" spans="39:39">
      <c r="AM31343" s="445"/>
    </row>
    <row r="31344" spans="39:39">
      <c r="AM31344" s="445"/>
    </row>
    <row r="31345" spans="39:39">
      <c r="AM31345" s="445"/>
    </row>
    <row r="31346" spans="39:39">
      <c r="AM31346" s="445"/>
    </row>
    <row r="31347" spans="39:39">
      <c r="AM31347" s="445"/>
    </row>
    <row r="31348" spans="39:39">
      <c r="AM31348" s="445"/>
    </row>
    <row r="31349" spans="39:39">
      <c r="AM31349" s="445"/>
    </row>
    <row r="31350" spans="39:39">
      <c r="AM31350" s="445"/>
    </row>
    <row r="31351" spans="39:39">
      <c r="AM31351" s="445"/>
    </row>
    <row r="31352" spans="39:39">
      <c r="AM31352" s="445"/>
    </row>
    <row r="31353" spans="39:39">
      <c r="AM31353" s="445"/>
    </row>
    <row r="31354" spans="39:39">
      <c r="AM31354" s="445"/>
    </row>
    <row r="31355" spans="39:39">
      <c r="AM31355" s="445"/>
    </row>
    <row r="31356" spans="39:39">
      <c r="AM31356" s="445"/>
    </row>
    <row r="31357" spans="39:39">
      <c r="AM31357" s="445"/>
    </row>
    <row r="31358" spans="39:39">
      <c r="AM31358" s="445"/>
    </row>
    <row r="31359" spans="39:39">
      <c r="AM31359" s="445"/>
    </row>
    <row r="31360" spans="39:39">
      <c r="AM31360" s="445"/>
    </row>
    <row r="31361" spans="39:39">
      <c r="AM31361" s="445"/>
    </row>
    <row r="31362" spans="39:39">
      <c r="AM31362" s="445"/>
    </row>
    <row r="31363" spans="39:39">
      <c r="AM31363" s="445"/>
    </row>
    <row r="31364" spans="39:39">
      <c r="AM31364" s="445"/>
    </row>
    <row r="31365" spans="39:39">
      <c r="AM31365" s="445"/>
    </row>
    <row r="31366" spans="39:39">
      <c r="AM31366" s="445"/>
    </row>
    <row r="31367" spans="39:39">
      <c r="AM31367" s="445"/>
    </row>
    <row r="31368" spans="39:39">
      <c r="AM31368" s="445"/>
    </row>
    <row r="31369" spans="39:39">
      <c r="AM31369" s="445"/>
    </row>
    <row r="31370" spans="39:39">
      <c r="AM31370" s="445"/>
    </row>
    <row r="31371" spans="39:39">
      <c r="AM31371" s="445"/>
    </row>
    <row r="31372" spans="39:39">
      <c r="AM31372" s="445"/>
    </row>
    <row r="31373" spans="39:39">
      <c r="AM31373" s="445"/>
    </row>
    <row r="31374" spans="39:39">
      <c r="AM31374" s="445"/>
    </row>
    <row r="31375" spans="39:39">
      <c r="AM31375" s="445"/>
    </row>
    <row r="31376" spans="39:39">
      <c r="AM31376" s="445"/>
    </row>
    <row r="31377" spans="39:39">
      <c r="AM31377" s="445"/>
    </row>
    <row r="31378" spans="39:39">
      <c r="AM31378" s="445"/>
    </row>
    <row r="31379" spans="39:39">
      <c r="AM31379" s="445"/>
    </row>
    <row r="31380" spans="39:39">
      <c r="AM31380" s="445"/>
    </row>
    <row r="31381" spans="39:39">
      <c r="AM31381" s="445"/>
    </row>
    <row r="31382" spans="39:39">
      <c r="AM31382" s="445"/>
    </row>
    <row r="31383" spans="39:39">
      <c r="AM31383" s="445"/>
    </row>
    <row r="31384" spans="39:39">
      <c r="AM31384" s="445"/>
    </row>
    <row r="31385" spans="39:39">
      <c r="AM31385" s="445"/>
    </row>
    <row r="31386" spans="39:39">
      <c r="AM31386" s="445"/>
    </row>
    <row r="31387" spans="39:39">
      <c r="AM31387" s="445"/>
    </row>
    <row r="31388" spans="39:39">
      <c r="AM31388" s="445"/>
    </row>
    <row r="31389" spans="39:39">
      <c r="AM31389" s="445"/>
    </row>
    <row r="31390" spans="39:39">
      <c r="AM31390" s="445"/>
    </row>
    <row r="31391" spans="39:39">
      <c r="AM31391" s="445"/>
    </row>
    <row r="31392" spans="39:39">
      <c r="AM31392" s="445"/>
    </row>
    <row r="31393" spans="39:39">
      <c r="AM31393" s="445"/>
    </row>
    <row r="31394" spans="39:39">
      <c r="AM31394" s="445"/>
    </row>
    <row r="31395" spans="39:39">
      <c r="AM31395" s="445"/>
    </row>
    <row r="31396" spans="39:39">
      <c r="AM31396" s="445"/>
    </row>
    <row r="31397" spans="39:39">
      <c r="AM31397" s="445"/>
    </row>
    <row r="31398" spans="39:39">
      <c r="AM31398" s="445"/>
    </row>
    <row r="31399" spans="39:39">
      <c r="AM31399" s="445"/>
    </row>
    <row r="31400" spans="39:39">
      <c r="AM31400" s="445"/>
    </row>
    <row r="31401" spans="39:39">
      <c r="AM31401" s="445"/>
    </row>
    <row r="31402" spans="39:39">
      <c r="AM31402" s="445"/>
    </row>
    <row r="31403" spans="39:39">
      <c r="AM31403" s="445"/>
    </row>
    <row r="31404" spans="39:39">
      <c r="AM31404" s="445"/>
    </row>
    <row r="31405" spans="39:39">
      <c r="AM31405" s="445"/>
    </row>
    <row r="31406" spans="39:39">
      <c r="AM31406" s="445"/>
    </row>
    <row r="31407" spans="39:39">
      <c r="AM31407" s="445"/>
    </row>
    <row r="31408" spans="39:39">
      <c r="AM31408" s="445"/>
    </row>
    <row r="31409" spans="39:39">
      <c r="AM31409" s="445"/>
    </row>
    <row r="31410" spans="39:39">
      <c r="AM31410" s="445"/>
    </row>
    <row r="31411" spans="39:39">
      <c r="AM31411" s="445"/>
    </row>
    <row r="31412" spans="39:39">
      <c r="AM31412" s="445"/>
    </row>
    <row r="31413" spans="39:39">
      <c r="AM31413" s="445"/>
    </row>
    <row r="31414" spans="39:39">
      <c r="AM31414" s="445"/>
    </row>
    <row r="31415" spans="39:39">
      <c r="AM31415" s="445"/>
    </row>
    <row r="31416" spans="39:39">
      <c r="AM31416" s="445"/>
    </row>
    <row r="31417" spans="39:39">
      <c r="AM31417" s="445"/>
    </row>
    <row r="31418" spans="39:39">
      <c r="AM31418" s="445"/>
    </row>
    <row r="31419" spans="39:39">
      <c r="AM31419" s="445"/>
    </row>
    <row r="31420" spans="39:39">
      <c r="AM31420" s="445"/>
    </row>
    <row r="31421" spans="39:39">
      <c r="AM31421" s="445"/>
    </row>
    <row r="31422" spans="39:39">
      <c r="AM31422" s="445"/>
    </row>
    <row r="31423" spans="39:39">
      <c r="AM31423" s="445"/>
    </row>
    <row r="31424" spans="39:39">
      <c r="AM31424" s="445"/>
    </row>
    <row r="31425" spans="39:39">
      <c r="AM31425" s="445"/>
    </row>
    <row r="31426" spans="39:39">
      <c r="AM31426" s="445"/>
    </row>
    <row r="31427" spans="39:39">
      <c r="AM31427" s="445"/>
    </row>
    <row r="31428" spans="39:39">
      <c r="AM31428" s="445"/>
    </row>
    <row r="31429" spans="39:39">
      <c r="AM31429" s="445"/>
    </row>
    <row r="31430" spans="39:39">
      <c r="AM31430" s="445"/>
    </row>
    <row r="31431" spans="39:39">
      <c r="AM31431" s="445"/>
    </row>
    <row r="31432" spans="39:39">
      <c r="AM31432" s="445"/>
    </row>
    <row r="31433" spans="39:39">
      <c r="AM31433" s="445"/>
    </row>
    <row r="31434" spans="39:39">
      <c r="AM31434" s="445"/>
    </row>
    <row r="31435" spans="39:39">
      <c r="AM31435" s="445"/>
    </row>
    <row r="31436" spans="39:39">
      <c r="AM31436" s="445"/>
    </row>
    <row r="31437" spans="39:39">
      <c r="AM31437" s="445"/>
    </row>
    <row r="31438" spans="39:39">
      <c r="AM31438" s="445"/>
    </row>
    <row r="31439" spans="39:39">
      <c r="AM31439" s="445"/>
    </row>
    <row r="31440" spans="39:39">
      <c r="AM31440" s="445"/>
    </row>
    <row r="31441" spans="39:39">
      <c r="AM31441" s="445"/>
    </row>
    <row r="31442" spans="39:39">
      <c r="AM31442" s="445"/>
    </row>
    <row r="31443" spans="39:39">
      <c r="AM31443" s="445"/>
    </row>
    <row r="31444" spans="39:39">
      <c r="AM31444" s="445"/>
    </row>
    <row r="31445" spans="39:39">
      <c r="AM31445" s="445"/>
    </row>
    <row r="31446" spans="39:39">
      <c r="AM31446" s="445"/>
    </row>
    <row r="31447" spans="39:39">
      <c r="AM31447" s="445"/>
    </row>
    <row r="31448" spans="39:39">
      <c r="AM31448" s="445"/>
    </row>
    <row r="31449" spans="39:39">
      <c r="AM31449" s="445"/>
    </row>
    <row r="31450" spans="39:39">
      <c r="AM31450" s="445"/>
    </row>
    <row r="31451" spans="39:39">
      <c r="AM31451" s="445"/>
    </row>
    <row r="31452" spans="39:39">
      <c r="AM31452" s="445"/>
    </row>
    <row r="31453" spans="39:39">
      <c r="AM31453" s="445"/>
    </row>
    <row r="31454" spans="39:39">
      <c r="AM31454" s="445"/>
    </row>
    <row r="31455" spans="39:39">
      <c r="AM31455" s="445"/>
    </row>
    <row r="31456" spans="39:39">
      <c r="AM31456" s="445"/>
    </row>
    <row r="31457" spans="39:39">
      <c r="AM31457" s="445"/>
    </row>
    <row r="31458" spans="39:39">
      <c r="AM31458" s="445"/>
    </row>
    <row r="31459" spans="39:39">
      <c r="AM31459" s="445"/>
    </row>
    <row r="31460" spans="39:39">
      <c r="AM31460" s="445"/>
    </row>
    <row r="31461" spans="39:39">
      <c r="AM31461" s="445"/>
    </row>
    <row r="31462" spans="39:39">
      <c r="AM31462" s="445"/>
    </row>
    <row r="31463" spans="39:39">
      <c r="AM31463" s="445"/>
    </row>
    <row r="31464" spans="39:39">
      <c r="AM31464" s="445"/>
    </row>
    <row r="31465" spans="39:39">
      <c r="AM31465" s="445"/>
    </row>
    <row r="31466" spans="39:39">
      <c r="AM31466" s="445"/>
    </row>
    <row r="31467" spans="39:39">
      <c r="AM31467" s="445"/>
    </row>
    <row r="31468" spans="39:39">
      <c r="AM31468" s="445"/>
    </row>
    <row r="31469" spans="39:39">
      <c r="AM31469" s="445"/>
    </row>
    <row r="31470" spans="39:39">
      <c r="AM31470" s="445"/>
    </row>
    <row r="31471" spans="39:39">
      <c r="AM31471" s="445"/>
    </row>
    <row r="31472" spans="39:39">
      <c r="AM31472" s="445"/>
    </row>
    <row r="31473" spans="39:39">
      <c r="AM31473" s="445"/>
    </row>
    <row r="31474" spans="39:39">
      <c r="AM31474" s="445"/>
    </row>
    <row r="31475" spans="39:39">
      <c r="AM31475" s="445"/>
    </row>
    <row r="31476" spans="39:39">
      <c r="AM31476" s="445"/>
    </row>
    <row r="31477" spans="39:39">
      <c r="AM31477" s="445"/>
    </row>
    <row r="31478" spans="39:39">
      <c r="AM31478" s="445"/>
    </row>
    <row r="31479" spans="39:39">
      <c r="AM31479" s="445"/>
    </row>
    <row r="31480" spans="39:39">
      <c r="AM31480" s="445"/>
    </row>
    <row r="31481" spans="39:39">
      <c r="AM31481" s="445"/>
    </row>
    <row r="31482" spans="39:39">
      <c r="AM31482" s="445"/>
    </row>
    <row r="31483" spans="39:39">
      <c r="AM31483" s="445"/>
    </row>
    <row r="31484" spans="39:39">
      <c r="AM31484" s="445"/>
    </row>
    <row r="31485" spans="39:39">
      <c r="AM31485" s="445"/>
    </row>
    <row r="31486" spans="39:39">
      <c r="AM31486" s="445"/>
    </row>
    <row r="31487" spans="39:39">
      <c r="AM31487" s="445"/>
    </row>
    <row r="31488" spans="39:39">
      <c r="AM31488" s="445"/>
    </row>
    <row r="31489" spans="39:39">
      <c r="AM31489" s="445"/>
    </row>
    <row r="31490" spans="39:39">
      <c r="AM31490" s="445"/>
    </row>
    <row r="31491" spans="39:39">
      <c r="AM31491" s="445"/>
    </row>
    <row r="31492" spans="39:39">
      <c r="AM31492" s="445"/>
    </row>
    <row r="31493" spans="39:39">
      <c r="AM31493" s="445"/>
    </row>
    <row r="31494" spans="39:39">
      <c r="AM31494" s="445"/>
    </row>
    <row r="31495" spans="39:39">
      <c r="AM31495" s="445"/>
    </row>
    <row r="31496" spans="39:39">
      <c r="AM31496" s="445"/>
    </row>
    <row r="31497" spans="39:39">
      <c r="AM31497" s="445"/>
    </row>
    <row r="31498" spans="39:39">
      <c r="AM31498" s="445"/>
    </row>
    <row r="31499" spans="39:39">
      <c r="AM31499" s="445"/>
    </row>
    <row r="31500" spans="39:39">
      <c r="AM31500" s="445"/>
    </row>
    <row r="31501" spans="39:39">
      <c r="AM31501" s="445"/>
    </row>
    <row r="31502" spans="39:39">
      <c r="AM31502" s="445"/>
    </row>
    <row r="31503" spans="39:39">
      <c r="AM31503" s="445"/>
    </row>
    <row r="31504" spans="39:39">
      <c r="AM31504" s="445"/>
    </row>
    <row r="31505" spans="39:39">
      <c r="AM31505" s="445"/>
    </row>
    <row r="31506" spans="39:39">
      <c r="AM31506" s="445"/>
    </row>
    <row r="31507" spans="39:39">
      <c r="AM31507" s="445"/>
    </row>
    <row r="31508" spans="39:39">
      <c r="AM31508" s="445"/>
    </row>
    <row r="31509" spans="39:39">
      <c r="AM31509" s="445"/>
    </row>
    <row r="31510" spans="39:39">
      <c r="AM31510" s="445"/>
    </row>
    <row r="31511" spans="39:39">
      <c r="AM31511" s="445"/>
    </row>
    <row r="31512" spans="39:39">
      <c r="AM31512" s="445"/>
    </row>
    <row r="31513" spans="39:39">
      <c r="AM31513" s="445"/>
    </row>
    <row r="31514" spans="39:39">
      <c r="AM31514" s="445"/>
    </row>
    <row r="31515" spans="39:39">
      <c r="AM31515" s="445"/>
    </row>
    <row r="31516" spans="39:39">
      <c r="AM31516" s="445"/>
    </row>
    <row r="31517" spans="39:39">
      <c r="AM31517" s="445"/>
    </row>
    <row r="31518" spans="39:39">
      <c r="AM31518" s="445"/>
    </row>
    <row r="31519" spans="39:39">
      <c r="AM31519" s="445"/>
    </row>
    <row r="31520" spans="39:39">
      <c r="AM31520" s="445"/>
    </row>
    <row r="31521" spans="39:39">
      <c r="AM31521" s="445"/>
    </row>
    <row r="31522" spans="39:39">
      <c r="AM31522" s="445"/>
    </row>
    <row r="31523" spans="39:39">
      <c r="AM31523" s="445"/>
    </row>
    <row r="31524" spans="39:39">
      <c r="AM31524" s="445"/>
    </row>
    <row r="31525" spans="39:39">
      <c r="AM31525" s="445"/>
    </row>
    <row r="31526" spans="39:39">
      <c r="AM31526" s="445"/>
    </row>
    <row r="31527" spans="39:39">
      <c r="AM31527" s="445"/>
    </row>
    <row r="31528" spans="39:39">
      <c r="AM31528" s="445"/>
    </row>
    <row r="31529" spans="39:39">
      <c r="AM31529" s="445"/>
    </row>
    <row r="31530" spans="39:39">
      <c r="AM31530" s="445"/>
    </row>
    <row r="31531" spans="39:39">
      <c r="AM31531" s="445"/>
    </row>
    <row r="31532" spans="39:39">
      <c r="AM31532" s="445"/>
    </row>
    <row r="31533" spans="39:39">
      <c r="AM31533" s="445"/>
    </row>
    <row r="31534" spans="39:39">
      <c r="AM31534" s="445"/>
    </row>
    <row r="31535" spans="39:39">
      <c r="AM31535" s="445"/>
    </row>
    <row r="31536" spans="39:39">
      <c r="AM31536" s="445"/>
    </row>
    <row r="31537" spans="39:39">
      <c r="AM31537" s="445"/>
    </row>
    <row r="31538" spans="39:39">
      <c r="AM31538" s="445"/>
    </row>
    <row r="31539" spans="39:39">
      <c r="AM31539" s="445"/>
    </row>
    <row r="31540" spans="39:39">
      <c r="AM31540" s="445"/>
    </row>
    <row r="31541" spans="39:39">
      <c r="AM31541" s="445"/>
    </row>
    <row r="31542" spans="39:39">
      <c r="AM31542" s="445"/>
    </row>
    <row r="31543" spans="39:39">
      <c r="AM31543" s="445"/>
    </row>
    <row r="31544" spans="39:39">
      <c r="AM31544" s="445"/>
    </row>
    <row r="31545" spans="39:39">
      <c r="AM31545" s="445"/>
    </row>
    <row r="31546" spans="39:39">
      <c r="AM31546" s="445"/>
    </row>
    <row r="31547" spans="39:39">
      <c r="AM31547" s="445"/>
    </row>
    <row r="31548" spans="39:39">
      <c r="AM31548" s="445"/>
    </row>
    <row r="31549" spans="39:39">
      <c r="AM31549" s="445"/>
    </row>
    <row r="31550" spans="39:39">
      <c r="AM31550" s="445"/>
    </row>
    <row r="31551" spans="39:39">
      <c r="AM31551" s="445"/>
    </row>
    <row r="31552" spans="39:39">
      <c r="AM31552" s="445"/>
    </row>
    <row r="31553" spans="39:39">
      <c r="AM31553" s="445"/>
    </row>
    <row r="31554" spans="39:39">
      <c r="AM31554" s="445"/>
    </row>
    <row r="31555" spans="39:39">
      <c r="AM31555" s="445"/>
    </row>
    <row r="31556" spans="39:39">
      <c r="AM31556" s="445"/>
    </row>
    <row r="31557" spans="39:39">
      <c r="AM31557" s="445"/>
    </row>
    <row r="31558" spans="39:39">
      <c r="AM31558" s="445"/>
    </row>
    <row r="31559" spans="39:39">
      <c r="AM31559" s="445"/>
    </row>
    <row r="31560" spans="39:39">
      <c r="AM31560" s="445"/>
    </row>
    <row r="31561" spans="39:39">
      <c r="AM31561" s="445"/>
    </row>
    <row r="31562" spans="39:39">
      <c r="AM31562" s="445"/>
    </row>
    <row r="31563" spans="39:39">
      <c r="AM31563" s="445"/>
    </row>
    <row r="31564" spans="39:39">
      <c r="AM31564" s="445"/>
    </row>
    <row r="31565" spans="39:39">
      <c r="AM31565" s="445"/>
    </row>
    <row r="31566" spans="39:39">
      <c r="AM31566" s="445"/>
    </row>
    <row r="31567" spans="39:39">
      <c r="AM31567" s="445"/>
    </row>
    <row r="31568" spans="39:39">
      <c r="AM31568" s="445"/>
    </row>
    <row r="31569" spans="39:39">
      <c r="AM31569" s="445"/>
    </row>
    <row r="31570" spans="39:39">
      <c r="AM31570" s="445"/>
    </row>
    <row r="31571" spans="39:39">
      <c r="AM31571" s="445"/>
    </row>
    <row r="31572" spans="39:39">
      <c r="AM31572" s="445"/>
    </row>
    <row r="31573" spans="39:39">
      <c r="AM31573" s="445"/>
    </row>
    <row r="31574" spans="39:39">
      <c r="AM31574" s="445"/>
    </row>
    <row r="31575" spans="39:39">
      <c r="AM31575" s="445"/>
    </row>
    <row r="31576" spans="39:39">
      <c r="AM31576" s="445"/>
    </row>
    <row r="31577" spans="39:39">
      <c r="AM31577" s="445"/>
    </row>
    <row r="31578" spans="39:39">
      <c r="AM31578" s="445"/>
    </row>
    <row r="31579" spans="39:39">
      <c r="AM31579" s="445"/>
    </row>
    <row r="31580" spans="39:39">
      <c r="AM31580" s="445"/>
    </row>
    <row r="31581" spans="39:39">
      <c r="AM31581" s="445"/>
    </row>
    <row r="31582" spans="39:39">
      <c r="AM31582" s="445"/>
    </row>
    <row r="31583" spans="39:39">
      <c r="AM31583" s="445"/>
    </row>
    <row r="31584" spans="39:39">
      <c r="AM31584" s="445"/>
    </row>
    <row r="31585" spans="39:39">
      <c r="AM31585" s="445"/>
    </row>
    <row r="31586" spans="39:39">
      <c r="AM31586" s="445"/>
    </row>
    <row r="31587" spans="39:39">
      <c r="AM31587" s="445"/>
    </row>
    <row r="31588" spans="39:39">
      <c r="AM31588" s="445"/>
    </row>
    <row r="31589" spans="39:39">
      <c r="AM31589" s="445"/>
    </row>
    <row r="31590" spans="39:39">
      <c r="AM31590" s="445"/>
    </row>
    <row r="31591" spans="39:39">
      <c r="AM31591" s="445"/>
    </row>
    <row r="31592" spans="39:39">
      <c r="AM31592" s="445"/>
    </row>
    <row r="31593" spans="39:39">
      <c r="AM31593" s="445"/>
    </row>
    <row r="31594" spans="39:39">
      <c r="AM31594" s="445"/>
    </row>
    <row r="31595" spans="39:39">
      <c r="AM31595" s="445"/>
    </row>
    <row r="31596" spans="39:39">
      <c r="AM31596" s="445"/>
    </row>
    <row r="31597" spans="39:39">
      <c r="AM31597" s="445"/>
    </row>
    <row r="31598" spans="39:39">
      <c r="AM31598" s="445"/>
    </row>
    <row r="31599" spans="39:39">
      <c r="AM31599" s="445"/>
    </row>
    <row r="31600" spans="39:39">
      <c r="AM31600" s="445"/>
    </row>
    <row r="31601" spans="39:39">
      <c r="AM31601" s="445"/>
    </row>
    <row r="31602" spans="39:39">
      <c r="AM31602" s="445"/>
    </row>
    <row r="31603" spans="39:39">
      <c r="AM31603" s="445"/>
    </row>
    <row r="31604" spans="39:39">
      <c r="AM31604" s="445"/>
    </row>
    <row r="31605" spans="39:39">
      <c r="AM31605" s="445"/>
    </row>
    <row r="31606" spans="39:39">
      <c r="AM31606" s="445"/>
    </row>
    <row r="31607" spans="39:39">
      <c r="AM31607" s="445"/>
    </row>
    <row r="31608" spans="39:39">
      <c r="AM31608" s="445"/>
    </row>
    <row r="31609" spans="39:39">
      <c r="AM31609" s="445"/>
    </row>
    <row r="31610" spans="39:39">
      <c r="AM31610" s="445"/>
    </row>
    <row r="31611" spans="39:39">
      <c r="AM31611" s="445"/>
    </row>
    <row r="31612" spans="39:39">
      <c r="AM31612" s="445"/>
    </row>
    <row r="31613" spans="39:39">
      <c r="AM31613" s="445"/>
    </row>
    <row r="31614" spans="39:39">
      <c r="AM31614" s="445"/>
    </row>
    <row r="31615" spans="39:39">
      <c r="AM31615" s="445"/>
    </row>
    <row r="31616" spans="39:39">
      <c r="AM31616" s="445"/>
    </row>
    <row r="31617" spans="39:39">
      <c r="AM31617" s="445"/>
    </row>
    <row r="31618" spans="39:39">
      <c r="AM31618" s="445"/>
    </row>
    <row r="31619" spans="39:39">
      <c r="AM31619" s="445"/>
    </row>
    <row r="31620" spans="39:39">
      <c r="AM31620" s="445"/>
    </row>
    <row r="31621" spans="39:39">
      <c r="AM31621" s="445"/>
    </row>
    <row r="31622" spans="39:39">
      <c r="AM31622" s="445"/>
    </row>
    <row r="31623" spans="39:39">
      <c r="AM31623" s="445"/>
    </row>
    <row r="31624" spans="39:39">
      <c r="AM31624" s="445"/>
    </row>
    <row r="31625" spans="39:39">
      <c r="AM31625" s="445"/>
    </row>
    <row r="31626" spans="39:39">
      <c r="AM31626" s="445"/>
    </row>
    <row r="31627" spans="39:39">
      <c r="AM31627" s="445"/>
    </row>
    <row r="31628" spans="39:39">
      <c r="AM31628" s="445"/>
    </row>
    <row r="31629" spans="39:39">
      <c r="AM31629" s="445"/>
    </row>
    <row r="31630" spans="39:39">
      <c r="AM31630" s="445"/>
    </row>
    <row r="31631" spans="39:39">
      <c r="AM31631" s="445"/>
    </row>
    <row r="31632" spans="39:39">
      <c r="AM31632" s="445"/>
    </row>
    <row r="31633" spans="39:39">
      <c r="AM31633" s="445"/>
    </row>
    <row r="31634" spans="39:39">
      <c r="AM31634" s="445"/>
    </row>
    <row r="31635" spans="39:39">
      <c r="AM31635" s="445"/>
    </row>
    <row r="31636" spans="39:39">
      <c r="AM31636" s="445"/>
    </row>
    <row r="31637" spans="39:39">
      <c r="AM31637" s="445"/>
    </row>
    <row r="31638" spans="39:39">
      <c r="AM31638" s="445"/>
    </row>
    <row r="31639" spans="39:39">
      <c r="AM31639" s="445"/>
    </row>
    <row r="31640" spans="39:39">
      <c r="AM31640" s="445"/>
    </row>
    <row r="31641" spans="39:39">
      <c r="AM31641" s="445"/>
    </row>
    <row r="31642" spans="39:39">
      <c r="AM31642" s="445"/>
    </row>
    <row r="31643" spans="39:39">
      <c r="AM31643" s="445"/>
    </row>
    <row r="31644" spans="39:39">
      <c r="AM31644" s="445"/>
    </row>
    <row r="31645" spans="39:39">
      <c r="AM31645" s="445"/>
    </row>
    <row r="31646" spans="39:39">
      <c r="AM31646" s="445"/>
    </row>
    <row r="31647" spans="39:39">
      <c r="AM31647" s="445"/>
    </row>
    <row r="31648" spans="39:39">
      <c r="AM31648" s="445"/>
    </row>
    <row r="31649" spans="39:39">
      <c r="AM31649" s="445"/>
    </row>
    <row r="31650" spans="39:39">
      <c r="AM31650" s="445"/>
    </row>
    <row r="31651" spans="39:39">
      <c r="AM31651" s="445"/>
    </row>
    <row r="31652" spans="39:39">
      <c r="AM31652" s="445"/>
    </row>
    <row r="31653" spans="39:39">
      <c r="AM31653" s="445"/>
    </row>
    <row r="31654" spans="39:39">
      <c r="AM31654" s="445"/>
    </row>
    <row r="31655" spans="39:39">
      <c r="AM31655" s="445"/>
    </row>
    <row r="31656" spans="39:39">
      <c r="AM31656" s="445"/>
    </row>
    <row r="31657" spans="39:39">
      <c r="AM31657" s="445"/>
    </row>
    <row r="31658" spans="39:39">
      <c r="AM31658" s="445"/>
    </row>
    <row r="31659" spans="39:39">
      <c r="AM31659" s="445"/>
    </row>
    <row r="31660" spans="39:39">
      <c r="AM31660" s="445"/>
    </row>
    <row r="31661" spans="39:39">
      <c r="AM31661" s="445"/>
    </row>
    <row r="31662" spans="39:39">
      <c r="AM31662" s="445"/>
    </row>
    <row r="31663" spans="39:39">
      <c r="AM31663" s="445"/>
    </row>
    <row r="31664" spans="39:39">
      <c r="AM31664" s="445"/>
    </row>
    <row r="31665" spans="39:39">
      <c r="AM31665" s="445"/>
    </row>
    <row r="31666" spans="39:39">
      <c r="AM31666" s="445"/>
    </row>
    <row r="31667" spans="39:39">
      <c r="AM31667" s="445"/>
    </row>
    <row r="31668" spans="39:39">
      <c r="AM31668" s="445"/>
    </row>
    <row r="31669" spans="39:39">
      <c r="AM31669" s="445"/>
    </row>
    <row r="31670" spans="39:39">
      <c r="AM31670" s="445"/>
    </row>
    <row r="31671" spans="39:39">
      <c r="AM31671" s="445"/>
    </row>
    <row r="31672" spans="39:39">
      <c r="AM31672" s="445"/>
    </row>
    <row r="31673" spans="39:39">
      <c r="AM31673" s="445"/>
    </row>
    <row r="31674" spans="39:39">
      <c r="AM31674" s="445"/>
    </row>
    <row r="31675" spans="39:39">
      <c r="AM31675" s="445"/>
    </row>
    <row r="31676" spans="39:39">
      <c r="AM31676" s="445"/>
    </row>
    <row r="31677" spans="39:39">
      <c r="AM31677" s="445"/>
    </row>
    <row r="31678" spans="39:39">
      <c r="AM31678" s="445"/>
    </row>
    <row r="31679" spans="39:39">
      <c r="AM31679" s="445"/>
    </row>
    <row r="31680" spans="39:39">
      <c r="AM31680" s="445"/>
    </row>
    <row r="31681" spans="39:39">
      <c r="AM31681" s="445"/>
    </row>
    <row r="31682" spans="39:39">
      <c r="AM31682" s="445"/>
    </row>
    <row r="31683" spans="39:39">
      <c r="AM31683" s="445"/>
    </row>
    <row r="31684" spans="39:39">
      <c r="AM31684" s="445"/>
    </row>
    <row r="31685" spans="39:39">
      <c r="AM31685" s="445"/>
    </row>
    <row r="31686" spans="39:39">
      <c r="AM31686" s="445"/>
    </row>
    <row r="31687" spans="39:39">
      <c r="AM31687" s="445"/>
    </row>
    <row r="31688" spans="39:39">
      <c r="AM31688" s="445"/>
    </row>
    <row r="31689" spans="39:39">
      <c r="AM31689" s="445"/>
    </row>
    <row r="31690" spans="39:39">
      <c r="AM31690" s="445"/>
    </row>
    <row r="31691" spans="39:39">
      <c r="AM31691" s="445"/>
    </row>
    <row r="31692" spans="39:39">
      <c r="AM31692" s="445"/>
    </row>
    <row r="31693" spans="39:39">
      <c r="AM31693" s="445"/>
    </row>
    <row r="31694" spans="39:39">
      <c r="AM31694" s="445"/>
    </row>
    <row r="31695" spans="39:39">
      <c r="AM31695" s="445"/>
    </row>
    <row r="31696" spans="39:39">
      <c r="AM31696" s="445"/>
    </row>
    <row r="31697" spans="39:39">
      <c r="AM31697" s="445"/>
    </row>
    <row r="31698" spans="39:39">
      <c r="AM31698" s="445"/>
    </row>
    <row r="31699" spans="39:39">
      <c r="AM31699" s="445"/>
    </row>
    <row r="31700" spans="39:39">
      <c r="AM31700" s="445"/>
    </row>
    <row r="31701" spans="39:39">
      <c r="AM31701" s="445"/>
    </row>
    <row r="31702" spans="39:39">
      <c r="AM31702" s="445"/>
    </row>
    <row r="31703" spans="39:39">
      <c r="AM31703" s="445"/>
    </row>
    <row r="31704" spans="39:39">
      <c r="AM31704" s="445"/>
    </row>
    <row r="31705" spans="39:39">
      <c r="AM31705" s="445"/>
    </row>
    <row r="31706" spans="39:39">
      <c r="AM31706" s="445"/>
    </row>
    <row r="31707" spans="39:39">
      <c r="AM31707" s="445"/>
    </row>
    <row r="31708" spans="39:39">
      <c r="AM31708" s="445"/>
    </row>
    <row r="31709" spans="39:39">
      <c r="AM31709" s="445"/>
    </row>
    <row r="31710" spans="39:39">
      <c r="AM31710" s="445"/>
    </row>
    <row r="31711" spans="39:39">
      <c r="AM31711" s="445"/>
    </row>
    <row r="31712" spans="39:39">
      <c r="AM31712" s="445"/>
    </row>
    <row r="31713" spans="39:39">
      <c r="AM31713" s="445"/>
    </row>
    <row r="31714" spans="39:39">
      <c r="AM31714" s="445"/>
    </row>
    <row r="31715" spans="39:39">
      <c r="AM31715" s="445"/>
    </row>
    <row r="31716" spans="39:39">
      <c r="AM31716" s="445"/>
    </row>
    <row r="31717" spans="39:39">
      <c r="AM31717" s="445"/>
    </row>
    <row r="31718" spans="39:39">
      <c r="AM31718" s="445"/>
    </row>
    <row r="31719" spans="39:39">
      <c r="AM31719" s="445"/>
    </row>
    <row r="31720" spans="39:39">
      <c r="AM31720" s="445"/>
    </row>
    <row r="31721" spans="39:39">
      <c r="AM31721" s="445"/>
    </row>
    <row r="31722" spans="39:39">
      <c r="AM31722" s="445"/>
    </row>
    <row r="31723" spans="39:39">
      <c r="AM31723" s="445"/>
    </row>
    <row r="31724" spans="39:39">
      <c r="AM31724" s="445"/>
    </row>
    <row r="31725" spans="39:39">
      <c r="AM31725" s="445"/>
    </row>
    <row r="31726" spans="39:39">
      <c r="AM31726" s="445"/>
    </row>
    <row r="31727" spans="39:39">
      <c r="AM31727" s="445"/>
    </row>
    <row r="31728" spans="39:39">
      <c r="AM31728" s="445"/>
    </row>
    <row r="31729" spans="39:39">
      <c r="AM31729" s="445"/>
    </row>
    <row r="31730" spans="39:39">
      <c r="AM31730" s="445"/>
    </row>
    <row r="31731" spans="39:39">
      <c r="AM31731" s="445"/>
    </row>
    <row r="31732" spans="39:39">
      <c r="AM31732" s="445"/>
    </row>
    <row r="31733" spans="39:39">
      <c r="AM31733" s="445"/>
    </row>
    <row r="31734" spans="39:39">
      <c r="AM31734" s="445"/>
    </row>
    <row r="31735" spans="39:39">
      <c r="AM31735" s="445"/>
    </row>
    <row r="31736" spans="39:39">
      <c r="AM31736" s="445"/>
    </row>
    <row r="31737" spans="39:39">
      <c r="AM31737" s="445"/>
    </row>
    <row r="31738" spans="39:39">
      <c r="AM31738" s="445"/>
    </row>
    <row r="31739" spans="39:39">
      <c r="AM31739" s="445"/>
    </row>
    <row r="31740" spans="39:39">
      <c r="AM31740" s="445"/>
    </row>
    <row r="31741" spans="39:39">
      <c r="AM31741" s="445"/>
    </row>
    <row r="31742" spans="39:39">
      <c r="AM31742" s="445"/>
    </row>
    <row r="31743" spans="39:39">
      <c r="AM31743" s="445"/>
    </row>
    <row r="31744" spans="39:39">
      <c r="AM31744" s="445"/>
    </row>
    <row r="31745" spans="39:39">
      <c r="AM31745" s="445"/>
    </row>
    <row r="31746" spans="39:39">
      <c r="AM31746" s="445"/>
    </row>
    <row r="31747" spans="39:39">
      <c r="AM31747" s="445"/>
    </row>
    <row r="31748" spans="39:39">
      <c r="AM31748" s="445"/>
    </row>
    <row r="31749" spans="39:39">
      <c r="AM31749" s="445"/>
    </row>
    <row r="31750" spans="39:39">
      <c r="AM31750" s="445"/>
    </row>
    <row r="31751" spans="39:39">
      <c r="AM31751" s="445"/>
    </row>
    <row r="31752" spans="39:39">
      <c r="AM31752" s="445"/>
    </row>
    <row r="31753" spans="39:39">
      <c r="AM31753" s="445"/>
    </row>
    <row r="31754" spans="39:39">
      <c r="AM31754" s="445"/>
    </row>
    <row r="31755" spans="39:39">
      <c r="AM31755" s="445"/>
    </row>
    <row r="31756" spans="39:39">
      <c r="AM31756" s="445"/>
    </row>
    <row r="31757" spans="39:39">
      <c r="AM31757" s="445"/>
    </row>
    <row r="31758" spans="39:39">
      <c r="AM31758" s="445"/>
    </row>
    <row r="31759" spans="39:39">
      <c r="AM31759" s="445"/>
    </row>
    <row r="31760" spans="39:39">
      <c r="AM31760" s="445"/>
    </row>
    <row r="31761" spans="39:39">
      <c r="AM31761" s="445"/>
    </row>
    <row r="31762" spans="39:39">
      <c r="AM31762" s="445"/>
    </row>
    <row r="31763" spans="39:39">
      <c r="AM31763" s="445"/>
    </row>
    <row r="31764" spans="39:39">
      <c r="AM31764" s="445"/>
    </row>
    <row r="31765" spans="39:39">
      <c r="AM31765" s="445"/>
    </row>
    <row r="31766" spans="39:39">
      <c r="AM31766" s="445"/>
    </row>
    <row r="31767" spans="39:39">
      <c r="AM31767" s="445"/>
    </row>
    <row r="31768" spans="39:39">
      <c r="AM31768" s="445"/>
    </row>
    <row r="31769" spans="39:39">
      <c r="AM31769" s="445"/>
    </row>
    <row r="31770" spans="39:39">
      <c r="AM31770" s="445"/>
    </row>
    <row r="31771" spans="39:39">
      <c r="AM31771" s="445"/>
    </row>
    <row r="31772" spans="39:39">
      <c r="AM31772" s="445"/>
    </row>
    <row r="31773" spans="39:39">
      <c r="AM31773" s="445"/>
    </row>
    <row r="31774" spans="39:39">
      <c r="AM31774" s="445"/>
    </row>
    <row r="31775" spans="39:39">
      <c r="AM31775" s="445"/>
    </row>
    <row r="31776" spans="39:39">
      <c r="AM31776" s="445"/>
    </row>
    <row r="31777" spans="39:39">
      <c r="AM31777" s="445"/>
    </row>
    <row r="31778" spans="39:39">
      <c r="AM31778" s="445"/>
    </row>
    <row r="31779" spans="39:39">
      <c r="AM31779" s="445"/>
    </row>
    <row r="31780" spans="39:39">
      <c r="AM31780" s="445"/>
    </row>
    <row r="31781" spans="39:39">
      <c r="AM31781" s="445"/>
    </row>
    <row r="31782" spans="39:39">
      <c r="AM31782" s="445"/>
    </row>
    <row r="31783" spans="39:39">
      <c r="AM31783" s="445"/>
    </row>
    <row r="31784" spans="39:39">
      <c r="AM31784" s="445"/>
    </row>
    <row r="31785" spans="39:39">
      <c r="AM31785" s="445"/>
    </row>
    <row r="31786" spans="39:39">
      <c r="AM31786" s="445"/>
    </row>
    <row r="31787" spans="39:39">
      <c r="AM31787" s="445"/>
    </row>
    <row r="31788" spans="39:39">
      <c r="AM31788" s="445"/>
    </row>
    <row r="31789" spans="39:39">
      <c r="AM31789" s="445"/>
    </row>
    <row r="31790" spans="39:39">
      <c r="AM31790" s="445"/>
    </row>
    <row r="31791" spans="39:39">
      <c r="AM31791" s="445"/>
    </row>
    <row r="31792" spans="39:39">
      <c r="AM31792" s="445"/>
    </row>
    <row r="31793" spans="39:39">
      <c r="AM31793" s="445"/>
    </row>
    <row r="31794" spans="39:39">
      <c r="AM31794" s="445"/>
    </row>
    <row r="31795" spans="39:39">
      <c r="AM31795" s="445"/>
    </row>
    <row r="31796" spans="39:39">
      <c r="AM31796" s="445"/>
    </row>
    <row r="31797" spans="39:39">
      <c r="AM31797" s="445"/>
    </row>
    <row r="31798" spans="39:39">
      <c r="AM31798" s="445"/>
    </row>
    <row r="31799" spans="39:39">
      <c r="AM31799" s="445"/>
    </row>
    <row r="31800" spans="39:39">
      <c r="AM31800" s="445"/>
    </row>
    <row r="31801" spans="39:39">
      <c r="AM31801" s="445"/>
    </row>
    <row r="31802" spans="39:39">
      <c r="AM31802" s="445"/>
    </row>
    <row r="31803" spans="39:39">
      <c r="AM31803" s="445"/>
    </row>
    <row r="31804" spans="39:39">
      <c r="AM31804" s="445"/>
    </row>
    <row r="31805" spans="39:39">
      <c r="AM31805" s="445"/>
    </row>
    <row r="31806" spans="39:39">
      <c r="AM31806" s="445"/>
    </row>
    <row r="31807" spans="39:39">
      <c r="AM31807" s="445"/>
    </row>
    <row r="31808" spans="39:39">
      <c r="AM31808" s="445"/>
    </row>
    <row r="31809" spans="39:39">
      <c r="AM31809" s="445"/>
    </row>
    <row r="31810" spans="39:39">
      <c r="AM31810" s="445"/>
    </row>
    <row r="31811" spans="39:39">
      <c r="AM31811" s="445"/>
    </row>
    <row r="31812" spans="39:39">
      <c r="AM31812" s="445"/>
    </row>
    <row r="31813" spans="39:39">
      <c r="AM31813" s="445"/>
    </row>
    <row r="31814" spans="39:39">
      <c r="AM31814" s="445"/>
    </row>
    <row r="31815" spans="39:39">
      <c r="AM31815" s="445"/>
    </row>
    <row r="31816" spans="39:39">
      <c r="AM31816" s="445"/>
    </row>
    <row r="31817" spans="39:39">
      <c r="AM31817" s="445"/>
    </row>
    <row r="31818" spans="39:39">
      <c r="AM31818" s="445"/>
    </row>
    <row r="31819" spans="39:39">
      <c r="AM31819" s="445"/>
    </row>
    <row r="31820" spans="39:39">
      <c r="AM31820" s="445"/>
    </row>
    <row r="31821" spans="39:39">
      <c r="AM31821" s="445"/>
    </row>
    <row r="31822" spans="39:39">
      <c r="AM31822" s="445"/>
    </row>
    <row r="31823" spans="39:39">
      <c r="AM31823" s="445"/>
    </row>
    <row r="31824" spans="39:39">
      <c r="AM31824" s="445"/>
    </row>
    <row r="31825" spans="39:39">
      <c r="AM31825" s="445"/>
    </row>
    <row r="31826" spans="39:39">
      <c r="AM31826" s="445"/>
    </row>
    <row r="31827" spans="39:39">
      <c r="AM31827" s="445"/>
    </row>
    <row r="31828" spans="39:39">
      <c r="AM31828" s="445"/>
    </row>
    <row r="31829" spans="39:39">
      <c r="AM31829" s="445"/>
    </row>
    <row r="31830" spans="39:39">
      <c r="AM31830" s="445"/>
    </row>
    <row r="31831" spans="39:39">
      <c r="AM31831" s="445"/>
    </row>
    <row r="31832" spans="39:39">
      <c r="AM31832" s="445"/>
    </row>
    <row r="31833" spans="39:39">
      <c r="AM31833" s="445"/>
    </row>
    <row r="31834" spans="39:39">
      <c r="AM31834" s="445"/>
    </row>
    <row r="31835" spans="39:39">
      <c r="AM31835" s="445"/>
    </row>
    <row r="31836" spans="39:39">
      <c r="AM31836" s="445"/>
    </row>
    <row r="31837" spans="39:39">
      <c r="AM31837" s="445"/>
    </row>
    <row r="31838" spans="39:39">
      <c r="AM31838" s="445"/>
    </row>
    <row r="31839" spans="39:39">
      <c r="AM31839" s="445"/>
    </row>
    <row r="31840" spans="39:39">
      <c r="AM31840" s="445"/>
    </row>
    <row r="31841" spans="39:39">
      <c r="AM31841" s="445"/>
    </row>
    <row r="31842" spans="39:39">
      <c r="AM31842" s="445"/>
    </row>
    <row r="31843" spans="39:39">
      <c r="AM31843" s="445"/>
    </row>
    <row r="31844" spans="39:39">
      <c r="AM31844" s="445"/>
    </row>
    <row r="31845" spans="39:39">
      <c r="AM31845" s="445"/>
    </row>
    <row r="31846" spans="39:39">
      <c r="AM31846" s="445"/>
    </row>
    <row r="31847" spans="39:39">
      <c r="AM31847" s="445"/>
    </row>
    <row r="31848" spans="39:39">
      <c r="AM31848" s="445"/>
    </row>
    <row r="31849" spans="39:39">
      <c r="AM31849" s="445"/>
    </row>
    <row r="31850" spans="39:39">
      <c r="AM31850" s="445"/>
    </row>
    <row r="31851" spans="39:39">
      <c r="AM31851" s="445"/>
    </row>
    <row r="31852" spans="39:39">
      <c r="AM31852" s="445"/>
    </row>
    <row r="31853" spans="39:39">
      <c r="AM31853" s="445"/>
    </row>
    <row r="31854" spans="39:39">
      <c r="AM31854" s="445"/>
    </row>
    <row r="31855" spans="39:39">
      <c r="AM31855" s="445"/>
    </row>
    <row r="31856" spans="39:39">
      <c r="AM31856" s="445"/>
    </row>
    <row r="31857" spans="39:39">
      <c r="AM31857" s="445"/>
    </row>
    <row r="31858" spans="39:39">
      <c r="AM31858" s="445"/>
    </row>
    <row r="31859" spans="39:39">
      <c r="AM31859" s="445"/>
    </row>
    <row r="31860" spans="39:39">
      <c r="AM31860" s="445"/>
    </row>
    <row r="31861" spans="39:39">
      <c r="AM31861" s="445"/>
    </row>
    <row r="31862" spans="39:39">
      <c r="AM31862" s="445"/>
    </row>
    <row r="31863" spans="39:39">
      <c r="AM31863" s="445"/>
    </row>
    <row r="31864" spans="39:39">
      <c r="AM31864" s="445"/>
    </row>
    <row r="31865" spans="39:39">
      <c r="AM31865" s="445"/>
    </row>
    <row r="31866" spans="39:39">
      <c r="AM31866" s="445"/>
    </row>
    <row r="31867" spans="39:39">
      <c r="AM31867" s="445"/>
    </row>
    <row r="31868" spans="39:39">
      <c r="AM31868" s="445"/>
    </row>
    <row r="31869" spans="39:39">
      <c r="AM31869" s="445"/>
    </row>
    <row r="31870" spans="39:39">
      <c r="AM31870" s="445"/>
    </row>
    <row r="31871" spans="39:39">
      <c r="AM31871" s="445"/>
    </row>
    <row r="31872" spans="39:39">
      <c r="AM31872" s="445"/>
    </row>
    <row r="31873" spans="39:39">
      <c r="AM31873" s="445"/>
    </row>
    <row r="31874" spans="39:39">
      <c r="AM31874" s="445"/>
    </row>
    <row r="31875" spans="39:39">
      <c r="AM31875" s="445"/>
    </row>
    <row r="31876" spans="39:39">
      <c r="AM31876" s="445"/>
    </row>
    <row r="31877" spans="39:39">
      <c r="AM31877" s="445"/>
    </row>
    <row r="31878" spans="39:39">
      <c r="AM31878" s="445"/>
    </row>
    <row r="31879" spans="39:39">
      <c r="AM31879" s="445"/>
    </row>
    <row r="31880" spans="39:39">
      <c r="AM31880" s="445"/>
    </row>
    <row r="31881" spans="39:39">
      <c r="AM31881" s="445"/>
    </row>
    <row r="31882" spans="39:39">
      <c r="AM31882" s="445"/>
    </row>
    <row r="31883" spans="39:39">
      <c r="AM31883" s="445"/>
    </row>
    <row r="31884" spans="39:39">
      <c r="AM31884" s="445"/>
    </row>
    <row r="31885" spans="39:39">
      <c r="AM31885" s="445"/>
    </row>
    <row r="31886" spans="39:39">
      <c r="AM31886" s="445"/>
    </row>
    <row r="31887" spans="39:39">
      <c r="AM31887" s="445"/>
    </row>
    <row r="31888" spans="39:39">
      <c r="AM31888" s="445"/>
    </row>
    <row r="31889" spans="39:39">
      <c r="AM31889" s="445"/>
    </row>
    <row r="31890" spans="39:39">
      <c r="AM31890" s="445"/>
    </row>
    <row r="31891" spans="39:39">
      <c r="AM31891" s="445"/>
    </row>
    <row r="31892" spans="39:39">
      <c r="AM31892" s="445"/>
    </row>
    <row r="31893" spans="39:39">
      <c r="AM31893" s="445"/>
    </row>
    <row r="31894" spans="39:39">
      <c r="AM31894" s="445"/>
    </row>
    <row r="31895" spans="39:39">
      <c r="AM31895" s="445"/>
    </row>
    <row r="31896" spans="39:39">
      <c r="AM31896" s="445"/>
    </row>
    <row r="31897" spans="39:39">
      <c r="AM31897" s="445"/>
    </row>
    <row r="31898" spans="39:39">
      <c r="AM31898" s="445"/>
    </row>
    <row r="31899" spans="39:39">
      <c r="AM31899" s="445"/>
    </row>
    <row r="31900" spans="39:39">
      <c r="AM31900" s="445"/>
    </row>
    <row r="31901" spans="39:39">
      <c r="AM31901" s="445"/>
    </row>
    <row r="31902" spans="39:39">
      <c r="AM31902" s="445"/>
    </row>
    <row r="31903" spans="39:39">
      <c r="AM31903" s="445"/>
    </row>
    <row r="31904" spans="39:39">
      <c r="AM31904" s="445"/>
    </row>
    <row r="31905" spans="39:39">
      <c r="AM31905" s="445"/>
    </row>
    <row r="31906" spans="39:39">
      <c r="AM31906" s="445"/>
    </row>
    <row r="31907" spans="39:39">
      <c r="AM31907" s="445"/>
    </row>
    <row r="31908" spans="39:39">
      <c r="AM31908" s="445"/>
    </row>
    <row r="31909" spans="39:39">
      <c r="AM31909" s="445"/>
    </row>
    <row r="31910" spans="39:39">
      <c r="AM31910" s="445"/>
    </row>
    <row r="31911" spans="39:39">
      <c r="AM31911" s="445"/>
    </row>
    <row r="31912" spans="39:39">
      <c r="AM31912" s="445"/>
    </row>
    <row r="31913" spans="39:39">
      <c r="AM31913" s="445"/>
    </row>
    <row r="31914" spans="39:39">
      <c r="AM31914" s="445"/>
    </row>
    <row r="31915" spans="39:39">
      <c r="AM31915" s="445"/>
    </row>
    <row r="31916" spans="39:39">
      <c r="AM31916" s="445"/>
    </row>
    <row r="31917" spans="39:39">
      <c r="AM31917" s="445"/>
    </row>
    <row r="31918" spans="39:39">
      <c r="AM31918" s="445"/>
    </row>
    <row r="31919" spans="39:39">
      <c r="AM31919" s="445"/>
    </row>
    <row r="31920" spans="39:39">
      <c r="AM31920" s="445"/>
    </row>
    <row r="31921" spans="39:39">
      <c r="AM31921" s="445"/>
    </row>
    <row r="31922" spans="39:39">
      <c r="AM31922" s="445"/>
    </row>
    <row r="31923" spans="39:39">
      <c r="AM31923" s="445"/>
    </row>
    <row r="31924" spans="39:39">
      <c r="AM31924" s="445"/>
    </row>
    <row r="31925" spans="39:39">
      <c r="AM31925" s="445"/>
    </row>
    <row r="31926" spans="39:39">
      <c r="AM31926" s="445"/>
    </row>
    <row r="31927" spans="39:39">
      <c r="AM31927" s="445"/>
    </row>
    <row r="31928" spans="39:39">
      <c r="AM31928" s="445"/>
    </row>
    <row r="31929" spans="39:39">
      <c r="AM31929" s="445"/>
    </row>
    <row r="31930" spans="39:39">
      <c r="AM31930" s="445"/>
    </row>
    <row r="31931" spans="39:39">
      <c r="AM31931" s="445"/>
    </row>
    <row r="31932" spans="39:39">
      <c r="AM31932" s="445"/>
    </row>
    <row r="31933" spans="39:39">
      <c r="AM31933" s="445"/>
    </row>
    <row r="31934" spans="39:39">
      <c r="AM31934" s="445"/>
    </row>
    <row r="31935" spans="39:39">
      <c r="AM31935" s="445"/>
    </row>
    <row r="31936" spans="39:39">
      <c r="AM31936" s="445"/>
    </row>
    <row r="31937" spans="39:39">
      <c r="AM31937" s="445"/>
    </row>
    <row r="31938" spans="39:39">
      <c r="AM31938" s="445"/>
    </row>
    <row r="31939" spans="39:39">
      <c r="AM31939" s="445"/>
    </row>
    <row r="31940" spans="39:39">
      <c r="AM31940" s="445"/>
    </row>
    <row r="31941" spans="39:39">
      <c r="AM31941" s="445"/>
    </row>
    <row r="31942" spans="39:39">
      <c r="AM31942" s="445"/>
    </row>
    <row r="31943" spans="39:39">
      <c r="AM31943" s="445"/>
    </row>
    <row r="31944" spans="39:39">
      <c r="AM31944" s="445"/>
    </row>
    <row r="31945" spans="39:39">
      <c r="AM31945" s="445"/>
    </row>
    <row r="31946" spans="39:39">
      <c r="AM31946" s="445"/>
    </row>
    <row r="31947" spans="39:39">
      <c r="AM31947" s="445"/>
    </row>
    <row r="31948" spans="39:39">
      <c r="AM31948" s="445"/>
    </row>
    <row r="31949" spans="39:39">
      <c r="AM31949" s="445"/>
    </row>
    <row r="31950" spans="39:39">
      <c r="AM31950" s="445"/>
    </row>
    <row r="31951" spans="39:39">
      <c r="AM31951" s="445"/>
    </row>
    <row r="31952" spans="39:39">
      <c r="AM31952" s="445"/>
    </row>
    <row r="31953" spans="39:39">
      <c r="AM31953" s="445"/>
    </row>
    <row r="31954" spans="39:39">
      <c r="AM31954" s="445"/>
    </row>
    <row r="31955" spans="39:39">
      <c r="AM31955" s="445"/>
    </row>
    <row r="31956" spans="39:39">
      <c r="AM31956" s="445"/>
    </row>
    <row r="31957" spans="39:39">
      <c r="AM31957" s="445"/>
    </row>
    <row r="31958" spans="39:39">
      <c r="AM31958" s="445"/>
    </row>
    <row r="31959" spans="39:39">
      <c r="AM31959" s="445"/>
    </row>
    <row r="31960" spans="39:39">
      <c r="AM31960" s="445"/>
    </row>
    <row r="31961" spans="39:39">
      <c r="AM31961" s="445"/>
    </row>
    <row r="31962" spans="39:39">
      <c r="AM31962" s="445"/>
    </row>
    <row r="31963" spans="39:39">
      <c r="AM31963" s="445"/>
    </row>
    <row r="31964" spans="39:39">
      <c r="AM31964" s="445"/>
    </row>
    <row r="31965" spans="39:39">
      <c r="AM31965" s="445"/>
    </row>
    <row r="31966" spans="39:39">
      <c r="AM31966" s="445"/>
    </row>
    <row r="31967" spans="39:39">
      <c r="AM31967" s="445"/>
    </row>
    <row r="31968" spans="39:39">
      <c r="AM31968" s="445"/>
    </row>
    <row r="31969" spans="39:39">
      <c r="AM31969" s="445"/>
    </row>
    <row r="31970" spans="39:39">
      <c r="AM31970" s="445"/>
    </row>
    <row r="31971" spans="39:39">
      <c r="AM31971" s="445"/>
    </row>
    <row r="31972" spans="39:39">
      <c r="AM31972" s="445"/>
    </row>
    <row r="31973" spans="39:39">
      <c r="AM31973" s="445"/>
    </row>
    <row r="31974" spans="39:39">
      <c r="AM31974" s="445"/>
    </row>
    <row r="31975" spans="39:39">
      <c r="AM31975" s="445"/>
    </row>
    <row r="31976" spans="39:39">
      <c r="AM31976" s="445"/>
    </row>
    <row r="31977" spans="39:39">
      <c r="AM31977" s="445"/>
    </row>
    <row r="31978" spans="39:39">
      <c r="AM31978" s="445"/>
    </row>
    <row r="31979" spans="39:39">
      <c r="AM31979" s="445"/>
    </row>
    <row r="31980" spans="39:39">
      <c r="AM31980" s="445"/>
    </row>
    <row r="31981" spans="39:39">
      <c r="AM31981" s="445"/>
    </row>
    <row r="31982" spans="39:39">
      <c r="AM31982" s="445"/>
    </row>
    <row r="31983" spans="39:39">
      <c r="AM31983" s="445"/>
    </row>
    <row r="31984" spans="39:39">
      <c r="AM31984" s="445"/>
    </row>
    <row r="31985" spans="39:39">
      <c r="AM31985" s="445"/>
    </row>
    <row r="31986" spans="39:39">
      <c r="AM31986" s="445"/>
    </row>
    <row r="31987" spans="39:39">
      <c r="AM31987" s="445"/>
    </row>
    <row r="31988" spans="39:39">
      <c r="AM31988" s="445"/>
    </row>
    <row r="31989" spans="39:39">
      <c r="AM31989" s="445"/>
    </row>
    <row r="31990" spans="39:39">
      <c r="AM31990" s="445"/>
    </row>
    <row r="31991" spans="39:39">
      <c r="AM31991" s="445"/>
    </row>
    <row r="31992" spans="39:39">
      <c r="AM31992" s="445"/>
    </row>
    <row r="31993" spans="39:39">
      <c r="AM31993" s="445"/>
    </row>
    <row r="31994" spans="39:39">
      <c r="AM31994" s="445"/>
    </row>
    <row r="31995" spans="39:39">
      <c r="AM31995" s="445"/>
    </row>
    <row r="31996" spans="39:39">
      <c r="AM31996" s="445"/>
    </row>
    <row r="31997" spans="39:39">
      <c r="AM31997" s="445"/>
    </row>
    <row r="31998" spans="39:39">
      <c r="AM31998" s="445"/>
    </row>
    <row r="31999" spans="39:39">
      <c r="AM31999" s="445"/>
    </row>
    <row r="32000" spans="39:39">
      <c r="AM32000" s="445"/>
    </row>
    <row r="32001" spans="39:39">
      <c r="AM32001" s="445"/>
    </row>
    <row r="32002" spans="39:39">
      <c r="AM32002" s="445"/>
    </row>
    <row r="32003" spans="39:39">
      <c r="AM32003" s="445"/>
    </row>
    <row r="32004" spans="39:39">
      <c r="AM32004" s="445"/>
    </row>
    <row r="32005" spans="39:39">
      <c r="AM32005" s="445"/>
    </row>
    <row r="32006" spans="39:39">
      <c r="AM32006" s="445"/>
    </row>
    <row r="32007" spans="39:39">
      <c r="AM32007" s="445"/>
    </row>
    <row r="32008" spans="39:39">
      <c r="AM32008" s="445"/>
    </row>
    <row r="32009" spans="39:39">
      <c r="AM32009" s="445"/>
    </row>
    <row r="32010" spans="39:39">
      <c r="AM32010" s="445"/>
    </row>
    <row r="32011" spans="39:39">
      <c r="AM32011" s="445"/>
    </row>
    <row r="32012" spans="39:39">
      <c r="AM32012" s="445"/>
    </row>
    <row r="32013" spans="39:39">
      <c r="AM32013" s="445"/>
    </row>
    <row r="32014" spans="39:39">
      <c r="AM32014" s="445"/>
    </row>
    <row r="32015" spans="39:39">
      <c r="AM32015" s="445"/>
    </row>
    <row r="32016" spans="39:39">
      <c r="AM32016" s="445"/>
    </row>
    <row r="32017" spans="39:39">
      <c r="AM32017" s="445"/>
    </row>
    <row r="32018" spans="39:39">
      <c r="AM32018" s="445"/>
    </row>
    <row r="32019" spans="39:39">
      <c r="AM32019" s="445"/>
    </row>
    <row r="32020" spans="39:39">
      <c r="AM32020" s="445"/>
    </row>
    <row r="32021" spans="39:39">
      <c r="AM32021" s="445"/>
    </row>
    <row r="32022" spans="39:39">
      <c r="AM32022" s="445"/>
    </row>
    <row r="32023" spans="39:39">
      <c r="AM32023" s="445"/>
    </row>
    <row r="32024" spans="39:39">
      <c r="AM32024" s="445"/>
    </row>
    <row r="32025" spans="39:39">
      <c r="AM32025" s="445"/>
    </row>
    <row r="32026" spans="39:39">
      <c r="AM32026" s="445"/>
    </row>
    <row r="32027" spans="39:39">
      <c r="AM32027" s="445"/>
    </row>
    <row r="32028" spans="39:39">
      <c r="AM32028" s="445"/>
    </row>
    <row r="32029" spans="39:39">
      <c r="AM32029" s="445"/>
    </row>
    <row r="32030" spans="39:39">
      <c r="AM32030" s="445"/>
    </row>
    <row r="32031" spans="39:39">
      <c r="AM32031" s="445"/>
    </row>
    <row r="32032" spans="39:39">
      <c r="AM32032" s="445"/>
    </row>
    <row r="32033" spans="39:39">
      <c r="AM32033" s="445"/>
    </row>
    <row r="32034" spans="39:39">
      <c r="AM32034" s="445"/>
    </row>
    <row r="32035" spans="39:39">
      <c r="AM32035" s="445"/>
    </row>
    <row r="32036" spans="39:39">
      <c r="AM32036" s="445"/>
    </row>
    <row r="32037" spans="39:39">
      <c r="AM32037" s="445"/>
    </row>
    <row r="32038" spans="39:39">
      <c r="AM32038" s="445"/>
    </row>
    <row r="32039" spans="39:39">
      <c r="AM32039" s="445"/>
    </row>
    <row r="32040" spans="39:39">
      <c r="AM32040" s="445"/>
    </row>
    <row r="32041" spans="39:39">
      <c r="AM32041" s="445"/>
    </row>
    <row r="32042" spans="39:39">
      <c r="AM32042" s="445"/>
    </row>
    <row r="32043" spans="39:39">
      <c r="AM32043" s="445"/>
    </row>
    <row r="32044" spans="39:39">
      <c r="AM32044" s="445"/>
    </row>
    <row r="32045" spans="39:39">
      <c r="AM32045" s="445"/>
    </row>
    <row r="32046" spans="39:39">
      <c r="AM32046" s="445"/>
    </row>
    <row r="32047" spans="39:39">
      <c r="AM32047" s="445"/>
    </row>
    <row r="32048" spans="39:39">
      <c r="AM32048" s="445"/>
    </row>
    <row r="32049" spans="39:39">
      <c r="AM32049" s="445"/>
    </row>
    <row r="32050" spans="39:39">
      <c r="AM32050" s="445"/>
    </row>
    <row r="32051" spans="39:39">
      <c r="AM32051" s="445"/>
    </row>
    <row r="32052" spans="39:39">
      <c r="AM32052" s="445"/>
    </row>
    <row r="32053" spans="39:39">
      <c r="AM32053" s="445"/>
    </row>
    <row r="32054" spans="39:39">
      <c r="AM32054" s="445"/>
    </row>
    <row r="32055" spans="39:39">
      <c r="AM32055" s="445"/>
    </row>
    <row r="32056" spans="39:39">
      <c r="AM32056" s="445"/>
    </row>
    <row r="32057" spans="39:39">
      <c r="AM32057" s="445"/>
    </row>
    <row r="32058" spans="39:39">
      <c r="AM32058" s="445"/>
    </row>
    <row r="32059" spans="39:39">
      <c r="AM32059" s="445"/>
    </row>
    <row r="32060" spans="39:39">
      <c r="AM32060" s="445"/>
    </row>
    <row r="32061" spans="39:39">
      <c r="AM32061" s="445"/>
    </row>
    <row r="32062" spans="39:39">
      <c r="AM32062" s="445"/>
    </row>
    <row r="32063" spans="39:39">
      <c r="AM32063" s="445"/>
    </row>
    <row r="32064" spans="39:39">
      <c r="AM32064" s="445"/>
    </row>
    <row r="32065" spans="39:39">
      <c r="AM32065" s="445"/>
    </row>
    <row r="32066" spans="39:39">
      <c r="AM32066" s="445"/>
    </row>
    <row r="32067" spans="39:39">
      <c r="AM32067" s="445"/>
    </row>
    <row r="32068" spans="39:39">
      <c r="AM32068" s="445"/>
    </row>
    <row r="32069" spans="39:39">
      <c r="AM32069" s="445"/>
    </row>
    <row r="32070" spans="39:39">
      <c r="AM32070" s="445"/>
    </row>
    <row r="32071" spans="39:39">
      <c r="AM32071" s="445"/>
    </row>
    <row r="32072" spans="39:39">
      <c r="AM32072" s="445"/>
    </row>
    <row r="32073" spans="39:39">
      <c r="AM32073" s="445"/>
    </row>
    <row r="32074" spans="39:39">
      <c r="AM32074" s="445"/>
    </row>
    <row r="32075" spans="39:39">
      <c r="AM32075" s="445"/>
    </row>
    <row r="32076" spans="39:39">
      <c r="AM32076" s="445"/>
    </row>
    <row r="32077" spans="39:39">
      <c r="AM32077" s="445"/>
    </row>
    <row r="32078" spans="39:39">
      <c r="AM32078" s="445"/>
    </row>
    <row r="32079" spans="39:39">
      <c r="AM32079" s="445"/>
    </row>
    <row r="32080" spans="39:39">
      <c r="AM32080" s="445"/>
    </row>
    <row r="32081" spans="39:39">
      <c r="AM32081" s="445"/>
    </row>
    <row r="32082" spans="39:39">
      <c r="AM32082" s="445"/>
    </row>
    <row r="32083" spans="39:39">
      <c r="AM32083" s="445"/>
    </row>
    <row r="32084" spans="39:39">
      <c r="AM32084" s="445"/>
    </row>
    <row r="32085" spans="39:39">
      <c r="AM32085" s="445"/>
    </row>
    <row r="32086" spans="39:39">
      <c r="AM32086" s="445"/>
    </row>
    <row r="32087" spans="39:39">
      <c r="AM32087" s="445"/>
    </row>
    <row r="32088" spans="39:39">
      <c r="AM32088" s="445"/>
    </row>
    <row r="32089" spans="39:39">
      <c r="AM32089" s="445"/>
    </row>
    <row r="32090" spans="39:39">
      <c r="AM32090" s="445"/>
    </row>
    <row r="32091" spans="39:39">
      <c r="AM32091" s="445"/>
    </row>
    <row r="32092" spans="39:39">
      <c r="AM32092" s="445"/>
    </row>
    <row r="32093" spans="39:39">
      <c r="AM32093" s="445"/>
    </row>
    <row r="32094" spans="39:39">
      <c r="AM32094" s="445"/>
    </row>
    <row r="32095" spans="39:39">
      <c r="AM32095" s="445"/>
    </row>
    <row r="32096" spans="39:39">
      <c r="AM32096" s="445"/>
    </row>
    <row r="32097" spans="39:39">
      <c r="AM32097" s="445"/>
    </row>
    <row r="32098" spans="39:39">
      <c r="AM32098" s="445"/>
    </row>
    <row r="32099" spans="39:39">
      <c r="AM32099" s="445"/>
    </row>
    <row r="32100" spans="39:39">
      <c r="AM32100" s="445"/>
    </row>
    <row r="32101" spans="39:39">
      <c r="AM32101" s="445"/>
    </row>
    <row r="32102" spans="39:39">
      <c r="AM32102" s="445"/>
    </row>
    <row r="32103" spans="39:39">
      <c r="AM32103" s="445"/>
    </row>
    <row r="32104" spans="39:39">
      <c r="AM32104" s="445"/>
    </row>
    <row r="32105" spans="39:39">
      <c r="AM32105" s="445"/>
    </row>
    <row r="32106" spans="39:39">
      <c r="AM32106" s="445"/>
    </row>
    <row r="32107" spans="39:39">
      <c r="AM32107" s="445"/>
    </row>
    <row r="32108" spans="39:39">
      <c r="AM32108" s="445"/>
    </row>
    <row r="32109" spans="39:39">
      <c r="AM32109" s="445"/>
    </row>
    <row r="32110" spans="39:39">
      <c r="AM32110" s="445"/>
    </row>
    <row r="32111" spans="39:39">
      <c r="AM32111" s="445"/>
    </row>
    <row r="32112" spans="39:39">
      <c r="AM32112" s="445"/>
    </row>
    <row r="32113" spans="39:39">
      <c r="AM32113" s="445"/>
    </row>
    <row r="32114" spans="39:39">
      <c r="AM32114" s="445"/>
    </row>
    <row r="32115" spans="39:39">
      <c r="AM32115" s="445"/>
    </row>
    <row r="32116" spans="39:39">
      <c r="AM32116" s="445"/>
    </row>
    <row r="32117" spans="39:39">
      <c r="AM32117" s="445"/>
    </row>
    <row r="32118" spans="39:39">
      <c r="AM32118" s="445"/>
    </row>
    <row r="32119" spans="39:39">
      <c r="AM32119" s="445"/>
    </row>
    <row r="32120" spans="39:39">
      <c r="AM32120" s="445"/>
    </row>
    <row r="32121" spans="39:39">
      <c r="AM32121" s="445"/>
    </row>
    <row r="32122" spans="39:39">
      <c r="AM32122" s="445"/>
    </row>
    <row r="32123" spans="39:39">
      <c r="AM32123" s="445"/>
    </row>
    <row r="32124" spans="39:39">
      <c r="AM32124" s="445"/>
    </row>
    <row r="32125" spans="39:39">
      <c r="AM32125" s="445"/>
    </row>
    <row r="32126" spans="39:39">
      <c r="AM32126" s="445"/>
    </row>
    <row r="32127" spans="39:39">
      <c r="AM32127" s="445"/>
    </row>
    <row r="32128" spans="39:39">
      <c r="AM32128" s="445"/>
    </row>
    <row r="32129" spans="39:39">
      <c r="AM32129" s="445"/>
    </row>
    <row r="32130" spans="39:39">
      <c r="AM32130" s="445"/>
    </row>
    <row r="32131" spans="39:39">
      <c r="AM32131" s="445"/>
    </row>
    <row r="32132" spans="39:39">
      <c r="AM32132" s="445"/>
    </row>
    <row r="32133" spans="39:39">
      <c r="AM32133" s="445"/>
    </row>
    <row r="32134" spans="39:39">
      <c r="AM32134" s="445"/>
    </row>
    <row r="32135" spans="39:39">
      <c r="AM32135" s="445"/>
    </row>
    <row r="32136" spans="39:39">
      <c r="AM32136" s="445"/>
    </row>
    <row r="32137" spans="39:39">
      <c r="AM32137" s="445"/>
    </row>
    <row r="32138" spans="39:39">
      <c r="AM32138" s="445"/>
    </row>
    <row r="32139" spans="39:39">
      <c r="AM32139" s="445"/>
    </row>
    <row r="32140" spans="39:39">
      <c r="AM32140" s="445"/>
    </row>
    <row r="32141" spans="39:39">
      <c r="AM32141" s="445"/>
    </row>
    <row r="32142" spans="39:39">
      <c r="AM32142" s="445"/>
    </row>
    <row r="32143" spans="39:39">
      <c r="AM32143" s="445"/>
    </row>
    <row r="32144" spans="39:39">
      <c r="AM32144" s="445"/>
    </row>
    <row r="32145" spans="39:39">
      <c r="AM32145" s="445"/>
    </row>
    <row r="32146" spans="39:39">
      <c r="AM32146" s="445"/>
    </row>
    <row r="32147" spans="39:39">
      <c r="AM32147" s="445"/>
    </row>
    <row r="32148" spans="39:39">
      <c r="AM32148" s="445"/>
    </row>
    <row r="32149" spans="39:39">
      <c r="AM32149" s="445"/>
    </row>
    <row r="32150" spans="39:39">
      <c r="AM32150" s="445"/>
    </row>
    <row r="32151" spans="39:39">
      <c r="AM32151" s="445"/>
    </row>
    <row r="32152" spans="39:39">
      <c r="AM32152" s="445"/>
    </row>
    <row r="32153" spans="39:39">
      <c r="AM32153" s="445"/>
    </row>
    <row r="32154" spans="39:39">
      <c r="AM32154" s="445"/>
    </row>
    <row r="32155" spans="39:39">
      <c r="AM32155" s="445"/>
    </row>
    <row r="32156" spans="39:39">
      <c r="AM32156" s="445"/>
    </row>
    <row r="32157" spans="39:39">
      <c r="AM32157" s="445"/>
    </row>
    <row r="32158" spans="39:39">
      <c r="AM32158" s="445"/>
    </row>
    <row r="32159" spans="39:39">
      <c r="AM32159" s="445"/>
    </row>
    <row r="32160" spans="39:39">
      <c r="AM32160" s="445"/>
    </row>
    <row r="32161" spans="39:39">
      <c r="AM32161" s="445"/>
    </row>
    <row r="32162" spans="39:39">
      <c r="AM32162" s="445"/>
    </row>
    <row r="32163" spans="39:39">
      <c r="AM32163" s="445"/>
    </row>
    <row r="32164" spans="39:39">
      <c r="AM32164" s="445"/>
    </row>
    <row r="32165" spans="39:39">
      <c r="AM32165" s="445"/>
    </row>
    <row r="32166" spans="39:39">
      <c r="AM32166" s="445"/>
    </row>
    <row r="32167" spans="39:39">
      <c r="AM32167" s="445"/>
    </row>
    <row r="32168" spans="39:39">
      <c r="AM32168" s="445"/>
    </row>
    <row r="32169" spans="39:39">
      <c r="AM32169" s="445"/>
    </row>
    <row r="32170" spans="39:39">
      <c r="AM32170" s="445"/>
    </row>
    <row r="32171" spans="39:39">
      <c r="AM32171" s="445"/>
    </row>
    <row r="32172" spans="39:39">
      <c r="AM32172" s="445"/>
    </row>
    <row r="32173" spans="39:39">
      <c r="AM32173" s="445"/>
    </row>
    <row r="32174" spans="39:39">
      <c r="AM32174" s="445"/>
    </row>
    <row r="32175" spans="39:39">
      <c r="AM32175" s="445"/>
    </row>
    <row r="32176" spans="39:39">
      <c r="AM32176" s="445"/>
    </row>
    <row r="32177" spans="39:39">
      <c r="AM32177" s="445"/>
    </row>
    <row r="32178" spans="39:39">
      <c r="AM32178" s="445"/>
    </row>
    <row r="32179" spans="39:39">
      <c r="AM32179" s="445"/>
    </row>
    <row r="32180" spans="39:39">
      <c r="AM32180" s="445"/>
    </row>
    <row r="32181" spans="39:39">
      <c r="AM32181" s="445"/>
    </row>
    <row r="32182" spans="39:39">
      <c r="AM32182" s="445"/>
    </row>
    <row r="32183" spans="39:39">
      <c r="AM32183" s="445"/>
    </row>
    <row r="32184" spans="39:39">
      <c r="AM32184" s="445"/>
    </row>
    <row r="32185" spans="39:39">
      <c r="AM32185" s="445"/>
    </row>
    <row r="32186" spans="39:39">
      <c r="AM32186" s="445"/>
    </row>
    <row r="32187" spans="39:39">
      <c r="AM32187" s="445"/>
    </row>
    <row r="32188" spans="39:39">
      <c r="AM32188" s="445"/>
    </row>
    <row r="32189" spans="39:39">
      <c r="AM32189" s="445"/>
    </row>
    <row r="32190" spans="39:39">
      <c r="AM32190" s="445"/>
    </row>
    <row r="32191" spans="39:39">
      <c r="AM32191" s="445"/>
    </row>
    <row r="32192" spans="39:39">
      <c r="AM32192" s="445"/>
    </row>
    <row r="32193" spans="39:39">
      <c r="AM32193" s="445"/>
    </row>
    <row r="32194" spans="39:39">
      <c r="AM32194" s="445"/>
    </row>
    <row r="32195" spans="39:39">
      <c r="AM32195" s="445"/>
    </row>
    <row r="32196" spans="39:39">
      <c r="AM32196" s="445"/>
    </row>
    <row r="32197" spans="39:39">
      <c r="AM32197" s="445"/>
    </row>
    <row r="32198" spans="39:39">
      <c r="AM32198" s="445"/>
    </row>
    <row r="32199" spans="39:39">
      <c r="AM32199" s="445"/>
    </row>
    <row r="32200" spans="39:39">
      <c r="AM32200" s="445"/>
    </row>
    <row r="32201" spans="39:39">
      <c r="AM32201" s="445"/>
    </row>
    <row r="32202" spans="39:39">
      <c r="AM32202" s="445"/>
    </row>
    <row r="32203" spans="39:39">
      <c r="AM32203" s="445"/>
    </row>
    <row r="32204" spans="39:39">
      <c r="AM32204" s="445"/>
    </row>
    <row r="32205" spans="39:39">
      <c r="AM32205" s="445"/>
    </row>
    <row r="32206" spans="39:39">
      <c r="AM32206" s="445"/>
    </row>
    <row r="32207" spans="39:39">
      <c r="AM32207" s="445"/>
    </row>
    <row r="32208" spans="39:39">
      <c r="AM32208" s="445"/>
    </row>
    <row r="32209" spans="39:39">
      <c r="AM32209" s="445"/>
    </row>
    <row r="32210" spans="39:39">
      <c r="AM32210" s="445"/>
    </row>
    <row r="32211" spans="39:39">
      <c r="AM32211" s="445"/>
    </row>
    <row r="32212" spans="39:39">
      <c r="AM32212" s="445"/>
    </row>
    <row r="32213" spans="39:39">
      <c r="AM32213" s="445"/>
    </row>
    <row r="32214" spans="39:39">
      <c r="AM32214" s="445"/>
    </row>
    <row r="32215" spans="39:39">
      <c r="AM32215" s="445"/>
    </row>
    <row r="32216" spans="39:39">
      <c r="AM32216" s="445"/>
    </row>
    <row r="32217" spans="39:39">
      <c r="AM32217" s="445"/>
    </row>
    <row r="32218" spans="39:39">
      <c r="AM32218" s="445"/>
    </row>
    <row r="32219" spans="39:39">
      <c r="AM32219" s="445"/>
    </row>
    <row r="32220" spans="39:39">
      <c r="AM32220" s="445"/>
    </row>
    <row r="32221" spans="39:39">
      <c r="AM32221" s="445"/>
    </row>
    <row r="32222" spans="39:39">
      <c r="AM32222" s="445"/>
    </row>
    <row r="32223" spans="39:39">
      <c r="AM32223" s="445"/>
    </row>
    <row r="32224" spans="39:39">
      <c r="AM32224" s="445"/>
    </row>
    <row r="32225" spans="39:39">
      <c r="AM32225" s="445"/>
    </row>
    <row r="32226" spans="39:39">
      <c r="AM32226" s="445"/>
    </row>
    <row r="32227" spans="39:39">
      <c r="AM32227" s="445"/>
    </row>
    <row r="32228" spans="39:39">
      <c r="AM32228" s="445"/>
    </row>
    <row r="32229" spans="39:39">
      <c r="AM32229" s="445"/>
    </row>
    <row r="32230" spans="39:39">
      <c r="AM32230" s="445"/>
    </row>
    <row r="32231" spans="39:39">
      <c r="AM32231" s="445"/>
    </row>
    <row r="32232" spans="39:39">
      <c r="AM32232" s="445"/>
    </row>
    <row r="32233" spans="39:39">
      <c r="AM32233" s="445"/>
    </row>
    <row r="32234" spans="39:39">
      <c r="AM32234" s="445"/>
    </row>
    <row r="32235" spans="39:39">
      <c r="AM32235" s="445"/>
    </row>
    <row r="32236" spans="39:39">
      <c r="AM32236" s="445"/>
    </row>
    <row r="32237" spans="39:39">
      <c r="AM32237" s="445"/>
    </row>
    <row r="32238" spans="39:39">
      <c r="AM32238" s="445"/>
    </row>
    <row r="32239" spans="39:39">
      <c r="AM32239" s="445"/>
    </row>
    <row r="32240" spans="39:39">
      <c r="AM32240" s="445"/>
    </row>
    <row r="32241" spans="39:39">
      <c r="AM32241" s="445"/>
    </row>
    <row r="32242" spans="39:39">
      <c r="AM32242" s="445"/>
    </row>
    <row r="32243" spans="39:39">
      <c r="AM32243" s="445"/>
    </row>
    <row r="32244" spans="39:39">
      <c r="AM32244" s="445"/>
    </row>
    <row r="32245" spans="39:39">
      <c r="AM32245" s="445"/>
    </row>
    <row r="32246" spans="39:39">
      <c r="AM32246" s="445"/>
    </row>
    <row r="32247" spans="39:39">
      <c r="AM32247" s="445"/>
    </row>
    <row r="32248" spans="39:39">
      <c r="AM32248" s="445"/>
    </row>
    <row r="32249" spans="39:39">
      <c r="AM32249" s="445"/>
    </row>
    <row r="32250" spans="39:39">
      <c r="AM32250" s="445"/>
    </row>
    <row r="32251" spans="39:39">
      <c r="AM32251" s="445"/>
    </row>
    <row r="32252" spans="39:39">
      <c r="AM32252" s="445"/>
    </row>
    <row r="32253" spans="39:39">
      <c r="AM32253" s="445"/>
    </row>
    <row r="32254" spans="39:39">
      <c r="AM32254" s="445"/>
    </row>
    <row r="32255" spans="39:39">
      <c r="AM32255" s="445"/>
    </row>
    <row r="32256" spans="39:39">
      <c r="AM32256" s="445"/>
    </row>
    <row r="32257" spans="39:39">
      <c r="AM32257" s="445"/>
    </row>
    <row r="32258" spans="39:39">
      <c r="AM32258" s="445"/>
    </row>
    <row r="32259" spans="39:39">
      <c r="AM32259" s="445"/>
    </row>
    <row r="32260" spans="39:39">
      <c r="AM32260" s="445"/>
    </row>
    <row r="32261" spans="39:39">
      <c r="AM32261" s="445"/>
    </row>
    <row r="32262" spans="39:39">
      <c r="AM32262" s="445"/>
    </row>
    <row r="32263" spans="39:39">
      <c r="AM32263" s="445"/>
    </row>
    <row r="32264" spans="39:39">
      <c r="AM32264" s="445"/>
    </row>
    <row r="32265" spans="39:39">
      <c r="AM32265" s="445"/>
    </row>
    <row r="32266" spans="39:39">
      <c r="AM32266" s="445"/>
    </row>
    <row r="32267" spans="39:39">
      <c r="AM32267" s="445"/>
    </row>
    <row r="32268" spans="39:39">
      <c r="AM32268" s="445"/>
    </row>
    <row r="32269" spans="39:39">
      <c r="AM32269" s="445"/>
    </row>
    <row r="32270" spans="39:39">
      <c r="AM32270" s="445"/>
    </row>
    <row r="32271" spans="39:39">
      <c r="AM32271" s="445"/>
    </row>
    <row r="32272" spans="39:39">
      <c r="AM32272" s="445"/>
    </row>
    <row r="32273" spans="39:39">
      <c r="AM32273" s="445"/>
    </row>
    <row r="32274" spans="39:39">
      <c r="AM32274" s="445"/>
    </row>
    <row r="32275" spans="39:39">
      <c r="AM32275" s="445"/>
    </row>
    <row r="32276" spans="39:39">
      <c r="AM32276" s="445"/>
    </row>
    <row r="32277" spans="39:39">
      <c r="AM32277" s="445"/>
    </row>
    <row r="32278" spans="39:39">
      <c r="AM32278" s="445"/>
    </row>
    <row r="32279" spans="39:39">
      <c r="AM32279" s="445"/>
    </row>
    <row r="32280" spans="39:39">
      <c r="AM32280" s="445"/>
    </row>
    <row r="32281" spans="39:39">
      <c r="AM32281" s="445"/>
    </row>
    <row r="32282" spans="39:39">
      <c r="AM32282" s="445"/>
    </row>
    <row r="32283" spans="39:39">
      <c r="AM32283" s="445"/>
    </row>
    <row r="32284" spans="39:39">
      <c r="AM32284" s="445"/>
    </row>
    <row r="32285" spans="39:39">
      <c r="AM32285" s="445"/>
    </row>
    <row r="32286" spans="39:39">
      <c r="AM32286" s="445"/>
    </row>
    <row r="32287" spans="39:39">
      <c r="AM32287" s="445"/>
    </row>
    <row r="32288" spans="39:39">
      <c r="AM32288" s="445"/>
    </row>
    <row r="32289" spans="39:39">
      <c r="AM32289" s="445"/>
    </row>
    <row r="32290" spans="39:39">
      <c r="AM32290" s="445"/>
    </row>
    <row r="32291" spans="39:39">
      <c r="AM32291" s="445"/>
    </row>
    <row r="32292" spans="39:39">
      <c r="AM32292" s="445"/>
    </row>
    <row r="32293" spans="39:39">
      <c r="AM32293" s="445"/>
    </row>
    <row r="32294" spans="39:39">
      <c r="AM32294" s="445"/>
    </row>
    <row r="32295" spans="39:39">
      <c r="AM32295" s="445"/>
    </row>
    <row r="32296" spans="39:39">
      <c r="AM32296" s="445"/>
    </row>
    <row r="32297" spans="39:39">
      <c r="AM32297" s="445"/>
    </row>
    <row r="32298" spans="39:39">
      <c r="AM32298" s="445"/>
    </row>
    <row r="32299" spans="39:39">
      <c r="AM32299" s="445"/>
    </row>
    <row r="32300" spans="39:39">
      <c r="AM32300" s="445"/>
    </row>
    <row r="32301" spans="39:39">
      <c r="AM32301" s="445"/>
    </row>
    <row r="32302" spans="39:39">
      <c r="AM32302" s="445"/>
    </row>
    <row r="32303" spans="39:39">
      <c r="AM32303" s="445"/>
    </row>
    <row r="32304" spans="39:39">
      <c r="AM32304" s="445"/>
    </row>
    <row r="32305" spans="39:39">
      <c r="AM32305" s="445"/>
    </row>
    <row r="32306" spans="39:39">
      <c r="AM32306" s="445"/>
    </row>
    <row r="32307" spans="39:39">
      <c r="AM32307" s="445"/>
    </row>
    <row r="32308" spans="39:39">
      <c r="AM32308" s="445"/>
    </row>
    <row r="32309" spans="39:39">
      <c r="AM32309" s="445"/>
    </row>
    <row r="32310" spans="39:39">
      <c r="AM32310" s="445"/>
    </row>
    <row r="32311" spans="39:39">
      <c r="AM32311" s="445"/>
    </row>
    <row r="32312" spans="39:39">
      <c r="AM32312" s="445"/>
    </row>
    <row r="32313" spans="39:39">
      <c r="AM32313" s="445"/>
    </row>
    <row r="32314" spans="39:39">
      <c r="AM32314" s="445"/>
    </row>
    <row r="32315" spans="39:39">
      <c r="AM32315" s="445"/>
    </row>
    <row r="32316" spans="39:39">
      <c r="AM32316" s="445"/>
    </row>
    <row r="32317" spans="39:39">
      <c r="AM32317" s="445"/>
    </row>
    <row r="32318" spans="39:39">
      <c r="AM32318" s="445"/>
    </row>
    <row r="32319" spans="39:39">
      <c r="AM32319" s="445"/>
    </row>
    <row r="32320" spans="39:39">
      <c r="AM32320" s="445"/>
    </row>
    <row r="32321" spans="39:39">
      <c r="AM32321" s="445"/>
    </row>
    <row r="32322" spans="39:39">
      <c r="AM32322" s="445"/>
    </row>
    <row r="32323" spans="39:39">
      <c r="AM32323" s="445"/>
    </row>
    <row r="32324" spans="39:39">
      <c r="AM32324" s="445"/>
    </row>
    <row r="32325" spans="39:39">
      <c r="AM32325" s="445"/>
    </row>
    <row r="32326" spans="39:39">
      <c r="AM32326" s="445"/>
    </row>
    <row r="32327" spans="39:39">
      <c r="AM32327" s="445"/>
    </row>
    <row r="32328" spans="39:39">
      <c r="AM32328" s="445"/>
    </row>
    <row r="32329" spans="39:39">
      <c r="AM32329" s="445"/>
    </row>
    <row r="32330" spans="39:39">
      <c r="AM32330" s="445"/>
    </row>
    <row r="32331" spans="39:39">
      <c r="AM32331" s="445"/>
    </row>
    <row r="32332" spans="39:39">
      <c r="AM32332" s="445"/>
    </row>
    <row r="32333" spans="39:39">
      <c r="AM32333" s="445"/>
    </row>
    <row r="32334" spans="39:39">
      <c r="AM32334" s="445"/>
    </row>
    <row r="32335" spans="39:39">
      <c r="AM32335" s="445"/>
    </row>
    <row r="32336" spans="39:39">
      <c r="AM32336" s="445"/>
    </row>
    <row r="32337" spans="39:39">
      <c r="AM32337" s="445"/>
    </row>
    <row r="32338" spans="39:39">
      <c r="AM32338" s="445"/>
    </row>
    <row r="32339" spans="39:39">
      <c r="AM32339" s="445"/>
    </row>
    <row r="32340" spans="39:39">
      <c r="AM32340" s="445"/>
    </row>
    <row r="32341" spans="39:39">
      <c r="AM32341" s="445"/>
    </row>
    <row r="32342" spans="39:39">
      <c r="AM32342" s="445"/>
    </row>
    <row r="32343" spans="39:39">
      <c r="AM32343" s="445"/>
    </row>
    <row r="32344" spans="39:39">
      <c r="AM32344" s="445"/>
    </row>
    <row r="32345" spans="39:39">
      <c r="AM32345" s="445"/>
    </row>
    <row r="32346" spans="39:39">
      <c r="AM32346" s="445"/>
    </row>
    <row r="32347" spans="39:39">
      <c r="AM32347" s="445"/>
    </row>
    <row r="32348" spans="39:39">
      <c r="AM32348" s="445"/>
    </row>
    <row r="32349" spans="39:39">
      <c r="AM32349" s="445"/>
    </row>
    <row r="32350" spans="39:39">
      <c r="AM32350" s="445"/>
    </row>
    <row r="32351" spans="39:39">
      <c r="AM32351" s="445"/>
    </row>
    <row r="32352" spans="39:39">
      <c r="AM32352" s="445"/>
    </row>
    <row r="32353" spans="39:39">
      <c r="AM32353" s="445"/>
    </row>
    <row r="32354" spans="39:39">
      <c r="AM32354" s="445"/>
    </row>
    <row r="32355" spans="39:39">
      <c r="AM32355" s="445"/>
    </row>
    <row r="32356" spans="39:39">
      <c r="AM32356" s="445"/>
    </row>
    <row r="32357" spans="39:39">
      <c r="AM32357" s="445"/>
    </row>
    <row r="32358" spans="39:39">
      <c r="AM32358" s="445"/>
    </row>
    <row r="32359" spans="39:39">
      <c r="AM32359" s="445"/>
    </row>
    <row r="32360" spans="39:39">
      <c r="AM32360" s="445"/>
    </row>
    <row r="32361" spans="39:39">
      <c r="AM32361" s="445"/>
    </row>
    <row r="32362" spans="39:39">
      <c r="AM32362" s="445"/>
    </row>
    <row r="32363" spans="39:39">
      <c r="AM32363" s="445"/>
    </row>
    <row r="32364" spans="39:39">
      <c r="AM32364" s="445"/>
    </row>
    <row r="32365" spans="39:39">
      <c r="AM32365" s="445"/>
    </row>
    <row r="32366" spans="39:39">
      <c r="AM32366" s="445"/>
    </row>
    <row r="32367" spans="39:39">
      <c r="AM32367" s="445"/>
    </row>
    <row r="32368" spans="39:39">
      <c r="AM32368" s="445"/>
    </row>
    <row r="32369" spans="39:39">
      <c r="AM32369" s="445"/>
    </row>
    <row r="32370" spans="39:39">
      <c r="AM32370" s="445"/>
    </row>
    <row r="32371" spans="39:39">
      <c r="AM32371" s="445"/>
    </row>
    <row r="32372" spans="39:39">
      <c r="AM32372" s="445"/>
    </row>
    <row r="32373" spans="39:39">
      <c r="AM32373" s="445"/>
    </row>
    <row r="32374" spans="39:39">
      <c r="AM32374" s="445"/>
    </row>
    <row r="32375" spans="39:39">
      <c r="AM32375" s="445"/>
    </row>
    <row r="32376" spans="39:39">
      <c r="AM32376" s="445"/>
    </row>
    <row r="32377" spans="39:39">
      <c r="AM32377" s="445"/>
    </row>
    <row r="32378" spans="39:39">
      <c r="AM32378" s="445"/>
    </row>
    <row r="32379" spans="39:39">
      <c r="AM32379" s="445"/>
    </row>
    <row r="32380" spans="39:39">
      <c r="AM32380" s="445"/>
    </row>
    <row r="32381" spans="39:39">
      <c r="AM32381" s="445"/>
    </row>
    <row r="32382" spans="39:39">
      <c r="AM32382" s="445"/>
    </row>
    <row r="32383" spans="39:39">
      <c r="AM32383" s="445"/>
    </row>
    <row r="32384" spans="39:39">
      <c r="AM32384" s="445"/>
    </row>
    <row r="32385" spans="39:39">
      <c r="AM32385" s="445"/>
    </row>
    <row r="32386" spans="39:39">
      <c r="AM32386" s="445"/>
    </row>
    <row r="32387" spans="39:39">
      <c r="AM32387" s="445"/>
    </row>
    <row r="32388" spans="39:39">
      <c r="AM32388" s="445"/>
    </row>
    <row r="32389" spans="39:39">
      <c r="AM32389" s="445"/>
    </row>
    <row r="32390" spans="39:39">
      <c r="AM32390" s="445"/>
    </row>
    <row r="32391" spans="39:39">
      <c r="AM32391" s="445"/>
    </row>
    <row r="32392" spans="39:39">
      <c r="AM32392" s="445"/>
    </row>
    <row r="32393" spans="39:39">
      <c r="AM32393" s="445"/>
    </row>
    <row r="32394" spans="39:39">
      <c r="AM32394" s="445"/>
    </row>
    <row r="32395" spans="39:39">
      <c r="AM32395" s="445"/>
    </row>
    <row r="32396" spans="39:39">
      <c r="AM32396" s="445"/>
    </row>
    <row r="32397" spans="39:39">
      <c r="AM32397" s="445"/>
    </row>
    <row r="32398" spans="39:39">
      <c r="AM32398" s="445"/>
    </row>
    <row r="32399" spans="39:39">
      <c r="AM32399" s="445"/>
    </row>
    <row r="32400" spans="39:39">
      <c r="AM32400" s="445"/>
    </row>
    <row r="32401" spans="39:39">
      <c r="AM32401" s="445"/>
    </row>
    <row r="32402" spans="39:39">
      <c r="AM32402" s="445"/>
    </row>
    <row r="32403" spans="39:39">
      <c r="AM32403" s="445"/>
    </row>
    <row r="32404" spans="39:39">
      <c r="AM32404" s="445"/>
    </row>
    <row r="32405" spans="39:39">
      <c r="AM32405" s="445"/>
    </row>
    <row r="32406" spans="39:39">
      <c r="AM32406" s="445"/>
    </row>
    <row r="32407" spans="39:39">
      <c r="AM32407" s="445"/>
    </row>
    <row r="32408" spans="39:39">
      <c r="AM32408" s="445"/>
    </row>
    <row r="32409" spans="39:39">
      <c r="AM32409" s="445"/>
    </row>
    <row r="32410" spans="39:39">
      <c r="AM32410" s="445"/>
    </row>
    <row r="32411" spans="39:39">
      <c r="AM32411" s="445"/>
    </row>
    <row r="32412" spans="39:39">
      <c r="AM32412" s="445"/>
    </row>
    <row r="32413" spans="39:39">
      <c r="AM32413" s="445"/>
    </row>
    <row r="32414" spans="39:39">
      <c r="AM32414" s="445"/>
    </row>
    <row r="32415" spans="39:39">
      <c r="AM32415" s="445"/>
    </row>
    <row r="32416" spans="39:39">
      <c r="AM32416" s="445"/>
    </row>
    <row r="32417" spans="39:39">
      <c r="AM32417" s="445"/>
    </row>
    <row r="32418" spans="39:39">
      <c r="AM32418" s="445"/>
    </row>
    <row r="32419" spans="39:39">
      <c r="AM32419" s="445"/>
    </row>
    <row r="32420" spans="39:39">
      <c r="AM32420" s="445"/>
    </row>
    <row r="32421" spans="39:39">
      <c r="AM32421" s="445"/>
    </row>
    <row r="32422" spans="39:39">
      <c r="AM32422" s="445"/>
    </row>
    <row r="32423" spans="39:39">
      <c r="AM32423" s="445"/>
    </row>
    <row r="32424" spans="39:39">
      <c r="AM32424" s="445"/>
    </row>
    <row r="32425" spans="39:39">
      <c r="AM32425" s="445"/>
    </row>
    <row r="32426" spans="39:39">
      <c r="AM32426" s="445"/>
    </row>
    <row r="32427" spans="39:39">
      <c r="AM32427" s="445"/>
    </row>
    <row r="32428" spans="39:39">
      <c r="AM32428" s="445"/>
    </row>
    <row r="32429" spans="39:39">
      <c r="AM32429" s="445"/>
    </row>
    <row r="32430" spans="39:39">
      <c r="AM32430" s="445"/>
    </row>
    <row r="32431" spans="39:39">
      <c r="AM32431" s="445"/>
    </row>
    <row r="32432" spans="39:39">
      <c r="AM32432" s="445"/>
    </row>
    <row r="32433" spans="39:39">
      <c r="AM32433" s="445"/>
    </row>
    <row r="32434" spans="39:39">
      <c r="AM32434" s="445"/>
    </row>
    <row r="32435" spans="39:39">
      <c r="AM32435" s="445"/>
    </row>
    <row r="32436" spans="39:39">
      <c r="AM32436" s="445"/>
    </row>
    <row r="32437" spans="39:39">
      <c r="AM32437" s="445"/>
    </row>
    <row r="32438" spans="39:39">
      <c r="AM32438" s="445"/>
    </row>
    <row r="32439" spans="39:39">
      <c r="AM32439" s="445"/>
    </row>
    <row r="32440" spans="39:39">
      <c r="AM32440" s="445"/>
    </row>
    <row r="32441" spans="39:39">
      <c r="AM32441" s="445"/>
    </row>
    <row r="32442" spans="39:39">
      <c r="AM32442" s="445"/>
    </row>
    <row r="32443" spans="39:39">
      <c r="AM32443" s="445"/>
    </row>
    <row r="32444" spans="39:39">
      <c r="AM32444" s="445"/>
    </row>
    <row r="32445" spans="39:39">
      <c r="AM32445" s="445"/>
    </row>
    <row r="32446" spans="39:39">
      <c r="AM32446" s="445"/>
    </row>
    <row r="32447" spans="39:39">
      <c r="AM32447" s="445"/>
    </row>
    <row r="32448" spans="39:39">
      <c r="AM32448" s="445"/>
    </row>
    <row r="32449" spans="39:39">
      <c r="AM32449" s="445"/>
    </row>
    <row r="32450" spans="39:39">
      <c r="AM32450" s="445"/>
    </row>
    <row r="32451" spans="39:39">
      <c r="AM32451" s="445"/>
    </row>
    <row r="32452" spans="39:39">
      <c r="AM32452" s="445"/>
    </row>
    <row r="32453" spans="39:39">
      <c r="AM32453" s="445"/>
    </row>
    <row r="32454" spans="39:39">
      <c r="AM32454" s="445"/>
    </row>
    <row r="32455" spans="39:39">
      <c r="AM32455" s="445"/>
    </row>
    <row r="32456" spans="39:39">
      <c r="AM32456" s="445"/>
    </row>
    <row r="32457" spans="39:39">
      <c r="AM32457" s="445"/>
    </row>
    <row r="32458" spans="39:39">
      <c r="AM32458" s="445"/>
    </row>
    <row r="32459" spans="39:39">
      <c r="AM32459" s="445"/>
    </row>
    <row r="32460" spans="39:39">
      <c r="AM32460" s="445"/>
    </row>
    <row r="32461" spans="39:39">
      <c r="AM32461" s="445"/>
    </row>
    <row r="32462" spans="39:39">
      <c r="AM32462" s="445"/>
    </row>
    <row r="32463" spans="39:39">
      <c r="AM32463" s="445"/>
    </row>
    <row r="32464" spans="39:39">
      <c r="AM32464" s="445"/>
    </row>
    <row r="32465" spans="39:39">
      <c r="AM32465" s="445"/>
    </row>
    <row r="32466" spans="39:39">
      <c r="AM32466" s="445"/>
    </row>
    <row r="32467" spans="39:39">
      <c r="AM32467" s="445"/>
    </row>
    <row r="32468" spans="39:39">
      <c r="AM32468" s="445"/>
    </row>
    <row r="32469" spans="39:39">
      <c r="AM32469" s="445"/>
    </row>
    <row r="32470" spans="39:39">
      <c r="AM32470" s="445"/>
    </row>
    <row r="32471" spans="39:39">
      <c r="AM32471" s="445"/>
    </row>
    <row r="32472" spans="39:39">
      <c r="AM32472" s="445"/>
    </row>
    <row r="32473" spans="39:39">
      <c r="AM32473" s="445"/>
    </row>
    <row r="32474" spans="39:39">
      <c r="AM32474" s="445"/>
    </row>
    <row r="32475" spans="39:39">
      <c r="AM32475" s="445"/>
    </row>
    <row r="32476" spans="39:39">
      <c r="AM32476" s="445"/>
    </row>
    <row r="32477" spans="39:39">
      <c r="AM32477" s="445"/>
    </row>
    <row r="32478" spans="39:39">
      <c r="AM32478" s="445"/>
    </row>
    <row r="32479" spans="39:39">
      <c r="AM32479" s="445"/>
    </row>
    <row r="32480" spans="39:39">
      <c r="AM32480" s="445"/>
    </row>
    <row r="32481" spans="39:39">
      <c r="AM32481" s="445"/>
    </row>
    <row r="32482" spans="39:39">
      <c r="AM32482" s="445"/>
    </row>
    <row r="32483" spans="39:39">
      <c r="AM32483" s="445"/>
    </row>
    <row r="32484" spans="39:39">
      <c r="AM32484" s="445"/>
    </row>
    <row r="32485" spans="39:39">
      <c r="AM32485" s="445"/>
    </row>
    <row r="32486" spans="39:39">
      <c r="AM32486" s="445"/>
    </row>
    <row r="32487" spans="39:39">
      <c r="AM32487" s="445"/>
    </row>
    <row r="32488" spans="39:39">
      <c r="AM32488" s="445"/>
    </row>
    <row r="32489" spans="39:39">
      <c r="AM32489" s="445"/>
    </row>
    <row r="32490" spans="39:39">
      <c r="AM32490" s="445"/>
    </row>
    <row r="32491" spans="39:39">
      <c r="AM32491" s="445"/>
    </row>
    <row r="32492" spans="39:39">
      <c r="AM32492" s="445"/>
    </row>
    <row r="32493" spans="39:39">
      <c r="AM32493" s="445"/>
    </row>
    <row r="32494" spans="39:39">
      <c r="AM32494" s="445"/>
    </row>
    <row r="32495" spans="39:39">
      <c r="AM32495" s="445"/>
    </row>
    <row r="32496" spans="39:39">
      <c r="AM32496" s="445"/>
    </row>
    <row r="32497" spans="39:39">
      <c r="AM32497" s="445"/>
    </row>
    <row r="32498" spans="39:39">
      <c r="AM32498" s="445"/>
    </row>
    <row r="32499" spans="39:39">
      <c r="AM32499" s="445"/>
    </row>
    <row r="32500" spans="39:39">
      <c r="AM32500" s="445"/>
    </row>
    <row r="32501" spans="39:39">
      <c r="AM32501" s="445"/>
    </row>
    <row r="32502" spans="39:39">
      <c r="AM32502" s="445"/>
    </row>
    <row r="32503" spans="39:39">
      <c r="AM32503" s="445"/>
    </row>
    <row r="32504" spans="39:39">
      <c r="AM32504" s="445"/>
    </row>
    <row r="32505" spans="39:39">
      <c r="AM32505" s="445"/>
    </row>
    <row r="32506" spans="39:39">
      <c r="AM32506" s="445"/>
    </row>
    <row r="32507" spans="39:39">
      <c r="AM32507" s="445"/>
    </row>
    <row r="32508" spans="39:39">
      <c r="AM32508" s="445"/>
    </row>
    <row r="32509" spans="39:39">
      <c r="AM32509" s="445"/>
    </row>
    <row r="32510" spans="39:39">
      <c r="AM32510" s="445"/>
    </row>
    <row r="32511" spans="39:39">
      <c r="AM32511" s="445"/>
    </row>
    <row r="32512" spans="39:39">
      <c r="AM32512" s="445"/>
    </row>
    <row r="32513" spans="39:39">
      <c r="AM32513" s="445"/>
    </row>
    <row r="32514" spans="39:39">
      <c r="AM32514" s="445"/>
    </row>
    <row r="32515" spans="39:39">
      <c r="AM32515" s="445"/>
    </row>
    <row r="32516" spans="39:39">
      <c r="AM32516" s="445"/>
    </row>
    <row r="32517" spans="39:39">
      <c r="AM32517" s="445"/>
    </row>
    <row r="32518" spans="39:39">
      <c r="AM32518" s="445"/>
    </row>
    <row r="32519" spans="39:39">
      <c r="AM32519" s="445"/>
    </row>
    <row r="32520" spans="39:39">
      <c r="AM32520" s="445"/>
    </row>
    <row r="32521" spans="39:39">
      <c r="AM32521" s="445"/>
    </row>
    <row r="32522" spans="39:39">
      <c r="AM32522" s="445"/>
    </row>
    <row r="32523" spans="39:39">
      <c r="AM32523" s="445"/>
    </row>
    <row r="32524" spans="39:39">
      <c r="AM32524" s="445"/>
    </row>
    <row r="32525" spans="39:39">
      <c r="AM32525" s="445"/>
    </row>
    <row r="32526" spans="39:39">
      <c r="AM32526" s="445"/>
    </row>
    <row r="32527" spans="39:39">
      <c r="AM32527" s="445"/>
    </row>
    <row r="32528" spans="39:39">
      <c r="AM32528" s="445"/>
    </row>
    <row r="32529" spans="39:39">
      <c r="AM32529" s="445"/>
    </row>
    <row r="32530" spans="39:39">
      <c r="AM32530" s="445"/>
    </row>
    <row r="32531" spans="39:39">
      <c r="AM32531" s="445"/>
    </row>
    <row r="32532" spans="39:39">
      <c r="AM32532" s="445"/>
    </row>
    <row r="32533" spans="39:39">
      <c r="AM32533" s="445"/>
    </row>
    <row r="32534" spans="39:39">
      <c r="AM32534" s="445"/>
    </row>
    <row r="32535" spans="39:39">
      <c r="AM32535" s="445"/>
    </row>
    <row r="32536" spans="39:39">
      <c r="AM32536" s="445"/>
    </row>
    <row r="32537" spans="39:39">
      <c r="AM32537" s="445"/>
    </row>
    <row r="32538" spans="39:39">
      <c r="AM32538" s="445"/>
    </row>
    <row r="32539" spans="39:39">
      <c r="AM32539" s="445"/>
    </row>
    <row r="32540" spans="39:39">
      <c r="AM32540" s="445"/>
    </row>
    <row r="32541" spans="39:39">
      <c r="AM32541" s="445"/>
    </row>
    <row r="32542" spans="39:39">
      <c r="AM32542" s="445"/>
    </row>
    <row r="32543" spans="39:39">
      <c r="AM32543" s="445"/>
    </row>
    <row r="32544" spans="39:39">
      <c r="AM32544" s="445"/>
    </row>
    <row r="32545" spans="39:39">
      <c r="AM32545" s="445"/>
    </row>
    <row r="32546" spans="39:39">
      <c r="AM32546" s="445"/>
    </row>
    <row r="32547" spans="39:39">
      <c r="AM32547" s="445"/>
    </row>
    <row r="32548" spans="39:39">
      <c r="AM32548" s="445"/>
    </row>
    <row r="32549" spans="39:39">
      <c r="AM32549" s="445"/>
    </row>
    <row r="32550" spans="39:39">
      <c r="AM32550" s="445"/>
    </row>
    <row r="32551" spans="39:39">
      <c r="AM32551" s="445"/>
    </row>
    <row r="32552" spans="39:39">
      <c r="AM32552" s="445"/>
    </row>
    <row r="32553" spans="39:39">
      <c r="AM32553" s="445"/>
    </row>
    <row r="32554" spans="39:39">
      <c r="AM32554" s="445"/>
    </row>
    <row r="32555" spans="39:39">
      <c r="AM32555" s="445"/>
    </row>
    <row r="32556" spans="39:39">
      <c r="AM32556" s="445"/>
    </row>
    <row r="32557" spans="39:39">
      <c r="AM32557" s="445"/>
    </row>
    <row r="32558" spans="39:39">
      <c r="AM32558" s="445"/>
    </row>
    <row r="32559" spans="39:39">
      <c r="AM32559" s="445"/>
    </row>
    <row r="32560" spans="39:39">
      <c r="AM32560" s="445"/>
    </row>
    <row r="32561" spans="39:39">
      <c r="AM32561" s="445"/>
    </row>
    <row r="32562" spans="39:39">
      <c r="AM32562" s="445"/>
    </row>
    <row r="32563" spans="39:39">
      <c r="AM32563" s="445"/>
    </row>
    <row r="32564" spans="39:39">
      <c r="AM32564" s="445"/>
    </row>
    <row r="32565" spans="39:39">
      <c r="AM32565" s="445"/>
    </row>
    <row r="32566" spans="39:39">
      <c r="AM32566" s="445"/>
    </row>
    <row r="32567" spans="39:39">
      <c r="AM32567" s="445"/>
    </row>
    <row r="32568" spans="39:39">
      <c r="AM32568" s="445"/>
    </row>
    <row r="32569" spans="39:39">
      <c r="AM32569" s="445"/>
    </row>
    <row r="32570" spans="39:39">
      <c r="AM32570" s="445"/>
    </row>
    <row r="32571" spans="39:39">
      <c r="AM32571" s="445"/>
    </row>
    <row r="32572" spans="39:39">
      <c r="AM32572" s="445"/>
    </row>
    <row r="32573" spans="39:39">
      <c r="AM32573" s="445"/>
    </row>
    <row r="32574" spans="39:39">
      <c r="AM32574" s="445"/>
    </row>
    <row r="32575" spans="39:39">
      <c r="AM32575" s="445"/>
    </row>
    <row r="32576" spans="39:39">
      <c r="AM32576" s="445"/>
    </row>
    <row r="32577" spans="39:39">
      <c r="AM32577" s="445"/>
    </row>
    <row r="32578" spans="39:39">
      <c r="AM32578" s="445"/>
    </row>
    <row r="32579" spans="39:39">
      <c r="AM32579" s="445"/>
    </row>
    <row r="32580" spans="39:39">
      <c r="AM32580" s="445"/>
    </row>
    <row r="32581" spans="39:39">
      <c r="AM32581" s="445"/>
    </row>
    <row r="32582" spans="39:39">
      <c r="AM32582" s="445"/>
    </row>
    <row r="32583" spans="39:39">
      <c r="AM32583" s="445"/>
    </row>
    <row r="32584" spans="39:39">
      <c r="AM32584" s="445"/>
    </row>
    <row r="32585" spans="39:39">
      <c r="AM32585" s="445"/>
    </row>
    <row r="32586" spans="39:39">
      <c r="AM32586" s="445"/>
    </row>
    <row r="32587" spans="39:39">
      <c r="AM32587" s="445"/>
    </row>
    <row r="32588" spans="39:39">
      <c r="AM32588" s="445"/>
    </row>
    <row r="32589" spans="39:39">
      <c r="AM32589" s="445"/>
    </row>
    <row r="32590" spans="39:39">
      <c r="AM32590" s="445"/>
    </row>
    <row r="32591" spans="39:39">
      <c r="AM32591" s="445"/>
    </row>
    <row r="32592" spans="39:39">
      <c r="AM32592" s="445"/>
    </row>
    <row r="32593" spans="39:39">
      <c r="AM32593" s="445"/>
    </row>
    <row r="32594" spans="39:39">
      <c r="AM32594" s="445"/>
    </row>
    <row r="32595" spans="39:39">
      <c r="AM32595" s="445"/>
    </row>
    <row r="32596" spans="39:39">
      <c r="AM32596" s="445"/>
    </row>
    <row r="32597" spans="39:39">
      <c r="AM32597" s="445"/>
    </row>
    <row r="32598" spans="39:39">
      <c r="AM32598" s="445"/>
    </row>
    <row r="32599" spans="39:39">
      <c r="AM32599" s="445"/>
    </row>
    <row r="32600" spans="39:39">
      <c r="AM32600" s="445"/>
    </row>
    <row r="32601" spans="39:39">
      <c r="AM32601" s="445"/>
    </row>
    <row r="32602" spans="39:39">
      <c r="AM32602" s="445"/>
    </row>
    <row r="32603" spans="39:39">
      <c r="AM32603" s="445"/>
    </row>
    <row r="32604" spans="39:39">
      <c r="AM32604" s="445"/>
    </row>
    <row r="32605" spans="39:39">
      <c r="AM32605" s="445"/>
    </row>
    <row r="32606" spans="39:39">
      <c r="AM32606" s="445"/>
    </row>
    <row r="32607" spans="39:39">
      <c r="AM32607" s="445"/>
    </row>
    <row r="32608" spans="39:39">
      <c r="AM32608" s="445"/>
    </row>
    <row r="32609" spans="39:39">
      <c r="AM32609" s="445"/>
    </row>
    <row r="32610" spans="39:39">
      <c r="AM32610" s="445"/>
    </row>
    <row r="32611" spans="39:39">
      <c r="AM32611" s="445"/>
    </row>
    <row r="32612" spans="39:39">
      <c r="AM32612" s="445"/>
    </row>
    <row r="32613" spans="39:39">
      <c r="AM32613" s="445"/>
    </row>
    <row r="32614" spans="39:39">
      <c r="AM32614" s="445"/>
    </row>
    <row r="32615" spans="39:39">
      <c r="AM32615" s="445"/>
    </row>
    <row r="32616" spans="39:39">
      <c r="AM32616" s="445"/>
    </row>
    <row r="32617" spans="39:39">
      <c r="AM32617" s="445"/>
    </row>
    <row r="32618" spans="39:39">
      <c r="AM32618" s="445"/>
    </row>
    <row r="32619" spans="39:39">
      <c r="AM32619" s="445"/>
    </row>
    <row r="32620" spans="39:39">
      <c r="AM32620" s="445"/>
    </row>
    <row r="32621" spans="39:39">
      <c r="AM32621" s="445"/>
    </row>
    <row r="32622" spans="39:39">
      <c r="AM32622" s="445"/>
    </row>
    <row r="32623" spans="39:39">
      <c r="AM32623" s="445"/>
    </row>
    <row r="32624" spans="39:39">
      <c r="AM32624" s="445"/>
    </row>
    <row r="32625" spans="39:39">
      <c r="AM32625" s="445"/>
    </row>
    <row r="32626" spans="39:39">
      <c r="AM32626" s="445"/>
    </row>
    <row r="32627" spans="39:39">
      <c r="AM32627" s="445"/>
    </row>
    <row r="32628" spans="39:39">
      <c r="AM32628" s="445"/>
    </row>
    <row r="32629" spans="39:39">
      <c r="AM32629" s="445"/>
    </row>
    <row r="32630" spans="39:39">
      <c r="AM32630" s="445"/>
    </row>
    <row r="32631" spans="39:39">
      <c r="AM32631" s="445"/>
    </row>
    <row r="32632" spans="39:39">
      <c r="AM32632" s="445"/>
    </row>
    <row r="32633" spans="39:39">
      <c r="AM32633" s="445"/>
    </row>
    <row r="32634" spans="39:39">
      <c r="AM32634" s="445"/>
    </row>
    <row r="32635" spans="39:39">
      <c r="AM32635" s="445"/>
    </row>
    <row r="32636" spans="39:39">
      <c r="AM32636" s="445"/>
    </row>
    <row r="32637" spans="39:39">
      <c r="AM32637" s="445"/>
    </row>
    <row r="32638" spans="39:39">
      <c r="AM32638" s="445"/>
    </row>
    <row r="32639" spans="39:39">
      <c r="AM32639" s="445"/>
    </row>
    <row r="32640" spans="39:39">
      <c r="AM32640" s="445"/>
    </row>
    <row r="32641" spans="39:39">
      <c r="AM32641" s="445"/>
    </row>
    <row r="32642" spans="39:39">
      <c r="AM32642" s="445"/>
    </row>
    <row r="32643" spans="39:39">
      <c r="AM32643" s="445"/>
    </row>
    <row r="32644" spans="39:39">
      <c r="AM32644" s="445"/>
    </row>
    <row r="32645" spans="39:39">
      <c r="AM32645" s="445"/>
    </row>
    <row r="32646" spans="39:39">
      <c r="AM32646" s="445"/>
    </row>
    <row r="32647" spans="39:39">
      <c r="AM32647" s="445"/>
    </row>
    <row r="32648" spans="39:39">
      <c r="AM32648" s="445"/>
    </row>
    <row r="32649" spans="39:39">
      <c r="AM32649" s="445"/>
    </row>
    <row r="32650" spans="39:39">
      <c r="AM32650" s="445"/>
    </row>
    <row r="32651" spans="39:39">
      <c r="AM32651" s="445"/>
    </row>
    <row r="32652" spans="39:39">
      <c r="AM32652" s="445"/>
    </row>
    <row r="32653" spans="39:39">
      <c r="AM32653" s="445"/>
    </row>
    <row r="32654" spans="39:39">
      <c r="AM32654" s="445"/>
    </row>
    <row r="32655" spans="39:39">
      <c r="AM32655" s="445"/>
    </row>
    <row r="32656" spans="39:39">
      <c r="AM32656" s="445"/>
    </row>
    <row r="32657" spans="39:39">
      <c r="AM32657" s="445"/>
    </row>
    <row r="32658" spans="39:39">
      <c r="AM32658" s="445"/>
    </row>
    <row r="32659" spans="39:39">
      <c r="AM32659" s="445"/>
    </row>
    <row r="32660" spans="39:39">
      <c r="AM32660" s="445"/>
    </row>
    <row r="32661" spans="39:39">
      <c r="AM32661" s="445"/>
    </row>
    <row r="32662" spans="39:39">
      <c r="AM32662" s="445"/>
    </row>
    <row r="32663" spans="39:39">
      <c r="AM32663" s="445"/>
    </row>
    <row r="32664" spans="39:39">
      <c r="AM32664" s="445"/>
    </row>
    <row r="32665" spans="39:39">
      <c r="AM32665" s="445"/>
    </row>
    <row r="32666" spans="39:39">
      <c r="AM32666" s="445"/>
    </row>
    <row r="32667" spans="39:39">
      <c r="AM32667" s="445"/>
    </row>
    <row r="32668" spans="39:39">
      <c r="AM32668" s="445"/>
    </row>
    <row r="32669" spans="39:39">
      <c r="AM32669" s="445"/>
    </row>
    <row r="32670" spans="39:39">
      <c r="AM32670" s="445"/>
    </row>
    <row r="32671" spans="39:39">
      <c r="AM32671" s="445"/>
    </row>
    <row r="32672" spans="39:39">
      <c r="AM32672" s="445"/>
    </row>
    <row r="32673" spans="39:39">
      <c r="AM32673" s="445"/>
    </row>
    <row r="32674" spans="39:39">
      <c r="AM32674" s="445"/>
    </row>
    <row r="32675" spans="39:39">
      <c r="AM32675" s="445"/>
    </row>
    <row r="32676" spans="39:39">
      <c r="AM32676" s="445"/>
    </row>
    <row r="32677" spans="39:39">
      <c r="AM32677" s="445"/>
    </row>
    <row r="32678" spans="39:39">
      <c r="AM32678" s="445"/>
    </row>
    <row r="32679" spans="39:39">
      <c r="AM32679" s="445"/>
    </row>
    <row r="32680" spans="39:39">
      <c r="AM32680" s="445"/>
    </row>
    <row r="32681" spans="39:39">
      <c r="AM32681" s="445"/>
    </row>
    <row r="32682" spans="39:39">
      <c r="AM32682" s="445"/>
    </row>
    <row r="32683" spans="39:39">
      <c r="AM32683" s="445"/>
    </row>
    <row r="32684" spans="39:39">
      <c r="AM32684" s="445"/>
    </row>
    <row r="32685" spans="39:39">
      <c r="AM32685" s="445"/>
    </row>
    <row r="32686" spans="39:39">
      <c r="AM32686" s="445"/>
    </row>
    <row r="32687" spans="39:39">
      <c r="AM32687" s="445"/>
    </row>
    <row r="32688" spans="39:39">
      <c r="AM32688" s="445"/>
    </row>
    <row r="32689" spans="39:39">
      <c r="AM32689" s="445"/>
    </row>
    <row r="32690" spans="39:39">
      <c r="AM32690" s="445"/>
    </row>
    <row r="32691" spans="39:39">
      <c r="AM32691" s="445"/>
    </row>
    <row r="32692" spans="39:39">
      <c r="AM32692" s="445"/>
    </row>
    <row r="32693" spans="39:39">
      <c r="AM32693" s="445"/>
    </row>
    <row r="32694" spans="39:39">
      <c r="AM32694" s="445"/>
    </row>
    <row r="32695" spans="39:39">
      <c r="AM32695" s="445"/>
    </row>
    <row r="32696" spans="39:39">
      <c r="AM32696" s="445"/>
    </row>
    <row r="32697" spans="39:39">
      <c r="AM32697" s="445"/>
    </row>
    <row r="32698" spans="39:39">
      <c r="AM32698" s="445"/>
    </row>
    <row r="32699" spans="39:39">
      <c r="AM32699" s="445"/>
    </row>
    <row r="32700" spans="39:39">
      <c r="AM32700" s="445"/>
    </row>
    <row r="32701" spans="39:39">
      <c r="AM32701" s="445"/>
    </row>
    <row r="32702" spans="39:39">
      <c r="AM32702" s="445"/>
    </row>
    <row r="32703" spans="39:39">
      <c r="AM32703" s="445"/>
    </row>
    <row r="32704" spans="39:39">
      <c r="AM32704" s="445"/>
    </row>
    <row r="32705" spans="39:39">
      <c r="AM32705" s="445"/>
    </row>
    <row r="32706" spans="39:39">
      <c r="AM32706" s="445"/>
    </row>
    <row r="32707" spans="39:39">
      <c r="AM32707" s="445"/>
    </row>
    <row r="32708" spans="39:39">
      <c r="AM32708" s="445"/>
    </row>
    <row r="32709" spans="39:39">
      <c r="AM32709" s="445"/>
    </row>
    <row r="32710" spans="39:39">
      <c r="AM32710" s="445"/>
    </row>
    <row r="32711" spans="39:39">
      <c r="AM32711" s="445"/>
    </row>
    <row r="32712" spans="39:39">
      <c r="AM32712" s="445"/>
    </row>
    <row r="32713" spans="39:39">
      <c r="AM32713" s="445"/>
    </row>
    <row r="32714" spans="39:39">
      <c r="AM32714" s="445"/>
    </row>
    <row r="32715" spans="39:39">
      <c r="AM32715" s="445"/>
    </row>
    <row r="32716" spans="39:39">
      <c r="AM32716" s="445"/>
    </row>
    <row r="32717" spans="39:39">
      <c r="AM32717" s="445"/>
    </row>
    <row r="32718" spans="39:39">
      <c r="AM32718" s="445"/>
    </row>
    <row r="32719" spans="39:39">
      <c r="AM32719" s="445"/>
    </row>
    <row r="32720" spans="39:39">
      <c r="AM32720" s="445"/>
    </row>
    <row r="32721" spans="39:39">
      <c r="AM32721" s="445"/>
    </row>
    <row r="32722" spans="39:39">
      <c r="AM32722" s="445"/>
    </row>
    <row r="32723" spans="39:39">
      <c r="AM32723" s="445"/>
    </row>
    <row r="32724" spans="39:39">
      <c r="AM32724" s="445"/>
    </row>
    <row r="32725" spans="39:39">
      <c r="AM32725" s="445"/>
    </row>
    <row r="32726" spans="39:39">
      <c r="AM32726" s="445"/>
    </row>
    <row r="32727" spans="39:39">
      <c r="AM32727" s="445"/>
    </row>
    <row r="32728" spans="39:39">
      <c r="AM32728" s="445"/>
    </row>
    <row r="32729" spans="39:39">
      <c r="AM32729" s="445"/>
    </row>
    <row r="32730" spans="39:39">
      <c r="AM32730" s="445"/>
    </row>
    <row r="32731" spans="39:39">
      <c r="AM32731" s="445"/>
    </row>
    <row r="32732" spans="39:39">
      <c r="AM32732" s="445"/>
    </row>
    <row r="32733" spans="39:39">
      <c r="AM32733" s="445"/>
    </row>
    <row r="32734" spans="39:39">
      <c r="AM32734" s="445"/>
    </row>
    <row r="32735" spans="39:39">
      <c r="AM32735" s="445"/>
    </row>
    <row r="32736" spans="39:39">
      <c r="AM32736" s="445"/>
    </row>
    <row r="32737" spans="39:39">
      <c r="AM32737" s="445"/>
    </row>
    <row r="32738" spans="39:39">
      <c r="AM32738" s="445"/>
    </row>
    <row r="32739" spans="39:39">
      <c r="AM32739" s="445"/>
    </row>
    <row r="32740" spans="39:39">
      <c r="AM32740" s="445"/>
    </row>
    <row r="32741" spans="39:39">
      <c r="AM32741" s="445"/>
    </row>
    <row r="32742" spans="39:39">
      <c r="AM32742" s="445"/>
    </row>
    <row r="32743" spans="39:39">
      <c r="AM32743" s="445"/>
    </row>
    <row r="32744" spans="39:39">
      <c r="AM32744" s="445"/>
    </row>
    <row r="32745" spans="39:39">
      <c r="AM32745" s="445"/>
    </row>
    <row r="32746" spans="39:39">
      <c r="AM32746" s="445"/>
    </row>
    <row r="32747" spans="39:39">
      <c r="AM32747" s="445"/>
    </row>
    <row r="32748" spans="39:39">
      <c r="AM32748" s="445"/>
    </row>
    <row r="32749" spans="39:39">
      <c r="AM32749" s="445"/>
    </row>
    <row r="32750" spans="39:39">
      <c r="AM32750" s="445"/>
    </row>
    <row r="32751" spans="39:39">
      <c r="AM32751" s="445"/>
    </row>
    <row r="32752" spans="39:39">
      <c r="AM32752" s="445"/>
    </row>
    <row r="32753" spans="39:39">
      <c r="AM32753" s="445"/>
    </row>
    <row r="32754" spans="39:39">
      <c r="AM32754" s="445"/>
    </row>
    <row r="32755" spans="39:39">
      <c r="AM32755" s="445"/>
    </row>
    <row r="32756" spans="39:39">
      <c r="AM32756" s="445"/>
    </row>
    <row r="32757" spans="39:39">
      <c r="AM32757" s="445"/>
    </row>
    <row r="32758" spans="39:39">
      <c r="AM32758" s="445"/>
    </row>
    <row r="32759" spans="39:39">
      <c r="AM32759" s="445"/>
    </row>
    <row r="32760" spans="39:39">
      <c r="AM32760" s="445"/>
    </row>
    <row r="32761" spans="39:39">
      <c r="AM32761" s="445"/>
    </row>
    <row r="32762" spans="39:39">
      <c r="AM32762" s="445"/>
    </row>
    <row r="32763" spans="39:39">
      <c r="AM32763" s="445"/>
    </row>
    <row r="32764" spans="39:39">
      <c r="AM32764" s="445"/>
    </row>
    <row r="32765" spans="39:39">
      <c r="AM32765" s="445"/>
    </row>
    <row r="32766" spans="39:39">
      <c r="AM32766" s="445"/>
    </row>
    <row r="32767" spans="39:39">
      <c r="AM32767" s="445"/>
    </row>
    <row r="32768" spans="39:39">
      <c r="AM32768" s="445"/>
    </row>
    <row r="32769" spans="39:39">
      <c r="AM32769" s="445"/>
    </row>
    <row r="32770" spans="39:39">
      <c r="AM32770" s="445"/>
    </row>
    <row r="32771" spans="39:39">
      <c r="AM32771" s="445"/>
    </row>
    <row r="32772" spans="39:39">
      <c r="AM32772" s="445"/>
    </row>
    <row r="32773" spans="39:39">
      <c r="AM32773" s="445"/>
    </row>
    <row r="32774" spans="39:39">
      <c r="AM32774" s="445"/>
    </row>
    <row r="32775" spans="39:39">
      <c r="AM32775" s="445"/>
    </row>
    <row r="32776" spans="39:39">
      <c r="AM32776" s="445"/>
    </row>
    <row r="32777" spans="39:39">
      <c r="AM32777" s="445"/>
    </row>
    <row r="32778" spans="39:39">
      <c r="AM32778" s="445"/>
    </row>
    <row r="32779" spans="39:39">
      <c r="AM32779" s="445"/>
    </row>
    <row r="32780" spans="39:39">
      <c r="AM32780" s="445"/>
    </row>
    <row r="32781" spans="39:39">
      <c r="AM32781" s="445"/>
    </row>
    <row r="32782" spans="39:39">
      <c r="AM32782" s="445"/>
    </row>
    <row r="32783" spans="39:39">
      <c r="AM32783" s="445"/>
    </row>
    <row r="32784" spans="39:39">
      <c r="AM32784" s="445"/>
    </row>
    <row r="32785" spans="39:39">
      <c r="AM32785" s="445"/>
    </row>
    <row r="32786" spans="39:39">
      <c r="AM32786" s="445"/>
    </row>
    <row r="32787" spans="39:39">
      <c r="AM32787" s="445"/>
    </row>
    <row r="32788" spans="39:39">
      <c r="AM32788" s="445"/>
    </row>
    <row r="32789" spans="39:39">
      <c r="AM32789" s="445"/>
    </row>
    <row r="32790" spans="39:39">
      <c r="AM32790" s="445"/>
    </row>
    <row r="32791" spans="39:39">
      <c r="AM32791" s="445"/>
    </row>
    <row r="32792" spans="39:39">
      <c r="AM32792" s="445"/>
    </row>
    <row r="32793" spans="39:39">
      <c r="AM32793" s="445"/>
    </row>
    <row r="32794" spans="39:39">
      <c r="AM32794" s="445"/>
    </row>
    <row r="32795" spans="39:39">
      <c r="AM32795" s="445"/>
    </row>
    <row r="32796" spans="39:39">
      <c r="AM32796" s="445"/>
    </row>
    <row r="32797" spans="39:39">
      <c r="AM32797" s="445"/>
    </row>
    <row r="32798" spans="39:39">
      <c r="AM32798" s="445"/>
    </row>
    <row r="32799" spans="39:39">
      <c r="AM32799" s="445"/>
    </row>
    <row r="32800" spans="39:39">
      <c r="AM32800" s="445"/>
    </row>
    <row r="32801" spans="39:39">
      <c r="AM32801" s="445"/>
    </row>
    <row r="32802" spans="39:39">
      <c r="AM32802" s="445"/>
    </row>
    <row r="32803" spans="39:39">
      <c r="AM32803" s="445"/>
    </row>
    <row r="32804" spans="39:39">
      <c r="AM32804" s="445"/>
    </row>
    <row r="32805" spans="39:39">
      <c r="AM32805" s="445"/>
    </row>
    <row r="32806" spans="39:39">
      <c r="AM32806" s="445"/>
    </row>
    <row r="32807" spans="39:39">
      <c r="AM32807" s="445"/>
    </row>
    <row r="32808" spans="39:39">
      <c r="AM32808" s="445"/>
    </row>
    <row r="32809" spans="39:39">
      <c r="AM32809" s="445"/>
    </row>
    <row r="32810" spans="39:39">
      <c r="AM32810" s="445"/>
    </row>
    <row r="32811" spans="39:39">
      <c r="AM32811" s="445"/>
    </row>
    <row r="32812" spans="39:39">
      <c r="AM32812" s="445"/>
    </row>
    <row r="32813" spans="39:39">
      <c r="AM32813" s="445"/>
    </row>
    <row r="32814" spans="39:39">
      <c r="AM32814" s="445"/>
    </row>
    <row r="32815" spans="39:39">
      <c r="AM32815" s="445"/>
    </row>
    <row r="32816" spans="39:39">
      <c r="AM32816" s="445"/>
    </row>
    <row r="32817" spans="39:39">
      <c r="AM32817" s="445"/>
    </row>
    <row r="32818" spans="39:39">
      <c r="AM32818" s="445"/>
    </row>
    <row r="32819" spans="39:39">
      <c r="AM32819" s="445"/>
    </row>
    <row r="32820" spans="39:39">
      <c r="AM32820" s="445"/>
    </row>
    <row r="32821" spans="39:39">
      <c r="AM32821" s="445"/>
    </row>
    <row r="32822" spans="39:39">
      <c r="AM32822" s="445"/>
    </row>
    <row r="32823" spans="39:39">
      <c r="AM32823" s="445"/>
    </row>
    <row r="32824" spans="39:39">
      <c r="AM32824" s="445"/>
    </row>
    <row r="32825" spans="39:39">
      <c r="AM32825" s="445"/>
    </row>
    <row r="32826" spans="39:39">
      <c r="AM32826" s="445"/>
    </row>
    <row r="32827" spans="39:39">
      <c r="AM32827" s="445"/>
    </row>
    <row r="32828" spans="39:39">
      <c r="AM32828" s="445"/>
    </row>
    <row r="32829" spans="39:39">
      <c r="AM32829" s="445"/>
    </row>
    <row r="32830" spans="39:39">
      <c r="AM32830" s="445"/>
    </row>
    <row r="32831" spans="39:39">
      <c r="AM32831" s="445"/>
    </row>
    <row r="32832" spans="39:39">
      <c r="AM32832" s="445"/>
    </row>
    <row r="32833" spans="39:39">
      <c r="AM32833" s="445"/>
    </row>
    <row r="32834" spans="39:39">
      <c r="AM32834" s="445"/>
    </row>
    <row r="32835" spans="39:39">
      <c r="AM32835" s="445"/>
    </row>
    <row r="32836" spans="39:39">
      <c r="AM32836" s="445"/>
    </row>
    <row r="32837" spans="39:39">
      <c r="AM32837" s="445"/>
    </row>
    <row r="32838" spans="39:39">
      <c r="AM32838" s="445"/>
    </row>
    <row r="32839" spans="39:39">
      <c r="AM32839" s="445"/>
    </row>
    <row r="32840" spans="39:39">
      <c r="AM32840" s="445"/>
    </row>
    <row r="32841" spans="39:39">
      <c r="AM32841" s="445"/>
    </row>
    <row r="32842" spans="39:39">
      <c r="AM32842" s="445"/>
    </row>
    <row r="32843" spans="39:39">
      <c r="AM32843" s="445"/>
    </row>
    <row r="32844" spans="39:39">
      <c r="AM32844" s="445"/>
    </row>
    <row r="32845" spans="39:39">
      <c r="AM32845" s="445"/>
    </row>
    <row r="32846" spans="39:39">
      <c r="AM32846" s="445"/>
    </row>
    <row r="32847" spans="39:39">
      <c r="AM32847" s="445"/>
    </row>
    <row r="32848" spans="39:39">
      <c r="AM32848" s="445"/>
    </row>
    <row r="32849" spans="39:39">
      <c r="AM32849" s="445"/>
    </row>
    <row r="32850" spans="39:39">
      <c r="AM32850" s="445"/>
    </row>
    <row r="32851" spans="39:39">
      <c r="AM32851" s="445"/>
    </row>
    <row r="32852" spans="39:39">
      <c r="AM32852" s="445"/>
    </row>
    <row r="32853" spans="39:39">
      <c r="AM32853" s="445"/>
    </row>
    <row r="32854" spans="39:39">
      <c r="AM32854" s="445"/>
    </row>
    <row r="32855" spans="39:39">
      <c r="AM32855" s="445"/>
    </row>
    <row r="32856" spans="39:39">
      <c r="AM32856" s="445"/>
    </row>
    <row r="32857" spans="39:39">
      <c r="AM32857" s="445"/>
    </row>
    <row r="32858" spans="39:39">
      <c r="AM32858" s="445"/>
    </row>
    <row r="32859" spans="39:39">
      <c r="AM32859" s="445"/>
    </row>
    <row r="32860" spans="39:39">
      <c r="AM32860" s="445"/>
    </row>
    <row r="32861" spans="39:39">
      <c r="AM32861" s="445"/>
    </row>
    <row r="32862" spans="39:39">
      <c r="AM32862" s="445"/>
    </row>
    <row r="32863" spans="39:39">
      <c r="AM32863" s="445"/>
    </row>
    <row r="32864" spans="39:39">
      <c r="AM32864" s="445"/>
    </row>
    <row r="32865" spans="39:39">
      <c r="AM32865" s="445"/>
    </row>
    <row r="32866" spans="39:39">
      <c r="AM32866" s="445"/>
    </row>
    <row r="32867" spans="39:39">
      <c r="AM32867" s="445"/>
    </row>
    <row r="32868" spans="39:39">
      <c r="AM32868" s="445"/>
    </row>
    <row r="32869" spans="39:39">
      <c r="AM32869" s="445"/>
    </row>
    <row r="32870" spans="39:39">
      <c r="AM32870" s="445"/>
    </row>
    <row r="32871" spans="39:39">
      <c r="AM32871" s="445"/>
    </row>
    <row r="32872" spans="39:39">
      <c r="AM32872" s="445"/>
    </row>
    <row r="32873" spans="39:39">
      <c r="AM32873" s="445"/>
    </row>
    <row r="32874" spans="39:39">
      <c r="AM32874" s="445"/>
    </row>
    <row r="32875" spans="39:39">
      <c r="AM32875" s="445"/>
    </row>
    <row r="32876" spans="39:39">
      <c r="AM32876" s="445"/>
    </row>
    <row r="32877" spans="39:39">
      <c r="AM32877" s="445"/>
    </row>
    <row r="32878" spans="39:39">
      <c r="AM32878" s="445"/>
    </row>
    <row r="32879" spans="39:39">
      <c r="AM32879" s="445"/>
    </row>
    <row r="32880" spans="39:39">
      <c r="AM32880" s="445"/>
    </row>
    <row r="32881" spans="39:39">
      <c r="AM32881" s="445"/>
    </row>
    <row r="32882" spans="39:39">
      <c r="AM32882" s="445"/>
    </row>
    <row r="32883" spans="39:39">
      <c r="AM32883" s="445"/>
    </row>
    <row r="32884" spans="39:39">
      <c r="AM32884" s="445"/>
    </row>
    <row r="32885" spans="39:39">
      <c r="AM32885" s="445"/>
    </row>
    <row r="32886" spans="39:39">
      <c r="AM32886" s="445"/>
    </row>
    <row r="32887" spans="39:39">
      <c r="AM32887" s="445"/>
    </row>
    <row r="32888" spans="39:39">
      <c r="AM32888" s="445"/>
    </row>
    <row r="32889" spans="39:39">
      <c r="AM32889" s="445"/>
    </row>
    <row r="32890" spans="39:39">
      <c r="AM32890" s="445"/>
    </row>
    <row r="32891" spans="39:39">
      <c r="AM32891" s="445"/>
    </row>
    <row r="32892" spans="39:39">
      <c r="AM32892" s="445"/>
    </row>
    <row r="32893" spans="39:39">
      <c r="AM32893" s="445"/>
    </row>
    <row r="32894" spans="39:39">
      <c r="AM32894" s="445"/>
    </row>
    <row r="32895" spans="39:39">
      <c r="AM32895" s="445"/>
    </row>
    <row r="32896" spans="39:39">
      <c r="AM32896" s="445"/>
    </row>
    <row r="32897" spans="39:39">
      <c r="AM32897" s="445"/>
    </row>
    <row r="32898" spans="39:39">
      <c r="AM32898" s="445"/>
    </row>
    <row r="32899" spans="39:39">
      <c r="AM32899" s="445"/>
    </row>
    <row r="32900" spans="39:39">
      <c r="AM32900" s="445"/>
    </row>
    <row r="32901" spans="39:39">
      <c r="AM32901" s="445"/>
    </row>
    <row r="32902" spans="39:39">
      <c r="AM32902" s="445"/>
    </row>
    <row r="32903" spans="39:39">
      <c r="AM32903" s="445"/>
    </row>
    <row r="32904" spans="39:39">
      <c r="AM32904" s="445"/>
    </row>
    <row r="32905" spans="39:39">
      <c r="AM32905" s="445"/>
    </row>
    <row r="32906" spans="39:39">
      <c r="AM32906" s="445"/>
    </row>
    <row r="32907" spans="39:39">
      <c r="AM32907" s="445"/>
    </row>
    <row r="32908" spans="39:39">
      <c r="AM32908" s="445"/>
    </row>
    <row r="32909" spans="39:39">
      <c r="AM32909" s="445"/>
    </row>
    <row r="32910" spans="39:39">
      <c r="AM32910" s="445"/>
    </row>
    <row r="32911" spans="39:39">
      <c r="AM32911" s="445"/>
    </row>
    <row r="32912" spans="39:39">
      <c r="AM32912" s="445"/>
    </row>
    <row r="32913" spans="39:39">
      <c r="AM32913" s="445"/>
    </row>
    <row r="32914" spans="39:39">
      <c r="AM32914" s="445"/>
    </row>
    <row r="32915" spans="39:39">
      <c r="AM32915" s="445"/>
    </row>
    <row r="32916" spans="39:39">
      <c r="AM32916" s="445"/>
    </row>
    <row r="32917" spans="39:39">
      <c r="AM32917" s="445"/>
    </row>
    <row r="32918" spans="39:39">
      <c r="AM32918" s="445"/>
    </row>
    <row r="32919" spans="39:39">
      <c r="AM32919" s="445"/>
    </row>
    <row r="32920" spans="39:39">
      <c r="AM32920" s="445"/>
    </row>
    <row r="32921" spans="39:39">
      <c r="AM32921" s="445"/>
    </row>
    <row r="32922" spans="39:39">
      <c r="AM32922" s="445"/>
    </row>
    <row r="32923" spans="39:39">
      <c r="AM32923" s="445"/>
    </row>
    <row r="32924" spans="39:39">
      <c r="AM32924" s="445"/>
    </row>
    <row r="32925" spans="39:39">
      <c r="AM32925" s="445"/>
    </row>
    <row r="32926" spans="39:39">
      <c r="AM32926" s="445"/>
    </row>
    <row r="32927" spans="39:39">
      <c r="AM32927" s="445"/>
    </row>
    <row r="32928" spans="39:39">
      <c r="AM32928" s="445"/>
    </row>
    <row r="32929" spans="39:39">
      <c r="AM32929" s="445"/>
    </row>
    <row r="32930" spans="39:39">
      <c r="AM32930" s="445"/>
    </row>
    <row r="32931" spans="39:39">
      <c r="AM32931" s="445"/>
    </row>
    <row r="32932" spans="39:39">
      <c r="AM32932" s="445"/>
    </row>
    <row r="32933" spans="39:39">
      <c r="AM32933" s="445"/>
    </row>
    <row r="32934" spans="39:39">
      <c r="AM32934" s="445"/>
    </row>
    <row r="32935" spans="39:39">
      <c r="AM32935" s="445"/>
    </row>
    <row r="32936" spans="39:39">
      <c r="AM32936" s="445"/>
    </row>
    <row r="32937" spans="39:39">
      <c r="AM32937" s="445"/>
    </row>
    <row r="32938" spans="39:39">
      <c r="AM32938" s="445"/>
    </row>
    <row r="32939" spans="39:39">
      <c r="AM32939" s="445"/>
    </row>
    <row r="32940" spans="39:39">
      <c r="AM32940" s="445"/>
    </row>
    <row r="32941" spans="39:39">
      <c r="AM32941" s="445"/>
    </row>
    <row r="32942" spans="39:39">
      <c r="AM32942" s="445"/>
    </row>
    <row r="32943" spans="39:39">
      <c r="AM32943" s="445"/>
    </row>
    <row r="32944" spans="39:39">
      <c r="AM32944" s="445"/>
    </row>
    <row r="32945" spans="39:39">
      <c r="AM32945" s="445"/>
    </row>
    <row r="32946" spans="39:39">
      <c r="AM32946" s="445"/>
    </row>
    <row r="32947" spans="39:39">
      <c r="AM32947" s="445"/>
    </row>
    <row r="32948" spans="39:39">
      <c r="AM32948" s="445"/>
    </row>
    <row r="32949" spans="39:39">
      <c r="AM32949" s="445"/>
    </row>
    <row r="32950" spans="39:39">
      <c r="AM32950" s="445"/>
    </row>
    <row r="32951" spans="39:39">
      <c r="AM32951" s="445"/>
    </row>
    <row r="32952" spans="39:39">
      <c r="AM32952" s="445"/>
    </row>
    <row r="32953" spans="39:39">
      <c r="AM32953" s="445"/>
    </row>
    <row r="32954" spans="39:39">
      <c r="AM32954" s="445"/>
    </row>
    <row r="32955" spans="39:39">
      <c r="AM32955" s="445"/>
    </row>
    <row r="32956" spans="39:39">
      <c r="AM32956" s="445"/>
    </row>
    <row r="32957" spans="39:39">
      <c r="AM32957" s="445"/>
    </row>
    <row r="32958" spans="39:39">
      <c r="AM32958" s="445"/>
    </row>
    <row r="32959" spans="39:39">
      <c r="AM32959" s="445"/>
    </row>
    <row r="32960" spans="39:39">
      <c r="AM32960" s="445"/>
    </row>
    <row r="32961" spans="39:39">
      <c r="AM32961" s="445"/>
    </row>
    <row r="32962" spans="39:39">
      <c r="AM32962" s="445"/>
    </row>
    <row r="32963" spans="39:39">
      <c r="AM32963" s="445"/>
    </row>
    <row r="32964" spans="39:39">
      <c r="AM32964" s="445"/>
    </row>
    <row r="32965" spans="39:39">
      <c r="AM32965" s="445"/>
    </row>
    <row r="32966" spans="39:39">
      <c r="AM32966" s="445"/>
    </row>
    <row r="32967" spans="39:39">
      <c r="AM32967" s="445"/>
    </row>
    <row r="32968" spans="39:39">
      <c r="AM32968" s="445"/>
    </row>
    <row r="32969" spans="39:39">
      <c r="AM32969" s="445"/>
    </row>
    <row r="32970" spans="39:39">
      <c r="AM32970" s="445"/>
    </row>
    <row r="32971" spans="39:39">
      <c r="AM32971" s="445"/>
    </row>
    <row r="32972" spans="39:39">
      <c r="AM32972" s="445"/>
    </row>
    <row r="32973" spans="39:39">
      <c r="AM32973" s="445"/>
    </row>
    <row r="32974" spans="39:39">
      <c r="AM32974" s="445"/>
    </row>
    <row r="32975" spans="39:39">
      <c r="AM32975" s="445"/>
    </row>
    <row r="32976" spans="39:39">
      <c r="AM32976" s="445"/>
    </row>
    <row r="32977" spans="39:39">
      <c r="AM32977" s="445"/>
    </row>
    <row r="32978" spans="39:39">
      <c r="AM32978" s="445"/>
    </row>
    <row r="32979" spans="39:39">
      <c r="AM32979" s="445"/>
    </row>
    <row r="32980" spans="39:39">
      <c r="AM32980" s="445"/>
    </row>
    <row r="32981" spans="39:39">
      <c r="AM32981" s="445"/>
    </row>
    <row r="32982" spans="39:39">
      <c r="AM32982" s="445"/>
    </row>
    <row r="32983" spans="39:39">
      <c r="AM32983" s="445"/>
    </row>
    <row r="32984" spans="39:39">
      <c r="AM32984" s="445"/>
    </row>
    <row r="32985" spans="39:39">
      <c r="AM32985" s="445"/>
    </row>
    <row r="32986" spans="39:39">
      <c r="AM32986" s="445"/>
    </row>
    <row r="32987" spans="39:39">
      <c r="AM32987" s="445"/>
    </row>
    <row r="32988" spans="39:39">
      <c r="AM32988" s="445"/>
    </row>
    <row r="32989" spans="39:39">
      <c r="AM32989" s="445"/>
    </row>
    <row r="32990" spans="39:39">
      <c r="AM32990" s="445"/>
    </row>
    <row r="32991" spans="39:39">
      <c r="AM32991" s="445"/>
    </row>
    <row r="32992" spans="39:39">
      <c r="AM32992" s="445"/>
    </row>
    <row r="32993" spans="39:39">
      <c r="AM32993" s="445"/>
    </row>
    <row r="32994" spans="39:39">
      <c r="AM32994" s="445"/>
    </row>
    <row r="32995" spans="39:39">
      <c r="AM32995" s="445"/>
    </row>
    <row r="32996" spans="39:39">
      <c r="AM32996" s="445"/>
    </row>
    <row r="32997" spans="39:39">
      <c r="AM32997" s="445"/>
    </row>
    <row r="32998" spans="39:39">
      <c r="AM32998" s="445"/>
    </row>
    <row r="32999" spans="39:39">
      <c r="AM32999" s="445"/>
    </row>
    <row r="33000" spans="39:39">
      <c r="AM33000" s="445"/>
    </row>
    <row r="33001" spans="39:39">
      <c r="AM33001" s="445"/>
    </row>
    <row r="33002" spans="39:39">
      <c r="AM33002" s="445"/>
    </row>
    <row r="33003" spans="39:39">
      <c r="AM33003" s="445"/>
    </row>
    <row r="33004" spans="39:39">
      <c r="AM33004" s="445"/>
    </row>
    <row r="33005" spans="39:39">
      <c r="AM33005" s="445"/>
    </row>
    <row r="33006" spans="39:39">
      <c r="AM33006" s="445"/>
    </row>
    <row r="33007" spans="39:39">
      <c r="AM33007" s="445"/>
    </row>
    <row r="33008" spans="39:39">
      <c r="AM33008" s="445"/>
    </row>
    <row r="33009" spans="39:39">
      <c r="AM33009" s="445"/>
    </row>
    <row r="33010" spans="39:39">
      <c r="AM33010" s="445"/>
    </row>
    <row r="33011" spans="39:39">
      <c r="AM33011" s="445"/>
    </row>
    <row r="33012" spans="39:39">
      <c r="AM33012" s="445"/>
    </row>
    <row r="33013" spans="39:39">
      <c r="AM33013" s="445"/>
    </row>
    <row r="33014" spans="39:39">
      <c r="AM33014" s="445"/>
    </row>
    <row r="33015" spans="39:39">
      <c r="AM33015" s="445"/>
    </row>
    <row r="33016" spans="39:39">
      <c r="AM33016" s="445"/>
    </row>
    <row r="33017" spans="39:39">
      <c r="AM33017" s="445"/>
    </row>
    <row r="33018" spans="39:39">
      <c r="AM33018" s="445"/>
    </row>
    <row r="33019" spans="39:39">
      <c r="AM33019" s="445"/>
    </row>
    <row r="33020" spans="39:39">
      <c r="AM33020" s="445"/>
    </row>
    <row r="33021" spans="39:39">
      <c r="AM33021" s="445"/>
    </row>
    <row r="33022" spans="39:39">
      <c r="AM33022" s="445"/>
    </row>
    <row r="33023" spans="39:39">
      <c r="AM33023" s="445"/>
    </row>
    <row r="33024" spans="39:39">
      <c r="AM33024" s="445"/>
    </row>
    <row r="33025" spans="39:39">
      <c r="AM33025" s="445"/>
    </row>
    <row r="33026" spans="39:39">
      <c r="AM33026" s="445"/>
    </row>
    <row r="33027" spans="39:39">
      <c r="AM33027" s="445"/>
    </row>
    <row r="33028" spans="39:39">
      <c r="AM33028" s="445"/>
    </row>
    <row r="33029" spans="39:39">
      <c r="AM33029" s="445"/>
    </row>
    <row r="33030" spans="39:39">
      <c r="AM33030" s="445"/>
    </row>
    <row r="33031" spans="39:39">
      <c r="AM33031" s="445"/>
    </row>
    <row r="33032" spans="39:39">
      <c r="AM33032" s="445"/>
    </row>
    <row r="33033" spans="39:39">
      <c r="AM33033" s="445"/>
    </row>
    <row r="33034" spans="39:39">
      <c r="AM33034" s="445"/>
    </row>
    <row r="33035" spans="39:39">
      <c r="AM33035" s="445"/>
    </row>
    <row r="33036" spans="39:39">
      <c r="AM33036" s="445"/>
    </row>
    <row r="33037" spans="39:39">
      <c r="AM33037" s="445"/>
    </row>
    <row r="33038" spans="39:39">
      <c r="AM33038" s="445"/>
    </row>
    <row r="33039" spans="39:39">
      <c r="AM33039" s="445"/>
    </row>
    <row r="33040" spans="39:39">
      <c r="AM33040" s="445"/>
    </row>
    <row r="33041" spans="39:39">
      <c r="AM33041" s="445"/>
    </row>
    <row r="33042" spans="39:39">
      <c r="AM33042" s="445"/>
    </row>
    <row r="33043" spans="39:39">
      <c r="AM33043" s="445"/>
    </row>
    <row r="33044" spans="39:39">
      <c r="AM33044" s="445"/>
    </row>
    <row r="33045" spans="39:39">
      <c r="AM33045" s="445"/>
    </row>
    <row r="33046" spans="39:39">
      <c r="AM33046" s="445"/>
    </row>
    <row r="33047" spans="39:39">
      <c r="AM33047" s="445"/>
    </row>
    <row r="33048" spans="39:39">
      <c r="AM33048" s="445"/>
    </row>
    <row r="33049" spans="39:39">
      <c r="AM33049" s="445"/>
    </row>
    <row r="33050" spans="39:39">
      <c r="AM33050" s="445"/>
    </row>
    <row r="33051" spans="39:39">
      <c r="AM33051" s="445"/>
    </row>
    <row r="33052" spans="39:39">
      <c r="AM33052" s="445"/>
    </row>
    <row r="33053" spans="39:39">
      <c r="AM33053" s="445"/>
    </row>
    <row r="33054" spans="39:39">
      <c r="AM33054" s="445"/>
    </row>
    <row r="33055" spans="39:39">
      <c r="AM33055" s="445"/>
    </row>
    <row r="33056" spans="39:39">
      <c r="AM33056" s="445"/>
    </row>
    <row r="33057" spans="39:39">
      <c r="AM33057" s="445"/>
    </row>
    <row r="33058" spans="39:39">
      <c r="AM33058" s="445"/>
    </row>
    <row r="33059" spans="39:39">
      <c r="AM33059" s="445"/>
    </row>
    <row r="33060" spans="39:39">
      <c r="AM33060" s="445"/>
    </row>
    <row r="33061" spans="39:39">
      <c r="AM33061" s="445"/>
    </row>
    <row r="33062" spans="39:39">
      <c r="AM33062" s="445"/>
    </row>
    <row r="33063" spans="39:39">
      <c r="AM33063" s="445"/>
    </row>
    <row r="33064" spans="39:39">
      <c r="AM33064" s="445"/>
    </row>
    <row r="33065" spans="39:39">
      <c r="AM33065" s="445"/>
    </row>
    <row r="33066" spans="39:39">
      <c r="AM33066" s="445"/>
    </row>
    <row r="33067" spans="39:39">
      <c r="AM33067" s="445"/>
    </row>
    <row r="33068" spans="39:39">
      <c r="AM33068" s="445"/>
    </row>
    <row r="33069" spans="39:39">
      <c r="AM33069" s="445"/>
    </row>
    <row r="33070" spans="39:39">
      <c r="AM33070" s="445"/>
    </row>
    <row r="33071" spans="39:39">
      <c r="AM33071" s="445"/>
    </row>
    <row r="33072" spans="39:39">
      <c r="AM33072" s="445"/>
    </row>
    <row r="33073" spans="39:39">
      <c r="AM33073" s="445"/>
    </row>
    <row r="33074" spans="39:39">
      <c r="AM33074" s="445"/>
    </row>
    <row r="33075" spans="39:39">
      <c r="AM33075" s="445"/>
    </row>
    <row r="33076" spans="39:39">
      <c r="AM33076" s="445"/>
    </row>
    <row r="33077" spans="39:39">
      <c r="AM33077" s="445"/>
    </row>
    <row r="33078" spans="39:39">
      <c r="AM33078" s="445"/>
    </row>
    <row r="33079" spans="39:39">
      <c r="AM33079" s="445"/>
    </row>
    <row r="33080" spans="39:39">
      <c r="AM33080" s="445"/>
    </row>
    <row r="33081" spans="39:39">
      <c r="AM33081" s="445"/>
    </row>
    <row r="33082" spans="39:39">
      <c r="AM33082" s="445"/>
    </row>
    <row r="33083" spans="39:39">
      <c r="AM33083" s="445"/>
    </row>
    <row r="33084" spans="39:39">
      <c r="AM33084" s="445"/>
    </row>
    <row r="33085" spans="39:39">
      <c r="AM33085" s="445"/>
    </row>
    <row r="33086" spans="39:39">
      <c r="AM33086" s="445"/>
    </row>
    <row r="33087" spans="39:39">
      <c r="AM33087" s="445"/>
    </row>
    <row r="33088" spans="39:39">
      <c r="AM33088" s="445"/>
    </row>
    <row r="33089" spans="39:39">
      <c r="AM33089" s="445"/>
    </row>
    <row r="33090" spans="39:39">
      <c r="AM33090" s="445"/>
    </row>
    <row r="33091" spans="39:39">
      <c r="AM33091" s="445"/>
    </row>
    <row r="33092" spans="39:39">
      <c r="AM33092" s="445"/>
    </row>
    <row r="33093" spans="39:39">
      <c r="AM33093" s="445"/>
    </row>
    <row r="33094" spans="39:39">
      <c r="AM33094" s="445"/>
    </row>
    <row r="33095" spans="39:39">
      <c r="AM33095" s="445"/>
    </row>
    <row r="33096" spans="39:39">
      <c r="AM33096" s="445"/>
    </row>
    <row r="33097" spans="39:39">
      <c r="AM33097" s="445"/>
    </row>
    <row r="33098" spans="39:39">
      <c r="AM33098" s="445"/>
    </row>
    <row r="33099" spans="39:39">
      <c r="AM33099" s="445"/>
    </row>
    <row r="33100" spans="39:39">
      <c r="AM33100" s="445"/>
    </row>
    <row r="33101" spans="39:39">
      <c r="AM33101" s="445"/>
    </row>
    <row r="33102" spans="39:39">
      <c r="AM33102" s="445"/>
    </row>
    <row r="33103" spans="39:39">
      <c r="AM33103" s="445"/>
    </row>
    <row r="33104" spans="39:39">
      <c r="AM33104" s="445"/>
    </row>
    <row r="33105" spans="39:39">
      <c r="AM33105" s="445"/>
    </row>
    <row r="33106" spans="39:39">
      <c r="AM33106" s="445"/>
    </row>
    <row r="33107" spans="39:39">
      <c r="AM33107" s="445"/>
    </row>
    <row r="33108" spans="39:39">
      <c r="AM33108" s="445"/>
    </row>
    <row r="33109" spans="39:39">
      <c r="AM33109" s="445"/>
    </row>
    <row r="33110" spans="39:39">
      <c r="AM33110" s="445"/>
    </row>
    <row r="33111" spans="39:39">
      <c r="AM33111" s="445"/>
    </row>
    <row r="33112" spans="39:39">
      <c r="AM33112" s="445"/>
    </row>
    <row r="33113" spans="39:39">
      <c r="AM33113" s="445"/>
    </row>
    <row r="33114" spans="39:39">
      <c r="AM33114" s="445"/>
    </row>
    <row r="33115" spans="39:39">
      <c r="AM33115" s="445"/>
    </row>
    <row r="33116" spans="39:39">
      <c r="AM33116" s="445"/>
    </row>
    <row r="33117" spans="39:39">
      <c r="AM33117" s="445"/>
    </row>
    <row r="33118" spans="39:39">
      <c r="AM33118" s="445"/>
    </row>
    <row r="33119" spans="39:39">
      <c r="AM33119" s="445"/>
    </row>
    <row r="33120" spans="39:39">
      <c r="AM33120" s="445"/>
    </row>
    <row r="33121" spans="39:39">
      <c r="AM33121" s="445"/>
    </row>
    <row r="33122" spans="39:39">
      <c r="AM33122" s="445"/>
    </row>
    <row r="33123" spans="39:39">
      <c r="AM33123" s="445"/>
    </row>
    <row r="33124" spans="39:39">
      <c r="AM33124" s="445"/>
    </row>
    <row r="33125" spans="39:39">
      <c r="AM33125" s="445"/>
    </row>
    <row r="33126" spans="39:39">
      <c r="AM33126" s="445"/>
    </row>
    <row r="33127" spans="39:39">
      <c r="AM33127" s="445"/>
    </row>
    <row r="33128" spans="39:39">
      <c r="AM33128" s="445"/>
    </row>
    <row r="33129" spans="39:39">
      <c r="AM33129" s="445"/>
    </row>
    <row r="33130" spans="39:39">
      <c r="AM33130" s="445"/>
    </row>
    <row r="33131" spans="39:39">
      <c r="AM33131" s="445"/>
    </row>
    <row r="33132" spans="39:39">
      <c r="AM33132" s="445"/>
    </row>
    <row r="33133" spans="39:39">
      <c r="AM33133" s="445"/>
    </row>
    <row r="33134" spans="39:39">
      <c r="AM33134" s="445"/>
    </row>
    <row r="33135" spans="39:39">
      <c r="AM33135" s="445"/>
    </row>
    <row r="33136" spans="39:39">
      <c r="AM33136" s="445"/>
    </row>
    <row r="33137" spans="39:39">
      <c r="AM33137" s="445"/>
    </row>
    <row r="33138" spans="39:39">
      <c r="AM33138" s="445"/>
    </row>
    <row r="33139" spans="39:39">
      <c r="AM33139" s="445"/>
    </row>
    <row r="33140" spans="39:39">
      <c r="AM33140" s="445"/>
    </row>
    <row r="33141" spans="39:39">
      <c r="AM33141" s="445"/>
    </row>
    <row r="33142" spans="39:39">
      <c r="AM33142" s="445"/>
    </row>
    <row r="33143" spans="39:39">
      <c r="AM33143" s="445"/>
    </row>
    <row r="33144" spans="39:39">
      <c r="AM33144" s="445"/>
    </row>
    <row r="33145" spans="39:39">
      <c r="AM33145" s="445"/>
    </row>
    <row r="33146" spans="39:39">
      <c r="AM33146" s="445"/>
    </row>
    <row r="33147" spans="39:39">
      <c r="AM33147" s="445"/>
    </row>
    <row r="33148" spans="39:39">
      <c r="AM33148" s="445"/>
    </row>
    <row r="33149" spans="39:39">
      <c r="AM33149" s="445"/>
    </row>
    <row r="33150" spans="39:39">
      <c r="AM33150" s="445"/>
    </row>
    <row r="33151" spans="39:39">
      <c r="AM33151" s="445"/>
    </row>
    <row r="33152" spans="39:39">
      <c r="AM33152" s="445"/>
    </row>
    <row r="33153" spans="39:39">
      <c r="AM33153" s="445"/>
    </row>
    <row r="33154" spans="39:39">
      <c r="AM33154" s="445"/>
    </row>
    <row r="33155" spans="39:39">
      <c r="AM33155" s="445"/>
    </row>
    <row r="33156" spans="39:39">
      <c r="AM33156" s="445"/>
    </row>
    <row r="33157" spans="39:39">
      <c r="AM33157" s="445"/>
    </row>
    <row r="33158" spans="39:39">
      <c r="AM33158" s="445"/>
    </row>
    <row r="33159" spans="39:39">
      <c r="AM33159" s="445"/>
    </row>
    <row r="33160" spans="39:39">
      <c r="AM33160" s="445"/>
    </row>
    <row r="33161" spans="39:39">
      <c r="AM33161" s="445"/>
    </row>
    <row r="33162" spans="39:39">
      <c r="AM33162" s="445"/>
    </row>
    <row r="33163" spans="39:39">
      <c r="AM33163" s="445"/>
    </row>
    <row r="33164" spans="39:39">
      <c r="AM33164" s="445"/>
    </row>
    <row r="33165" spans="39:39">
      <c r="AM33165" s="445"/>
    </row>
    <row r="33166" spans="39:39">
      <c r="AM33166" s="445"/>
    </row>
    <row r="33167" spans="39:39">
      <c r="AM33167" s="445"/>
    </row>
    <row r="33168" spans="39:39">
      <c r="AM33168" s="445"/>
    </row>
    <row r="33169" spans="39:39">
      <c r="AM33169" s="445"/>
    </row>
    <row r="33170" spans="39:39">
      <c r="AM33170" s="445"/>
    </row>
    <row r="33171" spans="39:39">
      <c r="AM33171" s="445"/>
    </row>
    <row r="33172" spans="39:39">
      <c r="AM33172" s="445"/>
    </row>
    <row r="33173" spans="39:39">
      <c r="AM33173" s="445"/>
    </row>
    <row r="33174" spans="39:39">
      <c r="AM33174" s="445"/>
    </row>
    <row r="33175" spans="39:39">
      <c r="AM33175" s="445"/>
    </row>
    <row r="33176" spans="39:39">
      <c r="AM33176" s="445"/>
    </row>
    <row r="33177" spans="39:39">
      <c r="AM33177" s="445"/>
    </row>
    <row r="33178" spans="39:39">
      <c r="AM33178" s="445"/>
    </row>
    <row r="33179" spans="39:39">
      <c r="AM33179" s="445"/>
    </row>
    <row r="33180" spans="39:39">
      <c r="AM33180" s="445"/>
    </row>
    <row r="33181" spans="39:39">
      <c r="AM33181" s="445"/>
    </row>
    <row r="33182" spans="39:39">
      <c r="AM33182" s="445"/>
    </row>
    <row r="33183" spans="39:39">
      <c r="AM33183" s="445"/>
    </row>
    <row r="33184" spans="39:39">
      <c r="AM33184" s="445"/>
    </row>
    <row r="33185" spans="39:39">
      <c r="AM33185" s="445"/>
    </row>
    <row r="33186" spans="39:39">
      <c r="AM33186" s="445"/>
    </row>
    <row r="33187" spans="39:39">
      <c r="AM33187" s="445"/>
    </row>
    <row r="33188" spans="39:39">
      <c r="AM33188" s="445"/>
    </row>
    <row r="33189" spans="39:39">
      <c r="AM33189" s="445"/>
    </row>
    <row r="33190" spans="39:39">
      <c r="AM33190" s="445"/>
    </row>
    <row r="33191" spans="39:39">
      <c r="AM33191" s="445"/>
    </row>
    <row r="33192" spans="39:39">
      <c r="AM33192" s="445"/>
    </row>
    <row r="33193" spans="39:39">
      <c r="AM33193" s="445"/>
    </row>
    <row r="33194" spans="39:39">
      <c r="AM33194" s="445"/>
    </row>
    <row r="33195" spans="39:39">
      <c r="AM33195" s="445"/>
    </row>
    <row r="33196" spans="39:39">
      <c r="AM33196" s="445"/>
    </row>
    <row r="33197" spans="39:39">
      <c r="AM33197" s="445"/>
    </row>
    <row r="33198" spans="39:39">
      <c r="AM33198" s="445"/>
    </row>
    <row r="33199" spans="39:39">
      <c r="AM33199" s="445"/>
    </row>
    <row r="33200" spans="39:39">
      <c r="AM33200" s="445"/>
    </row>
    <row r="33201" spans="39:39">
      <c r="AM33201" s="445"/>
    </row>
    <row r="33202" spans="39:39">
      <c r="AM33202" s="445"/>
    </row>
    <row r="33203" spans="39:39">
      <c r="AM33203" s="445"/>
    </row>
    <row r="33204" spans="39:39">
      <c r="AM33204" s="445"/>
    </row>
    <row r="33205" spans="39:39">
      <c r="AM33205" s="445"/>
    </row>
    <row r="33206" spans="39:39">
      <c r="AM33206" s="445"/>
    </row>
    <row r="33207" spans="39:39">
      <c r="AM33207" s="445"/>
    </row>
    <row r="33208" spans="39:39">
      <c r="AM33208" s="445"/>
    </row>
    <row r="33209" spans="39:39">
      <c r="AM33209" s="445"/>
    </row>
    <row r="33210" spans="39:39">
      <c r="AM33210" s="445"/>
    </row>
    <row r="33211" spans="39:39">
      <c r="AM33211" s="445"/>
    </row>
    <row r="33212" spans="39:39">
      <c r="AM33212" s="445"/>
    </row>
    <row r="33213" spans="39:39">
      <c r="AM33213" s="445"/>
    </row>
    <row r="33214" spans="39:39">
      <c r="AM33214" s="445"/>
    </row>
    <row r="33215" spans="39:39">
      <c r="AM33215" s="445"/>
    </row>
    <row r="33216" spans="39:39">
      <c r="AM33216" s="445"/>
    </row>
    <row r="33217" spans="39:39">
      <c r="AM33217" s="445"/>
    </row>
    <row r="33218" spans="39:39">
      <c r="AM33218" s="445"/>
    </row>
    <row r="33219" spans="39:39">
      <c r="AM33219" s="445"/>
    </row>
    <row r="33220" spans="39:39">
      <c r="AM33220" s="445"/>
    </row>
    <row r="33221" spans="39:39">
      <c r="AM33221" s="445"/>
    </row>
    <row r="33222" spans="39:39">
      <c r="AM33222" s="445"/>
    </row>
    <row r="33223" spans="39:39">
      <c r="AM33223" s="445"/>
    </row>
    <row r="33224" spans="39:39">
      <c r="AM33224" s="445"/>
    </row>
    <row r="33225" spans="39:39">
      <c r="AM33225" s="445"/>
    </row>
    <row r="33226" spans="39:39">
      <c r="AM33226" s="445"/>
    </row>
    <row r="33227" spans="39:39">
      <c r="AM33227" s="445"/>
    </row>
    <row r="33228" spans="39:39">
      <c r="AM33228" s="445"/>
    </row>
    <row r="33229" spans="39:39">
      <c r="AM33229" s="445"/>
    </row>
    <row r="33230" spans="39:39">
      <c r="AM33230" s="445"/>
    </row>
    <row r="33231" spans="39:39">
      <c r="AM33231" s="445"/>
    </row>
    <row r="33232" spans="39:39">
      <c r="AM33232" s="445"/>
    </row>
    <row r="33233" spans="39:39">
      <c r="AM33233" s="445"/>
    </row>
    <row r="33234" spans="39:39">
      <c r="AM33234" s="445"/>
    </row>
    <row r="33235" spans="39:39">
      <c r="AM33235" s="445"/>
    </row>
    <row r="33236" spans="39:39">
      <c r="AM33236" s="445"/>
    </row>
    <row r="33237" spans="39:39">
      <c r="AM33237" s="445"/>
    </row>
    <row r="33238" spans="39:39">
      <c r="AM33238" s="445"/>
    </row>
    <row r="33239" spans="39:39">
      <c r="AM33239" s="445"/>
    </row>
    <row r="33240" spans="39:39">
      <c r="AM33240" s="445"/>
    </row>
    <row r="33241" spans="39:39">
      <c r="AM33241" s="445"/>
    </row>
    <row r="33242" spans="39:39">
      <c r="AM33242" s="445"/>
    </row>
    <row r="33243" spans="39:39">
      <c r="AM33243" s="445"/>
    </row>
    <row r="33244" spans="39:39">
      <c r="AM33244" s="445"/>
    </row>
    <row r="33245" spans="39:39">
      <c r="AM33245" s="445"/>
    </row>
    <row r="33246" spans="39:39">
      <c r="AM33246" s="445"/>
    </row>
    <row r="33247" spans="39:39">
      <c r="AM33247" s="445"/>
    </row>
    <row r="33248" spans="39:39">
      <c r="AM33248" s="445"/>
    </row>
    <row r="33249" spans="39:39">
      <c r="AM33249" s="445"/>
    </row>
    <row r="33250" spans="39:39">
      <c r="AM33250" s="445"/>
    </row>
    <row r="33251" spans="39:39">
      <c r="AM33251" s="445"/>
    </row>
    <row r="33252" spans="39:39">
      <c r="AM33252" s="445"/>
    </row>
    <row r="33253" spans="39:39">
      <c r="AM33253" s="445"/>
    </row>
    <row r="33254" spans="39:39">
      <c r="AM33254" s="445"/>
    </row>
    <row r="33255" spans="39:39">
      <c r="AM33255" s="445"/>
    </row>
    <row r="33256" spans="39:39">
      <c r="AM33256" s="445"/>
    </row>
    <row r="33257" spans="39:39">
      <c r="AM33257" s="445"/>
    </row>
    <row r="33258" spans="39:39">
      <c r="AM33258" s="445"/>
    </row>
    <row r="33259" spans="39:39">
      <c r="AM33259" s="445"/>
    </row>
    <row r="33260" spans="39:39">
      <c r="AM33260" s="445"/>
    </row>
    <row r="33261" spans="39:39">
      <c r="AM33261" s="445"/>
    </row>
    <row r="33262" spans="39:39">
      <c r="AM33262" s="445"/>
    </row>
    <row r="33263" spans="39:39">
      <c r="AM33263" s="445"/>
    </row>
    <row r="33264" spans="39:39">
      <c r="AM33264" s="445"/>
    </row>
    <row r="33265" spans="39:39">
      <c r="AM33265" s="445"/>
    </row>
    <row r="33266" spans="39:39">
      <c r="AM33266" s="445"/>
    </row>
    <row r="33267" spans="39:39">
      <c r="AM33267" s="445"/>
    </row>
    <row r="33268" spans="39:39">
      <c r="AM33268" s="445"/>
    </row>
    <row r="33269" spans="39:39">
      <c r="AM33269" s="445"/>
    </row>
    <row r="33270" spans="39:39">
      <c r="AM33270" s="445"/>
    </row>
    <row r="33271" spans="39:39">
      <c r="AM33271" s="445"/>
    </row>
    <row r="33272" spans="39:39">
      <c r="AM33272" s="445"/>
    </row>
    <row r="33273" spans="39:39">
      <c r="AM33273" s="445"/>
    </row>
    <row r="33274" spans="39:39">
      <c r="AM33274" s="445"/>
    </row>
    <row r="33275" spans="39:39">
      <c r="AM33275" s="445"/>
    </row>
    <row r="33276" spans="39:39">
      <c r="AM33276" s="445"/>
    </row>
    <row r="33277" spans="39:39">
      <c r="AM33277" s="445"/>
    </row>
    <row r="33278" spans="39:39">
      <c r="AM33278" s="445"/>
    </row>
    <row r="33279" spans="39:39">
      <c r="AM33279" s="445"/>
    </row>
    <row r="33280" spans="39:39">
      <c r="AM33280" s="445"/>
    </row>
    <row r="33281" spans="39:39">
      <c r="AM33281" s="445"/>
    </row>
    <row r="33282" spans="39:39">
      <c r="AM33282" s="445"/>
    </row>
    <row r="33283" spans="39:39">
      <c r="AM33283" s="445"/>
    </row>
    <row r="33284" spans="39:39">
      <c r="AM33284" s="445"/>
    </row>
    <row r="33285" spans="39:39">
      <c r="AM33285" s="445"/>
    </row>
    <row r="33286" spans="39:39">
      <c r="AM33286" s="445"/>
    </row>
    <row r="33287" spans="39:39">
      <c r="AM33287" s="445"/>
    </row>
    <row r="33288" spans="39:39">
      <c r="AM33288" s="445"/>
    </row>
    <row r="33289" spans="39:39">
      <c r="AM33289" s="445"/>
    </row>
    <row r="33290" spans="39:39">
      <c r="AM33290" s="445"/>
    </row>
    <row r="33291" spans="39:39">
      <c r="AM33291" s="445"/>
    </row>
    <row r="33292" spans="39:39">
      <c r="AM33292" s="445"/>
    </row>
    <row r="33293" spans="39:39">
      <c r="AM33293" s="445"/>
    </row>
    <row r="33294" spans="39:39">
      <c r="AM33294" s="445"/>
    </row>
    <row r="33295" spans="39:39">
      <c r="AM33295" s="445"/>
    </row>
    <row r="33296" spans="39:39">
      <c r="AM33296" s="445"/>
    </row>
    <row r="33297" spans="39:39">
      <c r="AM33297" s="445"/>
    </row>
    <row r="33298" spans="39:39">
      <c r="AM33298" s="445"/>
    </row>
    <row r="33299" spans="39:39">
      <c r="AM33299" s="445"/>
    </row>
    <row r="33300" spans="39:39">
      <c r="AM33300" s="445"/>
    </row>
    <row r="33301" spans="39:39">
      <c r="AM33301" s="445"/>
    </row>
    <row r="33302" spans="39:39">
      <c r="AM33302" s="445"/>
    </row>
    <row r="33303" spans="39:39">
      <c r="AM33303" s="445"/>
    </row>
    <row r="33304" spans="39:39">
      <c r="AM33304" s="445"/>
    </row>
    <row r="33305" spans="39:39">
      <c r="AM33305" s="445"/>
    </row>
    <row r="33306" spans="39:39">
      <c r="AM33306" s="445"/>
    </row>
    <row r="33307" spans="39:39">
      <c r="AM33307" s="445"/>
    </row>
    <row r="33308" spans="39:39">
      <c r="AM33308" s="445"/>
    </row>
    <row r="33309" spans="39:39">
      <c r="AM33309" s="445"/>
    </row>
    <row r="33310" spans="39:39">
      <c r="AM33310" s="445"/>
    </row>
    <row r="33311" spans="39:39">
      <c r="AM33311" s="445"/>
    </row>
    <row r="33312" spans="39:39">
      <c r="AM33312" s="445"/>
    </row>
    <row r="33313" spans="39:39">
      <c r="AM33313" s="445"/>
    </row>
    <row r="33314" spans="39:39">
      <c r="AM33314" s="445"/>
    </row>
    <row r="33315" spans="39:39">
      <c r="AM33315" s="445"/>
    </row>
    <row r="33316" spans="39:39">
      <c r="AM33316" s="445"/>
    </row>
    <row r="33317" spans="39:39">
      <c r="AM33317" s="445"/>
    </row>
    <row r="33318" spans="39:39">
      <c r="AM33318" s="445"/>
    </row>
    <row r="33319" spans="39:39">
      <c r="AM33319" s="445"/>
    </row>
    <row r="33320" spans="39:39">
      <c r="AM33320" s="445"/>
    </row>
    <row r="33321" spans="39:39">
      <c r="AM33321" s="445"/>
    </row>
    <row r="33322" spans="39:39">
      <c r="AM33322" s="445"/>
    </row>
    <row r="33323" spans="39:39">
      <c r="AM33323" s="445"/>
    </row>
    <row r="33324" spans="39:39">
      <c r="AM33324" s="445"/>
    </row>
    <row r="33325" spans="39:39">
      <c r="AM33325" s="445"/>
    </row>
    <row r="33326" spans="39:39">
      <c r="AM33326" s="445"/>
    </row>
    <row r="33327" spans="39:39">
      <c r="AM33327" s="445"/>
    </row>
    <row r="33328" spans="39:39">
      <c r="AM33328" s="445"/>
    </row>
    <row r="33329" spans="39:39">
      <c r="AM33329" s="445"/>
    </row>
    <row r="33330" spans="39:39">
      <c r="AM33330" s="445"/>
    </row>
    <row r="33331" spans="39:39">
      <c r="AM33331" s="445"/>
    </row>
    <row r="33332" spans="39:39">
      <c r="AM33332" s="445"/>
    </row>
    <row r="33333" spans="39:39">
      <c r="AM33333" s="445"/>
    </row>
    <row r="33334" spans="39:39">
      <c r="AM33334" s="445"/>
    </row>
    <row r="33335" spans="39:39">
      <c r="AM33335" s="445"/>
    </row>
    <row r="33336" spans="39:39">
      <c r="AM33336" s="445"/>
    </row>
    <row r="33337" spans="39:39">
      <c r="AM33337" s="445"/>
    </row>
    <row r="33338" spans="39:39">
      <c r="AM33338" s="445"/>
    </row>
    <row r="33339" spans="39:39">
      <c r="AM33339" s="445"/>
    </row>
    <row r="33340" spans="39:39">
      <c r="AM33340" s="445"/>
    </row>
    <row r="33341" spans="39:39">
      <c r="AM33341" s="445"/>
    </row>
    <row r="33342" spans="39:39">
      <c r="AM33342" s="445"/>
    </row>
    <row r="33343" spans="39:39">
      <c r="AM33343" s="445"/>
    </row>
    <row r="33344" spans="39:39">
      <c r="AM33344" s="445"/>
    </row>
    <row r="33345" spans="39:39">
      <c r="AM33345" s="445"/>
    </row>
    <row r="33346" spans="39:39">
      <c r="AM33346" s="445"/>
    </row>
    <row r="33347" spans="39:39">
      <c r="AM33347" s="445"/>
    </row>
    <row r="33348" spans="39:39">
      <c r="AM33348" s="445"/>
    </row>
    <row r="33349" spans="39:39">
      <c r="AM33349" s="445"/>
    </row>
    <row r="33350" spans="39:39">
      <c r="AM33350" s="445"/>
    </row>
    <row r="33351" spans="39:39">
      <c r="AM33351" s="445"/>
    </row>
    <row r="33352" spans="39:39">
      <c r="AM33352" s="445"/>
    </row>
    <row r="33353" spans="39:39">
      <c r="AM33353" s="445"/>
    </row>
    <row r="33354" spans="39:39">
      <c r="AM33354" s="445"/>
    </row>
    <row r="33355" spans="39:39">
      <c r="AM33355" s="445"/>
    </row>
    <row r="33356" spans="39:39">
      <c r="AM33356" s="445"/>
    </row>
    <row r="33357" spans="39:39">
      <c r="AM33357" s="445"/>
    </row>
    <row r="33358" spans="39:39">
      <c r="AM33358" s="445"/>
    </row>
    <row r="33359" spans="39:39">
      <c r="AM33359" s="445"/>
    </row>
    <row r="33360" spans="39:39">
      <c r="AM33360" s="445"/>
    </row>
    <row r="33361" spans="39:39">
      <c r="AM33361" s="445"/>
    </row>
    <row r="33362" spans="39:39">
      <c r="AM33362" s="445"/>
    </row>
    <row r="33363" spans="39:39">
      <c r="AM33363" s="445"/>
    </row>
    <row r="33364" spans="39:39">
      <c r="AM33364" s="445"/>
    </row>
    <row r="33365" spans="39:39">
      <c r="AM33365" s="445"/>
    </row>
    <row r="33366" spans="39:39">
      <c r="AM33366" s="445"/>
    </row>
    <row r="33367" spans="39:39">
      <c r="AM33367" s="445"/>
    </row>
    <row r="33368" spans="39:39">
      <c r="AM33368" s="445"/>
    </row>
    <row r="33369" spans="39:39">
      <c r="AM33369" s="445"/>
    </row>
    <row r="33370" spans="39:39">
      <c r="AM33370" s="445"/>
    </row>
    <row r="33371" spans="39:39">
      <c r="AM33371" s="445"/>
    </row>
    <row r="33372" spans="39:39">
      <c r="AM33372" s="445"/>
    </row>
    <row r="33373" spans="39:39">
      <c r="AM33373" s="445"/>
    </row>
    <row r="33374" spans="39:39">
      <c r="AM33374" s="445"/>
    </row>
    <row r="33375" spans="39:39">
      <c r="AM33375" s="445"/>
    </row>
    <row r="33376" spans="39:39">
      <c r="AM33376" s="445"/>
    </row>
    <row r="33377" spans="39:39">
      <c r="AM33377" s="445"/>
    </row>
    <row r="33378" spans="39:39">
      <c r="AM33378" s="445"/>
    </row>
    <row r="33379" spans="39:39">
      <c r="AM33379" s="445"/>
    </row>
    <row r="33380" spans="39:39">
      <c r="AM33380" s="445"/>
    </row>
    <row r="33381" spans="39:39">
      <c r="AM33381" s="445"/>
    </row>
    <row r="33382" spans="39:39">
      <c r="AM33382" s="445"/>
    </row>
    <row r="33383" spans="39:39">
      <c r="AM33383" s="445"/>
    </row>
    <row r="33384" spans="39:39">
      <c r="AM33384" s="445"/>
    </row>
    <row r="33385" spans="39:39">
      <c r="AM33385" s="445"/>
    </row>
    <row r="33386" spans="39:39">
      <c r="AM33386" s="445"/>
    </row>
    <row r="33387" spans="39:39">
      <c r="AM33387" s="445"/>
    </row>
    <row r="33388" spans="39:39">
      <c r="AM33388" s="445"/>
    </row>
    <row r="33389" spans="39:39">
      <c r="AM33389" s="445"/>
    </row>
    <row r="33390" spans="39:39">
      <c r="AM33390" s="445"/>
    </row>
    <row r="33391" spans="39:39">
      <c r="AM33391" s="445"/>
    </row>
    <row r="33392" spans="39:39">
      <c r="AM33392" s="445"/>
    </row>
    <row r="33393" spans="39:39">
      <c r="AM33393" s="445"/>
    </row>
    <row r="33394" spans="39:39">
      <c r="AM33394" s="445"/>
    </row>
    <row r="33395" spans="39:39">
      <c r="AM33395" s="445"/>
    </row>
    <row r="33396" spans="39:39">
      <c r="AM33396" s="445"/>
    </row>
    <row r="33397" spans="39:39">
      <c r="AM33397" s="445"/>
    </row>
    <row r="33398" spans="39:39">
      <c r="AM33398" s="445"/>
    </row>
    <row r="33399" spans="39:39">
      <c r="AM33399" s="445"/>
    </row>
    <row r="33400" spans="39:39">
      <c r="AM33400" s="445"/>
    </row>
    <row r="33401" spans="39:39">
      <c r="AM33401" s="445"/>
    </row>
    <row r="33402" spans="39:39">
      <c r="AM33402" s="445"/>
    </row>
    <row r="33403" spans="39:39">
      <c r="AM33403" s="445"/>
    </row>
    <row r="33404" spans="39:39">
      <c r="AM33404" s="445"/>
    </row>
    <row r="33405" spans="39:39">
      <c r="AM33405" s="445"/>
    </row>
    <row r="33406" spans="39:39">
      <c r="AM33406" s="445"/>
    </row>
    <row r="33407" spans="39:39">
      <c r="AM33407" s="445"/>
    </row>
    <row r="33408" spans="39:39">
      <c r="AM33408" s="445"/>
    </row>
    <row r="33409" spans="39:39">
      <c r="AM33409" s="445"/>
    </row>
    <row r="33410" spans="39:39">
      <c r="AM33410" s="445"/>
    </row>
    <row r="33411" spans="39:39">
      <c r="AM33411" s="445"/>
    </row>
    <row r="33412" spans="39:39">
      <c r="AM33412" s="445"/>
    </row>
    <row r="33413" spans="39:39">
      <c r="AM33413" s="445"/>
    </row>
    <row r="33414" spans="39:39">
      <c r="AM33414" s="445"/>
    </row>
    <row r="33415" spans="39:39">
      <c r="AM33415" s="445"/>
    </row>
    <row r="33416" spans="39:39">
      <c r="AM33416" s="445"/>
    </row>
    <row r="33417" spans="39:39">
      <c r="AM33417" s="445"/>
    </row>
    <row r="33418" spans="39:39">
      <c r="AM33418" s="445"/>
    </row>
    <row r="33419" spans="39:39">
      <c r="AM33419" s="445"/>
    </row>
    <row r="33420" spans="39:39">
      <c r="AM33420" s="445"/>
    </row>
    <row r="33421" spans="39:39">
      <c r="AM33421" s="445"/>
    </row>
    <row r="33422" spans="39:39">
      <c r="AM33422" s="445"/>
    </row>
    <row r="33423" spans="39:39">
      <c r="AM33423" s="445"/>
    </row>
    <row r="33424" spans="39:39">
      <c r="AM33424" s="445"/>
    </row>
    <row r="33425" spans="39:39">
      <c r="AM33425" s="445"/>
    </row>
    <row r="33426" spans="39:39">
      <c r="AM33426" s="445"/>
    </row>
    <row r="33427" spans="39:39">
      <c r="AM33427" s="445"/>
    </row>
    <row r="33428" spans="39:39">
      <c r="AM33428" s="445"/>
    </row>
    <row r="33429" spans="39:39">
      <c r="AM33429" s="445"/>
    </row>
    <row r="33430" spans="39:39">
      <c r="AM33430" s="445"/>
    </row>
    <row r="33431" spans="39:39">
      <c r="AM33431" s="445"/>
    </row>
    <row r="33432" spans="39:39">
      <c r="AM33432" s="445"/>
    </row>
    <row r="33433" spans="39:39">
      <c r="AM33433" s="445"/>
    </row>
    <row r="33434" spans="39:39">
      <c r="AM33434" s="445"/>
    </row>
    <row r="33435" spans="39:39">
      <c r="AM33435" s="445"/>
    </row>
    <row r="33436" spans="39:39">
      <c r="AM33436" s="445"/>
    </row>
    <row r="33437" spans="39:39">
      <c r="AM33437" s="445"/>
    </row>
    <row r="33438" spans="39:39">
      <c r="AM33438" s="445"/>
    </row>
    <row r="33439" spans="39:39">
      <c r="AM33439" s="445"/>
    </row>
    <row r="33440" spans="39:39">
      <c r="AM33440" s="445"/>
    </row>
    <row r="33441" spans="39:39">
      <c r="AM33441" s="445"/>
    </row>
    <row r="33442" spans="39:39">
      <c r="AM33442" s="445"/>
    </row>
    <row r="33443" spans="39:39">
      <c r="AM33443" s="445"/>
    </row>
    <row r="33444" spans="39:39">
      <c r="AM33444" s="445"/>
    </row>
    <row r="33445" spans="39:39">
      <c r="AM33445" s="445"/>
    </row>
    <row r="33446" spans="39:39">
      <c r="AM33446" s="445"/>
    </row>
    <row r="33447" spans="39:39">
      <c r="AM33447" s="445"/>
    </row>
    <row r="33448" spans="39:39">
      <c r="AM33448" s="445"/>
    </row>
    <row r="33449" spans="39:39">
      <c r="AM33449" s="445"/>
    </row>
    <row r="33450" spans="39:39">
      <c r="AM33450" s="445"/>
    </row>
    <row r="33451" spans="39:39">
      <c r="AM33451" s="445"/>
    </row>
    <row r="33452" spans="39:39">
      <c r="AM33452" s="445"/>
    </row>
    <row r="33453" spans="39:39">
      <c r="AM33453" s="445"/>
    </row>
    <row r="33454" spans="39:39">
      <c r="AM33454" s="445"/>
    </row>
    <row r="33455" spans="39:39">
      <c r="AM33455" s="445"/>
    </row>
    <row r="33456" spans="39:39">
      <c r="AM33456" s="445"/>
    </row>
    <row r="33457" spans="39:39">
      <c r="AM33457" s="445"/>
    </row>
    <row r="33458" spans="39:39">
      <c r="AM33458" s="445"/>
    </row>
    <row r="33459" spans="39:39">
      <c r="AM33459" s="445"/>
    </row>
    <row r="33460" spans="39:39">
      <c r="AM33460" s="445"/>
    </row>
    <row r="33461" spans="39:39">
      <c r="AM33461" s="445"/>
    </row>
    <row r="33462" spans="39:39">
      <c r="AM33462" s="445"/>
    </row>
    <row r="33463" spans="39:39">
      <c r="AM33463" s="445"/>
    </row>
    <row r="33464" spans="39:39">
      <c r="AM33464" s="445"/>
    </row>
    <row r="33465" spans="39:39">
      <c r="AM33465" s="445"/>
    </row>
    <row r="33466" spans="39:39">
      <c r="AM33466" s="445"/>
    </row>
    <row r="33467" spans="39:39">
      <c r="AM33467" s="445"/>
    </row>
    <row r="33468" spans="39:39">
      <c r="AM33468" s="445"/>
    </row>
    <row r="33469" spans="39:39">
      <c r="AM33469" s="445"/>
    </row>
    <row r="33470" spans="39:39">
      <c r="AM33470" s="445"/>
    </row>
    <row r="33471" spans="39:39">
      <c r="AM33471" s="445"/>
    </row>
    <row r="33472" spans="39:39">
      <c r="AM33472" s="445"/>
    </row>
    <row r="33473" spans="39:39">
      <c r="AM33473" s="445"/>
    </row>
    <row r="33474" spans="39:39">
      <c r="AM33474" s="445"/>
    </row>
    <row r="33475" spans="39:39">
      <c r="AM33475" s="445"/>
    </row>
    <row r="33476" spans="39:39">
      <c r="AM33476" s="445"/>
    </row>
    <row r="33477" spans="39:39">
      <c r="AM33477" s="445"/>
    </row>
    <row r="33478" spans="39:39">
      <c r="AM33478" s="445"/>
    </row>
    <row r="33479" spans="39:39">
      <c r="AM33479" s="445"/>
    </row>
    <row r="33480" spans="39:39">
      <c r="AM33480" s="445"/>
    </row>
    <row r="33481" spans="39:39">
      <c r="AM33481" s="445"/>
    </row>
    <row r="33482" spans="39:39">
      <c r="AM33482" s="445"/>
    </row>
    <row r="33483" spans="39:39">
      <c r="AM33483" s="445"/>
    </row>
    <row r="33484" spans="39:39">
      <c r="AM33484" s="445"/>
    </row>
    <row r="33485" spans="39:39">
      <c r="AM33485" s="445"/>
    </row>
    <row r="33486" spans="39:39">
      <c r="AM33486" s="445"/>
    </row>
    <row r="33487" spans="39:39">
      <c r="AM33487" s="445"/>
    </row>
    <row r="33488" spans="39:39">
      <c r="AM33488" s="445"/>
    </row>
    <row r="33489" spans="39:39">
      <c r="AM33489" s="445"/>
    </row>
    <row r="33490" spans="39:39">
      <c r="AM33490" s="445"/>
    </row>
    <row r="33491" spans="39:39">
      <c r="AM33491" s="445"/>
    </row>
    <row r="33492" spans="39:39">
      <c r="AM33492" s="445"/>
    </row>
    <row r="33493" spans="39:39">
      <c r="AM33493" s="445"/>
    </row>
    <row r="33494" spans="39:39">
      <c r="AM33494" s="445"/>
    </row>
    <row r="33495" spans="39:39">
      <c r="AM33495" s="445"/>
    </row>
    <row r="33496" spans="39:39">
      <c r="AM33496" s="445"/>
    </row>
    <row r="33497" spans="39:39">
      <c r="AM33497" s="445"/>
    </row>
    <row r="33498" spans="39:39">
      <c r="AM33498" s="445"/>
    </row>
    <row r="33499" spans="39:39">
      <c r="AM33499" s="445"/>
    </row>
    <row r="33500" spans="39:39">
      <c r="AM33500" s="445"/>
    </row>
    <row r="33501" spans="39:39">
      <c r="AM33501" s="445"/>
    </row>
    <row r="33502" spans="39:39">
      <c r="AM33502" s="445"/>
    </row>
    <row r="33503" spans="39:39">
      <c r="AM33503" s="445"/>
    </row>
    <row r="33504" spans="39:39">
      <c r="AM33504" s="445"/>
    </row>
    <row r="33505" spans="39:39">
      <c r="AM33505" s="445"/>
    </row>
    <row r="33506" spans="39:39">
      <c r="AM33506" s="445"/>
    </row>
    <row r="33507" spans="39:39">
      <c r="AM33507" s="445"/>
    </row>
    <row r="33508" spans="39:39">
      <c r="AM33508" s="445"/>
    </row>
    <row r="33509" spans="39:39">
      <c r="AM33509" s="445"/>
    </row>
    <row r="33510" spans="39:39">
      <c r="AM33510" s="445"/>
    </row>
    <row r="33511" spans="39:39">
      <c r="AM33511" s="445"/>
    </row>
    <row r="33512" spans="39:39">
      <c r="AM33512" s="445"/>
    </row>
    <row r="33513" spans="39:39">
      <c r="AM33513" s="445"/>
    </row>
    <row r="33514" spans="39:39">
      <c r="AM33514" s="445"/>
    </row>
    <row r="33515" spans="39:39">
      <c r="AM33515" s="445"/>
    </row>
    <row r="33516" spans="39:39">
      <c r="AM33516" s="445"/>
    </row>
    <row r="33517" spans="39:39">
      <c r="AM33517" s="445"/>
    </row>
    <row r="33518" spans="39:39">
      <c r="AM33518" s="445"/>
    </row>
    <row r="33519" spans="39:39">
      <c r="AM33519" s="445"/>
    </row>
    <row r="33520" spans="39:39">
      <c r="AM33520" s="445"/>
    </row>
    <row r="33521" spans="39:39">
      <c r="AM33521" s="445"/>
    </row>
    <row r="33522" spans="39:39">
      <c r="AM33522" s="445"/>
    </row>
    <row r="33523" spans="39:39">
      <c r="AM33523" s="445"/>
    </row>
    <row r="33524" spans="39:39">
      <c r="AM33524" s="445"/>
    </row>
    <row r="33525" spans="39:39">
      <c r="AM33525" s="445"/>
    </row>
    <row r="33526" spans="39:39">
      <c r="AM33526" s="445"/>
    </row>
    <row r="33527" spans="39:39">
      <c r="AM33527" s="445"/>
    </row>
    <row r="33528" spans="39:39">
      <c r="AM33528" s="445"/>
    </row>
    <row r="33529" spans="39:39">
      <c r="AM33529" s="445"/>
    </row>
    <row r="33530" spans="39:39">
      <c r="AM33530" s="445"/>
    </row>
    <row r="33531" spans="39:39">
      <c r="AM33531" s="445"/>
    </row>
    <row r="33532" spans="39:39">
      <c r="AM33532" s="445"/>
    </row>
    <row r="33533" spans="39:39">
      <c r="AM33533" s="445"/>
    </row>
    <row r="33534" spans="39:39">
      <c r="AM33534" s="445"/>
    </row>
    <row r="33535" spans="39:39">
      <c r="AM33535" s="445"/>
    </row>
    <row r="33536" spans="39:39">
      <c r="AM33536" s="445"/>
    </row>
    <row r="33537" spans="39:39">
      <c r="AM33537" s="445"/>
    </row>
    <row r="33538" spans="39:39">
      <c r="AM33538" s="445"/>
    </row>
    <row r="33539" spans="39:39">
      <c r="AM33539" s="445"/>
    </row>
    <row r="33540" spans="39:39">
      <c r="AM33540" s="445"/>
    </row>
    <row r="33541" spans="39:39">
      <c r="AM33541" s="445"/>
    </row>
    <row r="33542" spans="39:39">
      <c r="AM33542" s="445"/>
    </row>
    <row r="33543" spans="39:39">
      <c r="AM33543" s="445"/>
    </row>
    <row r="33544" spans="39:39">
      <c r="AM33544" s="445"/>
    </row>
    <row r="33545" spans="39:39">
      <c r="AM33545" s="445"/>
    </row>
    <row r="33546" spans="39:39">
      <c r="AM33546" s="445"/>
    </row>
    <row r="33547" spans="39:39">
      <c r="AM33547" s="445"/>
    </row>
    <row r="33548" spans="39:39">
      <c r="AM33548" s="445"/>
    </row>
    <row r="33549" spans="39:39">
      <c r="AM33549" s="445"/>
    </row>
    <row r="33550" spans="39:39">
      <c r="AM33550" s="445"/>
    </row>
    <row r="33551" spans="39:39">
      <c r="AM33551" s="445"/>
    </row>
    <row r="33552" spans="39:39">
      <c r="AM33552" s="445"/>
    </row>
    <row r="33553" spans="39:39">
      <c r="AM33553" s="445"/>
    </row>
    <row r="33554" spans="39:39">
      <c r="AM33554" s="445"/>
    </row>
    <row r="33555" spans="39:39">
      <c r="AM33555" s="445"/>
    </row>
    <row r="33556" spans="39:39">
      <c r="AM33556" s="445"/>
    </row>
    <row r="33557" spans="39:39">
      <c r="AM33557" s="445"/>
    </row>
    <row r="33558" spans="39:39">
      <c r="AM33558" s="445"/>
    </row>
    <row r="33559" spans="39:39">
      <c r="AM33559" s="445"/>
    </row>
    <row r="33560" spans="39:39">
      <c r="AM33560" s="445"/>
    </row>
    <row r="33561" spans="39:39">
      <c r="AM33561" s="445"/>
    </row>
    <row r="33562" spans="39:39">
      <c r="AM33562" s="445"/>
    </row>
    <row r="33563" spans="39:39">
      <c r="AM33563" s="445"/>
    </row>
    <row r="33564" spans="39:39">
      <c r="AM33564" s="445"/>
    </row>
    <row r="33565" spans="39:39">
      <c r="AM33565" s="445"/>
    </row>
    <row r="33566" spans="39:39">
      <c r="AM33566" s="445"/>
    </row>
    <row r="33567" spans="39:39">
      <c r="AM33567" s="445"/>
    </row>
    <row r="33568" spans="39:39">
      <c r="AM33568" s="445"/>
    </row>
    <row r="33569" spans="39:39">
      <c r="AM33569" s="445"/>
    </row>
    <row r="33570" spans="39:39">
      <c r="AM33570" s="445"/>
    </row>
    <row r="33571" spans="39:39">
      <c r="AM33571" s="445"/>
    </row>
    <row r="33572" spans="39:39">
      <c r="AM33572" s="445"/>
    </row>
    <row r="33573" spans="39:39">
      <c r="AM33573" s="445"/>
    </row>
    <row r="33574" spans="39:39">
      <c r="AM33574" s="445"/>
    </row>
    <row r="33575" spans="39:39">
      <c r="AM33575" s="445"/>
    </row>
    <row r="33576" spans="39:39">
      <c r="AM33576" s="445"/>
    </row>
    <row r="33577" spans="39:39">
      <c r="AM33577" s="445"/>
    </row>
    <row r="33578" spans="39:39">
      <c r="AM33578" s="445"/>
    </row>
    <row r="33579" spans="39:39">
      <c r="AM33579" s="445"/>
    </row>
    <row r="33580" spans="39:39">
      <c r="AM33580" s="445"/>
    </row>
    <row r="33581" spans="39:39">
      <c r="AM33581" s="445"/>
    </row>
    <row r="33582" spans="39:39">
      <c r="AM33582" s="445"/>
    </row>
    <row r="33583" spans="39:39">
      <c r="AM33583" s="445"/>
    </row>
    <row r="33584" spans="39:39">
      <c r="AM33584" s="445"/>
    </row>
    <row r="33585" spans="39:39">
      <c r="AM33585" s="445"/>
    </row>
    <row r="33586" spans="39:39">
      <c r="AM33586" s="445"/>
    </row>
    <row r="33587" spans="39:39">
      <c r="AM33587" s="445"/>
    </row>
    <row r="33588" spans="39:39">
      <c r="AM33588" s="445"/>
    </row>
    <row r="33589" spans="39:39">
      <c r="AM33589" s="445"/>
    </row>
    <row r="33590" spans="39:39">
      <c r="AM33590" s="445"/>
    </row>
    <row r="33591" spans="39:39">
      <c r="AM33591" s="445"/>
    </row>
    <row r="33592" spans="39:39">
      <c r="AM33592" s="445"/>
    </row>
    <row r="33593" spans="39:39">
      <c r="AM33593" s="445"/>
    </row>
    <row r="33594" spans="39:39">
      <c r="AM33594" s="445"/>
    </row>
    <row r="33595" spans="39:39">
      <c r="AM33595" s="445"/>
    </row>
    <row r="33596" spans="39:39">
      <c r="AM33596" s="445"/>
    </row>
    <row r="33597" spans="39:39">
      <c r="AM33597" s="445"/>
    </row>
    <row r="33598" spans="39:39">
      <c r="AM33598" s="445"/>
    </row>
    <row r="33599" spans="39:39">
      <c r="AM33599" s="445"/>
    </row>
    <row r="33600" spans="39:39">
      <c r="AM33600" s="445"/>
    </row>
    <row r="33601" spans="39:39">
      <c r="AM33601" s="445"/>
    </row>
    <row r="33602" spans="39:39">
      <c r="AM33602" s="445"/>
    </row>
    <row r="33603" spans="39:39">
      <c r="AM33603" s="445"/>
    </row>
    <row r="33604" spans="39:39">
      <c r="AM33604" s="445"/>
    </row>
    <row r="33605" spans="39:39">
      <c r="AM33605" s="445"/>
    </row>
    <row r="33606" spans="39:39">
      <c r="AM33606" s="445"/>
    </row>
    <row r="33607" spans="39:39">
      <c r="AM33607" s="445"/>
    </row>
    <row r="33608" spans="39:39">
      <c r="AM33608" s="445"/>
    </row>
    <row r="33609" spans="39:39">
      <c r="AM33609" s="445"/>
    </row>
    <row r="33610" spans="39:39">
      <c r="AM33610" s="445"/>
    </row>
    <row r="33611" spans="39:39">
      <c r="AM33611" s="445"/>
    </row>
    <row r="33612" spans="39:39">
      <c r="AM33612" s="445"/>
    </row>
    <row r="33613" spans="39:39">
      <c r="AM33613" s="445"/>
    </row>
    <row r="33614" spans="39:39">
      <c r="AM33614" s="445"/>
    </row>
    <row r="33615" spans="39:39">
      <c r="AM33615" s="445"/>
    </row>
    <row r="33616" spans="39:39">
      <c r="AM33616" s="445"/>
    </row>
    <row r="33617" spans="39:39">
      <c r="AM33617" s="445"/>
    </row>
    <row r="33618" spans="39:39">
      <c r="AM33618" s="445"/>
    </row>
    <row r="33619" spans="39:39">
      <c r="AM33619" s="445"/>
    </row>
    <row r="33620" spans="39:39">
      <c r="AM33620" s="445"/>
    </row>
    <row r="33621" spans="39:39">
      <c r="AM33621" s="445"/>
    </row>
    <row r="33622" spans="39:39">
      <c r="AM33622" s="445"/>
    </row>
    <row r="33623" spans="39:39">
      <c r="AM33623" s="445"/>
    </row>
    <row r="33624" spans="39:39">
      <c r="AM33624" s="445"/>
    </row>
    <row r="33625" spans="39:39">
      <c r="AM33625" s="445"/>
    </row>
    <row r="33626" spans="39:39">
      <c r="AM33626" s="445"/>
    </row>
    <row r="33627" spans="39:39">
      <c r="AM33627" s="445"/>
    </row>
    <row r="33628" spans="39:39">
      <c r="AM33628" s="445"/>
    </row>
    <row r="33629" spans="39:39">
      <c r="AM33629" s="445"/>
    </row>
    <row r="33630" spans="39:39">
      <c r="AM33630" s="445"/>
    </row>
    <row r="33631" spans="39:39">
      <c r="AM33631" s="445"/>
    </row>
    <row r="33632" spans="39:39">
      <c r="AM33632" s="445"/>
    </row>
    <row r="33633" spans="39:39">
      <c r="AM33633" s="445"/>
    </row>
    <row r="33634" spans="39:39">
      <c r="AM33634" s="445"/>
    </row>
    <row r="33635" spans="39:39">
      <c r="AM33635" s="445"/>
    </row>
    <row r="33636" spans="39:39">
      <c r="AM33636" s="445"/>
    </row>
    <row r="33637" spans="39:39">
      <c r="AM33637" s="445"/>
    </row>
    <row r="33638" spans="39:39">
      <c r="AM33638" s="445"/>
    </row>
    <row r="33639" spans="39:39">
      <c r="AM33639" s="445"/>
    </row>
    <row r="33640" spans="39:39">
      <c r="AM33640" s="445"/>
    </row>
    <row r="33641" spans="39:39">
      <c r="AM33641" s="445"/>
    </row>
    <row r="33642" spans="39:39">
      <c r="AM33642" s="445"/>
    </row>
    <row r="33643" spans="39:39">
      <c r="AM33643" s="445"/>
    </row>
    <row r="33644" spans="39:39">
      <c r="AM33644" s="445"/>
    </row>
    <row r="33645" spans="39:39">
      <c r="AM33645" s="445"/>
    </row>
    <row r="33646" spans="39:39">
      <c r="AM33646" s="445"/>
    </row>
    <row r="33647" spans="39:39">
      <c r="AM33647" s="445"/>
    </row>
    <row r="33648" spans="39:39">
      <c r="AM33648" s="445"/>
    </row>
    <row r="33649" spans="39:39">
      <c r="AM33649" s="445"/>
    </row>
    <row r="33650" spans="39:39">
      <c r="AM33650" s="445"/>
    </row>
    <row r="33651" spans="39:39">
      <c r="AM33651" s="445"/>
    </row>
    <row r="33652" spans="39:39">
      <c r="AM33652" s="445"/>
    </row>
    <row r="33653" spans="39:39">
      <c r="AM33653" s="445"/>
    </row>
    <row r="33654" spans="39:39">
      <c r="AM33654" s="445"/>
    </row>
    <row r="33655" spans="39:39">
      <c r="AM33655" s="445"/>
    </row>
    <row r="33656" spans="39:39">
      <c r="AM33656" s="445"/>
    </row>
    <row r="33657" spans="39:39">
      <c r="AM33657" s="445"/>
    </row>
    <row r="33658" spans="39:39">
      <c r="AM33658" s="445"/>
    </row>
    <row r="33659" spans="39:39">
      <c r="AM33659" s="445"/>
    </row>
    <row r="33660" spans="39:39">
      <c r="AM33660" s="445"/>
    </row>
    <row r="33661" spans="39:39">
      <c r="AM33661" s="445"/>
    </row>
    <row r="33662" spans="39:39">
      <c r="AM33662" s="445"/>
    </row>
    <row r="33663" spans="39:39">
      <c r="AM33663" s="445"/>
    </row>
    <row r="33664" spans="39:39">
      <c r="AM33664" s="445"/>
    </row>
    <row r="33665" spans="39:39">
      <c r="AM33665" s="445"/>
    </row>
    <row r="33666" spans="39:39">
      <c r="AM33666" s="445"/>
    </row>
    <row r="33667" spans="39:39">
      <c r="AM33667" s="445"/>
    </row>
    <row r="33668" spans="39:39">
      <c r="AM33668" s="445"/>
    </row>
    <row r="33669" spans="39:39">
      <c r="AM33669" s="445"/>
    </row>
    <row r="33670" spans="39:39">
      <c r="AM33670" s="445"/>
    </row>
    <row r="33671" spans="39:39">
      <c r="AM33671" s="445"/>
    </row>
    <row r="33672" spans="39:39">
      <c r="AM33672" s="445"/>
    </row>
    <row r="33673" spans="39:39">
      <c r="AM33673" s="445"/>
    </row>
    <row r="33674" spans="39:39">
      <c r="AM33674" s="445"/>
    </row>
    <row r="33675" spans="39:39">
      <c r="AM33675" s="445"/>
    </row>
    <row r="33676" spans="39:39">
      <c r="AM33676" s="445"/>
    </row>
    <row r="33677" spans="39:39">
      <c r="AM33677" s="445"/>
    </row>
    <row r="33678" spans="39:39">
      <c r="AM33678" s="445"/>
    </row>
    <row r="33679" spans="39:39">
      <c r="AM33679" s="445"/>
    </row>
    <row r="33680" spans="39:39">
      <c r="AM33680" s="445"/>
    </row>
    <row r="33681" spans="39:39">
      <c r="AM33681" s="445"/>
    </row>
    <row r="33682" spans="39:39">
      <c r="AM33682" s="445"/>
    </row>
    <row r="33683" spans="39:39">
      <c r="AM33683" s="445"/>
    </row>
    <row r="33684" spans="39:39">
      <c r="AM33684" s="445"/>
    </row>
    <row r="33685" spans="39:39">
      <c r="AM33685" s="445"/>
    </row>
    <row r="33686" spans="39:39">
      <c r="AM33686" s="445"/>
    </row>
    <row r="33687" spans="39:39">
      <c r="AM33687" s="445"/>
    </row>
    <row r="33688" spans="39:39">
      <c r="AM33688" s="445"/>
    </row>
    <row r="33689" spans="39:39">
      <c r="AM33689" s="445"/>
    </row>
    <row r="33690" spans="39:39">
      <c r="AM33690" s="445"/>
    </row>
    <row r="33691" spans="39:39">
      <c r="AM33691" s="445"/>
    </row>
    <row r="33692" spans="39:39">
      <c r="AM33692" s="445"/>
    </row>
    <row r="33693" spans="39:39">
      <c r="AM33693" s="445"/>
    </row>
    <row r="33694" spans="39:39">
      <c r="AM33694" s="445"/>
    </row>
    <row r="33695" spans="39:39">
      <c r="AM33695" s="445"/>
    </row>
    <row r="33696" spans="39:39">
      <c r="AM33696" s="445"/>
    </row>
    <row r="33697" spans="39:39">
      <c r="AM33697" s="445"/>
    </row>
    <row r="33698" spans="39:39">
      <c r="AM33698" s="445"/>
    </row>
    <row r="33699" spans="39:39">
      <c r="AM33699" s="445"/>
    </row>
    <row r="33700" spans="39:39">
      <c r="AM33700" s="445"/>
    </row>
    <row r="33701" spans="39:39">
      <c r="AM33701" s="445"/>
    </row>
    <row r="33702" spans="39:39">
      <c r="AM33702" s="445"/>
    </row>
    <row r="33703" spans="39:39">
      <c r="AM33703" s="445"/>
    </row>
    <row r="33704" spans="39:39">
      <c r="AM33704" s="445"/>
    </row>
    <row r="33705" spans="39:39">
      <c r="AM33705" s="445"/>
    </row>
    <row r="33706" spans="39:39">
      <c r="AM33706" s="445"/>
    </row>
    <row r="33707" spans="39:39">
      <c r="AM33707" s="445"/>
    </row>
    <row r="33708" spans="39:39">
      <c r="AM33708" s="445"/>
    </row>
    <row r="33709" spans="39:39">
      <c r="AM33709" s="445"/>
    </row>
    <row r="33710" spans="39:39">
      <c r="AM33710" s="445"/>
    </row>
    <row r="33711" spans="39:39">
      <c r="AM33711" s="445"/>
    </row>
    <row r="33712" spans="39:39">
      <c r="AM33712" s="445"/>
    </row>
    <row r="33713" spans="39:39">
      <c r="AM33713" s="445"/>
    </row>
    <row r="33714" spans="39:39">
      <c r="AM33714" s="445"/>
    </row>
    <row r="33715" spans="39:39">
      <c r="AM33715" s="445"/>
    </row>
    <row r="33716" spans="39:39">
      <c r="AM33716" s="445"/>
    </row>
    <row r="33717" spans="39:39">
      <c r="AM33717" s="445"/>
    </row>
    <row r="33718" spans="39:39">
      <c r="AM33718" s="445"/>
    </row>
    <row r="33719" spans="39:39">
      <c r="AM33719" s="445"/>
    </row>
    <row r="33720" spans="39:39">
      <c r="AM33720" s="445"/>
    </row>
    <row r="33721" spans="39:39">
      <c r="AM33721" s="445"/>
    </row>
    <row r="33722" spans="39:39">
      <c r="AM33722" s="445"/>
    </row>
    <row r="33723" spans="39:39">
      <c r="AM33723" s="445"/>
    </row>
    <row r="33724" spans="39:39">
      <c r="AM33724" s="445"/>
    </row>
    <row r="33725" spans="39:39">
      <c r="AM33725" s="445"/>
    </row>
    <row r="33726" spans="39:39">
      <c r="AM33726" s="445"/>
    </row>
    <row r="33727" spans="39:39">
      <c r="AM33727" s="445"/>
    </row>
    <row r="33728" spans="39:39">
      <c r="AM33728" s="445"/>
    </row>
    <row r="33729" spans="39:39">
      <c r="AM33729" s="445"/>
    </row>
    <row r="33730" spans="39:39">
      <c r="AM33730" s="445"/>
    </row>
    <row r="33731" spans="39:39">
      <c r="AM33731" s="445"/>
    </row>
    <row r="33732" spans="39:39">
      <c r="AM33732" s="445"/>
    </row>
    <row r="33733" spans="39:39">
      <c r="AM33733" s="445"/>
    </row>
    <row r="33734" spans="39:39">
      <c r="AM33734" s="445"/>
    </row>
    <row r="33735" spans="39:39">
      <c r="AM33735" s="445"/>
    </row>
    <row r="33736" spans="39:39">
      <c r="AM33736" s="445"/>
    </row>
    <row r="33737" spans="39:39">
      <c r="AM33737" s="445"/>
    </row>
    <row r="33738" spans="39:39">
      <c r="AM33738" s="445"/>
    </row>
    <row r="33739" spans="39:39">
      <c r="AM33739" s="445"/>
    </row>
    <row r="33740" spans="39:39">
      <c r="AM33740" s="445"/>
    </row>
    <row r="33741" spans="39:39">
      <c r="AM33741" s="445"/>
    </row>
    <row r="33742" spans="39:39">
      <c r="AM33742" s="445"/>
    </row>
    <row r="33743" spans="39:39">
      <c r="AM33743" s="445"/>
    </row>
    <row r="33744" spans="39:39">
      <c r="AM33744" s="445"/>
    </row>
    <row r="33745" spans="39:39">
      <c r="AM33745" s="445"/>
    </row>
    <row r="33746" spans="39:39">
      <c r="AM33746" s="445"/>
    </row>
    <row r="33747" spans="39:39">
      <c r="AM33747" s="445"/>
    </row>
    <row r="33748" spans="39:39">
      <c r="AM33748" s="445"/>
    </row>
    <row r="33749" spans="39:39">
      <c r="AM33749" s="445"/>
    </row>
    <row r="33750" spans="39:39">
      <c r="AM33750" s="445"/>
    </row>
    <row r="33751" spans="39:39">
      <c r="AM33751" s="445"/>
    </row>
    <row r="33752" spans="39:39">
      <c r="AM33752" s="445"/>
    </row>
    <row r="33753" spans="39:39">
      <c r="AM33753" s="445"/>
    </row>
    <row r="33754" spans="39:39">
      <c r="AM33754" s="445"/>
    </row>
    <row r="33755" spans="39:39">
      <c r="AM33755" s="445"/>
    </row>
    <row r="33756" spans="39:39">
      <c r="AM33756" s="445"/>
    </row>
    <row r="33757" spans="39:39">
      <c r="AM33757" s="445"/>
    </row>
    <row r="33758" spans="39:39">
      <c r="AM33758" s="445"/>
    </row>
    <row r="33759" spans="39:39">
      <c r="AM33759" s="445"/>
    </row>
    <row r="33760" spans="39:39">
      <c r="AM33760" s="445"/>
    </row>
    <row r="33761" spans="39:39">
      <c r="AM33761" s="445"/>
    </row>
    <row r="33762" spans="39:39">
      <c r="AM33762" s="445"/>
    </row>
    <row r="33763" spans="39:39">
      <c r="AM33763" s="445"/>
    </row>
    <row r="33764" spans="39:39">
      <c r="AM33764" s="445"/>
    </row>
    <row r="33765" spans="39:39">
      <c r="AM33765" s="445"/>
    </row>
    <row r="33766" spans="39:39">
      <c r="AM33766" s="445"/>
    </row>
    <row r="33767" spans="39:39">
      <c r="AM33767" s="445"/>
    </row>
    <row r="33768" spans="39:39">
      <c r="AM33768" s="445"/>
    </row>
    <row r="33769" spans="39:39">
      <c r="AM33769" s="445"/>
    </row>
    <row r="33770" spans="39:39">
      <c r="AM33770" s="445"/>
    </row>
    <row r="33771" spans="39:39">
      <c r="AM33771" s="445"/>
    </row>
    <row r="33772" spans="39:39">
      <c r="AM33772" s="445"/>
    </row>
    <row r="33773" spans="39:39">
      <c r="AM33773" s="445"/>
    </row>
    <row r="33774" spans="39:39">
      <c r="AM33774" s="445"/>
    </row>
    <row r="33775" spans="39:39">
      <c r="AM33775" s="445"/>
    </row>
    <row r="33776" spans="39:39">
      <c r="AM33776" s="445"/>
    </row>
    <row r="33777" spans="39:39">
      <c r="AM33777" s="445"/>
    </row>
    <row r="33778" spans="39:39">
      <c r="AM33778" s="445"/>
    </row>
    <row r="33779" spans="39:39">
      <c r="AM33779" s="445"/>
    </row>
    <row r="33780" spans="39:39">
      <c r="AM33780" s="445"/>
    </row>
    <row r="33781" spans="39:39">
      <c r="AM33781" s="445"/>
    </row>
    <row r="33782" spans="39:39">
      <c r="AM33782" s="445"/>
    </row>
    <row r="33783" spans="39:39">
      <c r="AM33783" s="445"/>
    </row>
    <row r="33784" spans="39:39">
      <c r="AM33784" s="445"/>
    </row>
    <row r="33785" spans="39:39">
      <c r="AM33785" s="445"/>
    </row>
    <row r="33786" spans="39:39">
      <c r="AM33786" s="445"/>
    </row>
    <row r="33787" spans="39:39">
      <c r="AM33787" s="445"/>
    </row>
    <row r="33788" spans="39:39">
      <c r="AM33788" s="445"/>
    </row>
    <row r="33789" spans="39:39">
      <c r="AM33789" s="445"/>
    </row>
    <row r="33790" spans="39:39">
      <c r="AM33790" s="445"/>
    </row>
    <row r="33791" spans="39:39">
      <c r="AM33791" s="445"/>
    </row>
    <row r="33792" spans="39:39">
      <c r="AM33792" s="445"/>
    </row>
    <row r="33793" spans="39:39">
      <c r="AM33793" s="445"/>
    </row>
    <row r="33794" spans="39:39">
      <c r="AM33794" s="445"/>
    </row>
    <row r="33795" spans="39:39">
      <c r="AM33795" s="445"/>
    </row>
    <row r="33796" spans="39:39">
      <c r="AM33796" s="445"/>
    </row>
    <row r="33797" spans="39:39">
      <c r="AM33797" s="445"/>
    </row>
    <row r="33798" spans="39:39">
      <c r="AM33798" s="445"/>
    </row>
    <row r="33799" spans="39:39">
      <c r="AM33799" s="445"/>
    </row>
    <row r="33800" spans="39:39">
      <c r="AM33800" s="445"/>
    </row>
    <row r="33801" spans="39:39">
      <c r="AM33801" s="445"/>
    </row>
    <row r="33802" spans="39:39">
      <c r="AM33802" s="445"/>
    </row>
    <row r="33803" spans="39:39">
      <c r="AM33803" s="445"/>
    </row>
    <row r="33804" spans="39:39">
      <c r="AM33804" s="445"/>
    </row>
    <row r="33805" spans="39:39">
      <c r="AM33805" s="445"/>
    </row>
    <row r="33806" spans="39:39">
      <c r="AM33806" s="445"/>
    </row>
    <row r="33807" spans="39:39">
      <c r="AM33807" s="445"/>
    </row>
    <row r="33808" spans="39:39">
      <c r="AM33808" s="445"/>
    </row>
    <row r="33809" spans="39:39">
      <c r="AM33809" s="445"/>
    </row>
    <row r="33810" spans="39:39">
      <c r="AM33810" s="445"/>
    </row>
    <row r="33811" spans="39:39">
      <c r="AM33811" s="445"/>
    </row>
    <row r="33812" spans="39:39">
      <c r="AM33812" s="445"/>
    </row>
    <row r="33813" spans="39:39">
      <c r="AM33813" s="445"/>
    </row>
    <row r="33814" spans="39:39">
      <c r="AM33814" s="445"/>
    </row>
    <row r="33815" spans="39:39">
      <c r="AM33815" s="445"/>
    </row>
    <row r="33816" spans="39:39">
      <c r="AM33816" s="445"/>
    </row>
    <row r="33817" spans="39:39">
      <c r="AM33817" s="445"/>
    </row>
    <row r="33818" spans="39:39">
      <c r="AM33818" s="445"/>
    </row>
    <row r="33819" spans="39:39">
      <c r="AM33819" s="445"/>
    </row>
    <row r="33820" spans="39:39">
      <c r="AM33820" s="445"/>
    </row>
    <row r="33821" spans="39:39">
      <c r="AM33821" s="445"/>
    </row>
    <row r="33822" spans="39:39">
      <c r="AM33822" s="445"/>
    </row>
    <row r="33823" spans="39:39">
      <c r="AM33823" s="445"/>
    </row>
    <row r="33824" spans="39:39">
      <c r="AM33824" s="445"/>
    </row>
    <row r="33825" spans="39:39">
      <c r="AM33825" s="445"/>
    </row>
    <row r="33826" spans="39:39">
      <c r="AM33826" s="445"/>
    </row>
    <row r="33827" spans="39:39">
      <c r="AM33827" s="445"/>
    </row>
    <row r="33828" spans="39:39">
      <c r="AM33828" s="445"/>
    </row>
    <row r="33829" spans="39:39">
      <c r="AM33829" s="445"/>
    </row>
    <row r="33830" spans="39:39">
      <c r="AM33830" s="445"/>
    </row>
    <row r="33831" spans="39:39">
      <c r="AM33831" s="445"/>
    </row>
    <row r="33832" spans="39:39">
      <c r="AM33832" s="445"/>
    </row>
    <row r="33833" spans="39:39">
      <c r="AM33833" s="445"/>
    </row>
    <row r="33834" spans="39:39">
      <c r="AM33834" s="445"/>
    </row>
    <row r="33835" spans="39:39">
      <c r="AM33835" s="445"/>
    </row>
    <row r="33836" spans="39:39">
      <c r="AM33836" s="445"/>
    </row>
    <row r="33837" spans="39:39">
      <c r="AM33837" s="445"/>
    </row>
    <row r="33838" spans="39:39">
      <c r="AM33838" s="445"/>
    </row>
    <row r="33839" spans="39:39">
      <c r="AM33839" s="445"/>
    </row>
    <row r="33840" spans="39:39">
      <c r="AM33840" s="445"/>
    </row>
    <row r="33841" spans="39:39">
      <c r="AM33841" s="445"/>
    </row>
    <row r="33842" spans="39:39">
      <c r="AM33842" s="445"/>
    </row>
    <row r="33843" spans="39:39">
      <c r="AM33843" s="445"/>
    </row>
    <row r="33844" spans="39:39">
      <c r="AM33844" s="445"/>
    </row>
    <row r="33845" spans="39:39">
      <c r="AM33845" s="445"/>
    </row>
    <row r="33846" spans="39:39">
      <c r="AM33846" s="445"/>
    </row>
    <row r="33847" spans="39:39">
      <c r="AM33847" s="445"/>
    </row>
    <row r="33848" spans="39:39">
      <c r="AM33848" s="445"/>
    </row>
    <row r="33849" spans="39:39">
      <c r="AM33849" s="445"/>
    </row>
    <row r="33850" spans="39:39">
      <c r="AM33850" s="445"/>
    </row>
    <row r="33851" spans="39:39">
      <c r="AM33851" s="445"/>
    </row>
    <row r="33852" spans="39:39">
      <c r="AM33852" s="445"/>
    </row>
    <row r="33853" spans="39:39">
      <c r="AM33853" s="445"/>
    </row>
    <row r="33854" spans="39:39">
      <c r="AM33854" s="445"/>
    </row>
    <row r="33855" spans="39:39">
      <c r="AM33855" s="445"/>
    </row>
    <row r="33856" spans="39:39">
      <c r="AM33856" s="445"/>
    </row>
    <row r="33857" spans="39:39">
      <c r="AM33857" s="445"/>
    </row>
    <row r="33858" spans="39:39">
      <c r="AM33858" s="445"/>
    </row>
    <row r="33859" spans="39:39">
      <c r="AM33859" s="445"/>
    </row>
    <row r="33860" spans="39:39">
      <c r="AM33860" s="445"/>
    </row>
    <row r="33861" spans="39:39">
      <c r="AM33861" s="445"/>
    </row>
    <row r="33862" spans="39:39">
      <c r="AM33862" s="445"/>
    </row>
    <row r="33863" spans="39:39">
      <c r="AM33863" s="445"/>
    </row>
    <row r="33864" spans="39:39">
      <c r="AM33864" s="445"/>
    </row>
    <row r="33865" spans="39:39">
      <c r="AM33865" s="445"/>
    </row>
    <row r="33866" spans="39:39">
      <c r="AM33866" s="445"/>
    </row>
    <row r="33867" spans="39:39">
      <c r="AM33867" s="445"/>
    </row>
    <row r="33868" spans="39:39">
      <c r="AM33868" s="445"/>
    </row>
    <row r="33869" spans="39:39">
      <c r="AM33869" s="445"/>
    </row>
    <row r="33870" spans="39:39">
      <c r="AM33870" s="445"/>
    </row>
    <row r="33871" spans="39:39">
      <c r="AM33871" s="445"/>
    </row>
    <row r="33872" spans="39:39">
      <c r="AM33872" s="445"/>
    </row>
    <row r="33873" spans="39:39">
      <c r="AM33873" s="445"/>
    </row>
    <row r="33874" spans="39:39">
      <c r="AM33874" s="445"/>
    </row>
    <row r="33875" spans="39:39">
      <c r="AM33875" s="445"/>
    </row>
    <row r="33876" spans="39:39">
      <c r="AM33876" s="445"/>
    </row>
    <row r="33877" spans="39:39">
      <c r="AM33877" s="445"/>
    </row>
    <row r="33878" spans="39:39">
      <c r="AM33878" s="445"/>
    </row>
    <row r="33879" spans="39:39">
      <c r="AM33879" s="445"/>
    </row>
    <row r="33880" spans="39:39">
      <c r="AM33880" s="445"/>
    </row>
    <row r="33881" spans="39:39">
      <c r="AM33881" s="445"/>
    </row>
    <row r="33882" spans="39:39">
      <c r="AM33882" s="445"/>
    </row>
    <row r="33883" spans="39:39">
      <c r="AM33883" s="445"/>
    </row>
    <row r="33884" spans="39:39">
      <c r="AM33884" s="445"/>
    </row>
    <row r="33885" spans="39:39">
      <c r="AM33885" s="445"/>
    </row>
    <row r="33886" spans="39:39">
      <c r="AM33886" s="445"/>
    </row>
    <row r="33887" spans="39:39">
      <c r="AM33887" s="445"/>
    </row>
    <row r="33888" spans="39:39">
      <c r="AM33888" s="445"/>
    </row>
    <row r="33889" spans="39:39">
      <c r="AM33889" s="445"/>
    </row>
    <row r="33890" spans="39:39">
      <c r="AM33890" s="445"/>
    </row>
    <row r="33891" spans="39:39">
      <c r="AM33891" s="445"/>
    </row>
    <row r="33892" spans="39:39">
      <c r="AM33892" s="445"/>
    </row>
    <row r="33893" spans="39:39">
      <c r="AM33893" s="445"/>
    </row>
    <row r="33894" spans="39:39">
      <c r="AM33894" s="445"/>
    </row>
    <row r="33895" spans="39:39">
      <c r="AM33895" s="445"/>
    </row>
    <row r="33896" spans="39:39">
      <c r="AM33896" s="445"/>
    </row>
    <row r="33897" spans="39:39">
      <c r="AM33897" s="445"/>
    </row>
    <row r="33898" spans="39:39">
      <c r="AM33898" s="445"/>
    </row>
    <row r="33899" spans="39:39">
      <c r="AM33899" s="445"/>
    </row>
    <row r="33900" spans="39:39">
      <c r="AM33900" s="445"/>
    </row>
    <row r="33901" spans="39:39">
      <c r="AM33901" s="445"/>
    </row>
    <row r="33902" spans="39:39">
      <c r="AM33902" s="445"/>
    </row>
    <row r="33903" spans="39:39">
      <c r="AM33903" s="445"/>
    </row>
    <row r="33904" spans="39:39">
      <c r="AM33904" s="445"/>
    </row>
    <row r="33905" spans="39:39">
      <c r="AM33905" s="445"/>
    </row>
    <row r="33906" spans="39:39">
      <c r="AM33906" s="445"/>
    </row>
    <row r="33907" spans="39:39">
      <c r="AM33907" s="445"/>
    </row>
    <row r="33908" spans="39:39">
      <c r="AM33908" s="445"/>
    </row>
    <row r="33909" spans="39:39">
      <c r="AM33909" s="445"/>
    </row>
    <row r="33910" spans="39:39">
      <c r="AM33910" s="445"/>
    </row>
    <row r="33911" spans="39:39">
      <c r="AM33911" s="445"/>
    </row>
    <row r="33912" spans="39:39">
      <c r="AM33912" s="445"/>
    </row>
    <row r="33913" spans="39:39">
      <c r="AM33913" s="445"/>
    </row>
    <row r="33914" spans="39:39">
      <c r="AM33914" s="445"/>
    </row>
    <row r="33915" spans="39:39">
      <c r="AM33915" s="445"/>
    </row>
    <row r="33916" spans="39:39">
      <c r="AM33916" s="445"/>
    </row>
    <row r="33917" spans="39:39">
      <c r="AM33917" s="445"/>
    </row>
    <row r="33918" spans="39:39">
      <c r="AM33918" s="445"/>
    </row>
    <row r="33919" spans="39:39">
      <c r="AM33919" s="445"/>
    </row>
    <row r="33920" spans="39:39">
      <c r="AM33920" s="445"/>
    </row>
    <row r="33921" spans="39:39">
      <c r="AM33921" s="445"/>
    </row>
    <row r="33922" spans="39:39">
      <c r="AM33922" s="445"/>
    </row>
    <row r="33923" spans="39:39">
      <c r="AM33923" s="445"/>
    </row>
    <row r="33924" spans="39:39">
      <c r="AM33924" s="445"/>
    </row>
    <row r="33925" spans="39:39">
      <c r="AM33925" s="445"/>
    </row>
    <row r="33926" spans="39:39">
      <c r="AM33926" s="445"/>
    </row>
    <row r="33927" spans="39:39">
      <c r="AM33927" s="445"/>
    </row>
    <row r="33928" spans="39:39">
      <c r="AM33928" s="445"/>
    </row>
    <row r="33929" spans="39:39">
      <c r="AM33929" s="445"/>
    </row>
    <row r="33930" spans="39:39">
      <c r="AM33930" s="445"/>
    </row>
    <row r="33931" spans="39:39">
      <c r="AM33931" s="445"/>
    </row>
    <row r="33932" spans="39:39">
      <c r="AM33932" s="445"/>
    </row>
    <row r="33933" spans="39:39">
      <c r="AM33933" s="445"/>
    </row>
    <row r="33934" spans="39:39">
      <c r="AM33934" s="445"/>
    </row>
    <row r="33935" spans="39:39">
      <c r="AM33935" s="445"/>
    </row>
    <row r="33936" spans="39:39">
      <c r="AM33936" s="445"/>
    </row>
    <row r="33937" spans="39:39">
      <c r="AM33937" s="445"/>
    </row>
    <row r="33938" spans="39:39">
      <c r="AM33938" s="445"/>
    </row>
    <row r="33939" spans="39:39">
      <c r="AM33939" s="445"/>
    </row>
    <row r="33940" spans="39:39">
      <c r="AM33940" s="445"/>
    </row>
    <row r="33941" spans="39:39">
      <c r="AM33941" s="445"/>
    </row>
    <row r="33942" spans="39:39">
      <c r="AM33942" s="445"/>
    </row>
    <row r="33943" spans="39:39">
      <c r="AM33943" s="445"/>
    </row>
    <row r="33944" spans="39:39">
      <c r="AM33944" s="445"/>
    </row>
    <row r="33945" spans="39:39">
      <c r="AM33945" s="445"/>
    </row>
    <row r="33946" spans="39:39">
      <c r="AM33946" s="445"/>
    </row>
    <row r="33947" spans="39:39">
      <c r="AM33947" s="445"/>
    </row>
    <row r="33948" spans="39:39">
      <c r="AM33948" s="445"/>
    </row>
    <row r="33949" spans="39:39">
      <c r="AM33949" s="445"/>
    </row>
    <row r="33950" spans="39:39">
      <c r="AM33950" s="445"/>
    </row>
    <row r="33951" spans="39:39">
      <c r="AM33951" s="445"/>
    </row>
    <row r="33952" spans="39:39">
      <c r="AM33952" s="445"/>
    </row>
    <row r="33953" spans="39:39">
      <c r="AM33953" s="445"/>
    </row>
    <row r="33954" spans="39:39">
      <c r="AM33954" s="445"/>
    </row>
    <row r="33955" spans="39:39">
      <c r="AM33955" s="445"/>
    </row>
    <row r="33956" spans="39:39">
      <c r="AM33956" s="445"/>
    </row>
    <row r="33957" spans="39:39">
      <c r="AM33957" s="445"/>
    </row>
    <row r="33958" spans="39:39">
      <c r="AM33958" s="445"/>
    </row>
    <row r="33959" spans="39:39">
      <c r="AM33959" s="445"/>
    </row>
    <row r="33960" spans="39:39">
      <c r="AM33960" s="445"/>
    </row>
    <row r="33961" spans="39:39">
      <c r="AM33961" s="445"/>
    </row>
    <row r="33962" spans="39:39">
      <c r="AM33962" s="445"/>
    </row>
    <row r="33963" spans="39:39">
      <c r="AM33963" s="445"/>
    </row>
    <row r="33964" spans="39:39">
      <c r="AM33964" s="445"/>
    </row>
    <row r="33965" spans="39:39">
      <c r="AM33965" s="445"/>
    </row>
    <row r="33966" spans="39:39">
      <c r="AM33966" s="445"/>
    </row>
    <row r="33967" spans="39:39">
      <c r="AM33967" s="445"/>
    </row>
    <row r="33968" spans="39:39">
      <c r="AM33968" s="445"/>
    </row>
    <row r="33969" spans="39:39">
      <c r="AM33969" s="445"/>
    </row>
    <row r="33970" spans="39:39">
      <c r="AM33970" s="445"/>
    </row>
    <row r="33971" spans="39:39">
      <c r="AM33971" s="445"/>
    </row>
    <row r="33972" spans="39:39">
      <c r="AM33972" s="445"/>
    </row>
    <row r="33973" spans="39:39">
      <c r="AM33973" s="445"/>
    </row>
    <row r="33974" spans="39:39">
      <c r="AM33974" s="445"/>
    </row>
    <row r="33975" spans="39:39">
      <c r="AM33975" s="445"/>
    </row>
    <row r="33976" spans="39:39">
      <c r="AM33976" s="445"/>
    </row>
    <row r="33977" spans="39:39">
      <c r="AM33977" s="445"/>
    </row>
    <row r="33978" spans="39:39">
      <c r="AM33978" s="445"/>
    </row>
    <row r="33979" spans="39:39">
      <c r="AM33979" s="445"/>
    </row>
    <row r="33980" spans="39:39">
      <c r="AM33980" s="445"/>
    </row>
    <row r="33981" spans="39:39">
      <c r="AM33981" s="445"/>
    </row>
    <row r="33982" spans="39:39">
      <c r="AM33982" s="445"/>
    </row>
    <row r="33983" spans="39:39">
      <c r="AM33983" s="445"/>
    </row>
    <row r="33984" spans="39:39">
      <c r="AM33984" s="445"/>
    </row>
    <row r="33985" spans="39:39">
      <c r="AM33985" s="445"/>
    </row>
    <row r="33986" spans="39:39">
      <c r="AM33986" s="445"/>
    </row>
    <row r="33987" spans="39:39">
      <c r="AM33987" s="445"/>
    </row>
    <row r="33988" spans="39:39">
      <c r="AM33988" s="445"/>
    </row>
    <row r="33989" spans="39:39">
      <c r="AM33989" s="445"/>
    </row>
    <row r="33990" spans="39:39">
      <c r="AM33990" s="445"/>
    </row>
    <row r="33991" spans="39:39">
      <c r="AM33991" s="445"/>
    </row>
    <row r="33992" spans="39:39">
      <c r="AM33992" s="445"/>
    </row>
    <row r="33993" spans="39:39">
      <c r="AM33993" s="445"/>
    </row>
    <row r="33994" spans="39:39">
      <c r="AM33994" s="445"/>
    </row>
    <row r="33995" spans="39:39">
      <c r="AM33995" s="445"/>
    </row>
    <row r="33996" spans="39:39">
      <c r="AM33996" s="445"/>
    </row>
    <row r="33997" spans="39:39">
      <c r="AM33997" s="445"/>
    </row>
    <row r="33998" spans="39:39">
      <c r="AM33998" s="445"/>
    </row>
    <row r="33999" spans="39:39">
      <c r="AM33999" s="445"/>
    </row>
    <row r="34000" spans="39:39">
      <c r="AM34000" s="445"/>
    </row>
    <row r="34001" spans="39:39">
      <c r="AM34001" s="445"/>
    </row>
    <row r="34002" spans="39:39">
      <c r="AM34002" s="445"/>
    </row>
    <row r="34003" spans="39:39">
      <c r="AM34003" s="445"/>
    </row>
    <row r="34004" spans="39:39">
      <c r="AM34004" s="445"/>
    </row>
    <row r="34005" spans="39:39">
      <c r="AM34005" s="445"/>
    </row>
    <row r="34006" spans="39:39">
      <c r="AM34006" s="445"/>
    </row>
    <row r="34007" spans="39:39">
      <c r="AM34007" s="445"/>
    </row>
    <row r="34008" spans="39:39">
      <c r="AM34008" s="445"/>
    </row>
    <row r="34009" spans="39:39">
      <c r="AM34009" s="445"/>
    </row>
    <row r="34010" spans="39:39">
      <c r="AM34010" s="445"/>
    </row>
    <row r="34011" spans="39:39">
      <c r="AM34011" s="445"/>
    </row>
    <row r="34012" spans="39:39">
      <c r="AM34012" s="445"/>
    </row>
    <row r="34013" spans="39:39">
      <c r="AM34013" s="445"/>
    </row>
    <row r="34014" spans="39:39">
      <c r="AM34014" s="445"/>
    </row>
    <row r="34015" spans="39:39">
      <c r="AM34015" s="445"/>
    </row>
    <row r="34016" spans="39:39">
      <c r="AM34016" s="445"/>
    </row>
    <row r="34017" spans="39:39">
      <c r="AM34017" s="445"/>
    </row>
    <row r="34018" spans="39:39">
      <c r="AM34018" s="445"/>
    </row>
    <row r="34019" spans="39:39">
      <c r="AM34019" s="445"/>
    </row>
    <row r="34020" spans="39:39">
      <c r="AM34020" s="445"/>
    </row>
    <row r="34021" spans="39:39">
      <c r="AM34021" s="445"/>
    </row>
    <row r="34022" spans="39:39">
      <c r="AM34022" s="445"/>
    </row>
    <row r="34023" spans="39:39">
      <c r="AM34023" s="445"/>
    </row>
    <row r="34024" spans="39:39">
      <c r="AM34024" s="445"/>
    </row>
    <row r="34025" spans="39:39">
      <c r="AM34025" s="445"/>
    </row>
    <row r="34026" spans="39:39">
      <c r="AM34026" s="445"/>
    </row>
    <row r="34027" spans="39:39">
      <c r="AM34027" s="445"/>
    </row>
    <row r="34028" spans="39:39">
      <c r="AM34028" s="445"/>
    </row>
    <row r="34029" spans="39:39">
      <c r="AM34029" s="445"/>
    </row>
    <row r="34030" spans="39:39">
      <c r="AM34030" s="445"/>
    </row>
    <row r="34031" spans="39:39">
      <c r="AM34031" s="445"/>
    </row>
    <row r="34032" spans="39:39">
      <c r="AM34032" s="445"/>
    </row>
    <row r="34033" spans="39:39">
      <c r="AM34033" s="445"/>
    </row>
    <row r="34034" spans="39:39">
      <c r="AM34034" s="445"/>
    </row>
    <row r="34035" spans="39:39">
      <c r="AM34035" s="445"/>
    </row>
    <row r="34036" spans="39:39">
      <c r="AM34036" s="445"/>
    </row>
    <row r="34037" spans="39:39">
      <c r="AM34037" s="445"/>
    </row>
    <row r="34038" spans="39:39">
      <c r="AM34038" s="445"/>
    </row>
    <row r="34039" spans="39:39">
      <c r="AM34039" s="445"/>
    </row>
    <row r="34040" spans="39:39">
      <c r="AM34040" s="445"/>
    </row>
    <row r="34041" spans="39:39">
      <c r="AM34041" s="445"/>
    </row>
    <row r="34042" spans="39:39">
      <c r="AM34042" s="445"/>
    </row>
    <row r="34043" spans="39:39">
      <c r="AM34043" s="445"/>
    </row>
    <row r="34044" spans="39:39">
      <c r="AM34044" s="445"/>
    </row>
    <row r="34045" spans="39:39">
      <c r="AM34045" s="445"/>
    </row>
    <row r="34046" spans="39:39">
      <c r="AM34046" s="445"/>
    </row>
    <row r="34047" spans="39:39">
      <c r="AM34047" s="445"/>
    </row>
    <row r="34048" spans="39:39">
      <c r="AM34048" s="445"/>
    </row>
    <row r="34049" spans="39:39">
      <c r="AM34049" s="445"/>
    </row>
    <row r="34050" spans="39:39">
      <c r="AM34050" s="445"/>
    </row>
    <row r="34051" spans="39:39">
      <c r="AM34051" s="445"/>
    </row>
    <row r="34052" spans="39:39">
      <c r="AM34052" s="445"/>
    </row>
    <row r="34053" spans="39:39">
      <c r="AM34053" s="445"/>
    </row>
    <row r="34054" spans="39:39">
      <c r="AM34054" s="445"/>
    </row>
    <row r="34055" spans="39:39">
      <c r="AM34055" s="445"/>
    </row>
    <row r="34056" spans="39:39">
      <c r="AM34056" s="445"/>
    </row>
    <row r="34057" spans="39:39">
      <c r="AM34057" s="445"/>
    </row>
    <row r="34058" spans="39:39">
      <c r="AM34058" s="445"/>
    </row>
    <row r="34059" spans="39:39">
      <c r="AM34059" s="445"/>
    </row>
    <row r="34060" spans="39:39">
      <c r="AM34060" s="445"/>
    </row>
    <row r="34061" spans="39:39">
      <c r="AM34061" s="445"/>
    </row>
    <row r="34062" spans="39:39">
      <c r="AM34062" s="445"/>
    </row>
    <row r="34063" spans="39:39">
      <c r="AM34063" s="445"/>
    </row>
    <row r="34064" spans="39:39">
      <c r="AM34064" s="445"/>
    </row>
    <row r="34065" spans="39:39">
      <c r="AM34065" s="445"/>
    </row>
    <row r="34066" spans="39:39">
      <c r="AM34066" s="445"/>
    </row>
    <row r="34067" spans="39:39">
      <c r="AM34067" s="445"/>
    </row>
    <row r="34068" spans="39:39">
      <c r="AM34068" s="445"/>
    </row>
    <row r="34069" spans="39:39">
      <c r="AM34069" s="445"/>
    </row>
    <row r="34070" spans="39:39">
      <c r="AM34070" s="445"/>
    </row>
    <row r="34071" spans="39:39">
      <c r="AM34071" s="445"/>
    </row>
    <row r="34072" spans="39:39">
      <c r="AM34072" s="445"/>
    </row>
    <row r="34073" spans="39:39">
      <c r="AM34073" s="445"/>
    </row>
    <row r="34074" spans="39:39">
      <c r="AM34074" s="445"/>
    </row>
    <row r="34075" spans="39:39">
      <c r="AM34075" s="445"/>
    </row>
    <row r="34076" spans="39:39">
      <c r="AM34076" s="445"/>
    </row>
    <row r="34077" spans="39:39">
      <c r="AM34077" s="445"/>
    </row>
    <row r="34078" spans="39:39">
      <c r="AM34078" s="445"/>
    </row>
    <row r="34079" spans="39:39">
      <c r="AM34079" s="445"/>
    </row>
    <row r="34080" spans="39:39">
      <c r="AM34080" s="445"/>
    </row>
    <row r="34081" spans="39:39">
      <c r="AM34081" s="445"/>
    </row>
    <row r="34082" spans="39:39">
      <c r="AM34082" s="445"/>
    </row>
    <row r="34083" spans="39:39">
      <c r="AM34083" s="445"/>
    </row>
    <row r="34084" spans="39:39">
      <c r="AM34084" s="445"/>
    </row>
    <row r="34085" spans="39:39">
      <c r="AM34085" s="445"/>
    </row>
    <row r="34086" spans="39:39">
      <c r="AM34086" s="445"/>
    </row>
    <row r="34087" spans="39:39">
      <c r="AM34087" s="445"/>
    </row>
    <row r="34088" spans="39:39">
      <c r="AM34088" s="445"/>
    </row>
    <row r="34089" spans="39:39">
      <c r="AM34089" s="445"/>
    </row>
    <row r="34090" spans="39:39">
      <c r="AM34090" s="445"/>
    </row>
    <row r="34091" spans="39:39">
      <c r="AM34091" s="445"/>
    </row>
    <row r="34092" spans="39:39">
      <c r="AM34092" s="445"/>
    </row>
    <row r="34093" spans="39:39">
      <c r="AM34093" s="445"/>
    </row>
    <row r="34094" spans="39:39">
      <c r="AM34094" s="445"/>
    </row>
    <row r="34095" spans="39:39">
      <c r="AM34095" s="445"/>
    </row>
    <row r="34096" spans="39:39">
      <c r="AM34096" s="445"/>
    </row>
    <row r="34097" spans="39:39">
      <c r="AM34097" s="445"/>
    </row>
    <row r="34098" spans="39:39">
      <c r="AM34098" s="445"/>
    </row>
    <row r="34099" spans="39:39">
      <c r="AM34099" s="445"/>
    </row>
    <row r="34100" spans="39:39">
      <c r="AM34100" s="445"/>
    </row>
    <row r="34101" spans="39:39">
      <c r="AM34101" s="445"/>
    </row>
    <row r="34102" spans="39:39">
      <c r="AM34102" s="445"/>
    </row>
    <row r="34103" spans="39:39">
      <c r="AM34103" s="445"/>
    </row>
    <row r="34104" spans="39:39">
      <c r="AM34104" s="445"/>
    </row>
    <row r="34105" spans="39:39">
      <c r="AM34105" s="445"/>
    </row>
    <row r="34106" spans="39:39">
      <c r="AM34106" s="445"/>
    </row>
    <row r="34107" spans="39:39">
      <c r="AM34107" s="445"/>
    </row>
    <row r="34108" spans="39:39">
      <c r="AM34108" s="445"/>
    </row>
    <row r="34109" spans="39:39">
      <c r="AM34109" s="445"/>
    </row>
    <row r="34110" spans="39:39">
      <c r="AM34110" s="445"/>
    </row>
    <row r="34111" spans="39:39">
      <c r="AM34111" s="445"/>
    </row>
    <row r="34112" spans="39:39">
      <c r="AM34112" s="445"/>
    </row>
    <row r="34113" spans="39:39">
      <c r="AM34113" s="445"/>
    </row>
    <row r="34114" spans="39:39">
      <c r="AM34114" s="445"/>
    </row>
    <row r="34115" spans="39:39">
      <c r="AM34115" s="445"/>
    </row>
    <row r="34116" spans="39:39">
      <c r="AM34116" s="445"/>
    </row>
    <row r="34117" spans="39:39">
      <c r="AM34117" s="445"/>
    </row>
    <row r="34118" spans="39:39">
      <c r="AM34118" s="445"/>
    </row>
    <row r="34119" spans="39:39">
      <c r="AM34119" s="445"/>
    </row>
    <row r="34120" spans="39:39">
      <c r="AM34120" s="445"/>
    </row>
    <row r="34121" spans="39:39">
      <c r="AM34121" s="445"/>
    </row>
    <row r="34122" spans="39:39">
      <c r="AM34122" s="445"/>
    </row>
    <row r="34123" spans="39:39">
      <c r="AM34123" s="445"/>
    </row>
    <row r="34124" spans="39:39">
      <c r="AM34124" s="445"/>
    </row>
    <row r="34125" spans="39:39">
      <c r="AM34125" s="445"/>
    </row>
    <row r="34126" spans="39:39">
      <c r="AM34126" s="445"/>
    </row>
    <row r="34127" spans="39:39">
      <c r="AM34127" s="445"/>
    </row>
    <row r="34128" spans="39:39">
      <c r="AM34128" s="445"/>
    </row>
    <row r="34129" spans="39:39">
      <c r="AM34129" s="445"/>
    </row>
    <row r="34130" spans="39:39">
      <c r="AM34130" s="445"/>
    </row>
    <row r="34131" spans="39:39">
      <c r="AM34131" s="445"/>
    </row>
    <row r="34132" spans="39:39">
      <c r="AM34132" s="445"/>
    </row>
    <row r="34133" spans="39:39">
      <c r="AM34133" s="445"/>
    </row>
    <row r="34134" spans="39:39">
      <c r="AM34134" s="445"/>
    </row>
    <row r="34135" spans="39:39">
      <c r="AM34135" s="445"/>
    </row>
    <row r="34136" spans="39:39">
      <c r="AM34136" s="445"/>
    </row>
    <row r="34137" spans="39:39">
      <c r="AM34137" s="445"/>
    </row>
    <row r="34138" spans="39:39">
      <c r="AM34138" s="445"/>
    </row>
    <row r="34139" spans="39:39">
      <c r="AM34139" s="445"/>
    </row>
    <row r="34140" spans="39:39">
      <c r="AM34140" s="445"/>
    </row>
    <row r="34141" spans="39:39">
      <c r="AM34141" s="445"/>
    </row>
    <row r="34142" spans="39:39">
      <c r="AM34142" s="445"/>
    </row>
    <row r="34143" spans="39:39">
      <c r="AM34143" s="445"/>
    </row>
    <row r="34144" spans="39:39">
      <c r="AM34144" s="445"/>
    </row>
    <row r="34145" spans="39:39">
      <c r="AM34145" s="445"/>
    </row>
    <row r="34146" spans="39:39">
      <c r="AM34146" s="445"/>
    </row>
    <row r="34147" spans="39:39">
      <c r="AM34147" s="445"/>
    </row>
    <row r="34148" spans="39:39">
      <c r="AM34148" s="445"/>
    </row>
    <row r="34149" spans="39:39">
      <c r="AM34149" s="445"/>
    </row>
    <row r="34150" spans="39:39">
      <c r="AM34150" s="445"/>
    </row>
    <row r="34151" spans="39:39">
      <c r="AM34151" s="445"/>
    </row>
    <row r="34152" spans="39:39">
      <c r="AM34152" s="445"/>
    </row>
    <row r="34153" spans="39:39">
      <c r="AM34153" s="445"/>
    </row>
    <row r="34154" spans="39:39">
      <c r="AM34154" s="445"/>
    </row>
    <row r="34155" spans="39:39">
      <c r="AM34155" s="445"/>
    </row>
    <row r="34156" spans="39:39">
      <c r="AM34156" s="445"/>
    </row>
    <row r="34157" spans="39:39">
      <c r="AM34157" s="445"/>
    </row>
    <row r="34158" spans="39:39">
      <c r="AM34158" s="445"/>
    </row>
    <row r="34159" spans="39:39">
      <c r="AM34159" s="445"/>
    </row>
    <row r="34160" spans="39:39">
      <c r="AM34160" s="445"/>
    </row>
    <row r="34161" spans="39:39">
      <c r="AM34161" s="445"/>
    </row>
    <row r="34162" spans="39:39">
      <c r="AM34162" s="445"/>
    </row>
    <row r="34163" spans="39:39">
      <c r="AM34163" s="445"/>
    </row>
    <row r="34164" spans="39:39">
      <c r="AM34164" s="445"/>
    </row>
    <row r="34165" spans="39:39">
      <c r="AM34165" s="445"/>
    </row>
    <row r="34166" spans="39:39">
      <c r="AM34166" s="445"/>
    </row>
    <row r="34167" spans="39:39">
      <c r="AM34167" s="445"/>
    </row>
    <row r="34168" spans="39:39">
      <c r="AM34168" s="445"/>
    </row>
    <row r="34169" spans="39:39">
      <c r="AM34169" s="445"/>
    </row>
    <row r="34170" spans="39:39">
      <c r="AM34170" s="445"/>
    </row>
    <row r="34171" spans="39:39">
      <c r="AM34171" s="445"/>
    </row>
    <row r="34172" spans="39:39">
      <c r="AM34172" s="445"/>
    </row>
    <row r="34173" spans="39:39">
      <c r="AM34173" s="445"/>
    </row>
    <row r="34174" spans="39:39">
      <c r="AM34174" s="445"/>
    </row>
    <row r="34175" spans="39:39">
      <c r="AM34175" s="445"/>
    </row>
    <row r="34176" spans="39:39">
      <c r="AM34176" s="445"/>
    </row>
    <row r="34177" spans="39:39">
      <c r="AM34177" s="445"/>
    </row>
    <row r="34178" spans="39:39">
      <c r="AM34178" s="445"/>
    </row>
    <row r="34179" spans="39:39">
      <c r="AM34179" s="445"/>
    </row>
    <row r="34180" spans="39:39">
      <c r="AM34180" s="445"/>
    </row>
    <row r="34181" spans="39:39">
      <c r="AM34181" s="445"/>
    </row>
    <row r="34182" spans="39:39">
      <c r="AM34182" s="445"/>
    </row>
    <row r="34183" spans="39:39">
      <c r="AM34183" s="445"/>
    </row>
    <row r="34184" spans="39:39">
      <c r="AM34184" s="445"/>
    </row>
    <row r="34185" spans="39:39">
      <c r="AM34185" s="445"/>
    </row>
    <row r="34186" spans="39:39">
      <c r="AM34186" s="445"/>
    </row>
    <row r="34187" spans="39:39">
      <c r="AM34187" s="445"/>
    </row>
    <row r="34188" spans="39:39">
      <c r="AM34188" s="445"/>
    </row>
    <row r="34189" spans="39:39">
      <c r="AM34189" s="445"/>
    </row>
    <row r="34190" spans="39:39">
      <c r="AM34190" s="445"/>
    </row>
    <row r="34191" spans="39:39">
      <c r="AM34191" s="445"/>
    </row>
    <row r="34192" spans="39:39">
      <c r="AM34192" s="445"/>
    </row>
    <row r="34193" spans="39:39">
      <c r="AM34193" s="445"/>
    </row>
    <row r="34194" spans="39:39">
      <c r="AM34194" s="445"/>
    </row>
    <row r="34195" spans="39:39">
      <c r="AM34195" s="445"/>
    </row>
    <row r="34196" spans="39:39">
      <c r="AM34196" s="445"/>
    </row>
    <row r="34197" spans="39:39">
      <c r="AM34197" s="445"/>
    </row>
    <row r="34198" spans="39:39">
      <c r="AM34198" s="445"/>
    </row>
    <row r="34199" spans="39:39">
      <c r="AM34199" s="445"/>
    </row>
    <row r="34200" spans="39:39">
      <c r="AM34200" s="445"/>
    </row>
    <row r="34201" spans="39:39">
      <c r="AM34201" s="445"/>
    </row>
    <row r="34202" spans="39:39">
      <c r="AM34202" s="445"/>
    </row>
    <row r="34203" spans="39:39">
      <c r="AM34203" s="445"/>
    </row>
    <row r="34204" spans="39:39">
      <c r="AM34204" s="445"/>
    </row>
    <row r="34205" spans="39:39">
      <c r="AM34205" s="445"/>
    </row>
    <row r="34206" spans="39:39">
      <c r="AM34206" s="445"/>
    </row>
    <row r="34207" spans="39:39">
      <c r="AM34207" s="445"/>
    </row>
    <row r="34208" spans="39:39">
      <c r="AM34208" s="445"/>
    </row>
    <row r="34209" spans="39:39">
      <c r="AM34209" s="445"/>
    </row>
    <row r="34210" spans="39:39">
      <c r="AM34210" s="445"/>
    </row>
    <row r="34211" spans="39:39">
      <c r="AM34211" s="445"/>
    </row>
    <row r="34212" spans="39:39">
      <c r="AM34212" s="445"/>
    </row>
    <row r="34213" spans="39:39">
      <c r="AM34213" s="445"/>
    </row>
    <row r="34214" spans="39:39">
      <c r="AM34214" s="445"/>
    </row>
    <row r="34215" spans="39:39">
      <c r="AM34215" s="445"/>
    </row>
    <row r="34216" spans="39:39">
      <c r="AM34216" s="445"/>
    </row>
    <row r="34217" spans="39:39">
      <c r="AM34217" s="445"/>
    </row>
    <row r="34218" spans="39:39">
      <c r="AM34218" s="445"/>
    </row>
    <row r="34219" spans="39:39">
      <c r="AM34219" s="445"/>
    </row>
    <row r="34220" spans="39:39">
      <c r="AM34220" s="445"/>
    </row>
    <row r="34221" spans="39:39">
      <c r="AM34221" s="445"/>
    </row>
    <row r="34222" spans="39:39">
      <c r="AM34222" s="445"/>
    </row>
    <row r="34223" spans="39:39">
      <c r="AM34223" s="445"/>
    </row>
    <row r="34224" spans="39:39">
      <c r="AM34224" s="445"/>
    </row>
    <row r="34225" spans="39:39">
      <c r="AM34225" s="445"/>
    </row>
    <row r="34226" spans="39:39">
      <c r="AM34226" s="445"/>
    </row>
    <row r="34227" spans="39:39">
      <c r="AM34227" s="445"/>
    </row>
    <row r="34228" spans="39:39">
      <c r="AM34228" s="445"/>
    </row>
    <row r="34229" spans="39:39">
      <c r="AM34229" s="445"/>
    </row>
    <row r="34230" spans="39:39">
      <c r="AM34230" s="445"/>
    </row>
    <row r="34231" spans="39:39">
      <c r="AM34231" s="445"/>
    </row>
    <row r="34232" spans="39:39">
      <c r="AM34232" s="445"/>
    </row>
    <row r="34233" spans="39:39">
      <c r="AM34233" s="445"/>
    </row>
    <row r="34234" spans="39:39">
      <c r="AM34234" s="445"/>
    </row>
    <row r="34235" spans="39:39">
      <c r="AM34235" s="445"/>
    </row>
    <row r="34236" spans="39:39">
      <c r="AM34236" s="445"/>
    </row>
    <row r="34237" spans="39:39">
      <c r="AM34237" s="445"/>
    </row>
    <row r="34238" spans="39:39">
      <c r="AM34238" s="445"/>
    </row>
    <row r="34239" spans="39:39">
      <c r="AM34239" s="445"/>
    </row>
    <row r="34240" spans="39:39">
      <c r="AM34240" s="445"/>
    </row>
    <row r="34241" spans="39:39">
      <c r="AM34241" s="445"/>
    </row>
    <row r="34242" spans="39:39">
      <c r="AM34242" s="445"/>
    </row>
    <row r="34243" spans="39:39">
      <c r="AM34243" s="445"/>
    </row>
    <row r="34244" spans="39:39">
      <c r="AM34244" s="445"/>
    </row>
    <row r="34245" spans="39:39">
      <c r="AM34245" s="445"/>
    </row>
    <row r="34246" spans="39:39">
      <c r="AM34246" s="445"/>
    </row>
    <row r="34247" spans="39:39">
      <c r="AM34247" s="445"/>
    </row>
    <row r="34248" spans="39:39">
      <c r="AM34248" s="445"/>
    </row>
    <row r="34249" spans="39:39">
      <c r="AM34249" s="445"/>
    </row>
    <row r="34250" spans="39:39">
      <c r="AM34250" s="445"/>
    </row>
    <row r="34251" spans="39:39">
      <c r="AM34251" s="445"/>
    </row>
    <row r="34252" spans="39:39">
      <c r="AM34252" s="445"/>
    </row>
    <row r="34253" spans="39:39">
      <c r="AM34253" s="445"/>
    </row>
    <row r="34254" spans="39:39">
      <c r="AM34254" s="445"/>
    </row>
    <row r="34255" spans="39:39">
      <c r="AM34255" s="445"/>
    </row>
    <row r="34256" spans="39:39">
      <c r="AM34256" s="445"/>
    </row>
    <row r="34257" spans="39:39">
      <c r="AM34257" s="445"/>
    </row>
    <row r="34258" spans="39:39">
      <c r="AM34258" s="445"/>
    </row>
    <row r="34259" spans="39:39">
      <c r="AM34259" s="445"/>
    </row>
    <row r="34260" spans="39:39">
      <c r="AM34260" s="445"/>
    </row>
    <row r="34261" spans="39:39">
      <c r="AM34261" s="445"/>
    </row>
    <row r="34262" spans="39:39">
      <c r="AM34262" s="445"/>
    </row>
    <row r="34263" spans="39:39">
      <c r="AM34263" s="445"/>
    </row>
    <row r="34264" spans="39:39">
      <c r="AM34264" s="445"/>
    </row>
    <row r="34265" spans="39:39">
      <c r="AM34265" s="445"/>
    </row>
    <row r="34266" spans="39:39">
      <c r="AM34266" s="445"/>
    </row>
    <row r="34267" spans="39:39">
      <c r="AM34267" s="445"/>
    </row>
    <row r="34268" spans="39:39">
      <c r="AM34268" s="445"/>
    </row>
    <row r="34269" spans="39:39">
      <c r="AM34269" s="445"/>
    </row>
    <row r="34270" spans="39:39">
      <c r="AM34270" s="445"/>
    </row>
    <row r="34271" spans="39:39">
      <c r="AM34271" s="445"/>
    </row>
    <row r="34272" spans="39:39">
      <c r="AM34272" s="445"/>
    </row>
    <row r="34273" spans="39:39">
      <c r="AM34273" s="445"/>
    </row>
    <row r="34274" spans="39:39">
      <c r="AM34274" s="445"/>
    </row>
    <row r="34275" spans="39:39">
      <c r="AM34275" s="445"/>
    </row>
    <row r="34276" spans="39:39">
      <c r="AM34276" s="445"/>
    </row>
    <row r="34277" spans="39:39">
      <c r="AM34277" s="445"/>
    </row>
    <row r="34278" spans="39:39">
      <c r="AM34278" s="445"/>
    </row>
    <row r="34279" spans="39:39">
      <c r="AM34279" s="445"/>
    </row>
    <row r="34280" spans="39:39">
      <c r="AM34280" s="445"/>
    </row>
    <row r="34281" spans="39:39">
      <c r="AM34281" s="445"/>
    </row>
    <row r="34282" spans="39:39">
      <c r="AM34282" s="445"/>
    </row>
    <row r="34283" spans="39:39">
      <c r="AM34283" s="445"/>
    </row>
    <row r="34284" spans="39:39">
      <c r="AM34284" s="445"/>
    </row>
    <row r="34285" spans="39:39">
      <c r="AM34285" s="445"/>
    </row>
    <row r="34286" spans="39:39">
      <c r="AM34286" s="445"/>
    </row>
    <row r="34287" spans="39:39">
      <c r="AM34287" s="445"/>
    </row>
    <row r="34288" spans="39:39">
      <c r="AM34288" s="445"/>
    </row>
    <row r="34289" spans="39:39">
      <c r="AM34289" s="445"/>
    </row>
    <row r="34290" spans="39:39">
      <c r="AM34290" s="445"/>
    </row>
    <row r="34291" spans="39:39">
      <c r="AM34291" s="445"/>
    </row>
    <row r="34292" spans="39:39">
      <c r="AM34292" s="445"/>
    </row>
    <row r="34293" spans="39:39">
      <c r="AM34293" s="445"/>
    </row>
    <row r="34294" spans="39:39">
      <c r="AM34294" s="445"/>
    </row>
    <row r="34295" spans="39:39">
      <c r="AM34295" s="445"/>
    </row>
    <row r="34296" spans="39:39">
      <c r="AM34296" s="445"/>
    </row>
    <row r="34297" spans="39:39">
      <c r="AM34297" s="445"/>
    </row>
    <row r="34298" spans="39:39">
      <c r="AM34298" s="445"/>
    </row>
    <row r="34299" spans="39:39">
      <c r="AM34299" s="445"/>
    </row>
    <row r="34300" spans="39:39">
      <c r="AM34300" s="445"/>
    </row>
    <row r="34301" spans="39:39">
      <c r="AM34301" s="445"/>
    </row>
    <row r="34302" spans="39:39">
      <c r="AM34302" s="445"/>
    </row>
    <row r="34303" spans="39:39">
      <c r="AM34303" s="445"/>
    </row>
    <row r="34304" spans="39:39">
      <c r="AM34304" s="445"/>
    </row>
    <row r="34305" spans="39:39">
      <c r="AM34305" s="445"/>
    </row>
    <row r="34306" spans="39:39">
      <c r="AM34306" s="445"/>
    </row>
    <row r="34307" spans="39:39">
      <c r="AM34307" s="445"/>
    </row>
    <row r="34308" spans="39:39">
      <c r="AM34308" s="445"/>
    </row>
    <row r="34309" spans="39:39">
      <c r="AM34309" s="445"/>
    </row>
    <row r="34310" spans="39:39">
      <c r="AM34310" s="445"/>
    </row>
    <row r="34311" spans="39:39">
      <c r="AM34311" s="445"/>
    </row>
    <row r="34312" spans="39:39">
      <c r="AM34312" s="445"/>
    </row>
    <row r="34313" spans="39:39">
      <c r="AM34313" s="445"/>
    </row>
    <row r="34314" spans="39:39">
      <c r="AM34314" s="445"/>
    </row>
    <row r="34315" spans="39:39">
      <c r="AM34315" s="445"/>
    </row>
    <row r="34316" spans="39:39">
      <c r="AM34316" s="445"/>
    </row>
    <row r="34317" spans="39:39">
      <c r="AM34317" s="445"/>
    </row>
    <row r="34318" spans="39:39">
      <c r="AM34318" s="445"/>
    </row>
    <row r="34319" spans="39:39">
      <c r="AM34319" s="445"/>
    </row>
    <row r="34320" spans="39:39">
      <c r="AM34320" s="445"/>
    </row>
    <row r="34321" spans="39:39">
      <c r="AM34321" s="445"/>
    </row>
    <row r="34322" spans="39:39">
      <c r="AM34322" s="445"/>
    </row>
    <row r="34323" spans="39:39">
      <c r="AM34323" s="445"/>
    </row>
    <row r="34324" spans="39:39">
      <c r="AM34324" s="445"/>
    </row>
    <row r="34325" spans="39:39">
      <c r="AM34325" s="445"/>
    </row>
    <row r="34326" spans="39:39">
      <c r="AM34326" s="445"/>
    </row>
    <row r="34327" spans="39:39">
      <c r="AM34327" s="445"/>
    </row>
    <row r="34328" spans="39:39">
      <c r="AM34328" s="445"/>
    </row>
    <row r="34329" spans="39:39">
      <c r="AM34329" s="445"/>
    </row>
    <row r="34330" spans="39:39">
      <c r="AM34330" s="445"/>
    </row>
    <row r="34331" spans="39:39">
      <c r="AM34331" s="445"/>
    </row>
    <row r="34332" spans="39:39">
      <c r="AM34332" s="445"/>
    </row>
    <row r="34333" spans="39:39">
      <c r="AM34333" s="445"/>
    </row>
    <row r="34334" spans="39:39">
      <c r="AM34334" s="445"/>
    </row>
    <row r="34335" spans="39:39">
      <c r="AM34335" s="445"/>
    </row>
    <row r="34336" spans="39:39">
      <c r="AM34336" s="445"/>
    </row>
    <row r="34337" spans="39:39">
      <c r="AM34337" s="445"/>
    </row>
    <row r="34338" spans="39:39">
      <c r="AM34338" s="445"/>
    </row>
    <row r="34339" spans="39:39">
      <c r="AM34339" s="445"/>
    </row>
    <row r="34340" spans="39:39">
      <c r="AM34340" s="445"/>
    </row>
    <row r="34341" spans="39:39">
      <c r="AM34341" s="445"/>
    </row>
    <row r="34342" spans="39:39">
      <c r="AM34342" s="445"/>
    </row>
    <row r="34343" spans="39:39">
      <c r="AM34343" s="445"/>
    </row>
    <row r="34344" spans="39:39">
      <c r="AM34344" s="445"/>
    </row>
    <row r="34345" spans="39:39">
      <c r="AM34345" s="445"/>
    </row>
    <row r="34346" spans="39:39">
      <c r="AM34346" s="445"/>
    </row>
    <row r="34347" spans="39:39">
      <c r="AM34347" s="445"/>
    </row>
    <row r="34348" spans="39:39">
      <c r="AM34348" s="445"/>
    </row>
    <row r="34349" spans="39:39">
      <c r="AM34349" s="445"/>
    </row>
    <row r="34350" spans="39:39">
      <c r="AM34350" s="445"/>
    </row>
    <row r="34351" spans="39:39">
      <c r="AM34351" s="445"/>
    </row>
    <row r="34352" spans="39:39">
      <c r="AM34352" s="445"/>
    </row>
    <row r="34353" spans="39:39">
      <c r="AM34353" s="445"/>
    </row>
    <row r="34354" spans="39:39">
      <c r="AM34354" s="445"/>
    </row>
    <row r="34355" spans="39:39">
      <c r="AM34355" s="445"/>
    </row>
    <row r="34356" spans="39:39">
      <c r="AM34356" s="445"/>
    </row>
    <row r="34357" spans="39:39">
      <c r="AM34357" s="445"/>
    </row>
    <row r="34358" spans="39:39">
      <c r="AM34358" s="445"/>
    </row>
    <row r="34359" spans="39:39">
      <c r="AM34359" s="445"/>
    </row>
    <row r="34360" spans="39:39">
      <c r="AM34360" s="445"/>
    </row>
    <row r="34361" spans="39:39">
      <c r="AM34361" s="445"/>
    </row>
    <row r="34362" spans="39:39">
      <c r="AM34362" s="445"/>
    </row>
    <row r="34363" spans="39:39">
      <c r="AM34363" s="445"/>
    </row>
    <row r="34364" spans="39:39">
      <c r="AM34364" s="445"/>
    </row>
    <row r="34365" spans="39:39">
      <c r="AM34365" s="445"/>
    </row>
    <row r="34366" spans="39:39">
      <c r="AM34366" s="445"/>
    </row>
    <row r="34367" spans="39:39">
      <c r="AM34367" s="445"/>
    </row>
    <row r="34368" spans="39:39">
      <c r="AM34368" s="445"/>
    </row>
    <row r="34369" spans="39:39">
      <c r="AM34369" s="445"/>
    </row>
    <row r="34370" spans="39:39">
      <c r="AM34370" s="445"/>
    </row>
    <row r="34371" spans="39:39">
      <c r="AM34371" s="445"/>
    </row>
    <row r="34372" spans="39:39">
      <c r="AM34372" s="445"/>
    </row>
    <row r="34373" spans="39:39">
      <c r="AM34373" s="445"/>
    </row>
    <row r="34374" spans="39:39">
      <c r="AM34374" s="445"/>
    </row>
    <row r="34375" spans="39:39">
      <c r="AM34375" s="445"/>
    </row>
    <row r="34376" spans="39:39">
      <c r="AM34376" s="445"/>
    </row>
    <row r="34377" spans="39:39">
      <c r="AM34377" s="445"/>
    </row>
    <row r="34378" spans="39:39">
      <c r="AM34378" s="445"/>
    </row>
    <row r="34379" spans="39:39">
      <c r="AM34379" s="445"/>
    </row>
    <row r="34380" spans="39:39">
      <c r="AM34380" s="445"/>
    </row>
    <row r="34381" spans="39:39">
      <c r="AM34381" s="445"/>
    </row>
    <row r="34382" spans="39:39">
      <c r="AM34382" s="445"/>
    </row>
    <row r="34383" spans="39:39">
      <c r="AM34383" s="445"/>
    </row>
    <row r="34384" spans="39:39">
      <c r="AM34384" s="445"/>
    </row>
    <row r="34385" spans="39:39">
      <c r="AM34385" s="445"/>
    </row>
    <row r="34386" spans="39:39">
      <c r="AM34386" s="445"/>
    </row>
    <row r="34387" spans="39:39">
      <c r="AM34387" s="445"/>
    </row>
    <row r="34388" spans="39:39">
      <c r="AM34388" s="445"/>
    </row>
    <row r="34389" spans="39:39">
      <c r="AM34389" s="445"/>
    </row>
    <row r="34390" spans="39:39">
      <c r="AM34390" s="445"/>
    </row>
    <row r="34391" spans="39:39">
      <c r="AM34391" s="445"/>
    </row>
    <row r="34392" spans="39:39">
      <c r="AM34392" s="445"/>
    </row>
    <row r="34393" spans="39:39">
      <c r="AM34393" s="445"/>
    </row>
    <row r="34394" spans="39:39">
      <c r="AM34394" s="445"/>
    </row>
    <row r="34395" spans="39:39">
      <c r="AM34395" s="445"/>
    </row>
    <row r="34396" spans="39:39">
      <c r="AM34396" s="445"/>
    </row>
    <row r="34397" spans="39:39">
      <c r="AM34397" s="445"/>
    </row>
    <row r="34398" spans="39:39">
      <c r="AM34398" s="445"/>
    </row>
    <row r="34399" spans="39:39">
      <c r="AM34399" s="445"/>
    </row>
    <row r="34400" spans="39:39">
      <c r="AM34400" s="445"/>
    </row>
    <row r="34401" spans="39:39">
      <c r="AM34401" s="445"/>
    </row>
    <row r="34402" spans="39:39">
      <c r="AM34402" s="445"/>
    </row>
    <row r="34403" spans="39:39">
      <c r="AM34403" s="445"/>
    </row>
    <row r="34404" spans="39:39">
      <c r="AM34404" s="445"/>
    </row>
    <row r="34405" spans="39:39">
      <c r="AM34405" s="445"/>
    </row>
    <row r="34406" spans="39:39">
      <c r="AM34406" s="445"/>
    </row>
    <row r="34407" spans="39:39">
      <c r="AM34407" s="445"/>
    </row>
    <row r="34408" spans="39:39">
      <c r="AM34408" s="445"/>
    </row>
    <row r="34409" spans="39:39">
      <c r="AM34409" s="445"/>
    </row>
    <row r="34410" spans="39:39">
      <c r="AM34410" s="445"/>
    </row>
    <row r="34411" spans="39:39">
      <c r="AM34411" s="445"/>
    </row>
    <row r="34412" spans="39:39">
      <c r="AM34412" s="445"/>
    </row>
    <row r="34413" spans="39:39">
      <c r="AM34413" s="445"/>
    </row>
    <row r="34414" spans="39:39">
      <c r="AM34414" s="445"/>
    </row>
    <row r="34415" spans="39:39">
      <c r="AM34415" s="445"/>
    </row>
    <row r="34416" spans="39:39">
      <c r="AM34416" s="445"/>
    </row>
    <row r="34417" spans="39:39">
      <c r="AM34417" s="445"/>
    </row>
    <row r="34418" spans="39:39">
      <c r="AM34418" s="445"/>
    </row>
    <row r="34419" spans="39:39">
      <c r="AM34419" s="445"/>
    </row>
    <row r="34420" spans="39:39">
      <c r="AM34420" s="445"/>
    </row>
    <row r="34421" spans="39:39">
      <c r="AM34421" s="445"/>
    </row>
    <row r="34422" spans="39:39">
      <c r="AM34422" s="445"/>
    </row>
    <row r="34423" spans="39:39">
      <c r="AM34423" s="445"/>
    </row>
    <row r="34424" spans="39:39">
      <c r="AM34424" s="445"/>
    </row>
    <row r="34425" spans="39:39">
      <c r="AM34425" s="445"/>
    </row>
    <row r="34426" spans="39:39">
      <c r="AM34426" s="445"/>
    </row>
    <row r="34427" spans="39:39">
      <c r="AM34427" s="445"/>
    </row>
    <row r="34428" spans="39:39">
      <c r="AM34428" s="445"/>
    </row>
    <row r="34429" spans="39:39">
      <c r="AM34429" s="445"/>
    </row>
    <row r="34430" spans="39:39">
      <c r="AM34430" s="445"/>
    </row>
    <row r="34431" spans="39:39">
      <c r="AM34431" s="445"/>
    </row>
    <row r="34432" spans="39:39">
      <c r="AM34432" s="445"/>
    </row>
    <row r="34433" spans="39:39">
      <c r="AM34433" s="445"/>
    </row>
    <row r="34434" spans="39:39">
      <c r="AM34434" s="445"/>
    </row>
    <row r="34435" spans="39:39">
      <c r="AM34435" s="445"/>
    </row>
    <row r="34436" spans="39:39">
      <c r="AM34436" s="445"/>
    </row>
    <row r="34437" spans="39:39">
      <c r="AM34437" s="445"/>
    </row>
    <row r="34438" spans="39:39">
      <c r="AM34438" s="445"/>
    </row>
    <row r="34439" spans="39:39">
      <c r="AM34439" s="445"/>
    </row>
    <row r="34440" spans="39:39">
      <c r="AM34440" s="445"/>
    </row>
    <row r="34441" spans="39:39">
      <c r="AM34441" s="445"/>
    </row>
    <row r="34442" spans="39:39">
      <c r="AM34442" s="445"/>
    </row>
    <row r="34443" spans="39:39">
      <c r="AM34443" s="445"/>
    </row>
    <row r="34444" spans="39:39">
      <c r="AM34444" s="445"/>
    </row>
    <row r="34445" spans="39:39">
      <c r="AM34445" s="445"/>
    </row>
    <row r="34446" spans="39:39">
      <c r="AM34446" s="445"/>
    </row>
    <row r="34447" spans="39:39">
      <c r="AM34447" s="445"/>
    </row>
    <row r="34448" spans="39:39">
      <c r="AM34448" s="445"/>
    </row>
    <row r="34449" spans="39:39">
      <c r="AM34449" s="445"/>
    </row>
    <row r="34450" spans="39:39">
      <c r="AM34450" s="445"/>
    </row>
    <row r="34451" spans="39:39">
      <c r="AM34451" s="445"/>
    </row>
    <row r="34452" spans="39:39">
      <c r="AM34452" s="445"/>
    </row>
    <row r="34453" spans="39:39">
      <c r="AM34453" s="445"/>
    </row>
    <row r="34454" spans="39:39">
      <c r="AM34454" s="445"/>
    </row>
    <row r="34455" spans="39:39">
      <c r="AM34455" s="445"/>
    </row>
    <row r="34456" spans="39:39">
      <c r="AM34456" s="445"/>
    </row>
    <row r="34457" spans="39:39">
      <c r="AM34457" s="445"/>
    </row>
    <row r="34458" spans="39:39">
      <c r="AM34458" s="445"/>
    </row>
    <row r="34459" spans="39:39">
      <c r="AM34459" s="445"/>
    </row>
    <row r="34460" spans="39:39">
      <c r="AM34460" s="445"/>
    </row>
    <row r="34461" spans="39:39">
      <c r="AM34461" s="445"/>
    </row>
    <row r="34462" spans="39:39">
      <c r="AM34462" s="445"/>
    </row>
    <row r="34463" spans="39:39">
      <c r="AM34463" s="445"/>
    </row>
    <row r="34464" spans="39:39">
      <c r="AM34464" s="445"/>
    </row>
    <row r="34465" spans="39:39">
      <c r="AM34465" s="445"/>
    </row>
    <row r="34466" spans="39:39">
      <c r="AM34466" s="445"/>
    </row>
    <row r="34467" spans="39:39">
      <c r="AM34467" s="445"/>
    </row>
    <row r="34468" spans="39:39">
      <c r="AM34468" s="445"/>
    </row>
    <row r="34469" spans="39:39">
      <c r="AM34469" s="445"/>
    </row>
    <row r="34470" spans="39:39">
      <c r="AM34470" s="445"/>
    </row>
    <row r="34471" spans="39:39">
      <c r="AM34471" s="445"/>
    </row>
    <row r="34472" spans="39:39">
      <c r="AM34472" s="445"/>
    </row>
    <row r="34473" spans="39:39">
      <c r="AM34473" s="445"/>
    </row>
    <row r="34474" spans="39:39">
      <c r="AM34474" s="445"/>
    </row>
    <row r="34475" spans="39:39">
      <c r="AM34475" s="445"/>
    </row>
    <row r="34476" spans="39:39">
      <c r="AM34476" s="445"/>
    </row>
    <row r="34477" spans="39:39">
      <c r="AM34477" s="445"/>
    </row>
    <row r="34478" spans="39:39">
      <c r="AM34478" s="445"/>
    </row>
    <row r="34479" spans="39:39">
      <c r="AM34479" s="445"/>
    </row>
    <row r="34480" spans="39:39">
      <c r="AM34480" s="445"/>
    </row>
    <row r="34481" spans="39:39">
      <c r="AM34481" s="445"/>
    </row>
    <row r="34482" spans="39:39">
      <c r="AM34482" s="445"/>
    </row>
    <row r="34483" spans="39:39">
      <c r="AM34483" s="445"/>
    </row>
    <row r="34484" spans="39:39">
      <c r="AM34484" s="445"/>
    </row>
    <row r="34485" spans="39:39">
      <c r="AM34485" s="445"/>
    </row>
    <row r="34486" spans="39:39">
      <c r="AM34486" s="445"/>
    </row>
    <row r="34487" spans="39:39">
      <c r="AM34487" s="445"/>
    </row>
    <row r="34488" spans="39:39">
      <c r="AM34488" s="445"/>
    </row>
    <row r="34489" spans="39:39">
      <c r="AM34489" s="445"/>
    </row>
    <row r="34490" spans="39:39">
      <c r="AM34490" s="445"/>
    </row>
    <row r="34491" spans="39:39">
      <c r="AM34491" s="445"/>
    </row>
    <row r="34492" spans="39:39">
      <c r="AM34492" s="445"/>
    </row>
    <row r="34493" spans="39:39">
      <c r="AM34493" s="445"/>
    </row>
    <row r="34494" spans="39:39">
      <c r="AM34494" s="445"/>
    </row>
    <row r="34495" spans="39:39">
      <c r="AM34495" s="445"/>
    </row>
    <row r="34496" spans="39:39">
      <c r="AM34496" s="445"/>
    </row>
    <row r="34497" spans="39:39">
      <c r="AM34497" s="445"/>
    </row>
    <row r="34498" spans="39:39">
      <c r="AM34498" s="445"/>
    </row>
    <row r="34499" spans="39:39">
      <c r="AM34499" s="445"/>
    </row>
    <row r="34500" spans="39:39">
      <c r="AM34500" s="445"/>
    </row>
    <row r="34501" spans="39:39">
      <c r="AM34501" s="445"/>
    </row>
    <row r="34502" spans="39:39">
      <c r="AM34502" s="445"/>
    </row>
    <row r="34503" spans="39:39">
      <c r="AM34503" s="445"/>
    </row>
    <row r="34504" spans="39:39">
      <c r="AM34504" s="445"/>
    </row>
    <row r="34505" spans="39:39">
      <c r="AM34505" s="445"/>
    </row>
    <row r="34506" spans="39:39">
      <c r="AM34506" s="445"/>
    </row>
    <row r="34507" spans="39:39">
      <c r="AM34507" s="445"/>
    </row>
    <row r="34508" spans="39:39">
      <c r="AM34508" s="445"/>
    </row>
    <row r="34509" spans="39:39">
      <c r="AM34509" s="445"/>
    </row>
    <row r="34510" spans="39:39">
      <c r="AM34510" s="445"/>
    </row>
    <row r="34511" spans="39:39">
      <c r="AM34511" s="445"/>
    </row>
    <row r="34512" spans="39:39">
      <c r="AM34512" s="445"/>
    </row>
    <row r="34513" spans="39:39">
      <c r="AM34513" s="445"/>
    </row>
    <row r="34514" spans="39:39">
      <c r="AM34514" s="445"/>
    </row>
    <row r="34515" spans="39:39">
      <c r="AM34515" s="445"/>
    </row>
    <row r="34516" spans="39:39">
      <c r="AM34516" s="445"/>
    </row>
    <row r="34517" spans="39:39">
      <c r="AM34517" s="445"/>
    </row>
    <row r="34518" spans="39:39">
      <c r="AM34518" s="445"/>
    </row>
    <row r="34519" spans="39:39">
      <c r="AM34519" s="445"/>
    </row>
    <row r="34520" spans="39:39">
      <c r="AM34520" s="445"/>
    </row>
    <row r="34521" spans="39:39">
      <c r="AM34521" s="445"/>
    </row>
    <row r="34522" spans="39:39">
      <c r="AM34522" s="445"/>
    </row>
    <row r="34523" spans="39:39">
      <c r="AM34523" s="445"/>
    </row>
    <row r="34524" spans="39:39">
      <c r="AM34524" s="445"/>
    </row>
    <row r="34525" spans="39:39">
      <c r="AM34525" s="445"/>
    </row>
    <row r="34526" spans="39:39">
      <c r="AM34526" s="445"/>
    </row>
    <row r="34527" spans="39:39">
      <c r="AM34527" s="445"/>
    </row>
    <row r="34528" spans="39:39">
      <c r="AM34528" s="445"/>
    </row>
    <row r="34529" spans="39:39">
      <c r="AM34529" s="445"/>
    </row>
    <row r="34530" spans="39:39">
      <c r="AM34530" s="445"/>
    </row>
    <row r="34531" spans="39:39">
      <c r="AM34531" s="445"/>
    </row>
    <row r="34532" spans="39:39">
      <c r="AM34532" s="445"/>
    </row>
    <row r="34533" spans="39:39">
      <c r="AM34533" s="445"/>
    </row>
    <row r="34534" spans="39:39">
      <c r="AM34534" s="445"/>
    </row>
    <row r="34535" spans="39:39">
      <c r="AM34535" s="445"/>
    </row>
    <row r="34536" spans="39:39">
      <c r="AM34536" s="445"/>
    </row>
    <row r="34537" spans="39:39">
      <c r="AM34537" s="445"/>
    </row>
    <row r="34538" spans="39:39">
      <c r="AM34538" s="445"/>
    </row>
    <row r="34539" spans="39:39">
      <c r="AM34539" s="445"/>
    </row>
    <row r="34540" spans="39:39">
      <c r="AM34540" s="445"/>
    </row>
    <row r="34541" spans="39:39">
      <c r="AM34541" s="445"/>
    </row>
    <row r="34542" spans="39:39">
      <c r="AM34542" s="445"/>
    </row>
    <row r="34543" spans="39:39">
      <c r="AM34543" s="445"/>
    </row>
    <row r="34544" spans="39:39">
      <c r="AM34544" s="445"/>
    </row>
    <row r="34545" spans="39:39">
      <c r="AM34545" s="445"/>
    </row>
    <row r="34546" spans="39:39">
      <c r="AM34546" s="445"/>
    </row>
    <row r="34547" spans="39:39">
      <c r="AM34547" s="445"/>
    </row>
    <row r="34548" spans="39:39">
      <c r="AM34548" s="445"/>
    </row>
    <row r="34549" spans="39:39">
      <c r="AM34549" s="445"/>
    </row>
    <row r="34550" spans="39:39">
      <c r="AM34550" s="445"/>
    </row>
    <row r="34551" spans="39:39">
      <c r="AM34551" s="445"/>
    </row>
    <row r="34552" spans="39:39">
      <c r="AM34552" s="445"/>
    </row>
    <row r="34553" spans="39:39">
      <c r="AM34553" s="445"/>
    </row>
    <row r="34554" spans="39:39">
      <c r="AM34554" s="445"/>
    </row>
    <row r="34555" spans="39:39">
      <c r="AM34555" s="445"/>
    </row>
    <row r="34556" spans="39:39">
      <c r="AM34556" s="445"/>
    </row>
    <row r="34557" spans="39:39">
      <c r="AM34557" s="445"/>
    </row>
    <row r="34558" spans="39:39">
      <c r="AM34558" s="445"/>
    </row>
    <row r="34559" spans="39:39">
      <c r="AM34559" s="445"/>
    </row>
    <row r="34560" spans="39:39">
      <c r="AM34560" s="445"/>
    </row>
    <row r="34561" spans="39:39">
      <c r="AM34561" s="445"/>
    </row>
    <row r="34562" spans="39:39">
      <c r="AM34562" s="445"/>
    </row>
    <row r="34563" spans="39:39">
      <c r="AM34563" s="445"/>
    </row>
    <row r="34564" spans="39:39">
      <c r="AM34564" s="445"/>
    </row>
    <row r="34565" spans="39:39">
      <c r="AM34565" s="445"/>
    </row>
    <row r="34566" spans="39:39">
      <c r="AM34566" s="445"/>
    </row>
    <row r="34567" spans="39:39">
      <c r="AM34567" s="445"/>
    </row>
    <row r="34568" spans="39:39">
      <c r="AM34568" s="445"/>
    </row>
    <row r="34569" spans="39:39">
      <c r="AM34569" s="445"/>
    </row>
    <row r="34570" spans="39:39">
      <c r="AM34570" s="445"/>
    </row>
    <row r="34571" spans="39:39">
      <c r="AM34571" s="445"/>
    </row>
    <row r="34572" spans="39:39">
      <c r="AM34572" s="445"/>
    </row>
    <row r="34573" spans="39:39">
      <c r="AM34573" s="445"/>
    </row>
    <row r="34574" spans="39:39">
      <c r="AM34574" s="445"/>
    </row>
    <row r="34575" spans="39:39">
      <c r="AM34575" s="445"/>
    </row>
    <row r="34576" spans="39:39">
      <c r="AM34576" s="445"/>
    </row>
    <row r="34577" spans="39:39">
      <c r="AM34577" s="445"/>
    </row>
    <row r="34578" spans="39:39">
      <c r="AM34578" s="445"/>
    </row>
    <row r="34579" spans="39:39">
      <c r="AM34579" s="445"/>
    </row>
    <row r="34580" spans="39:39">
      <c r="AM34580" s="445"/>
    </row>
    <row r="34581" spans="39:39">
      <c r="AM34581" s="445"/>
    </row>
    <row r="34582" spans="39:39">
      <c r="AM34582" s="445"/>
    </row>
    <row r="34583" spans="39:39">
      <c r="AM34583" s="445"/>
    </row>
    <row r="34584" spans="39:39">
      <c r="AM34584" s="445"/>
    </row>
    <row r="34585" spans="39:39">
      <c r="AM34585" s="445"/>
    </row>
    <row r="34586" spans="39:39">
      <c r="AM34586" s="445"/>
    </row>
    <row r="34587" spans="39:39">
      <c r="AM34587" s="445"/>
    </row>
    <row r="34588" spans="39:39">
      <c r="AM34588" s="445"/>
    </row>
    <row r="34589" spans="39:39">
      <c r="AM34589" s="445"/>
    </row>
    <row r="34590" spans="39:39">
      <c r="AM34590" s="445"/>
    </row>
    <row r="34591" spans="39:39">
      <c r="AM34591" s="445"/>
    </row>
    <row r="34592" spans="39:39">
      <c r="AM34592" s="445"/>
    </row>
    <row r="34593" spans="39:39">
      <c r="AM34593" s="445"/>
    </row>
    <row r="34594" spans="39:39">
      <c r="AM34594" s="445"/>
    </row>
    <row r="34595" spans="39:39">
      <c r="AM34595" s="445"/>
    </row>
    <row r="34596" spans="39:39">
      <c r="AM34596" s="445"/>
    </row>
    <row r="34597" spans="39:39">
      <c r="AM34597" s="445"/>
    </row>
    <row r="34598" spans="39:39">
      <c r="AM34598" s="445"/>
    </row>
    <row r="34599" spans="39:39">
      <c r="AM34599" s="445"/>
    </row>
    <row r="34600" spans="39:39">
      <c r="AM34600" s="445"/>
    </row>
    <row r="34601" spans="39:39">
      <c r="AM34601" s="445"/>
    </row>
    <row r="34602" spans="39:39">
      <c r="AM34602" s="445"/>
    </row>
    <row r="34603" spans="39:39">
      <c r="AM34603" s="445"/>
    </row>
    <row r="34604" spans="39:39">
      <c r="AM34604" s="445"/>
    </row>
    <row r="34605" spans="39:39">
      <c r="AM34605" s="445"/>
    </row>
    <row r="34606" spans="39:39">
      <c r="AM34606" s="445"/>
    </row>
    <row r="34607" spans="39:39">
      <c r="AM34607" s="445"/>
    </row>
    <row r="34608" spans="39:39">
      <c r="AM34608" s="445"/>
    </row>
    <row r="34609" spans="39:39">
      <c r="AM34609" s="445"/>
    </row>
    <row r="34610" spans="39:39">
      <c r="AM34610" s="445"/>
    </row>
    <row r="34611" spans="39:39">
      <c r="AM34611" s="445"/>
    </row>
    <row r="34612" spans="39:39">
      <c r="AM34612" s="445"/>
    </row>
    <row r="34613" spans="39:39">
      <c r="AM34613" s="445"/>
    </row>
    <row r="34614" spans="39:39">
      <c r="AM34614" s="445"/>
    </row>
    <row r="34615" spans="39:39">
      <c r="AM34615" s="445"/>
    </row>
    <row r="34616" spans="39:39">
      <c r="AM34616" s="445"/>
    </row>
    <row r="34617" spans="39:39">
      <c r="AM34617" s="445"/>
    </row>
    <row r="34618" spans="39:39">
      <c r="AM34618" s="445"/>
    </row>
    <row r="34619" spans="39:39">
      <c r="AM34619" s="445"/>
    </row>
    <row r="34620" spans="39:39">
      <c r="AM34620" s="445"/>
    </row>
    <row r="34621" spans="39:39">
      <c r="AM34621" s="445"/>
    </row>
    <row r="34622" spans="39:39">
      <c r="AM34622" s="445"/>
    </row>
    <row r="34623" spans="39:39">
      <c r="AM34623" s="445"/>
    </row>
    <row r="34624" spans="39:39">
      <c r="AM34624" s="445"/>
    </row>
    <row r="34625" spans="39:39">
      <c r="AM34625" s="445"/>
    </row>
    <row r="34626" spans="39:39">
      <c r="AM34626" s="445"/>
    </row>
    <row r="34627" spans="39:39">
      <c r="AM34627" s="445"/>
    </row>
    <row r="34628" spans="39:39">
      <c r="AM34628" s="445"/>
    </row>
    <row r="34629" spans="39:39">
      <c r="AM34629" s="445"/>
    </row>
    <row r="34630" spans="39:39">
      <c r="AM34630" s="445"/>
    </row>
    <row r="34631" spans="39:39">
      <c r="AM34631" s="445"/>
    </row>
    <row r="34632" spans="39:39">
      <c r="AM34632" s="445"/>
    </row>
    <row r="34633" spans="39:39">
      <c r="AM34633" s="445"/>
    </row>
    <row r="34634" spans="39:39">
      <c r="AM34634" s="445"/>
    </row>
    <row r="34635" spans="39:39">
      <c r="AM34635" s="445"/>
    </row>
    <row r="34636" spans="39:39">
      <c r="AM34636" s="445"/>
    </row>
    <row r="34637" spans="39:39">
      <c r="AM34637" s="445"/>
    </row>
    <row r="34638" spans="39:39">
      <c r="AM34638" s="445"/>
    </row>
    <row r="34639" spans="39:39">
      <c r="AM34639" s="445"/>
    </row>
    <row r="34640" spans="39:39">
      <c r="AM34640" s="445"/>
    </row>
    <row r="34641" spans="39:39">
      <c r="AM34641" s="445"/>
    </row>
    <row r="34642" spans="39:39">
      <c r="AM34642" s="445"/>
    </row>
    <row r="34643" spans="39:39">
      <c r="AM34643" s="445"/>
    </row>
    <row r="34644" spans="39:39">
      <c r="AM34644" s="445"/>
    </row>
    <row r="34645" spans="39:39">
      <c r="AM34645" s="445"/>
    </row>
    <row r="34646" spans="39:39">
      <c r="AM34646" s="445"/>
    </row>
    <row r="34647" spans="39:39">
      <c r="AM34647" s="445"/>
    </row>
    <row r="34648" spans="39:39">
      <c r="AM34648" s="445"/>
    </row>
    <row r="34649" spans="39:39">
      <c r="AM34649" s="445"/>
    </row>
    <row r="34650" spans="39:39">
      <c r="AM34650" s="445"/>
    </row>
    <row r="34651" spans="39:39">
      <c r="AM34651" s="445"/>
    </row>
    <row r="34652" spans="39:39">
      <c r="AM34652" s="445"/>
    </row>
    <row r="34653" spans="39:39">
      <c r="AM34653" s="445"/>
    </row>
    <row r="34654" spans="39:39">
      <c r="AM34654" s="445"/>
    </row>
    <row r="34655" spans="39:39">
      <c r="AM34655" s="445"/>
    </row>
    <row r="34656" spans="39:39">
      <c r="AM34656" s="445"/>
    </row>
    <row r="34657" spans="39:39">
      <c r="AM34657" s="445"/>
    </row>
    <row r="34658" spans="39:39">
      <c r="AM34658" s="445"/>
    </row>
    <row r="34659" spans="39:39">
      <c r="AM34659" s="445"/>
    </row>
    <row r="34660" spans="39:39">
      <c r="AM34660" s="445"/>
    </row>
    <row r="34661" spans="39:39">
      <c r="AM34661" s="445"/>
    </row>
    <row r="34662" spans="39:39">
      <c r="AM34662" s="445"/>
    </row>
    <row r="34663" spans="39:39">
      <c r="AM34663" s="445"/>
    </row>
    <row r="34664" spans="39:39">
      <c r="AM34664" s="445"/>
    </row>
    <row r="34665" spans="39:39">
      <c r="AM34665" s="445"/>
    </row>
    <row r="34666" spans="39:39">
      <c r="AM34666" s="445"/>
    </row>
    <row r="34667" spans="39:39">
      <c r="AM34667" s="445"/>
    </row>
    <row r="34668" spans="39:39">
      <c r="AM34668" s="445"/>
    </row>
    <row r="34669" spans="39:39">
      <c r="AM34669" s="445"/>
    </row>
    <row r="34670" spans="39:39">
      <c r="AM34670" s="445"/>
    </row>
    <row r="34671" spans="39:39">
      <c r="AM34671" s="445"/>
    </row>
    <row r="34672" spans="39:39">
      <c r="AM34672" s="445"/>
    </row>
    <row r="34673" spans="39:39">
      <c r="AM34673" s="445"/>
    </row>
    <row r="34674" spans="39:39">
      <c r="AM34674" s="445"/>
    </row>
    <row r="34675" spans="39:39">
      <c r="AM34675" s="445"/>
    </row>
    <row r="34676" spans="39:39">
      <c r="AM34676" s="445"/>
    </row>
    <row r="34677" spans="39:39">
      <c r="AM34677" s="445"/>
    </row>
    <row r="34678" spans="39:39">
      <c r="AM34678" s="445"/>
    </row>
    <row r="34679" spans="39:39">
      <c r="AM34679" s="445"/>
    </row>
    <row r="34680" spans="39:39">
      <c r="AM34680" s="445"/>
    </row>
    <row r="34681" spans="39:39">
      <c r="AM34681" s="445"/>
    </row>
    <row r="34682" spans="39:39">
      <c r="AM34682" s="445"/>
    </row>
    <row r="34683" spans="39:39">
      <c r="AM34683" s="445"/>
    </row>
    <row r="34684" spans="39:39">
      <c r="AM34684" s="445"/>
    </row>
    <row r="34685" spans="39:39">
      <c r="AM34685" s="445"/>
    </row>
    <row r="34686" spans="39:39">
      <c r="AM34686" s="445"/>
    </row>
    <row r="34687" spans="39:39">
      <c r="AM34687" s="445"/>
    </row>
    <row r="34688" spans="39:39">
      <c r="AM34688" s="445"/>
    </row>
    <row r="34689" spans="39:39">
      <c r="AM34689" s="445"/>
    </row>
    <row r="34690" spans="39:39">
      <c r="AM34690" s="445"/>
    </row>
    <row r="34691" spans="39:39">
      <c r="AM34691" s="445"/>
    </row>
    <row r="34692" spans="39:39">
      <c r="AM34692" s="445"/>
    </row>
    <row r="34693" spans="39:39">
      <c r="AM34693" s="445"/>
    </row>
    <row r="34694" spans="39:39">
      <c r="AM34694" s="445"/>
    </row>
    <row r="34695" spans="39:39">
      <c r="AM34695" s="445"/>
    </row>
    <row r="34696" spans="39:39">
      <c r="AM34696" s="445"/>
    </row>
    <row r="34697" spans="39:39">
      <c r="AM34697" s="445"/>
    </row>
    <row r="34698" spans="39:39">
      <c r="AM34698" s="445"/>
    </row>
    <row r="34699" spans="39:39">
      <c r="AM34699" s="445"/>
    </row>
    <row r="34700" spans="39:39">
      <c r="AM34700" s="445"/>
    </row>
    <row r="34701" spans="39:39">
      <c r="AM34701" s="445"/>
    </row>
    <row r="34702" spans="39:39">
      <c r="AM34702" s="445"/>
    </row>
    <row r="34703" spans="39:39">
      <c r="AM34703" s="445"/>
    </row>
    <row r="34704" spans="39:39">
      <c r="AM34704" s="445"/>
    </row>
    <row r="34705" spans="39:39">
      <c r="AM34705" s="445"/>
    </row>
    <row r="34706" spans="39:39">
      <c r="AM34706" s="445"/>
    </row>
    <row r="34707" spans="39:39">
      <c r="AM34707" s="445"/>
    </row>
    <row r="34708" spans="39:39">
      <c r="AM34708" s="445"/>
    </row>
    <row r="34709" spans="39:39">
      <c r="AM34709" s="445"/>
    </row>
    <row r="34710" spans="39:39">
      <c r="AM34710" s="445"/>
    </row>
    <row r="34711" spans="39:39">
      <c r="AM34711" s="445"/>
    </row>
    <row r="34712" spans="39:39">
      <c r="AM34712" s="445"/>
    </row>
    <row r="34713" spans="39:39">
      <c r="AM34713" s="445"/>
    </row>
    <row r="34714" spans="39:39">
      <c r="AM34714" s="445"/>
    </row>
    <row r="34715" spans="39:39">
      <c r="AM34715" s="445"/>
    </row>
    <row r="34716" spans="39:39">
      <c r="AM34716" s="445"/>
    </row>
    <row r="34717" spans="39:39">
      <c r="AM34717" s="445"/>
    </row>
    <row r="34718" spans="39:39">
      <c r="AM34718" s="445"/>
    </row>
    <row r="34719" spans="39:39">
      <c r="AM34719" s="445"/>
    </row>
    <row r="34720" spans="39:39">
      <c r="AM34720" s="445"/>
    </row>
    <row r="34721" spans="39:39">
      <c r="AM34721" s="445"/>
    </row>
    <row r="34722" spans="39:39">
      <c r="AM34722" s="445"/>
    </row>
    <row r="34723" spans="39:39">
      <c r="AM34723" s="445"/>
    </row>
    <row r="34724" spans="39:39">
      <c r="AM34724" s="445"/>
    </row>
    <row r="34725" spans="39:39">
      <c r="AM34725" s="445"/>
    </row>
    <row r="34726" spans="39:39">
      <c r="AM34726" s="445"/>
    </row>
    <row r="34727" spans="39:39">
      <c r="AM34727" s="445"/>
    </row>
    <row r="34728" spans="39:39">
      <c r="AM34728" s="445"/>
    </row>
    <row r="34729" spans="39:39">
      <c r="AM34729" s="445"/>
    </row>
    <row r="34730" spans="39:39">
      <c r="AM34730" s="445"/>
    </row>
    <row r="34731" spans="39:39">
      <c r="AM34731" s="445"/>
    </row>
    <row r="34732" spans="39:39">
      <c r="AM34732" s="445"/>
    </row>
    <row r="34733" spans="39:39">
      <c r="AM34733" s="445"/>
    </row>
    <row r="34734" spans="39:39">
      <c r="AM34734" s="445"/>
    </row>
    <row r="34735" spans="39:39">
      <c r="AM34735" s="445"/>
    </row>
    <row r="34736" spans="39:39">
      <c r="AM34736" s="445"/>
    </row>
    <row r="34737" spans="39:39">
      <c r="AM34737" s="445"/>
    </row>
    <row r="34738" spans="39:39">
      <c r="AM34738" s="445"/>
    </row>
    <row r="34739" spans="39:39">
      <c r="AM34739" s="445"/>
    </row>
    <row r="34740" spans="39:39">
      <c r="AM34740" s="445"/>
    </row>
    <row r="34741" spans="39:39">
      <c r="AM34741" s="445"/>
    </row>
    <row r="34742" spans="39:39">
      <c r="AM34742" s="445"/>
    </row>
    <row r="34743" spans="39:39">
      <c r="AM34743" s="445"/>
    </row>
    <row r="34744" spans="39:39">
      <c r="AM34744" s="445"/>
    </row>
    <row r="34745" spans="39:39">
      <c r="AM34745" s="445"/>
    </row>
    <row r="34746" spans="39:39">
      <c r="AM34746" s="445"/>
    </row>
    <row r="34747" spans="39:39">
      <c r="AM34747" s="445"/>
    </row>
    <row r="34748" spans="39:39">
      <c r="AM34748" s="445"/>
    </row>
    <row r="34749" spans="39:39">
      <c r="AM34749" s="445"/>
    </row>
    <row r="34750" spans="39:39">
      <c r="AM34750" s="445"/>
    </row>
    <row r="34751" spans="39:39">
      <c r="AM34751" s="445"/>
    </row>
    <row r="34752" spans="39:39">
      <c r="AM34752" s="445"/>
    </row>
    <row r="34753" spans="39:39">
      <c r="AM34753" s="445"/>
    </row>
    <row r="34754" spans="39:39">
      <c r="AM34754" s="445"/>
    </row>
    <row r="34755" spans="39:39">
      <c r="AM34755" s="445"/>
    </row>
    <row r="34756" spans="39:39">
      <c r="AM34756" s="445"/>
    </row>
    <row r="34757" spans="39:39">
      <c r="AM34757" s="445"/>
    </row>
    <row r="34758" spans="39:39">
      <c r="AM34758" s="445"/>
    </row>
    <row r="34759" spans="39:39">
      <c r="AM34759" s="445"/>
    </row>
    <row r="34760" spans="39:39">
      <c r="AM34760" s="445"/>
    </row>
    <row r="34761" spans="39:39">
      <c r="AM34761" s="445"/>
    </row>
    <row r="34762" spans="39:39">
      <c r="AM34762" s="445"/>
    </row>
    <row r="34763" spans="39:39">
      <c r="AM34763" s="445"/>
    </row>
    <row r="34764" spans="39:39">
      <c r="AM34764" s="445"/>
    </row>
    <row r="34765" spans="39:39">
      <c r="AM34765" s="445"/>
    </row>
    <row r="34766" spans="39:39">
      <c r="AM34766" s="445"/>
    </row>
    <row r="34767" spans="39:39">
      <c r="AM34767" s="445"/>
    </row>
    <row r="34768" spans="39:39">
      <c r="AM34768" s="445"/>
    </row>
    <row r="34769" spans="39:39">
      <c r="AM34769" s="445"/>
    </row>
    <row r="34770" spans="39:39">
      <c r="AM34770" s="445"/>
    </row>
    <row r="34771" spans="39:39">
      <c r="AM34771" s="445"/>
    </row>
    <row r="34772" spans="39:39">
      <c r="AM34772" s="445"/>
    </row>
    <row r="34773" spans="39:39">
      <c r="AM34773" s="445"/>
    </row>
    <row r="34774" spans="39:39">
      <c r="AM34774" s="445"/>
    </row>
    <row r="34775" spans="39:39">
      <c r="AM34775" s="445"/>
    </row>
    <row r="34776" spans="39:39">
      <c r="AM34776" s="445"/>
    </row>
    <row r="34777" spans="39:39">
      <c r="AM34777" s="445"/>
    </row>
    <row r="34778" spans="39:39">
      <c r="AM34778" s="445"/>
    </row>
    <row r="34779" spans="39:39">
      <c r="AM34779" s="445"/>
    </row>
    <row r="34780" spans="39:39">
      <c r="AM34780" s="445"/>
    </row>
    <row r="34781" spans="39:39">
      <c r="AM34781" s="445"/>
    </row>
    <row r="34782" spans="39:39">
      <c r="AM34782" s="445"/>
    </row>
    <row r="34783" spans="39:39">
      <c r="AM34783" s="445"/>
    </row>
    <row r="34784" spans="39:39">
      <c r="AM34784" s="445"/>
    </row>
    <row r="34785" spans="39:39">
      <c r="AM34785" s="445"/>
    </row>
    <row r="34786" spans="39:39">
      <c r="AM34786" s="445"/>
    </row>
    <row r="34787" spans="39:39">
      <c r="AM34787" s="445"/>
    </row>
    <row r="34788" spans="39:39">
      <c r="AM34788" s="445"/>
    </row>
    <row r="34789" spans="39:39">
      <c r="AM34789" s="445"/>
    </row>
    <row r="34790" spans="39:39">
      <c r="AM34790" s="445"/>
    </row>
    <row r="34791" spans="39:39">
      <c r="AM34791" s="445"/>
    </row>
    <row r="34792" spans="39:39">
      <c r="AM34792" s="445"/>
    </row>
    <row r="34793" spans="39:39">
      <c r="AM34793" s="445"/>
    </row>
    <row r="34794" spans="39:39">
      <c r="AM34794" s="445"/>
    </row>
    <row r="34795" spans="39:39">
      <c r="AM34795" s="445"/>
    </row>
    <row r="34796" spans="39:39">
      <c r="AM34796" s="445"/>
    </row>
    <row r="34797" spans="39:39">
      <c r="AM34797" s="445"/>
    </row>
    <row r="34798" spans="39:39">
      <c r="AM34798" s="445"/>
    </row>
    <row r="34799" spans="39:39">
      <c r="AM34799" s="445"/>
    </row>
    <row r="34800" spans="39:39">
      <c r="AM34800" s="445"/>
    </row>
    <row r="34801" spans="39:39">
      <c r="AM34801" s="445"/>
    </row>
    <row r="34802" spans="39:39">
      <c r="AM34802" s="445"/>
    </row>
    <row r="34803" spans="39:39">
      <c r="AM34803" s="445"/>
    </row>
    <row r="34804" spans="39:39">
      <c r="AM34804" s="445"/>
    </row>
    <row r="34805" spans="39:39">
      <c r="AM34805" s="445"/>
    </row>
    <row r="34806" spans="39:39">
      <c r="AM34806" s="445"/>
    </row>
    <row r="34807" spans="39:39">
      <c r="AM34807" s="445"/>
    </row>
    <row r="34808" spans="39:39">
      <c r="AM34808" s="445"/>
    </row>
    <row r="34809" spans="39:39">
      <c r="AM34809" s="445"/>
    </row>
    <row r="34810" spans="39:39">
      <c r="AM34810" s="445"/>
    </row>
    <row r="34811" spans="39:39">
      <c r="AM34811" s="445"/>
    </row>
    <row r="34812" spans="39:39">
      <c r="AM34812" s="445"/>
    </row>
    <row r="34813" spans="39:39">
      <c r="AM34813" s="445"/>
    </row>
    <row r="34814" spans="39:39">
      <c r="AM34814" s="445"/>
    </row>
    <row r="34815" spans="39:39">
      <c r="AM34815" s="445"/>
    </row>
    <row r="34816" spans="39:39">
      <c r="AM34816" s="445"/>
    </row>
    <row r="34817" spans="39:39">
      <c r="AM34817" s="445"/>
    </row>
    <row r="34818" spans="39:39">
      <c r="AM34818" s="445"/>
    </row>
    <row r="34819" spans="39:39">
      <c r="AM34819" s="445"/>
    </row>
    <row r="34820" spans="39:39">
      <c r="AM34820" s="445"/>
    </row>
    <row r="34821" spans="39:39">
      <c r="AM34821" s="445"/>
    </row>
    <row r="34822" spans="39:39">
      <c r="AM34822" s="445"/>
    </row>
    <row r="34823" spans="39:39">
      <c r="AM34823" s="445"/>
    </row>
    <row r="34824" spans="39:39">
      <c r="AM34824" s="445"/>
    </row>
    <row r="34825" spans="39:39">
      <c r="AM34825" s="445"/>
    </row>
    <row r="34826" spans="39:39">
      <c r="AM34826" s="445"/>
    </row>
    <row r="34827" spans="39:39">
      <c r="AM34827" s="445"/>
    </row>
    <row r="34828" spans="39:39">
      <c r="AM34828" s="445"/>
    </row>
    <row r="34829" spans="39:39">
      <c r="AM34829" s="445"/>
    </row>
    <row r="34830" spans="39:39">
      <c r="AM34830" s="445"/>
    </row>
    <row r="34831" spans="39:39">
      <c r="AM34831" s="445"/>
    </row>
    <row r="34832" spans="39:39">
      <c r="AM34832" s="445"/>
    </row>
    <row r="34833" spans="39:39">
      <c r="AM34833" s="445"/>
    </row>
    <row r="34834" spans="39:39">
      <c r="AM34834" s="445"/>
    </row>
    <row r="34835" spans="39:39">
      <c r="AM34835" s="445"/>
    </row>
    <row r="34836" spans="39:39">
      <c r="AM34836" s="445"/>
    </row>
    <row r="34837" spans="39:39">
      <c r="AM34837" s="445"/>
    </row>
    <row r="34838" spans="39:39">
      <c r="AM34838" s="445"/>
    </row>
    <row r="34839" spans="39:39">
      <c r="AM34839" s="445"/>
    </row>
    <row r="34840" spans="39:39">
      <c r="AM34840" s="445"/>
    </row>
    <row r="34841" spans="39:39">
      <c r="AM34841" s="445"/>
    </row>
    <row r="34842" spans="39:39">
      <c r="AM34842" s="445"/>
    </row>
    <row r="34843" spans="39:39">
      <c r="AM34843" s="445"/>
    </row>
    <row r="34844" spans="39:39">
      <c r="AM34844" s="445"/>
    </row>
    <row r="34845" spans="39:39">
      <c r="AM34845" s="445"/>
    </row>
    <row r="34846" spans="39:39">
      <c r="AM34846" s="445"/>
    </row>
    <row r="34847" spans="39:39">
      <c r="AM34847" s="445"/>
    </row>
    <row r="34848" spans="39:39">
      <c r="AM34848" s="445"/>
    </row>
    <row r="34849" spans="39:39">
      <c r="AM34849" s="445"/>
    </row>
    <row r="34850" spans="39:39">
      <c r="AM34850" s="445"/>
    </row>
    <row r="34851" spans="39:39">
      <c r="AM34851" s="445"/>
    </row>
    <row r="34852" spans="39:39">
      <c r="AM34852" s="445"/>
    </row>
    <row r="34853" spans="39:39">
      <c r="AM34853" s="445"/>
    </row>
    <row r="34854" spans="39:39">
      <c r="AM34854" s="445"/>
    </row>
    <row r="34855" spans="39:39">
      <c r="AM34855" s="445"/>
    </row>
    <row r="34856" spans="39:39">
      <c r="AM34856" s="445"/>
    </row>
    <row r="34857" spans="39:39">
      <c r="AM34857" s="445"/>
    </row>
    <row r="34858" spans="39:39">
      <c r="AM34858" s="445"/>
    </row>
    <row r="34859" spans="39:39">
      <c r="AM34859" s="445"/>
    </row>
    <row r="34860" spans="39:39">
      <c r="AM34860" s="445"/>
    </row>
    <row r="34861" spans="39:39">
      <c r="AM34861" s="445"/>
    </row>
    <row r="34862" spans="39:39">
      <c r="AM34862" s="445"/>
    </row>
    <row r="34863" spans="39:39">
      <c r="AM34863" s="445"/>
    </row>
    <row r="34864" spans="39:39">
      <c r="AM34864" s="445"/>
    </row>
    <row r="34865" spans="39:39">
      <c r="AM34865" s="445"/>
    </row>
    <row r="34866" spans="39:39">
      <c r="AM34866" s="445"/>
    </row>
    <row r="34867" spans="39:39">
      <c r="AM34867" s="445"/>
    </row>
    <row r="34868" spans="39:39">
      <c r="AM34868" s="445"/>
    </row>
    <row r="34869" spans="39:39">
      <c r="AM34869" s="445"/>
    </row>
    <row r="34870" spans="39:39">
      <c r="AM34870" s="445"/>
    </row>
    <row r="34871" spans="39:39">
      <c r="AM34871" s="445"/>
    </row>
    <row r="34872" spans="39:39">
      <c r="AM34872" s="445"/>
    </row>
    <row r="34873" spans="39:39">
      <c r="AM34873" s="445"/>
    </row>
    <row r="34874" spans="39:39">
      <c r="AM34874" s="445"/>
    </row>
    <row r="34875" spans="39:39">
      <c r="AM34875" s="445"/>
    </row>
    <row r="34876" spans="39:39">
      <c r="AM34876" s="445"/>
    </row>
    <row r="34877" spans="39:39">
      <c r="AM34877" s="445"/>
    </row>
    <row r="34878" spans="39:39">
      <c r="AM34878" s="445"/>
    </row>
    <row r="34879" spans="39:39">
      <c r="AM34879" s="445"/>
    </row>
    <row r="34880" spans="39:39">
      <c r="AM34880" s="445"/>
    </row>
    <row r="34881" spans="39:39">
      <c r="AM34881" s="445"/>
    </row>
    <row r="34882" spans="39:39">
      <c r="AM34882" s="445"/>
    </row>
    <row r="34883" spans="39:39">
      <c r="AM34883" s="445"/>
    </row>
    <row r="34884" spans="39:39">
      <c r="AM34884" s="445"/>
    </row>
    <row r="34885" spans="39:39">
      <c r="AM34885" s="445"/>
    </row>
    <row r="34886" spans="39:39">
      <c r="AM34886" s="445"/>
    </row>
    <row r="34887" spans="39:39">
      <c r="AM34887" s="445"/>
    </row>
    <row r="34888" spans="39:39">
      <c r="AM34888" s="445"/>
    </row>
    <row r="34889" spans="39:39">
      <c r="AM34889" s="445"/>
    </row>
    <row r="34890" spans="39:39">
      <c r="AM34890" s="445"/>
    </row>
    <row r="34891" spans="39:39">
      <c r="AM34891" s="445"/>
    </row>
    <row r="34892" spans="39:39">
      <c r="AM34892" s="445"/>
    </row>
    <row r="34893" spans="39:39">
      <c r="AM34893" s="445"/>
    </row>
    <row r="34894" spans="39:39">
      <c r="AM34894" s="445"/>
    </row>
    <row r="34895" spans="39:39">
      <c r="AM34895" s="445"/>
    </row>
    <row r="34896" spans="39:39">
      <c r="AM34896" s="445"/>
    </row>
    <row r="34897" spans="39:39">
      <c r="AM34897" s="445"/>
    </row>
    <row r="34898" spans="39:39">
      <c r="AM34898" s="445"/>
    </row>
    <row r="34899" spans="39:39">
      <c r="AM34899" s="445"/>
    </row>
    <row r="34900" spans="39:39">
      <c r="AM34900" s="445"/>
    </row>
    <row r="34901" spans="39:39">
      <c r="AM34901" s="445"/>
    </row>
    <row r="34902" spans="39:39">
      <c r="AM34902" s="445"/>
    </row>
    <row r="34903" spans="39:39">
      <c r="AM34903" s="445"/>
    </row>
    <row r="34904" spans="39:39">
      <c r="AM34904" s="445"/>
    </row>
    <row r="34905" spans="39:39">
      <c r="AM34905" s="445"/>
    </row>
    <row r="34906" spans="39:39">
      <c r="AM34906" s="445"/>
    </row>
    <row r="34907" spans="39:39">
      <c r="AM34907" s="445"/>
    </row>
    <row r="34908" spans="39:39">
      <c r="AM34908" s="445"/>
    </row>
    <row r="34909" spans="39:39">
      <c r="AM34909" s="445"/>
    </row>
    <row r="34910" spans="39:39">
      <c r="AM34910" s="445"/>
    </row>
    <row r="34911" spans="39:39">
      <c r="AM34911" s="445"/>
    </row>
    <row r="34912" spans="39:39">
      <c r="AM34912" s="445"/>
    </row>
    <row r="34913" spans="39:39">
      <c r="AM34913" s="445"/>
    </row>
    <row r="34914" spans="39:39">
      <c r="AM34914" s="445"/>
    </row>
    <row r="34915" spans="39:39">
      <c r="AM34915" s="445"/>
    </row>
    <row r="34916" spans="39:39">
      <c r="AM34916" s="445"/>
    </row>
    <row r="34917" spans="39:39">
      <c r="AM34917" s="445"/>
    </row>
    <row r="34918" spans="39:39">
      <c r="AM34918" s="445"/>
    </row>
    <row r="34919" spans="39:39">
      <c r="AM34919" s="445"/>
    </row>
    <row r="34920" spans="39:39">
      <c r="AM34920" s="445"/>
    </row>
    <row r="34921" spans="39:39">
      <c r="AM34921" s="445"/>
    </row>
    <row r="34922" spans="39:39">
      <c r="AM34922" s="445"/>
    </row>
    <row r="34923" spans="39:39">
      <c r="AM34923" s="445"/>
    </row>
    <row r="34924" spans="39:39">
      <c r="AM34924" s="445"/>
    </row>
    <row r="34925" spans="39:39">
      <c r="AM34925" s="445"/>
    </row>
    <row r="34926" spans="39:39">
      <c r="AM34926" s="445"/>
    </row>
    <row r="34927" spans="39:39">
      <c r="AM34927" s="445"/>
    </row>
    <row r="34928" spans="39:39">
      <c r="AM34928" s="445"/>
    </row>
    <row r="34929" spans="39:39">
      <c r="AM34929" s="445"/>
    </row>
    <row r="34930" spans="39:39">
      <c r="AM34930" s="445"/>
    </row>
    <row r="34931" spans="39:39">
      <c r="AM34931" s="445"/>
    </row>
    <row r="34932" spans="39:39">
      <c r="AM34932" s="445"/>
    </row>
    <row r="34933" spans="39:39">
      <c r="AM34933" s="445"/>
    </row>
    <row r="34934" spans="39:39">
      <c r="AM34934" s="445"/>
    </row>
    <row r="34935" spans="39:39">
      <c r="AM34935" s="445"/>
    </row>
    <row r="34936" spans="39:39">
      <c r="AM34936" s="445"/>
    </row>
    <row r="34937" spans="39:39">
      <c r="AM34937" s="445"/>
    </row>
    <row r="34938" spans="39:39">
      <c r="AM34938" s="445"/>
    </row>
    <row r="34939" spans="39:39">
      <c r="AM34939" s="445"/>
    </row>
    <row r="34940" spans="39:39">
      <c r="AM34940" s="445"/>
    </row>
    <row r="34941" spans="39:39">
      <c r="AM34941" s="445"/>
    </row>
    <row r="34942" spans="39:39">
      <c r="AM34942" s="445"/>
    </row>
    <row r="34943" spans="39:39">
      <c r="AM34943" s="445"/>
    </row>
    <row r="34944" spans="39:39">
      <c r="AM34944" s="445"/>
    </row>
    <row r="34945" spans="39:39">
      <c r="AM34945" s="445"/>
    </row>
    <row r="34946" spans="39:39">
      <c r="AM34946" s="445"/>
    </row>
    <row r="34947" spans="39:39">
      <c r="AM34947" s="445"/>
    </row>
    <row r="34948" spans="39:39">
      <c r="AM34948" s="445"/>
    </row>
    <row r="34949" spans="39:39">
      <c r="AM34949" s="445"/>
    </row>
    <row r="34950" spans="39:39">
      <c r="AM34950" s="445"/>
    </row>
    <row r="34951" spans="39:39">
      <c r="AM34951" s="445"/>
    </row>
    <row r="34952" spans="39:39">
      <c r="AM34952" s="445"/>
    </row>
    <row r="34953" spans="39:39">
      <c r="AM34953" s="445"/>
    </row>
    <row r="34954" spans="39:39">
      <c r="AM34954" s="445"/>
    </row>
    <row r="34955" spans="39:39">
      <c r="AM34955" s="445"/>
    </row>
    <row r="34956" spans="39:39">
      <c r="AM34956" s="445"/>
    </row>
    <row r="34957" spans="39:39">
      <c r="AM34957" s="445"/>
    </row>
    <row r="34958" spans="39:39">
      <c r="AM34958" s="445"/>
    </row>
    <row r="34959" spans="39:39">
      <c r="AM34959" s="445"/>
    </row>
    <row r="34960" spans="39:39">
      <c r="AM34960" s="445"/>
    </row>
    <row r="34961" spans="39:39">
      <c r="AM34961" s="445"/>
    </row>
    <row r="34962" spans="39:39">
      <c r="AM34962" s="445"/>
    </row>
    <row r="34963" spans="39:39">
      <c r="AM34963" s="445"/>
    </row>
    <row r="34964" spans="39:39">
      <c r="AM34964" s="445"/>
    </row>
    <row r="34965" spans="39:39">
      <c r="AM34965" s="445"/>
    </row>
    <row r="34966" spans="39:39">
      <c r="AM34966" s="445"/>
    </row>
    <row r="34967" spans="39:39">
      <c r="AM34967" s="445"/>
    </row>
    <row r="34968" spans="39:39">
      <c r="AM34968" s="445"/>
    </row>
    <row r="34969" spans="39:39">
      <c r="AM34969" s="445"/>
    </row>
    <row r="34970" spans="39:39">
      <c r="AM34970" s="445"/>
    </row>
    <row r="34971" spans="39:39">
      <c r="AM34971" s="445"/>
    </row>
    <row r="34972" spans="39:39">
      <c r="AM34972" s="445"/>
    </row>
    <row r="34973" spans="39:39">
      <c r="AM34973" s="445"/>
    </row>
    <row r="34974" spans="39:39">
      <c r="AM34974" s="445"/>
    </row>
    <row r="34975" spans="39:39">
      <c r="AM34975" s="445"/>
    </row>
    <row r="34976" spans="39:39">
      <c r="AM34976" s="445"/>
    </row>
    <row r="34977" spans="39:39">
      <c r="AM34977" s="445"/>
    </row>
    <row r="34978" spans="39:39">
      <c r="AM34978" s="445"/>
    </row>
    <row r="34979" spans="39:39">
      <c r="AM34979" s="445"/>
    </row>
    <row r="34980" spans="39:39">
      <c r="AM34980" s="445"/>
    </row>
    <row r="34981" spans="39:39">
      <c r="AM34981" s="445"/>
    </row>
    <row r="34982" spans="39:39">
      <c r="AM34982" s="445"/>
    </row>
    <row r="34983" spans="39:39">
      <c r="AM34983" s="445"/>
    </row>
    <row r="34984" spans="39:39">
      <c r="AM34984" s="445"/>
    </row>
    <row r="34985" spans="39:39">
      <c r="AM34985" s="445"/>
    </row>
    <row r="34986" spans="39:39">
      <c r="AM34986" s="445"/>
    </row>
    <row r="34987" spans="39:39">
      <c r="AM34987" s="445"/>
    </row>
    <row r="34988" spans="39:39">
      <c r="AM34988" s="445"/>
    </row>
    <row r="34989" spans="39:39">
      <c r="AM34989" s="445"/>
    </row>
    <row r="34990" spans="39:39">
      <c r="AM34990" s="445"/>
    </row>
    <row r="34991" spans="39:39">
      <c r="AM34991" s="445"/>
    </row>
    <row r="34992" spans="39:39">
      <c r="AM34992" s="445"/>
    </row>
    <row r="34993" spans="39:39">
      <c r="AM34993" s="445"/>
    </row>
    <row r="34994" spans="39:39">
      <c r="AM34994" s="445"/>
    </row>
    <row r="34995" spans="39:39">
      <c r="AM34995" s="445"/>
    </row>
    <row r="34996" spans="39:39">
      <c r="AM34996" s="445"/>
    </row>
    <row r="34997" spans="39:39">
      <c r="AM34997" s="445"/>
    </row>
    <row r="34998" spans="39:39">
      <c r="AM34998" s="445"/>
    </row>
    <row r="34999" spans="39:39">
      <c r="AM34999" s="445"/>
    </row>
    <row r="35000" spans="39:39">
      <c r="AM35000" s="445"/>
    </row>
    <row r="35001" spans="39:39">
      <c r="AM35001" s="445"/>
    </row>
    <row r="35002" spans="39:39">
      <c r="AM35002" s="445"/>
    </row>
    <row r="35003" spans="39:39">
      <c r="AM35003" s="445"/>
    </row>
    <row r="35004" spans="39:39">
      <c r="AM35004" s="445"/>
    </row>
    <row r="35005" spans="39:39">
      <c r="AM35005" s="445"/>
    </row>
    <row r="35006" spans="39:39">
      <c r="AM35006" s="445"/>
    </row>
    <row r="35007" spans="39:39">
      <c r="AM35007" s="445"/>
    </row>
    <row r="35008" spans="39:39">
      <c r="AM35008" s="445"/>
    </row>
    <row r="35009" spans="39:39">
      <c r="AM35009" s="445"/>
    </row>
    <row r="35010" spans="39:39">
      <c r="AM35010" s="445"/>
    </row>
    <row r="35011" spans="39:39">
      <c r="AM35011" s="445"/>
    </row>
    <row r="35012" spans="39:39">
      <c r="AM35012" s="445"/>
    </row>
    <row r="35013" spans="39:39">
      <c r="AM35013" s="445"/>
    </row>
    <row r="35014" spans="39:39">
      <c r="AM35014" s="445"/>
    </row>
    <row r="35015" spans="39:39">
      <c r="AM35015" s="445"/>
    </row>
    <row r="35016" spans="39:39">
      <c r="AM35016" s="445"/>
    </row>
    <row r="35017" spans="39:39">
      <c r="AM35017" s="445"/>
    </row>
    <row r="35018" spans="39:39">
      <c r="AM35018" s="445"/>
    </row>
    <row r="35019" spans="39:39">
      <c r="AM35019" s="445"/>
    </row>
    <row r="35020" spans="39:39">
      <c r="AM35020" s="445"/>
    </row>
    <row r="35021" spans="39:39">
      <c r="AM35021" s="445"/>
    </row>
    <row r="35022" spans="39:39">
      <c r="AM35022" s="445"/>
    </row>
    <row r="35023" spans="39:39">
      <c r="AM35023" s="445"/>
    </row>
    <row r="35024" spans="39:39">
      <c r="AM35024" s="445"/>
    </row>
    <row r="35025" spans="39:39">
      <c r="AM35025" s="445"/>
    </row>
    <row r="35026" spans="39:39">
      <c r="AM35026" s="445"/>
    </row>
    <row r="35027" spans="39:39">
      <c r="AM35027" s="445"/>
    </row>
    <row r="35028" spans="39:39">
      <c r="AM35028" s="445"/>
    </row>
    <row r="35029" spans="39:39">
      <c r="AM35029" s="445"/>
    </row>
    <row r="35030" spans="39:39">
      <c r="AM35030" s="445"/>
    </row>
    <row r="35031" spans="39:39">
      <c r="AM35031" s="445"/>
    </row>
    <row r="35032" spans="39:39">
      <c r="AM35032" s="445"/>
    </row>
    <row r="35033" spans="39:39">
      <c r="AM35033" s="445"/>
    </row>
    <row r="35034" spans="39:39">
      <c r="AM35034" s="445"/>
    </row>
    <row r="35035" spans="39:39">
      <c r="AM35035" s="445"/>
    </row>
    <row r="35036" spans="39:39">
      <c r="AM35036" s="445"/>
    </row>
    <row r="35037" spans="39:39">
      <c r="AM35037" s="445"/>
    </row>
    <row r="35038" spans="39:39">
      <c r="AM35038" s="445"/>
    </row>
    <row r="35039" spans="39:39">
      <c r="AM35039" s="445"/>
    </row>
    <row r="35040" spans="39:39">
      <c r="AM35040" s="445"/>
    </row>
    <row r="35041" spans="39:39">
      <c r="AM35041" s="445"/>
    </row>
    <row r="35042" spans="39:39">
      <c r="AM35042" s="445"/>
    </row>
    <row r="35043" spans="39:39">
      <c r="AM35043" s="445"/>
    </row>
    <row r="35044" spans="39:39">
      <c r="AM35044" s="445"/>
    </row>
    <row r="35045" spans="39:39">
      <c r="AM35045" s="445"/>
    </row>
    <row r="35046" spans="39:39">
      <c r="AM35046" s="445"/>
    </row>
    <row r="35047" spans="39:39">
      <c r="AM35047" s="445"/>
    </row>
    <row r="35048" spans="39:39">
      <c r="AM35048" s="445"/>
    </row>
    <row r="35049" spans="39:39">
      <c r="AM35049" s="445"/>
    </row>
    <row r="35050" spans="39:39">
      <c r="AM35050" s="445"/>
    </row>
    <row r="35051" spans="39:39">
      <c r="AM35051" s="445"/>
    </row>
    <row r="35052" spans="39:39">
      <c r="AM35052" s="445"/>
    </row>
    <row r="35053" spans="39:39">
      <c r="AM35053" s="445"/>
    </row>
    <row r="35054" spans="39:39">
      <c r="AM35054" s="445"/>
    </row>
    <row r="35055" spans="39:39">
      <c r="AM35055" s="445"/>
    </row>
    <row r="35056" spans="39:39">
      <c r="AM35056" s="445"/>
    </row>
    <row r="35057" spans="39:39">
      <c r="AM35057" s="445"/>
    </row>
    <row r="35058" spans="39:39">
      <c r="AM35058" s="445"/>
    </row>
    <row r="35059" spans="39:39">
      <c r="AM35059" s="445"/>
    </row>
    <row r="35060" spans="39:39">
      <c r="AM35060" s="445"/>
    </row>
    <row r="35061" spans="39:39">
      <c r="AM35061" s="445"/>
    </row>
    <row r="35062" spans="39:39">
      <c r="AM35062" s="445"/>
    </row>
    <row r="35063" spans="39:39">
      <c r="AM35063" s="445"/>
    </row>
    <row r="35064" spans="39:39">
      <c r="AM35064" s="445"/>
    </row>
    <row r="35065" spans="39:39">
      <c r="AM35065" s="445"/>
    </row>
    <row r="35066" spans="39:39">
      <c r="AM35066" s="445"/>
    </row>
    <row r="35067" spans="39:39">
      <c r="AM35067" s="445"/>
    </row>
    <row r="35068" spans="39:39">
      <c r="AM35068" s="445"/>
    </row>
    <row r="35069" spans="39:39">
      <c r="AM35069" s="445"/>
    </row>
    <row r="35070" spans="39:39">
      <c r="AM35070" s="445"/>
    </row>
    <row r="35071" spans="39:39">
      <c r="AM35071" s="445"/>
    </row>
    <row r="35072" spans="39:39">
      <c r="AM35072" s="445"/>
    </row>
    <row r="35073" spans="39:39">
      <c r="AM35073" s="445"/>
    </row>
    <row r="35074" spans="39:39">
      <c r="AM35074" s="445"/>
    </row>
    <row r="35075" spans="39:39">
      <c r="AM35075" s="445"/>
    </row>
    <row r="35076" spans="39:39">
      <c r="AM35076" s="445"/>
    </row>
    <row r="35077" spans="39:39">
      <c r="AM35077" s="445"/>
    </row>
    <row r="35078" spans="39:39">
      <c r="AM35078" s="445"/>
    </row>
    <row r="35079" spans="39:39">
      <c r="AM35079" s="445"/>
    </row>
    <row r="35080" spans="39:39">
      <c r="AM35080" s="445"/>
    </row>
    <row r="35081" spans="39:39">
      <c r="AM35081" s="445"/>
    </row>
    <row r="35082" spans="39:39">
      <c r="AM35082" s="445"/>
    </row>
    <row r="35083" spans="39:39">
      <c r="AM35083" s="445"/>
    </row>
    <row r="35084" spans="39:39">
      <c r="AM35084" s="445"/>
    </row>
    <row r="35085" spans="39:39">
      <c r="AM35085" s="445"/>
    </row>
    <row r="35086" spans="39:39">
      <c r="AM35086" s="445"/>
    </row>
    <row r="35087" spans="39:39">
      <c r="AM35087" s="445"/>
    </row>
    <row r="35088" spans="39:39">
      <c r="AM35088" s="445"/>
    </row>
    <row r="35089" spans="39:39">
      <c r="AM35089" s="445"/>
    </row>
    <row r="35090" spans="39:39">
      <c r="AM35090" s="445"/>
    </row>
    <row r="35091" spans="39:39">
      <c r="AM35091" s="445"/>
    </row>
    <row r="35092" spans="39:39">
      <c r="AM35092" s="445"/>
    </row>
    <row r="35093" spans="39:39">
      <c r="AM35093" s="445"/>
    </row>
    <row r="35094" spans="39:39">
      <c r="AM35094" s="445"/>
    </row>
    <row r="35095" spans="39:39">
      <c r="AM35095" s="445"/>
    </row>
    <row r="35096" spans="39:39">
      <c r="AM35096" s="445"/>
    </row>
    <row r="35097" spans="39:39">
      <c r="AM35097" s="445"/>
    </row>
    <row r="35098" spans="39:39">
      <c r="AM35098" s="445"/>
    </row>
    <row r="35099" spans="39:39">
      <c r="AM35099" s="445"/>
    </row>
    <row r="35100" spans="39:39">
      <c r="AM35100" s="445"/>
    </row>
    <row r="35101" spans="39:39">
      <c r="AM35101" s="445"/>
    </row>
    <row r="35102" spans="39:39">
      <c r="AM35102" s="445"/>
    </row>
    <row r="35103" spans="39:39">
      <c r="AM35103" s="445"/>
    </row>
    <row r="35104" spans="39:39">
      <c r="AM35104" s="445"/>
    </row>
    <row r="35105" spans="39:39">
      <c r="AM35105" s="445"/>
    </row>
    <row r="35106" spans="39:39">
      <c r="AM35106" s="445"/>
    </row>
    <row r="35107" spans="39:39">
      <c r="AM35107" s="445"/>
    </row>
    <row r="35108" spans="39:39">
      <c r="AM35108" s="445"/>
    </row>
    <row r="35109" spans="39:39">
      <c r="AM35109" s="445"/>
    </row>
    <row r="35110" spans="39:39">
      <c r="AM35110" s="445"/>
    </row>
    <row r="35111" spans="39:39">
      <c r="AM35111" s="445"/>
    </row>
    <row r="35112" spans="39:39">
      <c r="AM35112" s="445"/>
    </row>
    <row r="35113" spans="39:39">
      <c r="AM35113" s="445"/>
    </row>
    <row r="35114" spans="39:39">
      <c r="AM35114" s="445"/>
    </row>
    <row r="35115" spans="39:39">
      <c r="AM35115" s="445"/>
    </row>
    <row r="35116" spans="39:39">
      <c r="AM35116" s="445"/>
    </row>
    <row r="35117" spans="39:39">
      <c r="AM35117" s="445"/>
    </row>
    <row r="35118" spans="39:39">
      <c r="AM35118" s="445"/>
    </row>
    <row r="35119" spans="39:39">
      <c r="AM35119" s="445"/>
    </row>
    <row r="35120" spans="39:39">
      <c r="AM35120" s="445"/>
    </row>
    <row r="35121" spans="39:39">
      <c r="AM35121" s="445"/>
    </row>
    <row r="35122" spans="39:39">
      <c r="AM35122" s="445"/>
    </row>
    <row r="35123" spans="39:39">
      <c r="AM35123" s="445"/>
    </row>
    <row r="35124" spans="39:39">
      <c r="AM35124" s="445"/>
    </row>
    <row r="35125" spans="39:39">
      <c r="AM35125" s="445"/>
    </row>
    <row r="35126" spans="39:39">
      <c r="AM35126" s="445"/>
    </row>
    <row r="35127" spans="39:39">
      <c r="AM35127" s="445"/>
    </row>
    <row r="35128" spans="39:39">
      <c r="AM35128" s="445"/>
    </row>
    <row r="35129" spans="39:39">
      <c r="AM35129" s="445"/>
    </row>
    <row r="35130" spans="39:39">
      <c r="AM35130" s="445"/>
    </row>
    <row r="35131" spans="39:39">
      <c r="AM35131" s="445"/>
    </row>
    <row r="35132" spans="39:39">
      <c r="AM35132" s="445"/>
    </row>
    <row r="35133" spans="39:39">
      <c r="AM35133" s="445"/>
    </row>
    <row r="35134" spans="39:39">
      <c r="AM35134" s="445"/>
    </row>
    <row r="35135" spans="39:39">
      <c r="AM35135" s="445"/>
    </row>
    <row r="35136" spans="39:39">
      <c r="AM35136" s="445"/>
    </row>
    <row r="35137" spans="39:39">
      <c r="AM35137" s="445"/>
    </row>
    <row r="35138" spans="39:39">
      <c r="AM35138" s="445"/>
    </row>
    <row r="35139" spans="39:39">
      <c r="AM35139" s="445"/>
    </row>
    <row r="35140" spans="39:39">
      <c r="AM35140" s="445"/>
    </row>
    <row r="35141" spans="39:39">
      <c r="AM35141" s="445"/>
    </row>
    <row r="35142" spans="39:39">
      <c r="AM35142" s="445"/>
    </row>
    <row r="35143" spans="39:39">
      <c r="AM35143" s="445"/>
    </row>
    <row r="35144" spans="39:39">
      <c r="AM35144" s="445"/>
    </row>
    <row r="35145" spans="39:39">
      <c r="AM35145" s="445"/>
    </row>
    <row r="35146" spans="39:39">
      <c r="AM35146" s="445"/>
    </row>
    <row r="35147" spans="39:39">
      <c r="AM35147" s="445"/>
    </row>
    <row r="35148" spans="39:39">
      <c r="AM35148" s="445"/>
    </row>
    <row r="35149" spans="39:39">
      <c r="AM35149" s="445"/>
    </row>
    <row r="35150" spans="39:39">
      <c r="AM35150" s="445"/>
    </row>
    <row r="35151" spans="39:39">
      <c r="AM35151" s="445"/>
    </row>
    <row r="35152" spans="39:39">
      <c r="AM35152" s="445"/>
    </row>
    <row r="35153" spans="39:39">
      <c r="AM35153" s="445"/>
    </row>
    <row r="35154" spans="39:39">
      <c r="AM35154" s="445"/>
    </row>
    <row r="35155" spans="39:39">
      <c r="AM35155" s="445"/>
    </row>
    <row r="35156" spans="39:39">
      <c r="AM35156" s="445"/>
    </row>
    <row r="35157" spans="39:39">
      <c r="AM35157" s="445"/>
    </row>
    <row r="35158" spans="39:39">
      <c r="AM35158" s="445"/>
    </row>
    <row r="35159" spans="39:39">
      <c r="AM35159" s="445"/>
    </row>
    <row r="35160" spans="39:39">
      <c r="AM35160" s="445"/>
    </row>
    <row r="35161" spans="39:39">
      <c r="AM35161" s="445"/>
    </row>
    <row r="35162" spans="39:39">
      <c r="AM35162" s="445"/>
    </row>
    <row r="35163" spans="39:39">
      <c r="AM35163" s="445"/>
    </row>
    <row r="35164" spans="39:39">
      <c r="AM35164" s="445"/>
    </row>
    <row r="35165" spans="39:39">
      <c r="AM35165" s="445"/>
    </row>
    <row r="35166" spans="39:39">
      <c r="AM35166" s="445"/>
    </row>
    <row r="35167" spans="39:39">
      <c r="AM35167" s="445"/>
    </row>
    <row r="35168" spans="39:39">
      <c r="AM35168" s="445"/>
    </row>
    <row r="35169" spans="39:39">
      <c r="AM35169" s="445"/>
    </row>
    <row r="35170" spans="39:39">
      <c r="AM35170" s="445"/>
    </row>
    <row r="35171" spans="39:39">
      <c r="AM35171" s="445"/>
    </row>
    <row r="35172" spans="39:39">
      <c r="AM35172" s="445"/>
    </row>
    <row r="35173" spans="39:39">
      <c r="AM35173" s="445"/>
    </row>
    <row r="35174" spans="39:39">
      <c r="AM35174" s="445"/>
    </row>
    <row r="35175" spans="39:39">
      <c r="AM35175" s="445"/>
    </row>
    <row r="35176" spans="39:39">
      <c r="AM35176" s="445"/>
    </row>
    <row r="35177" spans="39:39">
      <c r="AM35177" s="445"/>
    </row>
    <row r="35178" spans="39:39">
      <c r="AM35178" s="445"/>
    </row>
    <row r="35179" spans="39:39">
      <c r="AM35179" s="445"/>
    </row>
    <row r="35180" spans="39:39">
      <c r="AM35180" s="445"/>
    </row>
    <row r="35181" spans="39:39">
      <c r="AM35181" s="445"/>
    </row>
    <row r="35182" spans="39:39">
      <c r="AM35182" s="445"/>
    </row>
    <row r="35183" spans="39:39">
      <c r="AM35183" s="445"/>
    </row>
    <row r="35184" spans="39:39">
      <c r="AM35184" s="445"/>
    </row>
    <row r="35185" spans="39:39">
      <c r="AM35185" s="445"/>
    </row>
    <row r="35186" spans="39:39">
      <c r="AM35186" s="445"/>
    </row>
    <row r="35187" spans="39:39">
      <c r="AM35187" s="445"/>
    </row>
    <row r="35188" spans="39:39">
      <c r="AM35188" s="445"/>
    </row>
    <row r="35189" spans="39:39">
      <c r="AM35189" s="445"/>
    </row>
    <row r="35190" spans="39:39">
      <c r="AM35190" s="445"/>
    </row>
    <row r="35191" spans="39:39">
      <c r="AM35191" s="445"/>
    </row>
    <row r="35192" spans="39:39">
      <c r="AM35192" s="445"/>
    </row>
    <row r="35193" spans="39:39">
      <c r="AM35193" s="445"/>
    </row>
    <row r="35194" spans="39:39">
      <c r="AM35194" s="445"/>
    </row>
    <row r="35195" spans="39:39">
      <c r="AM35195" s="445"/>
    </row>
    <row r="35196" spans="39:39">
      <c r="AM35196" s="445"/>
    </row>
    <row r="35197" spans="39:39">
      <c r="AM35197" s="445"/>
    </row>
    <row r="35198" spans="39:39">
      <c r="AM35198" s="445"/>
    </row>
    <row r="35199" spans="39:39">
      <c r="AM35199" s="445"/>
    </row>
    <row r="35200" spans="39:39">
      <c r="AM35200" s="445"/>
    </row>
    <row r="35201" spans="39:39">
      <c r="AM35201" s="445"/>
    </row>
    <row r="35202" spans="39:39">
      <c r="AM35202" s="445"/>
    </row>
    <row r="35203" spans="39:39">
      <c r="AM35203" s="445"/>
    </row>
    <row r="35204" spans="39:39">
      <c r="AM35204" s="445"/>
    </row>
    <row r="35205" spans="39:39">
      <c r="AM35205" s="445"/>
    </row>
    <row r="35206" spans="39:39">
      <c r="AM35206" s="445"/>
    </row>
    <row r="35207" spans="39:39">
      <c r="AM35207" s="445"/>
    </row>
    <row r="35208" spans="39:39">
      <c r="AM35208" s="445"/>
    </row>
    <row r="35209" spans="39:39">
      <c r="AM35209" s="445"/>
    </row>
    <row r="35210" spans="39:39">
      <c r="AM35210" s="445"/>
    </row>
    <row r="35211" spans="39:39">
      <c r="AM35211" s="445"/>
    </row>
    <row r="35212" spans="39:39">
      <c r="AM35212" s="445"/>
    </row>
    <row r="35213" spans="39:39">
      <c r="AM35213" s="445"/>
    </row>
    <row r="35214" spans="39:39">
      <c r="AM35214" s="445"/>
    </row>
    <row r="35215" spans="39:39">
      <c r="AM35215" s="445"/>
    </row>
    <row r="35216" spans="39:39">
      <c r="AM35216" s="445"/>
    </row>
    <row r="35217" spans="39:39">
      <c r="AM35217" s="445"/>
    </row>
    <row r="35218" spans="39:39">
      <c r="AM35218" s="445"/>
    </row>
    <row r="35219" spans="39:39">
      <c r="AM35219" s="445"/>
    </row>
    <row r="35220" spans="39:39">
      <c r="AM35220" s="445"/>
    </row>
    <row r="35221" spans="39:39">
      <c r="AM35221" s="445"/>
    </row>
    <row r="35222" spans="39:39">
      <c r="AM35222" s="445"/>
    </row>
    <row r="35223" spans="39:39">
      <c r="AM35223" s="445"/>
    </row>
    <row r="35224" spans="39:39">
      <c r="AM35224" s="445"/>
    </row>
    <row r="35225" spans="39:39">
      <c r="AM35225" s="445"/>
    </row>
    <row r="35226" spans="39:39">
      <c r="AM35226" s="445"/>
    </row>
    <row r="35227" spans="39:39">
      <c r="AM35227" s="445"/>
    </row>
    <row r="35228" spans="39:39">
      <c r="AM35228" s="445"/>
    </row>
    <row r="35229" spans="39:39">
      <c r="AM35229" s="445"/>
    </row>
    <row r="35230" spans="39:39">
      <c r="AM35230" s="445"/>
    </row>
    <row r="35231" spans="39:39">
      <c r="AM35231" s="445"/>
    </row>
    <row r="35232" spans="39:39">
      <c r="AM35232" s="445"/>
    </row>
    <row r="35233" spans="39:39">
      <c r="AM35233" s="445"/>
    </row>
    <row r="35234" spans="39:39">
      <c r="AM35234" s="445"/>
    </row>
    <row r="35235" spans="39:39">
      <c r="AM35235" s="445"/>
    </row>
    <row r="35236" spans="39:39">
      <c r="AM35236" s="445"/>
    </row>
    <row r="35237" spans="39:39">
      <c r="AM35237" s="445"/>
    </row>
    <row r="35238" spans="39:39">
      <c r="AM35238" s="445"/>
    </row>
    <row r="35239" spans="39:39">
      <c r="AM35239" s="445"/>
    </row>
    <row r="35240" spans="39:39">
      <c r="AM35240" s="445"/>
    </row>
    <row r="35241" spans="39:39">
      <c r="AM35241" s="445"/>
    </row>
    <row r="35242" spans="39:39">
      <c r="AM35242" s="445"/>
    </row>
    <row r="35243" spans="39:39">
      <c r="AM35243" s="445"/>
    </row>
    <row r="35244" spans="39:39">
      <c r="AM35244" s="445"/>
    </row>
    <row r="35245" spans="39:39">
      <c r="AM35245" s="445"/>
    </row>
    <row r="35246" spans="39:39">
      <c r="AM35246" s="445"/>
    </row>
    <row r="35247" spans="39:39">
      <c r="AM35247" s="445"/>
    </row>
    <row r="35248" spans="39:39">
      <c r="AM35248" s="445"/>
    </row>
    <row r="35249" spans="39:39">
      <c r="AM35249" s="445"/>
    </row>
    <row r="35250" spans="39:39">
      <c r="AM35250" s="445"/>
    </row>
    <row r="35251" spans="39:39">
      <c r="AM35251" s="445"/>
    </row>
    <row r="35252" spans="39:39">
      <c r="AM35252" s="445"/>
    </row>
    <row r="35253" spans="39:39">
      <c r="AM35253" s="445"/>
    </row>
    <row r="35254" spans="39:39">
      <c r="AM35254" s="445"/>
    </row>
    <row r="35255" spans="39:39">
      <c r="AM35255" s="445"/>
    </row>
    <row r="35256" spans="39:39">
      <c r="AM35256" s="445"/>
    </row>
    <row r="35257" spans="39:39">
      <c r="AM35257" s="445"/>
    </row>
    <row r="35258" spans="39:39">
      <c r="AM35258" s="445"/>
    </row>
    <row r="35259" spans="39:39">
      <c r="AM35259" s="445"/>
    </row>
    <row r="35260" spans="39:39">
      <c r="AM35260" s="445"/>
    </row>
    <row r="35261" spans="39:39">
      <c r="AM35261" s="445"/>
    </row>
    <row r="35262" spans="39:39">
      <c r="AM35262" s="445"/>
    </row>
    <row r="35263" spans="39:39">
      <c r="AM35263" s="445"/>
    </row>
    <row r="35264" spans="39:39">
      <c r="AM35264" s="445"/>
    </row>
    <row r="35265" spans="39:39">
      <c r="AM35265" s="445"/>
    </row>
    <row r="35266" spans="39:39">
      <c r="AM35266" s="445"/>
    </row>
    <row r="35267" spans="39:39">
      <c r="AM35267" s="445"/>
    </row>
    <row r="35268" spans="39:39">
      <c r="AM35268" s="445"/>
    </row>
    <row r="35269" spans="39:39">
      <c r="AM35269" s="445"/>
    </row>
    <row r="35270" spans="39:39">
      <c r="AM35270" s="445"/>
    </row>
    <row r="35271" spans="39:39">
      <c r="AM35271" s="445"/>
    </row>
    <row r="35272" spans="39:39">
      <c r="AM35272" s="445"/>
    </row>
    <row r="35273" spans="39:39">
      <c r="AM35273" s="445"/>
    </row>
    <row r="35274" spans="39:39">
      <c r="AM35274" s="445"/>
    </row>
    <row r="35275" spans="39:39">
      <c r="AM35275" s="445"/>
    </row>
    <row r="35276" spans="39:39">
      <c r="AM35276" s="445"/>
    </row>
    <row r="35277" spans="39:39">
      <c r="AM35277" s="445"/>
    </row>
    <row r="35278" spans="39:39">
      <c r="AM35278" s="445"/>
    </row>
    <row r="35279" spans="39:39">
      <c r="AM35279" s="445"/>
    </row>
    <row r="35280" spans="39:39">
      <c r="AM35280" s="445"/>
    </row>
    <row r="35281" spans="39:39">
      <c r="AM35281" s="445"/>
    </row>
    <row r="35282" spans="39:39">
      <c r="AM35282" s="445"/>
    </row>
    <row r="35283" spans="39:39">
      <c r="AM35283" s="445"/>
    </row>
    <row r="35284" spans="39:39">
      <c r="AM35284" s="445"/>
    </row>
    <row r="35285" spans="39:39">
      <c r="AM35285" s="445"/>
    </row>
    <row r="35286" spans="39:39">
      <c r="AM35286" s="445"/>
    </row>
    <row r="35287" spans="39:39">
      <c r="AM35287" s="445"/>
    </row>
    <row r="35288" spans="39:39">
      <c r="AM35288" s="445"/>
    </row>
    <row r="35289" spans="39:39">
      <c r="AM35289" s="445"/>
    </row>
    <row r="35290" spans="39:39">
      <c r="AM35290" s="445"/>
    </row>
    <row r="35291" spans="39:39">
      <c r="AM35291" s="445"/>
    </row>
    <row r="35292" spans="39:39">
      <c r="AM35292" s="445"/>
    </row>
    <row r="35293" spans="39:39">
      <c r="AM35293" s="445"/>
    </row>
    <row r="35294" spans="39:39">
      <c r="AM35294" s="445"/>
    </row>
    <row r="35295" spans="39:39">
      <c r="AM35295" s="445"/>
    </row>
    <row r="35296" spans="39:39">
      <c r="AM35296" s="445"/>
    </row>
    <row r="35297" spans="39:39">
      <c r="AM35297" s="445"/>
    </row>
    <row r="35298" spans="39:39">
      <c r="AM35298" s="445"/>
    </row>
    <row r="35299" spans="39:39">
      <c r="AM35299" s="445"/>
    </row>
    <row r="35300" spans="39:39">
      <c r="AM35300" s="445"/>
    </row>
    <row r="35301" spans="39:39">
      <c r="AM35301" s="445"/>
    </row>
    <row r="35302" spans="39:39">
      <c r="AM35302" s="445"/>
    </row>
    <row r="35303" spans="39:39">
      <c r="AM35303" s="445"/>
    </row>
    <row r="35304" spans="39:39">
      <c r="AM35304" s="445"/>
    </row>
    <row r="35305" spans="39:39">
      <c r="AM35305" s="445"/>
    </row>
    <row r="35306" spans="39:39">
      <c r="AM35306" s="445"/>
    </row>
    <row r="35307" spans="39:39">
      <c r="AM35307" s="445"/>
    </row>
    <row r="35308" spans="39:39">
      <c r="AM35308" s="445"/>
    </row>
    <row r="35309" spans="39:39">
      <c r="AM35309" s="445"/>
    </row>
    <row r="35310" spans="39:39">
      <c r="AM35310" s="445"/>
    </row>
    <row r="35311" spans="39:39">
      <c r="AM35311" s="445"/>
    </row>
    <row r="35312" spans="39:39">
      <c r="AM35312" s="445"/>
    </row>
    <row r="35313" spans="39:39">
      <c r="AM35313" s="445"/>
    </row>
    <row r="35314" spans="39:39">
      <c r="AM35314" s="445"/>
    </row>
    <row r="35315" spans="39:39">
      <c r="AM35315" s="445"/>
    </row>
    <row r="35316" spans="39:39">
      <c r="AM35316" s="445"/>
    </row>
    <row r="35317" spans="39:39">
      <c r="AM35317" s="445"/>
    </row>
    <row r="35318" spans="39:39">
      <c r="AM35318" s="445"/>
    </row>
    <row r="35319" spans="39:39">
      <c r="AM35319" s="445"/>
    </row>
    <row r="35320" spans="39:39">
      <c r="AM35320" s="445"/>
    </row>
    <row r="35321" spans="39:39">
      <c r="AM35321" s="445"/>
    </row>
    <row r="35322" spans="39:39">
      <c r="AM35322" s="445"/>
    </row>
    <row r="35323" spans="39:39">
      <c r="AM35323" s="445"/>
    </row>
    <row r="35324" spans="39:39">
      <c r="AM35324" s="445"/>
    </row>
    <row r="35325" spans="39:39">
      <c r="AM35325" s="445"/>
    </row>
    <row r="35326" spans="39:39">
      <c r="AM35326" s="445"/>
    </row>
    <row r="35327" spans="39:39">
      <c r="AM35327" s="445"/>
    </row>
    <row r="35328" spans="39:39">
      <c r="AM35328" s="445"/>
    </row>
    <row r="35329" spans="39:39">
      <c r="AM35329" s="445"/>
    </row>
    <row r="35330" spans="39:39">
      <c r="AM35330" s="445"/>
    </row>
    <row r="35331" spans="39:39">
      <c r="AM35331" s="445"/>
    </row>
    <row r="35332" spans="39:39">
      <c r="AM35332" s="445"/>
    </row>
    <row r="35333" spans="39:39">
      <c r="AM35333" s="445"/>
    </row>
    <row r="35334" spans="39:39">
      <c r="AM35334" s="445"/>
    </row>
    <row r="35335" spans="39:39">
      <c r="AM35335" s="445"/>
    </row>
    <row r="35336" spans="39:39">
      <c r="AM35336" s="445"/>
    </row>
    <row r="35337" spans="39:39">
      <c r="AM35337" s="445"/>
    </row>
    <row r="35338" spans="39:39">
      <c r="AM35338" s="445"/>
    </row>
    <row r="35339" spans="39:39">
      <c r="AM35339" s="445"/>
    </row>
    <row r="35340" spans="39:39">
      <c r="AM35340" s="445"/>
    </row>
    <row r="35341" spans="39:39">
      <c r="AM35341" s="445"/>
    </row>
    <row r="35342" spans="39:39">
      <c r="AM35342" s="445"/>
    </row>
    <row r="35343" spans="39:39">
      <c r="AM35343" s="445"/>
    </row>
    <row r="35344" spans="39:39">
      <c r="AM35344" s="445"/>
    </row>
    <row r="35345" spans="39:39">
      <c r="AM35345" s="445"/>
    </row>
    <row r="35346" spans="39:39">
      <c r="AM35346" s="445"/>
    </row>
    <row r="35347" spans="39:39">
      <c r="AM35347" s="445"/>
    </row>
    <row r="35348" spans="39:39">
      <c r="AM35348" s="445"/>
    </row>
    <row r="35349" spans="39:39">
      <c r="AM35349" s="445"/>
    </row>
    <row r="35350" spans="39:39">
      <c r="AM35350" s="445"/>
    </row>
    <row r="35351" spans="39:39">
      <c r="AM35351" s="445"/>
    </row>
    <row r="35352" spans="39:39">
      <c r="AM35352" s="445"/>
    </row>
    <row r="35353" spans="39:39">
      <c r="AM35353" s="445"/>
    </row>
    <row r="35354" spans="39:39">
      <c r="AM35354" s="445"/>
    </row>
    <row r="35355" spans="39:39">
      <c r="AM35355" s="445"/>
    </row>
    <row r="35356" spans="39:39">
      <c r="AM35356" s="445"/>
    </row>
    <row r="35357" spans="39:39">
      <c r="AM35357" s="445"/>
    </row>
    <row r="35358" spans="39:39">
      <c r="AM35358" s="445"/>
    </row>
    <row r="35359" spans="39:39">
      <c r="AM35359" s="445"/>
    </row>
    <row r="35360" spans="39:39">
      <c r="AM35360" s="445"/>
    </row>
    <row r="35361" spans="39:39">
      <c r="AM35361" s="445"/>
    </row>
    <row r="35362" spans="39:39">
      <c r="AM35362" s="445"/>
    </row>
    <row r="35363" spans="39:39">
      <c r="AM35363" s="445"/>
    </row>
    <row r="35364" spans="39:39">
      <c r="AM35364" s="445"/>
    </row>
    <row r="35365" spans="39:39">
      <c r="AM35365" s="445"/>
    </row>
    <row r="35366" spans="39:39">
      <c r="AM35366" s="445"/>
    </row>
    <row r="35367" spans="39:39">
      <c r="AM35367" s="445"/>
    </row>
    <row r="35368" spans="39:39">
      <c r="AM35368" s="445"/>
    </row>
    <row r="35369" spans="39:39">
      <c r="AM35369" s="445"/>
    </row>
    <row r="35370" spans="39:39">
      <c r="AM35370" s="445"/>
    </row>
    <row r="35371" spans="39:39">
      <c r="AM35371" s="445"/>
    </row>
    <row r="35372" spans="39:39">
      <c r="AM35372" s="445"/>
    </row>
    <row r="35373" spans="39:39">
      <c r="AM35373" s="445"/>
    </row>
    <row r="35374" spans="39:39">
      <c r="AM35374" s="445"/>
    </row>
    <row r="35375" spans="39:39">
      <c r="AM35375" s="445"/>
    </row>
    <row r="35376" spans="39:39">
      <c r="AM35376" s="445"/>
    </row>
    <row r="35377" spans="39:39">
      <c r="AM35377" s="445"/>
    </row>
    <row r="35378" spans="39:39">
      <c r="AM35378" s="445"/>
    </row>
    <row r="35379" spans="39:39">
      <c r="AM35379" s="445"/>
    </row>
    <row r="35380" spans="39:39">
      <c r="AM35380" s="445"/>
    </row>
    <row r="35381" spans="39:39">
      <c r="AM35381" s="445"/>
    </row>
    <row r="35382" spans="39:39">
      <c r="AM35382" s="445"/>
    </row>
    <row r="35383" spans="39:39">
      <c r="AM35383" s="445"/>
    </row>
    <row r="35384" spans="39:39">
      <c r="AM35384" s="445"/>
    </row>
    <row r="35385" spans="39:39">
      <c r="AM35385" s="445"/>
    </row>
    <row r="35386" spans="39:39">
      <c r="AM35386" s="445"/>
    </row>
    <row r="35387" spans="39:39">
      <c r="AM35387" s="445"/>
    </row>
    <row r="35388" spans="39:39">
      <c r="AM35388" s="445"/>
    </row>
    <row r="35389" spans="39:39">
      <c r="AM35389" s="445"/>
    </row>
    <row r="35390" spans="39:39">
      <c r="AM35390" s="445"/>
    </row>
    <row r="35391" spans="39:39">
      <c r="AM35391" s="445"/>
    </row>
    <row r="35392" spans="39:39">
      <c r="AM35392" s="445"/>
    </row>
    <row r="35393" spans="39:39">
      <c r="AM35393" s="445"/>
    </row>
    <row r="35394" spans="39:39">
      <c r="AM35394" s="445"/>
    </row>
    <row r="35395" spans="39:39">
      <c r="AM35395" s="445"/>
    </row>
    <row r="35396" spans="39:39">
      <c r="AM35396" s="445"/>
    </row>
    <row r="35397" spans="39:39">
      <c r="AM35397" s="445"/>
    </row>
    <row r="35398" spans="39:39">
      <c r="AM35398" s="445"/>
    </row>
    <row r="35399" spans="39:39">
      <c r="AM35399" s="445"/>
    </row>
    <row r="35400" spans="39:39">
      <c r="AM35400" s="445"/>
    </row>
    <row r="35401" spans="39:39">
      <c r="AM35401" s="445"/>
    </row>
    <row r="35402" spans="39:39">
      <c r="AM35402" s="445"/>
    </row>
    <row r="35403" spans="39:39">
      <c r="AM35403" s="445"/>
    </row>
    <row r="35404" spans="39:39">
      <c r="AM35404" s="445"/>
    </row>
    <row r="35405" spans="39:39">
      <c r="AM35405" s="445"/>
    </row>
    <row r="35406" spans="39:39">
      <c r="AM35406" s="445"/>
    </row>
    <row r="35407" spans="39:39">
      <c r="AM35407" s="445"/>
    </row>
    <row r="35408" spans="39:39">
      <c r="AM35408" s="445"/>
    </row>
    <row r="35409" spans="39:39">
      <c r="AM35409" s="445"/>
    </row>
    <row r="35410" spans="39:39">
      <c r="AM35410" s="445"/>
    </row>
    <row r="35411" spans="39:39">
      <c r="AM35411" s="445"/>
    </row>
    <row r="35412" spans="39:39">
      <c r="AM35412" s="445"/>
    </row>
    <row r="35413" spans="39:39">
      <c r="AM35413" s="445"/>
    </row>
    <row r="35414" spans="39:39">
      <c r="AM35414" s="445"/>
    </row>
    <row r="35415" spans="39:39">
      <c r="AM35415" s="445"/>
    </row>
    <row r="35416" spans="39:39">
      <c r="AM35416" s="445"/>
    </row>
    <row r="35417" spans="39:39">
      <c r="AM35417" s="445"/>
    </row>
    <row r="35418" spans="39:39">
      <c r="AM35418" s="445"/>
    </row>
    <row r="35419" spans="39:39">
      <c r="AM35419" s="445"/>
    </row>
    <row r="35420" spans="39:39">
      <c r="AM35420" s="445"/>
    </row>
    <row r="35421" spans="39:39">
      <c r="AM35421" s="445"/>
    </row>
    <row r="35422" spans="39:39">
      <c r="AM35422" s="445"/>
    </row>
    <row r="35423" spans="39:39">
      <c r="AM35423" s="445"/>
    </row>
    <row r="35424" spans="39:39">
      <c r="AM35424" s="445"/>
    </row>
    <row r="35425" spans="39:39">
      <c r="AM35425" s="445"/>
    </row>
    <row r="35426" spans="39:39">
      <c r="AM35426" s="445"/>
    </row>
    <row r="35427" spans="39:39">
      <c r="AM35427" s="445"/>
    </row>
    <row r="35428" spans="39:39">
      <c r="AM35428" s="445"/>
    </row>
    <row r="35429" spans="39:39">
      <c r="AM35429" s="445"/>
    </row>
    <row r="35430" spans="39:39">
      <c r="AM35430" s="445"/>
    </row>
    <row r="35431" spans="39:39">
      <c r="AM35431" s="445"/>
    </row>
    <row r="35432" spans="39:39">
      <c r="AM35432" s="445"/>
    </row>
    <row r="35433" spans="39:39">
      <c r="AM35433" s="445"/>
    </row>
    <row r="35434" spans="39:39">
      <c r="AM35434" s="445"/>
    </row>
    <row r="35435" spans="39:39">
      <c r="AM35435" s="445"/>
    </row>
    <row r="35436" spans="39:39">
      <c r="AM35436" s="445"/>
    </row>
    <row r="35437" spans="39:39">
      <c r="AM35437" s="445"/>
    </row>
    <row r="35438" spans="39:39">
      <c r="AM35438" s="445"/>
    </row>
    <row r="35439" spans="39:39">
      <c r="AM35439" s="445"/>
    </row>
    <row r="35440" spans="39:39">
      <c r="AM35440" s="445"/>
    </row>
    <row r="35441" spans="39:39">
      <c r="AM35441" s="445"/>
    </row>
    <row r="35442" spans="39:39">
      <c r="AM35442" s="445"/>
    </row>
    <row r="35443" spans="39:39">
      <c r="AM35443" s="445"/>
    </row>
    <row r="35444" spans="39:39">
      <c r="AM35444" s="445"/>
    </row>
    <row r="35445" spans="39:39">
      <c r="AM35445" s="445"/>
    </row>
    <row r="35446" spans="39:39">
      <c r="AM35446" s="445"/>
    </row>
    <row r="35447" spans="39:39">
      <c r="AM35447" s="445"/>
    </row>
    <row r="35448" spans="39:39">
      <c r="AM35448" s="445"/>
    </row>
    <row r="35449" spans="39:39">
      <c r="AM35449" s="445"/>
    </row>
    <row r="35450" spans="39:39">
      <c r="AM35450" s="445"/>
    </row>
    <row r="35451" spans="39:39">
      <c r="AM35451" s="445"/>
    </row>
    <row r="35452" spans="39:39">
      <c r="AM35452" s="445"/>
    </row>
    <row r="35453" spans="39:39">
      <c r="AM35453" s="445"/>
    </row>
    <row r="35454" spans="39:39">
      <c r="AM35454" s="445"/>
    </row>
    <row r="35455" spans="39:39">
      <c r="AM35455" s="445"/>
    </row>
    <row r="35456" spans="39:39">
      <c r="AM35456" s="445"/>
    </row>
    <row r="35457" spans="39:39">
      <c r="AM35457" s="445"/>
    </row>
    <row r="35458" spans="39:39">
      <c r="AM35458" s="445"/>
    </row>
    <row r="35459" spans="39:39">
      <c r="AM35459" s="445"/>
    </row>
    <row r="35460" spans="39:39">
      <c r="AM35460" s="445"/>
    </row>
    <row r="35461" spans="39:39">
      <c r="AM35461" s="445"/>
    </row>
    <row r="35462" spans="39:39">
      <c r="AM35462" s="445"/>
    </row>
    <row r="35463" spans="39:39">
      <c r="AM35463" s="445"/>
    </row>
    <row r="35464" spans="39:39">
      <c r="AM35464" s="445"/>
    </row>
    <row r="35465" spans="39:39">
      <c r="AM35465" s="445"/>
    </row>
    <row r="35466" spans="39:39">
      <c r="AM35466" s="445"/>
    </row>
    <row r="35467" spans="39:39">
      <c r="AM35467" s="445"/>
    </row>
    <row r="35468" spans="39:39">
      <c r="AM35468" s="445"/>
    </row>
    <row r="35469" spans="39:39">
      <c r="AM35469" s="445"/>
    </row>
    <row r="35470" spans="39:39">
      <c r="AM35470" s="445"/>
    </row>
    <row r="35471" spans="39:39">
      <c r="AM35471" s="445"/>
    </row>
    <row r="35472" spans="39:39">
      <c r="AM35472" s="445"/>
    </row>
    <row r="35473" spans="39:39">
      <c r="AM35473" s="445"/>
    </row>
    <row r="35474" spans="39:39">
      <c r="AM35474" s="445"/>
    </row>
    <row r="35475" spans="39:39">
      <c r="AM35475" s="445"/>
    </row>
    <row r="35476" spans="39:39">
      <c r="AM35476" s="445"/>
    </row>
    <row r="35477" spans="39:39">
      <c r="AM35477" s="445"/>
    </row>
    <row r="35478" spans="39:39">
      <c r="AM35478" s="445"/>
    </row>
    <row r="35479" spans="39:39">
      <c r="AM35479" s="445"/>
    </row>
    <row r="35480" spans="39:39">
      <c r="AM35480" s="445"/>
    </row>
    <row r="35481" spans="39:39">
      <c r="AM35481" s="445"/>
    </row>
    <row r="35482" spans="39:39">
      <c r="AM35482" s="445"/>
    </row>
    <row r="35483" spans="39:39">
      <c r="AM35483" s="445"/>
    </row>
    <row r="35484" spans="39:39">
      <c r="AM35484" s="445"/>
    </row>
    <row r="35485" spans="39:39">
      <c r="AM35485" s="445"/>
    </row>
    <row r="35486" spans="39:39">
      <c r="AM35486" s="445"/>
    </row>
    <row r="35487" spans="39:39">
      <c r="AM35487" s="445"/>
    </row>
    <row r="35488" spans="39:39">
      <c r="AM35488" s="445"/>
    </row>
    <row r="35489" spans="39:39">
      <c r="AM35489" s="445"/>
    </row>
    <row r="35490" spans="39:39">
      <c r="AM35490" s="445"/>
    </row>
    <row r="35491" spans="39:39">
      <c r="AM35491" s="445"/>
    </row>
    <row r="35492" spans="39:39">
      <c r="AM35492" s="445"/>
    </row>
    <row r="35493" spans="39:39">
      <c r="AM35493" s="445"/>
    </row>
    <row r="35494" spans="39:39">
      <c r="AM35494" s="445"/>
    </row>
    <row r="35495" spans="39:39">
      <c r="AM35495" s="445"/>
    </row>
    <row r="35496" spans="39:39">
      <c r="AM35496" s="445"/>
    </row>
    <row r="35497" spans="39:39">
      <c r="AM35497" s="445"/>
    </row>
    <row r="35498" spans="39:39">
      <c r="AM35498" s="445"/>
    </row>
    <row r="35499" spans="39:39">
      <c r="AM35499" s="445"/>
    </row>
    <row r="35500" spans="39:39">
      <c r="AM35500" s="445"/>
    </row>
    <row r="35501" spans="39:39">
      <c r="AM35501" s="445"/>
    </row>
    <row r="35502" spans="39:39">
      <c r="AM35502" s="445"/>
    </row>
    <row r="35503" spans="39:39">
      <c r="AM35503" s="445"/>
    </row>
    <row r="35504" spans="39:39">
      <c r="AM35504" s="445"/>
    </row>
    <row r="35505" spans="39:39">
      <c r="AM35505" s="445"/>
    </row>
    <row r="35506" spans="39:39">
      <c r="AM35506" s="445"/>
    </row>
    <row r="35507" spans="39:39">
      <c r="AM35507" s="445"/>
    </row>
    <row r="35508" spans="39:39">
      <c r="AM35508" s="445"/>
    </row>
    <row r="35509" spans="39:39">
      <c r="AM35509" s="445"/>
    </row>
    <row r="35510" spans="39:39">
      <c r="AM35510" s="445"/>
    </row>
    <row r="35511" spans="39:39">
      <c r="AM35511" s="445"/>
    </row>
    <row r="35512" spans="39:39">
      <c r="AM35512" s="445"/>
    </row>
    <row r="35513" spans="39:39">
      <c r="AM35513" s="445"/>
    </row>
    <row r="35514" spans="39:39">
      <c r="AM35514" s="445"/>
    </row>
    <row r="35515" spans="39:39">
      <c r="AM35515" s="445"/>
    </row>
    <row r="35516" spans="39:39">
      <c r="AM35516" s="445"/>
    </row>
    <row r="35517" spans="39:39">
      <c r="AM35517" s="445"/>
    </row>
    <row r="35518" spans="39:39">
      <c r="AM35518" s="445"/>
    </row>
    <row r="35519" spans="39:39">
      <c r="AM35519" s="445"/>
    </row>
    <row r="35520" spans="39:39">
      <c r="AM35520" s="445"/>
    </row>
    <row r="35521" spans="39:39">
      <c r="AM35521" s="445"/>
    </row>
    <row r="35522" spans="39:39">
      <c r="AM35522" s="445"/>
    </row>
    <row r="35523" spans="39:39">
      <c r="AM35523" s="445"/>
    </row>
    <row r="35524" spans="39:39">
      <c r="AM35524" s="445"/>
    </row>
    <row r="35525" spans="39:39">
      <c r="AM35525" s="445"/>
    </row>
    <row r="35526" spans="39:39">
      <c r="AM35526" s="445"/>
    </row>
    <row r="35527" spans="39:39">
      <c r="AM35527" s="445"/>
    </row>
    <row r="35528" spans="39:39">
      <c r="AM35528" s="445"/>
    </row>
    <row r="35529" spans="39:39">
      <c r="AM35529" s="445"/>
    </row>
    <row r="35530" spans="39:39">
      <c r="AM35530" s="445"/>
    </row>
    <row r="35531" spans="39:39">
      <c r="AM35531" s="445"/>
    </row>
    <row r="35532" spans="39:39">
      <c r="AM35532" s="445"/>
    </row>
    <row r="35533" spans="39:39">
      <c r="AM35533" s="445"/>
    </row>
    <row r="35534" spans="39:39">
      <c r="AM35534" s="445"/>
    </row>
    <row r="35535" spans="39:39">
      <c r="AM35535" s="445"/>
    </row>
    <row r="35536" spans="39:39">
      <c r="AM35536" s="445"/>
    </row>
    <row r="35537" spans="39:39">
      <c r="AM35537" s="445"/>
    </row>
    <row r="35538" spans="39:39">
      <c r="AM35538" s="445"/>
    </row>
    <row r="35539" spans="39:39">
      <c r="AM35539" s="445"/>
    </row>
    <row r="35540" spans="39:39">
      <c r="AM35540" s="445"/>
    </row>
    <row r="35541" spans="39:39">
      <c r="AM35541" s="445"/>
    </row>
    <row r="35542" spans="39:39">
      <c r="AM35542" s="445"/>
    </row>
    <row r="35543" spans="39:39">
      <c r="AM35543" s="445"/>
    </row>
    <row r="35544" spans="39:39">
      <c r="AM35544" s="445"/>
    </row>
    <row r="35545" spans="39:39">
      <c r="AM35545" s="445"/>
    </row>
    <row r="35546" spans="39:39">
      <c r="AM35546" s="445"/>
    </row>
    <row r="35547" spans="39:39">
      <c r="AM35547" s="445"/>
    </row>
    <row r="35548" spans="39:39">
      <c r="AM35548" s="445"/>
    </row>
    <row r="35549" spans="39:39">
      <c r="AM35549" s="445"/>
    </row>
    <row r="35550" spans="39:39">
      <c r="AM35550" s="445"/>
    </row>
    <row r="35551" spans="39:39">
      <c r="AM35551" s="445"/>
    </row>
    <row r="35552" spans="39:39">
      <c r="AM35552" s="445"/>
    </row>
    <row r="35553" spans="39:39">
      <c r="AM35553" s="445"/>
    </row>
    <row r="35554" spans="39:39">
      <c r="AM35554" s="445"/>
    </row>
    <row r="35555" spans="39:39">
      <c r="AM35555" s="445"/>
    </row>
    <row r="35556" spans="39:39">
      <c r="AM35556" s="445"/>
    </row>
    <row r="35557" spans="39:39">
      <c r="AM35557" s="445"/>
    </row>
    <row r="35558" spans="39:39">
      <c r="AM35558" s="445"/>
    </row>
    <row r="35559" spans="39:39">
      <c r="AM35559" s="445"/>
    </row>
    <row r="35560" spans="39:39">
      <c r="AM35560" s="445"/>
    </row>
    <row r="35561" spans="39:39">
      <c r="AM35561" s="445"/>
    </row>
    <row r="35562" spans="39:39">
      <c r="AM35562" s="445"/>
    </row>
    <row r="35563" spans="39:39">
      <c r="AM35563" s="445"/>
    </row>
    <row r="35564" spans="39:39">
      <c r="AM35564" s="445"/>
    </row>
    <row r="35565" spans="39:39">
      <c r="AM35565" s="445"/>
    </row>
    <row r="35566" spans="39:39">
      <c r="AM35566" s="445"/>
    </row>
    <row r="35567" spans="39:39">
      <c r="AM35567" s="445"/>
    </row>
    <row r="35568" spans="39:39">
      <c r="AM35568" s="445"/>
    </row>
    <row r="35569" spans="39:39">
      <c r="AM35569" s="445"/>
    </row>
    <row r="35570" spans="39:39">
      <c r="AM35570" s="445"/>
    </row>
    <row r="35571" spans="39:39">
      <c r="AM35571" s="445"/>
    </row>
    <row r="35572" spans="39:39">
      <c r="AM35572" s="445"/>
    </row>
    <row r="35573" spans="39:39">
      <c r="AM35573" s="445"/>
    </row>
    <row r="35574" spans="39:39">
      <c r="AM35574" s="445"/>
    </row>
    <row r="35575" spans="39:39">
      <c r="AM35575" s="445"/>
    </row>
    <row r="35576" spans="39:39">
      <c r="AM35576" s="445"/>
    </row>
    <row r="35577" spans="39:39">
      <c r="AM35577" s="445"/>
    </row>
    <row r="35578" spans="39:39">
      <c r="AM35578" s="445"/>
    </row>
    <row r="35579" spans="39:39">
      <c r="AM35579" s="445"/>
    </row>
    <row r="35580" spans="39:39">
      <c r="AM35580" s="445"/>
    </row>
    <row r="35581" spans="39:39">
      <c r="AM35581" s="445"/>
    </row>
    <row r="35582" spans="39:39">
      <c r="AM35582" s="445"/>
    </row>
    <row r="35583" spans="39:39">
      <c r="AM35583" s="445"/>
    </row>
    <row r="35584" spans="39:39">
      <c r="AM35584" s="445"/>
    </row>
    <row r="35585" spans="39:39">
      <c r="AM35585" s="445"/>
    </row>
    <row r="35586" spans="39:39">
      <c r="AM35586" s="445"/>
    </row>
    <row r="35587" spans="39:39">
      <c r="AM35587" s="445"/>
    </row>
    <row r="35588" spans="39:39">
      <c r="AM35588" s="445"/>
    </row>
    <row r="35589" spans="39:39">
      <c r="AM35589" s="445"/>
    </row>
    <row r="35590" spans="39:39">
      <c r="AM35590" s="445"/>
    </row>
    <row r="35591" spans="39:39">
      <c r="AM35591" s="445"/>
    </row>
    <row r="35592" spans="39:39">
      <c r="AM35592" s="445"/>
    </row>
    <row r="35593" spans="39:39">
      <c r="AM35593" s="445"/>
    </row>
    <row r="35594" spans="39:39">
      <c r="AM35594" s="445"/>
    </row>
    <row r="35595" spans="39:39">
      <c r="AM35595" s="445"/>
    </row>
    <row r="35596" spans="39:39">
      <c r="AM35596" s="445"/>
    </row>
    <row r="35597" spans="39:39">
      <c r="AM35597" s="445"/>
    </row>
    <row r="35598" spans="39:39">
      <c r="AM35598" s="445"/>
    </row>
    <row r="35599" spans="39:39">
      <c r="AM35599" s="445"/>
    </row>
    <row r="35600" spans="39:39">
      <c r="AM35600" s="445"/>
    </row>
    <row r="35601" spans="39:39">
      <c r="AM35601" s="445"/>
    </row>
    <row r="35602" spans="39:39">
      <c r="AM35602" s="445"/>
    </row>
    <row r="35603" spans="39:39">
      <c r="AM35603" s="445"/>
    </row>
    <row r="35604" spans="39:39">
      <c r="AM35604" s="445"/>
    </row>
    <row r="35605" spans="39:39">
      <c r="AM35605" s="445"/>
    </row>
    <row r="35606" spans="39:39">
      <c r="AM35606" s="445"/>
    </row>
    <row r="35607" spans="39:39">
      <c r="AM35607" s="445"/>
    </row>
    <row r="35608" spans="39:39">
      <c r="AM35608" s="445"/>
    </row>
    <row r="35609" spans="39:39">
      <c r="AM35609" s="445"/>
    </row>
    <row r="35610" spans="39:39">
      <c r="AM35610" s="445"/>
    </row>
    <row r="35611" spans="39:39">
      <c r="AM35611" s="445"/>
    </row>
    <row r="35612" spans="39:39">
      <c r="AM35612" s="445"/>
    </row>
    <row r="35613" spans="39:39">
      <c r="AM35613" s="445"/>
    </row>
    <row r="35614" spans="39:39">
      <c r="AM35614" s="445"/>
    </row>
    <row r="35615" spans="39:39">
      <c r="AM35615" s="445"/>
    </row>
    <row r="35616" spans="39:39">
      <c r="AM35616" s="445"/>
    </row>
    <row r="35617" spans="39:39">
      <c r="AM35617" s="445"/>
    </row>
    <row r="35618" spans="39:39">
      <c r="AM35618" s="445"/>
    </row>
    <row r="35619" spans="39:39">
      <c r="AM35619" s="445"/>
    </row>
    <row r="35620" spans="39:39">
      <c r="AM35620" s="445"/>
    </row>
    <row r="35621" spans="39:39">
      <c r="AM35621" s="445"/>
    </row>
    <row r="35622" spans="39:39">
      <c r="AM35622" s="445"/>
    </row>
    <row r="35623" spans="39:39">
      <c r="AM35623" s="445"/>
    </row>
    <row r="35624" spans="39:39">
      <c r="AM35624" s="445"/>
    </row>
    <row r="35625" spans="39:39">
      <c r="AM35625" s="445"/>
    </row>
    <row r="35626" spans="39:39">
      <c r="AM35626" s="445"/>
    </row>
    <row r="35627" spans="39:39">
      <c r="AM35627" s="445"/>
    </row>
    <row r="35628" spans="39:39">
      <c r="AM35628" s="445"/>
    </row>
    <row r="35629" spans="39:39">
      <c r="AM35629" s="445"/>
    </row>
    <row r="35630" spans="39:39">
      <c r="AM35630" s="445"/>
    </row>
    <row r="35631" spans="39:39">
      <c r="AM35631" s="445"/>
    </row>
    <row r="35632" spans="39:39">
      <c r="AM35632" s="445"/>
    </row>
    <row r="35633" spans="39:39">
      <c r="AM35633" s="445"/>
    </row>
    <row r="35634" spans="39:39">
      <c r="AM35634" s="445"/>
    </row>
    <row r="35635" spans="39:39">
      <c r="AM35635" s="445"/>
    </row>
    <row r="35636" spans="39:39">
      <c r="AM35636" s="445"/>
    </row>
    <row r="35637" spans="39:39">
      <c r="AM35637" s="445"/>
    </row>
    <row r="35638" spans="39:39">
      <c r="AM35638" s="445"/>
    </row>
    <row r="35639" spans="39:39">
      <c r="AM35639" s="445"/>
    </row>
    <row r="35640" spans="39:39">
      <c r="AM35640" s="445"/>
    </row>
    <row r="35641" spans="39:39">
      <c r="AM35641" s="445"/>
    </row>
    <row r="35642" spans="39:39">
      <c r="AM35642" s="445"/>
    </row>
    <row r="35643" spans="39:39">
      <c r="AM35643" s="445"/>
    </row>
    <row r="35644" spans="39:39">
      <c r="AM35644" s="445"/>
    </row>
    <row r="35645" spans="39:39">
      <c r="AM35645" s="445"/>
    </row>
    <row r="35646" spans="39:39">
      <c r="AM35646" s="445"/>
    </row>
    <row r="35647" spans="39:39">
      <c r="AM35647" s="445"/>
    </row>
    <row r="35648" spans="39:39">
      <c r="AM35648" s="445"/>
    </row>
    <row r="35649" spans="39:39">
      <c r="AM35649" s="445"/>
    </row>
    <row r="35650" spans="39:39">
      <c r="AM35650" s="445"/>
    </row>
    <row r="35651" spans="39:39">
      <c r="AM35651" s="445"/>
    </row>
    <row r="35652" spans="39:39">
      <c r="AM35652" s="445"/>
    </row>
    <row r="35653" spans="39:39">
      <c r="AM35653" s="445"/>
    </row>
    <row r="35654" spans="39:39">
      <c r="AM35654" s="445"/>
    </row>
    <row r="35655" spans="39:39">
      <c r="AM35655" s="445"/>
    </row>
    <row r="35656" spans="39:39">
      <c r="AM35656" s="445"/>
    </row>
    <row r="35657" spans="39:39">
      <c r="AM35657" s="445"/>
    </row>
    <row r="35658" spans="39:39">
      <c r="AM35658" s="445"/>
    </row>
    <row r="35659" spans="39:39">
      <c r="AM35659" s="445"/>
    </row>
    <row r="35660" spans="39:39">
      <c r="AM35660" s="445"/>
    </row>
    <row r="35661" spans="39:39">
      <c r="AM35661" s="445"/>
    </row>
    <row r="35662" spans="39:39">
      <c r="AM35662" s="445"/>
    </row>
    <row r="35663" spans="39:39">
      <c r="AM35663" s="445"/>
    </row>
    <row r="35664" spans="39:39">
      <c r="AM35664" s="445"/>
    </row>
    <row r="35665" spans="39:39">
      <c r="AM35665" s="445"/>
    </row>
    <row r="35666" spans="39:39">
      <c r="AM35666" s="445"/>
    </row>
    <row r="35667" spans="39:39">
      <c r="AM35667" s="445"/>
    </row>
    <row r="35668" spans="39:39">
      <c r="AM35668" s="445"/>
    </row>
    <row r="35669" spans="39:39">
      <c r="AM35669" s="445"/>
    </row>
    <row r="35670" spans="39:39">
      <c r="AM35670" s="445"/>
    </row>
    <row r="35671" spans="39:39">
      <c r="AM35671" s="445"/>
    </row>
    <row r="35672" spans="39:39">
      <c r="AM35672" s="445"/>
    </row>
    <row r="35673" spans="39:39">
      <c r="AM35673" s="445"/>
    </row>
    <row r="35674" spans="39:39">
      <c r="AM35674" s="445"/>
    </row>
    <row r="35675" spans="39:39">
      <c r="AM35675" s="445"/>
    </row>
    <row r="35676" spans="39:39">
      <c r="AM35676" s="445"/>
    </row>
    <row r="35677" spans="39:39">
      <c r="AM35677" s="445"/>
    </row>
    <row r="35678" spans="39:39">
      <c r="AM35678" s="445"/>
    </row>
    <row r="35679" spans="39:39">
      <c r="AM35679" s="445"/>
    </row>
    <row r="35680" spans="39:39">
      <c r="AM35680" s="445"/>
    </row>
    <row r="35681" spans="39:39">
      <c r="AM35681" s="445"/>
    </row>
    <row r="35682" spans="39:39">
      <c r="AM35682" s="445"/>
    </row>
    <row r="35683" spans="39:39">
      <c r="AM35683" s="445"/>
    </row>
    <row r="35684" spans="39:39">
      <c r="AM35684" s="445"/>
    </row>
    <row r="35685" spans="39:39">
      <c r="AM35685" s="445"/>
    </row>
    <row r="35686" spans="39:39">
      <c r="AM35686" s="445"/>
    </row>
    <row r="35687" spans="39:39">
      <c r="AM35687" s="445"/>
    </row>
    <row r="35688" spans="39:39">
      <c r="AM35688" s="445"/>
    </row>
    <row r="35689" spans="39:39">
      <c r="AM35689" s="445"/>
    </row>
    <row r="35690" spans="39:39">
      <c r="AM35690" s="445"/>
    </row>
    <row r="35691" spans="39:39">
      <c r="AM35691" s="445"/>
    </row>
    <row r="35692" spans="39:39">
      <c r="AM35692" s="445"/>
    </row>
    <row r="35693" spans="39:39">
      <c r="AM35693" s="445"/>
    </row>
    <row r="35694" spans="39:39">
      <c r="AM35694" s="445"/>
    </row>
    <row r="35695" spans="39:39">
      <c r="AM35695" s="445"/>
    </row>
    <row r="35696" spans="39:39">
      <c r="AM35696" s="445"/>
    </row>
    <row r="35697" spans="39:39">
      <c r="AM35697" s="445"/>
    </row>
    <row r="35698" spans="39:39">
      <c r="AM35698" s="445"/>
    </row>
    <row r="35699" spans="39:39">
      <c r="AM35699" s="445"/>
    </row>
    <row r="35700" spans="39:39">
      <c r="AM35700" s="445"/>
    </row>
    <row r="35701" spans="39:39">
      <c r="AM35701" s="445"/>
    </row>
    <row r="35702" spans="39:39">
      <c r="AM35702" s="445"/>
    </row>
    <row r="35703" spans="39:39">
      <c r="AM35703" s="445"/>
    </row>
    <row r="35704" spans="39:39">
      <c r="AM35704" s="445"/>
    </row>
    <row r="35705" spans="39:39">
      <c r="AM35705" s="445"/>
    </row>
    <row r="35706" spans="39:39">
      <c r="AM35706" s="445"/>
    </row>
    <row r="35707" spans="39:39">
      <c r="AM35707" s="445"/>
    </row>
    <row r="35708" spans="39:39">
      <c r="AM35708" s="445"/>
    </row>
    <row r="35709" spans="39:39">
      <c r="AM35709" s="445"/>
    </row>
    <row r="35710" spans="39:39">
      <c r="AM35710" s="445"/>
    </row>
    <row r="35711" spans="39:39">
      <c r="AM35711" s="445"/>
    </row>
    <row r="35712" spans="39:39">
      <c r="AM35712" s="445"/>
    </row>
    <row r="35713" spans="39:39">
      <c r="AM35713" s="445"/>
    </row>
    <row r="35714" spans="39:39">
      <c r="AM35714" s="445"/>
    </row>
    <row r="35715" spans="39:39">
      <c r="AM35715" s="445"/>
    </row>
    <row r="35716" spans="39:39">
      <c r="AM35716" s="445"/>
    </row>
    <row r="35717" spans="39:39">
      <c r="AM35717" s="445"/>
    </row>
    <row r="35718" spans="39:39">
      <c r="AM35718" s="445"/>
    </row>
    <row r="35719" spans="39:39">
      <c r="AM35719" s="445"/>
    </row>
    <row r="35720" spans="39:39">
      <c r="AM35720" s="445"/>
    </row>
    <row r="35721" spans="39:39">
      <c r="AM35721" s="445"/>
    </row>
    <row r="35722" spans="39:39">
      <c r="AM35722" s="445"/>
    </row>
    <row r="35723" spans="39:39">
      <c r="AM35723" s="445"/>
    </row>
    <row r="35724" spans="39:39">
      <c r="AM35724" s="445"/>
    </row>
    <row r="35725" spans="39:39">
      <c r="AM35725" s="445"/>
    </row>
    <row r="35726" spans="39:39">
      <c r="AM35726" s="445"/>
    </row>
    <row r="35727" spans="39:39">
      <c r="AM35727" s="445"/>
    </row>
    <row r="35728" spans="39:39">
      <c r="AM35728" s="445"/>
    </row>
    <row r="35729" spans="39:39">
      <c r="AM35729" s="445"/>
    </row>
    <row r="35730" spans="39:39">
      <c r="AM35730" s="445"/>
    </row>
    <row r="35731" spans="39:39">
      <c r="AM35731" s="445"/>
    </row>
    <row r="35732" spans="39:39">
      <c r="AM35732" s="445"/>
    </row>
    <row r="35733" spans="39:39">
      <c r="AM35733" s="445"/>
    </row>
    <row r="35734" spans="39:39">
      <c r="AM35734" s="445"/>
    </row>
    <row r="35735" spans="39:39">
      <c r="AM35735" s="445"/>
    </row>
    <row r="35736" spans="39:39">
      <c r="AM35736" s="445"/>
    </row>
    <row r="35737" spans="39:39">
      <c r="AM35737" s="445"/>
    </row>
    <row r="35738" spans="39:39">
      <c r="AM35738" s="445"/>
    </row>
    <row r="35739" spans="39:39">
      <c r="AM35739" s="445"/>
    </row>
    <row r="35740" spans="39:39">
      <c r="AM35740" s="445"/>
    </row>
    <row r="35741" spans="39:39">
      <c r="AM35741" s="445"/>
    </row>
    <row r="35742" spans="39:39">
      <c r="AM35742" s="445"/>
    </row>
    <row r="35743" spans="39:39">
      <c r="AM35743" s="445"/>
    </row>
    <row r="35744" spans="39:39">
      <c r="AM35744" s="445"/>
    </row>
    <row r="35745" spans="39:39">
      <c r="AM35745" s="445"/>
    </row>
    <row r="35746" spans="39:39">
      <c r="AM35746" s="445"/>
    </row>
    <row r="35747" spans="39:39">
      <c r="AM35747" s="445"/>
    </row>
    <row r="35748" spans="39:39">
      <c r="AM35748" s="445"/>
    </row>
    <row r="35749" spans="39:39">
      <c r="AM35749" s="445"/>
    </row>
    <row r="35750" spans="39:39">
      <c r="AM35750" s="445"/>
    </row>
    <row r="35751" spans="39:39">
      <c r="AM35751" s="445"/>
    </row>
    <row r="35752" spans="39:39">
      <c r="AM35752" s="445"/>
    </row>
    <row r="35753" spans="39:39">
      <c r="AM35753" s="445"/>
    </row>
    <row r="35754" spans="39:39">
      <c r="AM35754" s="445"/>
    </row>
    <row r="35755" spans="39:39">
      <c r="AM35755" s="445"/>
    </row>
    <row r="35756" spans="39:39">
      <c r="AM35756" s="445"/>
    </row>
    <row r="35757" spans="39:39">
      <c r="AM35757" s="445"/>
    </row>
    <row r="35758" spans="39:39">
      <c r="AM35758" s="445"/>
    </row>
    <row r="35759" spans="39:39">
      <c r="AM35759" s="445"/>
    </row>
    <row r="35760" spans="39:39">
      <c r="AM35760" s="445"/>
    </row>
    <row r="35761" spans="39:39">
      <c r="AM35761" s="445"/>
    </row>
    <row r="35762" spans="39:39">
      <c r="AM35762" s="445"/>
    </row>
    <row r="35763" spans="39:39">
      <c r="AM35763" s="445"/>
    </row>
    <row r="35764" spans="39:39">
      <c r="AM35764" s="445"/>
    </row>
    <row r="35765" spans="39:39">
      <c r="AM35765" s="445"/>
    </row>
    <row r="35766" spans="39:39">
      <c r="AM35766" s="445"/>
    </row>
    <row r="35767" spans="39:39">
      <c r="AM35767" s="445"/>
    </row>
    <row r="35768" spans="39:39">
      <c r="AM35768" s="445"/>
    </row>
    <row r="35769" spans="39:39">
      <c r="AM35769" s="445"/>
    </row>
    <row r="35770" spans="39:39">
      <c r="AM35770" s="445"/>
    </row>
    <row r="35771" spans="39:39">
      <c r="AM35771" s="445"/>
    </row>
    <row r="35772" spans="39:39">
      <c r="AM35772" s="445"/>
    </row>
    <row r="35773" spans="39:39">
      <c r="AM35773" s="445"/>
    </row>
    <row r="35774" spans="39:39">
      <c r="AM35774" s="445"/>
    </row>
    <row r="35775" spans="39:39">
      <c r="AM35775" s="445"/>
    </row>
    <row r="35776" spans="39:39">
      <c r="AM35776" s="445"/>
    </row>
    <row r="35777" spans="39:39">
      <c r="AM35777" s="445"/>
    </row>
    <row r="35778" spans="39:39">
      <c r="AM35778" s="445"/>
    </row>
    <row r="35779" spans="39:39">
      <c r="AM35779" s="445"/>
    </row>
    <row r="35780" spans="39:39">
      <c r="AM35780" s="445"/>
    </row>
    <row r="35781" spans="39:39">
      <c r="AM35781" s="445"/>
    </row>
    <row r="35782" spans="39:39">
      <c r="AM35782" s="445"/>
    </row>
    <row r="35783" spans="39:39">
      <c r="AM35783" s="445"/>
    </row>
    <row r="35784" spans="39:39">
      <c r="AM35784" s="445"/>
    </row>
    <row r="35785" spans="39:39">
      <c r="AM35785" s="445"/>
    </row>
    <row r="35786" spans="39:39">
      <c r="AM35786" s="445"/>
    </row>
    <row r="35787" spans="39:39">
      <c r="AM35787" s="445"/>
    </row>
    <row r="35788" spans="39:39">
      <c r="AM35788" s="445"/>
    </row>
    <row r="35789" spans="39:39">
      <c r="AM35789" s="445"/>
    </row>
    <row r="35790" spans="39:39">
      <c r="AM35790" s="445"/>
    </row>
    <row r="35791" spans="39:39">
      <c r="AM35791" s="445"/>
    </row>
    <row r="35792" spans="39:39">
      <c r="AM35792" s="445"/>
    </row>
    <row r="35793" spans="39:39">
      <c r="AM35793" s="445"/>
    </row>
    <row r="35794" spans="39:39">
      <c r="AM35794" s="445"/>
    </row>
    <row r="35795" spans="39:39">
      <c r="AM35795" s="445"/>
    </row>
    <row r="35796" spans="39:39">
      <c r="AM35796" s="445"/>
    </row>
    <row r="35797" spans="39:39">
      <c r="AM35797" s="445"/>
    </row>
    <row r="35798" spans="39:39">
      <c r="AM35798" s="445"/>
    </row>
    <row r="35799" spans="39:39">
      <c r="AM35799" s="445"/>
    </row>
    <row r="35800" spans="39:39">
      <c r="AM35800" s="445"/>
    </row>
    <row r="35801" spans="39:39">
      <c r="AM35801" s="445"/>
    </row>
    <row r="35802" spans="39:39">
      <c r="AM35802" s="445"/>
    </row>
    <row r="35803" spans="39:39">
      <c r="AM35803" s="445"/>
    </row>
    <row r="35804" spans="39:39">
      <c r="AM35804" s="445"/>
    </row>
    <row r="35805" spans="39:39">
      <c r="AM35805" s="445"/>
    </row>
    <row r="35806" spans="39:39">
      <c r="AM35806" s="445"/>
    </row>
    <row r="35807" spans="39:39">
      <c r="AM35807" s="445"/>
    </row>
    <row r="35808" spans="39:39">
      <c r="AM35808" s="445"/>
    </row>
    <row r="35809" spans="39:39">
      <c r="AM35809" s="445"/>
    </row>
    <row r="35810" spans="39:39">
      <c r="AM35810" s="445"/>
    </row>
    <row r="35811" spans="39:39">
      <c r="AM35811" s="445"/>
    </row>
    <row r="35812" spans="39:39">
      <c r="AM35812" s="445"/>
    </row>
    <row r="35813" spans="39:39">
      <c r="AM35813" s="445"/>
    </row>
    <row r="35814" spans="39:39">
      <c r="AM35814" s="445"/>
    </row>
    <row r="35815" spans="39:39">
      <c r="AM35815" s="445"/>
    </row>
    <row r="35816" spans="39:39">
      <c r="AM35816" s="445"/>
    </row>
    <row r="35817" spans="39:39">
      <c r="AM35817" s="445"/>
    </row>
    <row r="35818" spans="39:39">
      <c r="AM35818" s="445"/>
    </row>
    <row r="35819" spans="39:39">
      <c r="AM35819" s="445"/>
    </row>
    <row r="35820" spans="39:39">
      <c r="AM35820" s="445"/>
    </row>
    <row r="35821" spans="39:39">
      <c r="AM35821" s="445"/>
    </row>
    <row r="35822" spans="39:39">
      <c r="AM35822" s="445"/>
    </row>
    <row r="35823" spans="39:39">
      <c r="AM35823" s="445"/>
    </row>
    <row r="35824" spans="39:39">
      <c r="AM35824" s="445"/>
    </row>
    <row r="35825" spans="39:39">
      <c r="AM35825" s="445"/>
    </row>
    <row r="35826" spans="39:39">
      <c r="AM35826" s="445"/>
    </row>
    <row r="35827" spans="39:39">
      <c r="AM35827" s="445"/>
    </row>
    <row r="35828" spans="39:39">
      <c r="AM35828" s="445"/>
    </row>
    <row r="35829" spans="39:39">
      <c r="AM35829" s="445"/>
    </row>
    <row r="35830" spans="39:39">
      <c r="AM35830" s="445"/>
    </row>
    <row r="35831" spans="39:39">
      <c r="AM35831" s="445"/>
    </row>
    <row r="35832" spans="39:39">
      <c r="AM35832" s="445"/>
    </row>
    <row r="35833" spans="39:39">
      <c r="AM35833" s="445"/>
    </row>
    <row r="35834" spans="39:39">
      <c r="AM35834" s="445"/>
    </row>
    <row r="35835" spans="39:39">
      <c r="AM35835" s="445"/>
    </row>
    <row r="35836" spans="39:39">
      <c r="AM35836" s="445"/>
    </row>
    <row r="35837" spans="39:39">
      <c r="AM35837" s="445"/>
    </row>
    <row r="35838" spans="39:39">
      <c r="AM35838" s="445"/>
    </row>
    <row r="35839" spans="39:39">
      <c r="AM35839" s="445"/>
    </row>
    <row r="35840" spans="39:39">
      <c r="AM35840" s="445"/>
    </row>
    <row r="35841" spans="39:39">
      <c r="AM35841" s="445"/>
    </row>
    <row r="35842" spans="39:39">
      <c r="AM35842" s="445"/>
    </row>
    <row r="35843" spans="39:39">
      <c r="AM35843" s="445"/>
    </row>
    <row r="35844" spans="39:39">
      <c r="AM35844" s="445"/>
    </row>
    <row r="35845" spans="39:39">
      <c r="AM35845" s="445"/>
    </row>
    <row r="35846" spans="39:39">
      <c r="AM35846" s="445"/>
    </row>
    <row r="35847" spans="39:39">
      <c r="AM35847" s="445"/>
    </row>
    <row r="35848" spans="39:39">
      <c r="AM35848" s="445"/>
    </row>
    <row r="35849" spans="39:39">
      <c r="AM35849" s="445"/>
    </row>
    <row r="35850" spans="39:39">
      <c r="AM35850" s="445"/>
    </row>
    <row r="35851" spans="39:39">
      <c r="AM35851" s="445"/>
    </row>
    <row r="35852" spans="39:39">
      <c r="AM35852" s="445"/>
    </row>
    <row r="35853" spans="39:39">
      <c r="AM35853" s="445"/>
    </row>
    <row r="35854" spans="39:39">
      <c r="AM35854" s="445"/>
    </row>
    <row r="35855" spans="39:39">
      <c r="AM35855" s="445"/>
    </row>
    <row r="35856" spans="39:39">
      <c r="AM35856" s="445"/>
    </row>
    <row r="35857" spans="39:39">
      <c r="AM35857" s="445"/>
    </row>
    <row r="35858" spans="39:39">
      <c r="AM35858" s="445"/>
    </row>
    <row r="35859" spans="39:39">
      <c r="AM35859" s="445"/>
    </row>
    <row r="35860" spans="39:39">
      <c r="AM35860" s="445"/>
    </row>
    <row r="35861" spans="39:39">
      <c r="AM35861" s="445"/>
    </row>
    <row r="35862" spans="39:39">
      <c r="AM35862" s="445"/>
    </row>
    <row r="35863" spans="39:39">
      <c r="AM35863" s="445"/>
    </row>
    <row r="35864" spans="39:39">
      <c r="AM35864" s="445"/>
    </row>
    <row r="35865" spans="39:39">
      <c r="AM35865" s="445"/>
    </row>
    <row r="35866" spans="39:39">
      <c r="AM35866" s="445"/>
    </row>
    <row r="35867" spans="39:39">
      <c r="AM35867" s="445"/>
    </row>
    <row r="35868" spans="39:39">
      <c r="AM35868" s="445"/>
    </row>
    <row r="35869" spans="39:39">
      <c r="AM35869" s="445"/>
    </row>
    <row r="35870" spans="39:39">
      <c r="AM35870" s="445"/>
    </row>
    <row r="35871" spans="39:39">
      <c r="AM35871" s="445"/>
    </row>
    <row r="35872" spans="39:39">
      <c r="AM35872" s="445"/>
    </row>
    <row r="35873" spans="39:39">
      <c r="AM35873" s="445"/>
    </row>
    <row r="35874" spans="39:39">
      <c r="AM35874" s="445"/>
    </row>
    <row r="35875" spans="39:39">
      <c r="AM35875" s="445"/>
    </row>
    <row r="35876" spans="39:39">
      <c r="AM35876" s="445"/>
    </row>
    <row r="35877" spans="39:39">
      <c r="AM35877" s="445"/>
    </row>
    <row r="35878" spans="39:39">
      <c r="AM35878" s="445"/>
    </row>
    <row r="35879" spans="39:39">
      <c r="AM35879" s="445"/>
    </row>
    <row r="35880" spans="39:39">
      <c r="AM35880" s="445"/>
    </row>
    <row r="35881" spans="39:39">
      <c r="AM35881" s="445"/>
    </row>
    <row r="35882" spans="39:39">
      <c r="AM35882" s="445"/>
    </row>
    <row r="35883" spans="39:39">
      <c r="AM35883" s="445"/>
    </row>
    <row r="35884" spans="39:39">
      <c r="AM35884" s="445"/>
    </row>
    <row r="35885" spans="39:39">
      <c r="AM35885" s="445"/>
    </row>
    <row r="35886" spans="39:39">
      <c r="AM35886" s="445"/>
    </row>
    <row r="35887" spans="39:39">
      <c r="AM35887" s="445"/>
    </row>
    <row r="35888" spans="39:39">
      <c r="AM35888" s="445"/>
    </row>
    <row r="35889" spans="39:39">
      <c r="AM35889" s="445"/>
    </row>
    <row r="35890" spans="39:39">
      <c r="AM35890" s="445"/>
    </row>
    <row r="35891" spans="39:39">
      <c r="AM35891" s="445"/>
    </row>
    <row r="35892" spans="39:39">
      <c r="AM35892" s="445"/>
    </row>
    <row r="35893" spans="39:39">
      <c r="AM35893" s="445"/>
    </row>
    <row r="35894" spans="39:39">
      <c r="AM35894" s="445"/>
    </row>
    <row r="35895" spans="39:39">
      <c r="AM35895" s="445"/>
    </row>
    <row r="35896" spans="39:39">
      <c r="AM35896" s="445"/>
    </row>
    <row r="35897" spans="39:39">
      <c r="AM35897" s="445"/>
    </row>
    <row r="35898" spans="39:39">
      <c r="AM35898" s="445"/>
    </row>
    <row r="35899" spans="39:39">
      <c r="AM35899" s="445"/>
    </row>
    <row r="35900" spans="39:39">
      <c r="AM35900" s="445"/>
    </row>
    <row r="35901" spans="39:39">
      <c r="AM35901" s="445"/>
    </row>
    <row r="35902" spans="39:39">
      <c r="AM35902" s="445"/>
    </row>
    <row r="35903" spans="39:39">
      <c r="AM35903" s="445"/>
    </row>
    <row r="35904" spans="39:39">
      <c r="AM35904" s="445"/>
    </row>
    <row r="35905" spans="39:39">
      <c r="AM35905" s="445"/>
    </row>
    <row r="35906" spans="39:39">
      <c r="AM35906" s="445"/>
    </row>
    <row r="35907" spans="39:39">
      <c r="AM35907" s="445"/>
    </row>
    <row r="35908" spans="39:39">
      <c r="AM35908" s="445"/>
    </row>
    <row r="35909" spans="39:39">
      <c r="AM35909" s="445"/>
    </row>
    <row r="35910" spans="39:39">
      <c r="AM35910" s="445"/>
    </row>
    <row r="35911" spans="39:39">
      <c r="AM35911" s="445"/>
    </row>
    <row r="35912" spans="39:39">
      <c r="AM35912" s="445"/>
    </row>
    <row r="35913" spans="39:39">
      <c r="AM35913" s="445"/>
    </row>
    <row r="35914" spans="39:39">
      <c r="AM35914" s="445"/>
    </row>
    <row r="35915" spans="39:39">
      <c r="AM35915" s="445"/>
    </row>
    <row r="35916" spans="39:39">
      <c r="AM35916" s="445"/>
    </row>
    <row r="35917" spans="39:39">
      <c r="AM35917" s="445"/>
    </row>
    <row r="35918" spans="39:39">
      <c r="AM35918" s="445"/>
    </row>
    <row r="35919" spans="39:39">
      <c r="AM35919" s="445"/>
    </row>
    <row r="35920" spans="39:39">
      <c r="AM35920" s="445"/>
    </row>
    <row r="35921" spans="39:39">
      <c r="AM35921" s="445"/>
    </row>
    <row r="35922" spans="39:39">
      <c r="AM35922" s="445"/>
    </row>
    <row r="35923" spans="39:39">
      <c r="AM35923" s="445"/>
    </row>
    <row r="35924" spans="39:39">
      <c r="AM35924" s="445"/>
    </row>
    <row r="35925" spans="39:39">
      <c r="AM35925" s="445"/>
    </row>
    <row r="35926" spans="39:39">
      <c r="AM35926" s="445"/>
    </row>
    <row r="35927" spans="39:39">
      <c r="AM35927" s="445"/>
    </row>
    <row r="35928" spans="39:39">
      <c r="AM35928" s="445"/>
    </row>
    <row r="35929" spans="39:39">
      <c r="AM35929" s="445"/>
    </row>
    <row r="35930" spans="39:39">
      <c r="AM35930" s="445"/>
    </row>
    <row r="35931" spans="39:39">
      <c r="AM35931" s="445"/>
    </row>
    <row r="35932" spans="39:39">
      <c r="AM35932" s="445"/>
    </row>
    <row r="35933" spans="39:39">
      <c r="AM35933" s="445"/>
    </row>
    <row r="35934" spans="39:39">
      <c r="AM35934" s="445"/>
    </row>
    <row r="35935" spans="39:39">
      <c r="AM35935" s="445"/>
    </row>
    <row r="35936" spans="39:39">
      <c r="AM35936" s="445"/>
    </row>
    <row r="35937" spans="39:39">
      <c r="AM35937" s="445"/>
    </row>
    <row r="35938" spans="39:39">
      <c r="AM35938" s="445"/>
    </row>
    <row r="35939" spans="39:39">
      <c r="AM35939" s="445"/>
    </row>
    <row r="35940" spans="39:39">
      <c r="AM35940" s="445"/>
    </row>
    <row r="35941" spans="39:39">
      <c r="AM35941" s="445"/>
    </row>
    <row r="35942" spans="39:39">
      <c r="AM35942" s="445"/>
    </row>
    <row r="35943" spans="39:39">
      <c r="AM35943" s="445"/>
    </row>
    <row r="35944" spans="39:39">
      <c r="AM35944" s="445"/>
    </row>
    <row r="35945" spans="39:39">
      <c r="AM35945" s="445"/>
    </row>
    <row r="35946" spans="39:39">
      <c r="AM35946" s="445"/>
    </row>
    <row r="35947" spans="39:39">
      <c r="AM35947" s="445"/>
    </row>
    <row r="35948" spans="39:39">
      <c r="AM35948" s="445"/>
    </row>
    <row r="35949" spans="39:39">
      <c r="AM35949" s="445"/>
    </row>
    <row r="35950" spans="39:39">
      <c r="AM35950" s="445"/>
    </row>
    <row r="35951" spans="39:39">
      <c r="AM35951" s="445"/>
    </row>
    <row r="35952" spans="39:39">
      <c r="AM35952" s="445"/>
    </row>
    <row r="35953" spans="39:39">
      <c r="AM35953" s="445"/>
    </row>
    <row r="35954" spans="39:39">
      <c r="AM35954" s="445"/>
    </row>
    <row r="35955" spans="39:39">
      <c r="AM35955" s="445"/>
    </row>
    <row r="35956" spans="39:39">
      <c r="AM35956" s="445"/>
    </row>
    <row r="35957" spans="39:39">
      <c r="AM35957" s="445"/>
    </row>
    <row r="35958" spans="39:39">
      <c r="AM35958" s="445"/>
    </row>
    <row r="35959" spans="39:39">
      <c r="AM35959" s="445"/>
    </row>
    <row r="35960" spans="39:39">
      <c r="AM35960" s="445"/>
    </row>
    <row r="35961" spans="39:39">
      <c r="AM35961" s="445"/>
    </row>
    <row r="35962" spans="39:39">
      <c r="AM35962" s="445"/>
    </row>
    <row r="35963" spans="39:39">
      <c r="AM35963" s="445"/>
    </row>
    <row r="35964" spans="39:39">
      <c r="AM35964" s="445"/>
    </row>
    <row r="35965" spans="39:39">
      <c r="AM35965" s="445"/>
    </row>
    <row r="35966" spans="39:39">
      <c r="AM35966" s="445"/>
    </row>
    <row r="35967" spans="39:39">
      <c r="AM35967" s="445"/>
    </row>
    <row r="35968" spans="39:39">
      <c r="AM35968" s="445"/>
    </row>
    <row r="35969" spans="39:39">
      <c r="AM35969" s="445"/>
    </row>
    <row r="35970" spans="39:39">
      <c r="AM35970" s="445"/>
    </row>
    <row r="35971" spans="39:39">
      <c r="AM35971" s="445"/>
    </row>
    <row r="35972" spans="39:39">
      <c r="AM35972" s="445"/>
    </row>
    <row r="35973" spans="39:39">
      <c r="AM35973" s="445"/>
    </row>
    <row r="35974" spans="39:39">
      <c r="AM35974" s="445"/>
    </row>
    <row r="35975" spans="39:39">
      <c r="AM35975" s="445"/>
    </row>
    <row r="35976" spans="39:39">
      <c r="AM35976" s="445"/>
    </row>
    <row r="35977" spans="39:39">
      <c r="AM35977" s="445"/>
    </row>
    <row r="35978" spans="39:39">
      <c r="AM35978" s="445"/>
    </row>
    <row r="35979" spans="39:39">
      <c r="AM35979" s="445"/>
    </row>
    <row r="35980" spans="39:39">
      <c r="AM35980" s="445"/>
    </row>
    <row r="35981" spans="39:39">
      <c r="AM35981" s="445"/>
    </row>
    <row r="35982" spans="39:39">
      <c r="AM35982" s="445"/>
    </row>
    <row r="35983" spans="39:39">
      <c r="AM35983" s="445"/>
    </row>
    <row r="35984" spans="39:39">
      <c r="AM35984" s="445"/>
    </row>
    <row r="35985" spans="39:39">
      <c r="AM35985" s="445"/>
    </row>
    <row r="35986" spans="39:39">
      <c r="AM35986" s="445"/>
    </row>
    <row r="35987" spans="39:39">
      <c r="AM35987" s="445"/>
    </row>
    <row r="35988" spans="39:39">
      <c r="AM35988" s="445"/>
    </row>
    <row r="35989" spans="39:39">
      <c r="AM35989" s="445"/>
    </row>
    <row r="35990" spans="39:39">
      <c r="AM35990" s="445"/>
    </row>
    <row r="35991" spans="39:39">
      <c r="AM35991" s="445"/>
    </row>
    <row r="35992" spans="39:39">
      <c r="AM35992" s="445"/>
    </row>
    <row r="35993" spans="39:39">
      <c r="AM35993" s="445"/>
    </row>
    <row r="35994" spans="39:39">
      <c r="AM35994" s="445"/>
    </row>
    <row r="35995" spans="39:39">
      <c r="AM35995" s="445"/>
    </row>
    <row r="35996" spans="39:39">
      <c r="AM35996" s="445"/>
    </row>
    <row r="35997" spans="39:39">
      <c r="AM35997" s="445"/>
    </row>
    <row r="35998" spans="39:39">
      <c r="AM35998" s="445"/>
    </row>
    <row r="35999" spans="39:39">
      <c r="AM35999" s="445"/>
    </row>
    <row r="36000" spans="39:39">
      <c r="AM36000" s="445"/>
    </row>
    <row r="36001" spans="39:39">
      <c r="AM36001" s="445"/>
    </row>
    <row r="36002" spans="39:39">
      <c r="AM36002" s="445"/>
    </row>
    <row r="36003" spans="39:39">
      <c r="AM36003" s="445"/>
    </row>
    <row r="36004" spans="39:39">
      <c r="AM36004" s="445"/>
    </row>
    <row r="36005" spans="39:39">
      <c r="AM36005" s="445"/>
    </row>
    <row r="36006" spans="39:39">
      <c r="AM36006" s="445"/>
    </row>
    <row r="36007" spans="39:39">
      <c r="AM36007" s="445"/>
    </row>
    <row r="36008" spans="39:39">
      <c r="AM36008" s="445"/>
    </row>
    <row r="36009" spans="39:39">
      <c r="AM36009" s="445"/>
    </row>
    <row r="36010" spans="39:39">
      <c r="AM36010" s="445"/>
    </row>
    <row r="36011" spans="39:39">
      <c r="AM36011" s="445"/>
    </row>
    <row r="36012" spans="39:39">
      <c r="AM36012" s="445"/>
    </row>
    <row r="36013" spans="39:39">
      <c r="AM36013" s="445"/>
    </row>
    <row r="36014" spans="39:39">
      <c r="AM36014" s="445"/>
    </row>
    <row r="36015" spans="39:39">
      <c r="AM36015" s="445"/>
    </row>
    <row r="36016" spans="39:39">
      <c r="AM36016" s="445"/>
    </row>
    <row r="36017" spans="39:39">
      <c r="AM36017" s="445"/>
    </row>
    <row r="36018" spans="39:39">
      <c r="AM36018" s="445"/>
    </row>
    <row r="36019" spans="39:39">
      <c r="AM36019" s="445"/>
    </row>
    <row r="36020" spans="39:39">
      <c r="AM36020" s="445"/>
    </row>
    <row r="36021" spans="39:39">
      <c r="AM36021" s="445"/>
    </row>
    <row r="36022" spans="39:39">
      <c r="AM36022" s="445"/>
    </row>
    <row r="36023" spans="39:39">
      <c r="AM36023" s="445"/>
    </row>
    <row r="36024" spans="39:39">
      <c r="AM36024" s="445"/>
    </row>
    <row r="36025" spans="39:39">
      <c r="AM36025" s="445"/>
    </row>
    <row r="36026" spans="39:39">
      <c r="AM36026" s="445"/>
    </row>
    <row r="36027" spans="39:39">
      <c r="AM36027" s="445"/>
    </row>
    <row r="36028" spans="39:39">
      <c r="AM36028" s="445"/>
    </row>
    <row r="36029" spans="39:39">
      <c r="AM36029" s="445"/>
    </row>
    <row r="36030" spans="39:39">
      <c r="AM36030" s="445"/>
    </row>
    <row r="36031" spans="39:39">
      <c r="AM36031" s="445"/>
    </row>
    <row r="36032" spans="39:39">
      <c r="AM36032" s="445"/>
    </row>
    <row r="36033" spans="39:39">
      <c r="AM36033" s="445"/>
    </row>
    <row r="36034" spans="39:39">
      <c r="AM36034" s="445"/>
    </row>
    <row r="36035" spans="39:39">
      <c r="AM36035" s="445"/>
    </row>
    <row r="36036" spans="39:39">
      <c r="AM36036" s="445"/>
    </row>
    <row r="36037" spans="39:39">
      <c r="AM36037" s="445"/>
    </row>
    <row r="36038" spans="39:39">
      <c r="AM36038" s="445"/>
    </row>
    <row r="36039" spans="39:39">
      <c r="AM36039" s="445"/>
    </row>
    <row r="36040" spans="39:39">
      <c r="AM36040" s="445"/>
    </row>
    <row r="36041" spans="39:39">
      <c r="AM36041" s="445"/>
    </row>
    <row r="36042" spans="39:39">
      <c r="AM36042" s="445"/>
    </row>
    <row r="36043" spans="39:39">
      <c r="AM36043" s="445"/>
    </row>
    <row r="36044" spans="39:39">
      <c r="AM36044" s="445"/>
    </row>
    <row r="36045" spans="39:39">
      <c r="AM36045" s="445"/>
    </row>
    <row r="36046" spans="39:39">
      <c r="AM36046" s="445"/>
    </row>
    <row r="36047" spans="39:39">
      <c r="AM36047" s="445"/>
    </row>
    <row r="36048" spans="39:39">
      <c r="AM36048" s="445"/>
    </row>
    <row r="36049" spans="39:39">
      <c r="AM36049" s="445"/>
    </row>
    <row r="36050" spans="39:39">
      <c r="AM36050" s="445"/>
    </row>
    <row r="36051" spans="39:39">
      <c r="AM36051" s="445"/>
    </row>
    <row r="36052" spans="39:39">
      <c r="AM36052" s="445"/>
    </row>
    <row r="36053" spans="39:39">
      <c r="AM36053" s="445"/>
    </row>
    <row r="36054" spans="39:39">
      <c r="AM36054" s="445"/>
    </row>
    <row r="36055" spans="39:39">
      <c r="AM36055" s="445"/>
    </row>
    <row r="36056" spans="39:39">
      <c r="AM36056" s="445"/>
    </row>
    <row r="36057" spans="39:39">
      <c r="AM36057" s="445"/>
    </row>
    <row r="36058" spans="39:39">
      <c r="AM36058" s="445"/>
    </row>
    <row r="36059" spans="39:39">
      <c r="AM36059" s="445"/>
    </row>
    <row r="36060" spans="39:39">
      <c r="AM36060" s="445"/>
    </row>
    <row r="36061" spans="39:39">
      <c r="AM36061" s="445"/>
    </row>
    <row r="36062" spans="39:39">
      <c r="AM36062" s="445"/>
    </row>
    <row r="36063" spans="39:39">
      <c r="AM36063" s="445"/>
    </row>
    <row r="36064" spans="39:39">
      <c r="AM36064" s="445"/>
    </row>
    <row r="36065" spans="39:39">
      <c r="AM36065" s="445"/>
    </row>
    <row r="36066" spans="39:39">
      <c r="AM36066" s="445"/>
    </row>
    <row r="36067" spans="39:39">
      <c r="AM36067" s="445"/>
    </row>
    <row r="36068" spans="39:39">
      <c r="AM36068" s="445"/>
    </row>
    <row r="36069" spans="39:39">
      <c r="AM36069" s="445"/>
    </row>
    <row r="36070" spans="39:39">
      <c r="AM36070" s="445"/>
    </row>
    <row r="36071" spans="39:39">
      <c r="AM36071" s="445"/>
    </row>
    <row r="36072" spans="39:39">
      <c r="AM36072" s="445"/>
    </row>
    <row r="36073" spans="39:39">
      <c r="AM36073" s="445"/>
    </row>
    <row r="36074" spans="39:39">
      <c r="AM36074" s="445"/>
    </row>
    <row r="36075" spans="39:39">
      <c r="AM36075" s="445"/>
    </row>
    <row r="36076" spans="39:39">
      <c r="AM36076" s="445"/>
    </row>
    <row r="36077" spans="39:39">
      <c r="AM36077" s="445"/>
    </row>
    <row r="36078" spans="39:39">
      <c r="AM36078" s="445"/>
    </row>
    <row r="36079" spans="39:39">
      <c r="AM36079" s="445"/>
    </row>
    <row r="36080" spans="39:39">
      <c r="AM36080" s="445"/>
    </row>
    <row r="36081" spans="39:39">
      <c r="AM36081" s="445"/>
    </row>
    <row r="36082" spans="39:39">
      <c r="AM36082" s="445"/>
    </row>
    <row r="36083" spans="39:39">
      <c r="AM36083" s="445"/>
    </row>
    <row r="36084" spans="39:39">
      <c r="AM36084" s="445"/>
    </row>
    <row r="36085" spans="39:39">
      <c r="AM36085" s="445"/>
    </row>
    <row r="36086" spans="39:39">
      <c r="AM36086" s="445"/>
    </row>
    <row r="36087" spans="39:39">
      <c r="AM36087" s="445"/>
    </row>
    <row r="36088" spans="39:39">
      <c r="AM36088" s="445"/>
    </row>
    <row r="36089" spans="39:39">
      <c r="AM36089" s="445"/>
    </row>
    <row r="36090" spans="39:39">
      <c r="AM36090" s="445"/>
    </row>
    <row r="36091" spans="39:39">
      <c r="AM36091" s="445"/>
    </row>
    <row r="36092" spans="39:39">
      <c r="AM36092" s="445"/>
    </row>
    <row r="36093" spans="39:39">
      <c r="AM36093" s="445"/>
    </row>
    <row r="36094" spans="39:39">
      <c r="AM36094" s="445"/>
    </row>
    <row r="36095" spans="39:39">
      <c r="AM36095" s="445"/>
    </row>
    <row r="36096" spans="39:39">
      <c r="AM36096" s="445"/>
    </row>
    <row r="36097" spans="39:39">
      <c r="AM36097" s="445"/>
    </row>
    <row r="36098" spans="39:39">
      <c r="AM36098" s="445"/>
    </row>
    <row r="36099" spans="39:39">
      <c r="AM36099" s="445"/>
    </row>
    <row r="36100" spans="39:39">
      <c r="AM36100" s="445"/>
    </row>
    <row r="36101" spans="39:39">
      <c r="AM36101" s="445"/>
    </row>
    <row r="36102" spans="39:39">
      <c r="AM36102" s="445"/>
    </row>
    <row r="36103" spans="39:39">
      <c r="AM36103" s="445"/>
    </row>
    <row r="36104" spans="39:39">
      <c r="AM36104" s="445"/>
    </row>
    <row r="36105" spans="39:39">
      <c r="AM36105" s="445"/>
    </row>
    <row r="36106" spans="39:39">
      <c r="AM36106" s="445"/>
    </row>
    <row r="36107" spans="39:39">
      <c r="AM36107" s="445"/>
    </row>
    <row r="36108" spans="39:39">
      <c r="AM36108" s="445"/>
    </row>
    <row r="36109" spans="39:39">
      <c r="AM36109" s="445"/>
    </row>
    <row r="36110" spans="39:39">
      <c r="AM36110" s="445"/>
    </row>
    <row r="36111" spans="39:39">
      <c r="AM36111" s="445"/>
    </row>
    <row r="36112" spans="39:39">
      <c r="AM36112" s="445"/>
    </row>
    <row r="36113" spans="39:39">
      <c r="AM36113" s="445"/>
    </row>
    <row r="36114" spans="39:39">
      <c r="AM36114" s="445"/>
    </row>
    <row r="36115" spans="39:39">
      <c r="AM36115" s="445"/>
    </row>
    <row r="36116" spans="39:39">
      <c r="AM36116" s="445"/>
    </row>
    <row r="36117" spans="39:39">
      <c r="AM36117" s="445"/>
    </row>
    <row r="36118" spans="39:39">
      <c r="AM36118" s="445"/>
    </row>
    <row r="36119" spans="39:39">
      <c r="AM36119" s="445"/>
    </row>
    <row r="36120" spans="39:39">
      <c r="AM36120" s="445"/>
    </row>
    <row r="36121" spans="39:39">
      <c r="AM36121" s="445"/>
    </row>
    <row r="36122" spans="39:39">
      <c r="AM36122" s="445"/>
    </row>
    <row r="36123" spans="39:39">
      <c r="AM36123" s="445"/>
    </row>
    <row r="36124" spans="39:39">
      <c r="AM36124" s="445"/>
    </row>
    <row r="36125" spans="39:39">
      <c r="AM36125" s="445"/>
    </row>
    <row r="36126" spans="39:39">
      <c r="AM36126" s="445"/>
    </row>
    <row r="36127" spans="39:39">
      <c r="AM36127" s="445"/>
    </row>
    <row r="36128" spans="39:39">
      <c r="AM36128" s="445"/>
    </row>
    <row r="36129" spans="39:39">
      <c r="AM36129" s="445"/>
    </row>
    <row r="36130" spans="39:39">
      <c r="AM36130" s="445"/>
    </row>
    <row r="36131" spans="39:39">
      <c r="AM36131" s="445"/>
    </row>
    <row r="36132" spans="39:39">
      <c r="AM36132" s="445"/>
    </row>
    <row r="36133" spans="39:39">
      <c r="AM36133" s="445"/>
    </row>
    <row r="36134" spans="39:39">
      <c r="AM36134" s="445"/>
    </row>
    <row r="36135" spans="39:39">
      <c r="AM36135" s="445"/>
    </row>
    <row r="36136" spans="39:39">
      <c r="AM36136" s="445"/>
    </row>
    <row r="36137" spans="39:39">
      <c r="AM36137" s="445"/>
    </row>
    <row r="36138" spans="39:39">
      <c r="AM36138" s="445"/>
    </row>
    <row r="36139" spans="39:39">
      <c r="AM36139" s="445"/>
    </row>
    <row r="36140" spans="39:39">
      <c r="AM36140" s="445"/>
    </row>
    <row r="36141" spans="39:39">
      <c r="AM36141" s="445"/>
    </row>
    <row r="36142" spans="39:39">
      <c r="AM36142" s="445"/>
    </row>
    <row r="36143" spans="39:39">
      <c r="AM36143" s="445"/>
    </row>
    <row r="36144" spans="39:39">
      <c r="AM36144" s="445"/>
    </row>
    <row r="36145" spans="39:39">
      <c r="AM36145" s="445"/>
    </row>
    <row r="36146" spans="39:39">
      <c r="AM36146" s="445"/>
    </row>
    <row r="36147" spans="39:39">
      <c r="AM36147" s="445"/>
    </row>
    <row r="36148" spans="39:39">
      <c r="AM36148" s="445"/>
    </row>
    <row r="36149" spans="39:39">
      <c r="AM36149" s="445"/>
    </row>
    <row r="36150" spans="39:39">
      <c r="AM36150" s="445"/>
    </row>
    <row r="36151" spans="39:39">
      <c r="AM36151" s="445"/>
    </row>
    <row r="36152" spans="39:39">
      <c r="AM36152" s="445"/>
    </row>
    <row r="36153" spans="39:39">
      <c r="AM36153" s="445"/>
    </row>
    <row r="36154" spans="39:39">
      <c r="AM36154" s="445"/>
    </row>
    <row r="36155" spans="39:39">
      <c r="AM36155" s="445"/>
    </row>
    <row r="36156" spans="39:39">
      <c r="AM36156" s="445"/>
    </row>
    <row r="36157" spans="39:39">
      <c r="AM36157" s="445"/>
    </row>
    <row r="36158" spans="39:39">
      <c r="AM36158" s="445"/>
    </row>
    <row r="36159" spans="39:39">
      <c r="AM36159" s="445"/>
    </row>
    <row r="36160" spans="39:39">
      <c r="AM36160" s="445"/>
    </row>
    <row r="36161" spans="39:39">
      <c r="AM36161" s="445"/>
    </row>
    <row r="36162" spans="39:39">
      <c r="AM36162" s="445"/>
    </row>
    <row r="36163" spans="39:39">
      <c r="AM36163" s="445"/>
    </row>
    <row r="36164" spans="39:39">
      <c r="AM36164" s="445"/>
    </row>
    <row r="36165" spans="39:39">
      <c r="AM36165" s="445"/>
    </row>
    <row r="36166" spans="39:39">
      <c r="AM36166" s="445"/>
    </row>
    <row r="36167" spans="39:39">
      <c r="AM36167" s="445"/>
    </row>
    <row r="36168" spans="39:39">
      <c r="AM36168" s="445"/>
    </row>
    <row r="36169" spans="39:39">
      <c r="AM36169" s="445"/>
    </row>
    <row r="36170" spans="39:39">
      <c r="AM36170" s="445"/>
    </row>
    <row r="36171" spans="39:39">
      <c r="AM36171" s="445"/>
    </row>
    <row r="36172" spans="39:39">
      <c r="AM36172" s="445"/>
    </row>
    <row r="36173" spans="39:39">
      <c r="AM36173" s="445"/>
    </row>
    <row r="36174" spans="39:39">
      <c r="AM36174" s="445"/>
    </row>
    <row r="36175" spans="39:39">
      <c r="AM36175" s="445"/>
    </row>
    <row r="36176" spans="39:39">
      <c r="AM36176" s="445"/>
    </row>
    <row r="36177" spans="39:39">
      <c r="AM36177" s="445"/>
    </row>
    <row r="36178" spans="39:39">
      <c r="AM36178" s="445"/>
    </row>
    <row r="36179" spans="39:39">
      <c r="AM36179" s="445"/>
    </row>
    <row r="36180" spans="39:39">
      <c r="AM36180" s="445"/>
    </row>
    <row r="36181" spans="39:39">
      <c r="AM36181" s="445"/>
    </row>
    <row r="36182" spans="39:39">
      <c r="AM36182" s="445"/>
    </row>
    <row r="36183" spans="39:39">
      <c r="AM36183" s="445"/>
    </row>
    <row r="36184" spans="39:39">
      <c r="AM36184" s="445"/>
    </row>
    <row r="36185" spans="39:39">
      <c r="AM36185" s="445"/>
    </row>
    <row r="36186" spans="39:39">
      <c r="AM36186" s="445"/>
    </row>
    <row r="36187" spans="39:39">
      <c r="AM36187" s="445"/>
    </row>
    <row r="36188" spans="39:39">
      <c r="AM36188" s="445"/>
    </row>
    <row r="36189" spans="39:39">
      <c r="AM36189" s="445"/>
    </row>
    <row r="36190" spans="39:39">
      <c r="AM36190" s="445"/>
    </row>
    <row r="36191" spans="39:39">
      <c r="AM36191" s="445"/>
    </row>
    <row r="36192" spans="39:39">
      <c r="AM36192" s="445"/>
    </row>
    <row r="36193" spans="39:39">
      <c r="AM36193" s="445"/>
    </row>
    <row r="36194" spans="39:39">
      <c r="AM36194" s="445"/>
    </row>
    <row r="36195" spans="39:39">
      <c r="AM36195" s="445"/>
    </row>
    <row r="36196" spans="39:39">
      <c r="AM36196" s="445"/>
    </row>
    <row r="36197" spans="39:39">
      <c r="AM36197" s="445"/>
    </row>
    <row r="36198" spans="39:39">
      <c r="AM36198" s="445"/>
    </row>
    <row r="36199" spans="39:39">
      <c r="AM36199" s="445"/>
    </row>
    <row r="36200" spans="39:39">
      <c r="AM36200" s="445"/>
    </row>
    <row r="36201" spans="39:39">
      <c r="AM36201" s="445"/>
    </row>
    <row r="36202" spans="39:39">
      <c r="AM36202" s="445"/>
    </row>
    <row r="36203" spans="39:39">
      <c r="AM36203" s="445"/>
    </row>
    <row r="36204" spans="39:39">
      <c r="AM36204" s="445"/>
    </row>
    <row r="36205" spans="39:39">
      <c r="AM36205" s="445"/>
    </row>
    <row r="36206" spans="39:39">
      <c r="AM36206" s="445"/>
    </row>
    <row r="36207" spans="39:39">
      <c r="AM36207" s="445"/>
    </row>
    <row r="36208" spans="39:39">
      <c r="AM36208" s="445"/>
    </row>
    <row r="36209" spans="39:39">
      <c r="AM36209" s="445"/>
    </row>
    <row r="36210" spans="39:39">
      <c r="AM36210" s="445"/>
    </row>
    <row r="36211" spans="39:39">
      <c r="AM36211" s="445"/>
    </row>
    <row r="36212" spans="39:39">
      <c r="AM36212" s="445"/>
    </row>
    <row r="36213" spans="39:39">
      <c r="AM36213" s="445"/>
    </row>
    <row r="36214" spans="39:39">
      <c r="AM36214" s="445"/>
    </row>
    <row r="36215" spans="39:39">
      <c r="AM36215" s="445"/>
    </row>
    <row r="36216" spans="39:39">
      <c r="AM36216" s="445"/>
    </row>
    <row r="36217" spans="39:39">
      <c r="AM36217" s="445"/>
    </row>
    <row r="36218" spans="39:39">
      <c r="AM36218" s="445"/>
    </row>
    <row r="36219" spans="39:39">
      <c r="AM36219" s="445"/>
    </row>
    <row r="36220" spans="39:39">
      <c r="AM36220" s="445"/>
    </row>
    <row r="36221" spans="39:39">
      <c r="AM36221" s="445"/>
    </row>
    <row r="36222" spans="39:39">
      <c r="AM36222" s="445"/>
    </row>
    <row r="36223" spans="39:39">
      <c r="AM36223" s="445"/>
    </row>
    <row r="36224" spans="39:39">
      <c r="AM36224" s="445"/>
    </row>
    <row r="36225" spans="39:39">
      <c r="AM36225" s="445"/>
    </row>
    <row r="36226" spans="39:39">
      <c r="AM36226" s="445"/>
    </row>
    <row r="36227" spans="39:39">
      <c r="AM36227" s="445"/>
    </row>
    <row r="36228" spans="39:39">
      <c r="AM36228" s="445"/>
    </row>
    <row r="36229" spans="39:39">
      <c r="AM36229" s="445"/>
    </row>
    <row r="36230" spans="39:39">
      <c r="AM36230" s="445"/>
    </row>
    <row r="36231" spans="39:39">
      <c r="AM36231" s="445"/>
    </row>
    <row r="36232" spans="39:39">
      <c r="AM36232" s="445"/>
    </row>
    <row r="36233" spans="39:39">
      <c r="AM36233" s="445"/>
    </row>
    <row r="36234" spans="39:39">
      <c r="AM36234" s="445"/>
    </row>
    <row r="36235" spans="39:39">
      <c r="AM36235" s="445"/>
    </row>
    <row r="36236" spans="39:39">
      <c r="AM36236" s="445"/>
    </row>
    <row r="36237" spans="39:39">
      <c r="AM36237" s="445"/>
    </row>
    <row r="36238" spans="39:39">
      <c r="AM36238" s="445"/>
    </row>
    <row r="36239" spans="39:39">
      <c r="AM36239" s="445"/>
    </row>
    <row r="36240" spans="39:39">
      <c r="AM36240" s="445"/>
    </row>
    <row r="36241" spans="39:39">
      <c r="AM36241" s="445"/>
    </row>
    <row r="36242" spans="39:39">
      <c r="AM36242" s="445"/>
    </row>
    <row r="36243" spans="39:39">
      <c r="AM36243" s="445"/>
    </row>
    <row r="36244" spans="39:39">
      <c r="AM36244" s="445"/>
    </row>
    <row r="36245" spans="39:39">
      <c r="AM36245" s="445"/>
    </row>
    <row r="36246" spans="39:39">
      <c r="AM36246" s="445"/>
    </row>
    <row r="36247" spans="39:39">
      <c r="AM36247" s="445"/>
    </row>
    <row r="36248" spans="39:39">
      <c r="AM36248" s="445"/>
    </row>
    <row r="36249" spans="39:39">
      <c r="AM36249" s="445"/>
    </row>
    <row r="36250" spans="39:39">
      <c r="AM36250" s="445"/>
    </row>
    <row r="36251" spans="39:39">
      <c r="AM36251" s="445"/>
    </row>
    <row r="36252" spans="39:39">
      <c r="AM36252" s="445"/>
    </row>
    <row r="36253" spans="39:39">
      <c r="AM36253" s="445"/>
    </row>
    <row r="36254" spans="39:39">
      <c r="AM36254" s="445"/>
    </row>
    <row r="36255" spans="39:39">
      <c r="AM36255" s="445"/>
    </row>
    <row r="36256" spans="39:39">
      <c r="AM36256" s="445"/>
    </row>
    <row r="36257" spans="39:39">
      <c r="AM36257" s="445"/>
    </row>
    <row r="36258" spans="39:39">
      <c r="AM36258" s="445"/>
    </row>
    <row r="36259" spans="39:39">
      <c r="AM36259" s="445"/>
    </row>
    <row r="36260" spans="39:39">
      <c r="AM36260" s="445"/>
    </row>
    <row r="36261" spans="39:39">
      <c r="AM36261" s="445"/>
    </row>
    <row r="36262" spans="39:39">
      <c r="AM36262" s="445"/>
    </row>
    <row r="36263" spans="39:39">
      <c r="AM36263" s="445"/>
    </row>
    <row r="36264" spans="39:39">
      <c r="AM36264" s="445"/>
    </row>
    <row r="36265" spans="39:39">
      <c r="AM36265" s="445"/>
    </row>
    <row r="36266" spans="39:39">
      <c r="AM36266" s="445"/>
    </row>
    <row r="36267" spans="39:39">
      <c r="AM36267" s="445"/>
    </row>
    <row r="36268" spans="39:39">
      <c r="AM36268" s="445"/>
    </row>
    <row r="36269" spans="39:39">
      <c r="AM36269" s="445"/>
    </row>
    <row r="36270" spans="39:39">
      <c r="AM36270" s="445"/>
    </row>
    <row r="36271" spans="39:39">
      <c r="AM36271" s="445"/>
    </row>
    <row r="36272" spans="39:39">
      <c r="AM36272" s="445"/>
    </row>
    <row r="36273" spans="39:39">
      <c r="AM36273" s="445"/>
    </row>
    <row r="36274" spans="39:39">
      <c r="AM36274" s="445"/>
    </row>
    <row r="36275" spans="39:39">
      <c r="AM36275" s="445"/>
    </row>
    <row r="36276" spans="39:39">
      <c r="AM36276" s="445"/>
    </row>
    <row r="36277" spans="39:39">
      <c r="AM36277" s="445"/>
    </row>
    <row r="36278" spans="39:39">
      <c r="AM36278" s="445"/>
    </row>
    <row r="36279" spans="39:39">
      <c r="AM36279" s="445"/>
    </row>
    <row r="36280" spans="39:39">
      <c r="AM36280" s="445"/>
    </row>
    <row r="36281" spans="39:39">
      <c r="AM36281" s="445"/>
    </row>
    <row r="36282" spans="39:39">
      <c r="AM36282" s="445"/>
    </row>
    <row r="36283" spans="39:39">
      <c r="AM36283" s="445"/>
    </row>
    <row r="36284" spans="39:39">
      <c r="AM36284" s="445"/>
    </row>
    <row r="36285" spans="39:39">
      <c r="AM36285" s="445"/>
    </row>
    <row r="36286" spans="39:39">
      <c r="AM36286" s="445"/>
    </row>
    <row r="36287" spans="39:39">
      <c r="AM36287" s="445"/>
    </row>
    <row r="36288" spans="39:39">
      <c r="AM36288" s="445"/>
    </row>
    <row r="36289" spans="39:39">
      <c r="AM36289" s="445"/>
    </row>
    <row r="36290" spans="39:39">
      <c r="AM36290" s="445"/>
    </row>
    <row r="36291" spans="39:39">
      <c r="AM36291" s="445"/>
    </row>
    <row r="36292" spans="39:39">
      <c r="AM36292" s="445"/>
    </row>
    <row r="36293" spans="39:39">
      <c r="AM36293" s="445"/>
    </row>
    <row r="36294" spans="39:39">
      <c r="AM36294" s="445"/>
    </row>
    <row r="36295" spans="39:39">
      <c r="AM36295" s="445"/>
    </row>
    <row r="36296" spans="39:39">
      <c r="AM36296" s="445"/>
    </row>
    <row r="36297" spans="39:39">
      <c r="AM36297" s="445"/>
    </row>
    <row r="36298" spans="39:39">
      <c r="AM36298" s="445"/>
    </row>
    <row r="36299" spans="39:39">
      <c r="AM36299" s="445"/>
    </row>
    <row r="36300" spans="39:39">
      <c r="AM36300" s="445"/>
    </row>
    <row r="36301" spans="39:39">
      <c r="AM36301" s="445"/>
    </row>
    <row r="36302" spans="39:39">
      <c r="AM36302" s="445"/>
    </row>
    <row r="36303" spans="39:39">
      <c r="AM36303" s="445"/>
    </row>
    <row r="36304" spans="39:39">
      <c r="AM36304" s="445"/>
    </row>
    <row r="36305" spans="39:39">
      <c r="AM36305" s="445"/>
    </row>
    <row r="36306" spans="39:39">
      <c r="AM36306" s="445"/>
    </row>
    <row r="36307" spans="39:39">
      <c r="AM36307" s="445"/>
    </row>
    <row r="36308" spans="39:39">
      <c r="AM36308" s="445"/>
    </row>
    <row r="36309" spans="39:39">
      <c r="AM36309" s="445"/>
    </row>
    <row r="36310" spans="39:39">
      <c r="AM36310" s="445"/>
    </row>
    <row r="36311" spans="39:39">
      <c r="AM36311" s="445"/>
    </row>
    <row r="36312" spans="39:39">
      <c r="AM36312" s="445"/>
    </row>
    <row r="36313" spans="39:39">
      <c r="AM36313" s="445"/>
    </row>
    <row r="36314" spans="39:39">
      <c r="AM36314" s="445"/>
    </row>
    <row r="36315" spans="39:39">
      <c r="AM36315" s="445"/>
    </row>
    <row r="36316" spans="39:39">
      <c r="AM36316" s="445"/>
    </row>
    <row r="36317" spans="39:39">
      <c r="AM36317" s="445"/>
    </row>
    <row r="36318" spans="39:39">
      <c r="AM36318" s="445"/>
    </row>
    <row r="36319" spans="39:39">
      <c r="AM36319" s="445"/>
    </row>
    <row r="36320" spans="39:39">
      <c r="AM36320" s="445"/>
    </row>
    <row r="36321" spans="39:39">
      <c r="AM36321" s="445"/>
    </row>
    <row r="36322" spans="39:39">
      <c r="AM36322" s="445"/>
    </row>
    <row r="36323" spans="39:39">
      <c r="AM36323" s="445"/>
    </row>
    <row r="36324" spans="39:39">
      <c r="AM36324" s="445"/>
    </row>
    <row r="36325" spans="39:39">
      <c r="AM36325" s="445"/>
    </row>
    <row r="36326" spans="39:39">
      <c r="AM36326" s="445"/>
    </row>
    <row r="36327" spans="39:39">
      <c r="AM36327" s="445"/>
    </row>
    <row r="36328" spans="39:39">
      <c r="AM36328" s="445"/>
    </row>
    <row r="36329" spans="39:39">
      <c r="AM36329" s="445"/>
    </row>
    <row r="36330" spans="39:39">
      <c r="AM36330" s="445"/>
    </row>
    <row r="36331" spans="39:39">
      <c r="AM36331" s="445"/>
    </row>
    <row r="36332" spans="39:39">
      <c r="AM36332" s="445"/>
    </row>
    <row r="36333" spans="39:39">
      <c r="AM36333" s="445"/>
    </row>
    <row r="36334" spans="39:39">
      <c r="AM36334" s="445"/>
    </row>
    <row r="36335" spans="39:39">
      <c r="AM36335" s="445"/>
    </row>
    <row r="36336" spans="39:39">
      <c r="AM36336" s="445"/>
    </row>
    <row r="36337" spans="39:39">
      <c r="AM36337" s="445"/>
    </row>
    <row r="36338" spans="39:39">
      <c r="AM36338" s="445"/>
    </row>
    <row r="36339" spans="39:39">
      <c r="AM36339" s="445"/>
    </row>
    <row r="36340" spans="39:39">
      <c r="AM36340" s="445"/>
    </row>
    <row r="36341" spans="39:39">
      <c r="AM36341" s="445"/>
    </row>
    <row r="36342" spans="39:39">
      <c r="AM36342" s="445"/>
    </row>
    <row r="36343" spans="39:39">
      <c r="AM36343" s="445"/>
    </row>
    <row r="36344" spans="39:39">
      <c r="AM36344" s="445"/>
    </row>
    <row r="36345" spans="39:39">
      <c r="AM36345" s="445"/>
    </row>
    <row r="36346" spans="39:39">
      <c r="AM36346" s="445"/>
    </row>
    <row r="36347" spans="39:39">
      <c r="AM36347" s="445"/>
    </row>
    <row r="36348" spans="39:39">
      <c r="AM36348" s="445"/>
    </row>
    <row r="36349" spans="39:39">
      <c r="AM36349" s="445"/>
    </row>
    <row r="36350" spans="39:39">
      <c r="AM36350" s="445"/>
    </row>
    <row r="36351" spans="39:39">
      <c r="AM36351" s="445"/>
    </row>
    <row r="36352" spans="39:39">
      <c r="AM36352" s="445"/>
    </row>
    <row r="36353" spans="39:39">
      <c r="AM36353" s="445"/>
    </row>
    <row r="36354" spans="39:39">
      <c r="AM36354" s="445"/>
    </row>
    <row r="36355" spans="39:39">
      <c r="AM36355" s="445"/>
    </row>
    <row r="36356" spans="39:39">
      <c r="AM36356" s="445"/>
    </row>
    <row r="36357" spans="39:39">
      <c r="AM36357" s="445"/>
    </row>
    <row r="36358" spans="39:39">
      <c r="AM36358" s="445"/>
    </row>
    <row r="36359" spans="39:39">
      <c r="AM36359" s="445"/>
    </row>
    <row r="36360" spans="39:39">
      <c r="AM36360" s="445"/>
    </row>
    <row r="36361" spans="39:39">
      <c r="AM36361" s="445"/>
    </row>
    <row r="36362" spans="39:39">
      <c r="AM36362" s="445"/>
    </row>
    <row r="36363" spans="39:39">
      <c r="AM36363" s="445"/>
    </row>
    <row r="36364" spans="39:39">
      <c r="AM36364" s="445"/>
    </row>
    <row r="36365" spans="39:39">
      <c r="AM36365" s="445"/>
    </row>
    <row r="36366" spans="39:39">
      <c r="AM36366" s="445"/>
    </row>
    <row r="36367" spans="39:39">
      <c r="AM36367" s="445"/>
    </row>
    <row r="36368" spans="39:39">
      <c r="AM36368" s="445"/>
    </row>
    <row r="36369" spans="39:39">
      <c r="AM36369" s="445"/>
    </row>
    <row r="36370" spans="39:39">
      <c r="AM36370" s="445"/>
    </row>
    <row r="36371" spans="39:39">
      <c r="AM36371" s="445"/>
    </row>
    <row r="36372" spans="39:39">
      <c r="AM36372" s="445"/>
    </row>
    <row r="36373" spans="39:39">
      <c r="AM36373" s="445"/>
    </row>
    <row r="36374" spans="39:39">
      <c r="AM36374" s="445"/>
    </row>
    <row r="36375" spans="39:39">
      <c r="AM36375" s="445"/>
    </row>
    <row r="36376" spans="39:39">
      <c r="AM36376" s="445"/>
    </row>
    <row r="36377" spans="39:39">
      <c r="AM36377" s="445"/>
    </row>
    <row r="36378" spans="39:39">
      <c r="AM36378" s="445"/>
    </row>
    <row r="36379" spans="39:39">
      <c r="AM36379" s="445"/>
    </row>
    <row r="36380" spans="39:39">
      <c r="AM36380" s="445"/>
    </row>
    <row r="36381" spans="39:39">
      <c r="AM36381" s="445"/>
    </row>
    <row r="36382" spans="39:39">
      <c r="AM36382" s="445"/>
    </row>
    <row r="36383" spans="39:39">
      <c r="AM36383" s="445"/>
    </row>
    <row r="36384" spans="39:39">
      <c r="AM36384" s="445"/>
    </row>
    <row r="36385" spans="39:39">
      <c r="AM36385" s="445"/>
    </row>
    <row r="36386" spans="39:39">
      <c r="AM36386" s="445"/>
    </row>
    <row r="36387" spans="39:39">
      <c r="AM36387" s="445"/>
    </row>
    <row r="36388" spans="39:39">
      <c r="AM36388" s="445"/>
    </row>
    <row r="36389" spans="39:39">
      <c r="AM36389" s="445"/>
    </row>
    <row r="36390" spans="39:39">
      <c r="AM36390" s="445"/>
    </row>
    <row r="36391" spans="39:39">
      <c r="AM36391" s="445"/>
    </row>
    <row r="36392" spans="39:39">
      <c r="AM36392" s="445"/>
    </row>
    <row r="36393" spans="39:39">
      <c r="AM36393" s="445"/>
    </row>
    <row r="36394" spans="39:39">
      <c r="AM36394" s="445"/>
    </row>
    <row r="36395" spans="39:39">
      <c r="AM36395" s="445"/>
    </row>
    <row r="36396" spans="39:39">
      <c r="AM36396" s="445"/>
    </row>
    <row r="36397" spans="39:39">
      <c r="AM36397" s="445"/>
    </row>
    <row r="36398" spans="39:39">
      <c r="AM36398" s="445"/>
    </row>
    <row r="36399" spans="39:39">
      <c r="AM36399" s="445"/>
    </row>
    <row r="36400" spans="39:39">
      <c r="AM36400" s="445"/>
    </row>
    <row r="36401" spans="39:39">
      <c r="AM36401" s="445"/>
    </row>
    <row r="36402" spans="39:39">
      <c r="AM36402" s="445"/>
    </row>
    <row r="36403" spans="39:39">
      <c r="AM36403" s="445"/>
    </row>
    <row r="36404" spans="39:39">
      <c r="AM36404" s="445"/>
    </row>
    <row r="36405" spans="39:39">
      <c r="AM36405" s="445"/>
    </row>
    <row r="36406" spans="39:39">
      <c r="AM36406" s="445"/>
    </row>
    <row r="36407" spans="39:39">
      <c r="AM36407" s="445"/>
    </row>
    <row r="36408" spans="39:39">
      <c r="AM36408" s="445"/>
    </row>
    <row r="36409" spans="39:39">
      <c r="AM36409" s="445"/>
    </row>
    <row r="36410" spans="39:39">
      <c r="AM36410" s="445"/>
    </row>
    <row r="36411" spans="39:39">
      <c r="AM36411" s="445"/>
    </row>
    <row r="36412" spans="39:39">
      <c r="AM36412" s="445"/>
    </row>
    <row r="36413" spans="39:39">
      <c r="AM36413" s="445"/>
    </row>
    <row r="36414" spans="39:39">
      <c r="AM36414" s="445"/>
    </row>
    <row r="36415" spans="39:39">
      <c r="AM36415" s="445"/>
    </row>
    <row r="36416" spans="39:39">
      <c r="AM36416" s="445"/>
    </row>
    <row r="36417" spans="39:39">
      <c r="AM36417" s="445"/>
    </row>
    <row r="36418" spans="39:39">
      <c r="AM36418" s="445"/>
    </row>
    <row r="36419" spans="39:39">
      <c r="AM36419" s="445"/>
    </row>
    <row r="36420" spans="39:39">
      <c r="AM36420" s="445"/>
    </row>
    <row r="36421" spans="39:39">
      <c r="AM36421" s="445"/>
    </row>
    <row r="36422" spans="39:39">
      <c r="AM36422" s="445"/>
    </row>
    <row r="36423" spans="39:39">
      <c r="AM36423" s="445"/>
    </row>
    <row r="36424" spans="39:39">
      <c r="AM36424" s="445"/>
    </row>
    <row r="36425" spans="39:39">
      <c r="AM36425" s="445"/>
    </row>
    <row r="36426" spans="39:39">
      <c r="AM36426" s="445"/>
    </row>
    <row r="36427" spans="39:39">
      <c r="AM36427" s="445"/>
    </row>
    <row r="36428" spans="39:39">
      <c r="AM36428" s="445"/>
    </row>
    <row r="36429" spans="39:39">
      <c r="AM36429" s="445"/>
    </row>
    <row r="36430" spans="39:39">
      <c r="AM36430" s="445"/>
    </row>
    <row r="36431" spans="39:39">
      <c r="AM36431" s="445"/>
    </row>
    <row r="36432" spans="39:39">
      <c r="AM36432" s="445"/>
    </row>
    <row r="36433" spans="39:39">
      <c r="AM36433" s="445"/>
    </row>
    <row r="36434" spans="39:39">
      <c r="AM36434" s="445"/>
    </row>
    <row r="36435" spans="39:39">
      <c r="AM36435" s="445"/>
    </row>
    <row r="36436" spans="39:39">
      <c r="AM36436" s="445"/>
    </row>
    <row r="36437" spans="39:39">
      <c r="AM36437" s="445"/>
    </row>
    <row r="36438" spans="39:39">
      <c r="AM36438" s="445"/>
    </row>
    <row r="36439" spans="39:39">
      <c r="AM36439" s="445"/>
    </row>
    <row r="36440" spans="39:39">
      <c r="AM36440" s="445"/>
    </row>
    <row r="36441" spans="39:39">
      <c r="AM36441" s="445"/>
    </row>
    <row r="36442" spans="39:39">
      <c r="AM36442" s="445"/>
    </row>
    <row r="36443" spans="39:39">
      <c r="AM36443" s="445"/>
    </row>
    <row r="36444" spans="39:39">
      <c r="AM36444" s="445"/>
    </row>
    <row r="36445" spans="39:39">
      <c r="AM36445" s="445"/>
    </row>
    <row r="36446" spans="39:39">
      <c r="AM36446" s="445"/>
    </row>
    <row r="36447" spans="39:39">
      <c r="AM36447" s="445"/>
    </row>
    <row r="36448" spans="39:39">
      <c r="AM36448" s="445"/>
    </row>
    <row r="36449" spans="39:39">
      <c r="AM36449" s="445"/>
    </row>
    <row r="36450" spans="39:39">
      <c r="AM36450" s="445"/>
    </row>
    <row r="36451" spans="39:39">
      <c r="AM36451" s="445"/>
    </row>
    <row r="36452" spans="39:39">
      <c r="AM36452" s="445"/>
    </row>
    <row r="36453" spans="39:39">
      <c r="AM36453" s="445"/>
    </row>
    <row r="36454" spans="39:39">
      <c r="AM36454" s="445"/>
    </row>
    <row r="36455" spans="39:39">
      <c r="AM36455" s="445"/>
    </row>
    <row r="36456" spans="39:39">
      <c r="AM36456" s="445"/>
    </row>
    <row r="36457" spans="39:39">
      <c r="AM36457" s="445"/>
    </row>
    <row r="36458" spans="39:39">
      <c r="AM36458" s="445"/>
    </row>
    <row r="36459" spans="39:39">
      <c r="AM36459" s="445"/>
    </row>
    <row r="36460" spans="39:39">
      <c r="AM36460" s="445"/>
    </row>
    <row r="36461" spans="39:39">
      <c r="AM36461" s="445"/>
    </row>
    <row r="36462" spans="39:39">
      <c r="AM36462" s="445"/>
    </row>
    <row r="36463" spans="39:39">
      <c r="AM36463" s="445"/>
    </row>
    <row r="36464" spans="39:39">
      <c r="AM36464" s="445"/>
    </row>
    <row r="36465" spans="39:39">
      <c r="AM36465" s="445"/>
    </row>
    <row r="36466" spans="39:39">
      <c r="AM36466" s="445"/>
    </row>
    <row r="36467" spans="39:39">
      <c r="AM36467" s="445"/>
    </row>
    <row r="36468" spans="39:39">
      <c r="AM36468" s="445"/>
    </row>
    <row r="36469" spans="39:39">
      <c r="AM36469" s="445"/>
    </row>
    <row r="36470" spans="39:39">
      <c r="AM36470" s="445"/>
    </row>
    <row r="36471" spans="39:39">
      <c r="AM36471" s="445"/>
    </row>
    <row r="36472" spans="39:39">
      <c r="AM36472" s="445"/>
    </row>
    <row r="36473" spans="39:39">
      <c r="AM36473" s="445"/>
    </row>
    <row r="36474" spans="39:39">
      <c r="AM36474" s="445"/>
    </row>
    <row r="36475" spans="39:39">
      <c r="AM36475" s="445"/>
    </row>
    <row r="36476" spans="39:39">
      <c r="AM36476" s="445"/>
    </row>
    <row r="36477" spans="39:39">
      <c r="AM36477" s="445"/>
    </row>
    <row r="36478" spans="39:39">
      <c r="AM36478" s="445"/>
    </row>
    <row r="36479" spans="39:39">
      <c r="AM36479" s="445"/>
    </row>
    <row r="36480" spans="39:39">
      <c r="AM36480" s="445"/>
    </row>
    <row r="36481" spans="39:39">
      <c r="AM36481" s="445"/>
    </row>
    <row r="36482" spans="39:39">
      <c r="AM36482" s="445"/>
    </row>
    <row r="36483" spans="39:39">
      <c r="AM36483" s="445"/>
    </row>
    <row r="36484" spans="39:39">
      <c r="AM36484" s="445"/>
    </row>
    <row r="36485" spans="39:39">
      <c r="AM36485" s="445"/>
    </row>
    <row r="36486" spans="39:39">
      <c r="AM36486" s="445"/>
    </row>
    <row r="36487" spans="39:39">
      <c r="AM36487" s="445"/>
    </row>
    <row r="36488" spans="39:39">
      <c r="AM36488" s="445"/>
    </row>
    <row r="36489" spans="39:39">
      <c r="AM36489" s="445"/>
    </row>
    <row r="36490" spans="39:39">
      <c r="AM36490" s="445"/>
    </row>
    <row r="36491" spans="39:39">
      <c r="AM36491" s="445"/>
    </row>
    <row r="36492" spans="39:39">
      <c r="AM36492" s="445"/>
    </row>
    <row r="36493" spans="39:39">
      <c r="AM36493" s="445"/>
    </row>
    <row r="36494" spans="39:39">
      <c r="AM36494" s="445"/>
    </row>
    <row r="36495" spans="39:39">
      <c r="AM36495" s="445"/>
    </row>
    <row r="36496" spans="39:39">
      <c r="AM36496" s="445"/>
    </row>
    <row r="36497" spans="39:39">
      <c r="AM36497" s="445"/>
    </row>
    <row r="36498" spans="39:39">
      <c r="AM36498" s="445"/>
    </row>
    <row r="36499" spans="39:39">
      <c r="AM36499" s="445"/>
    </row>
    <row r="36500" spans="39:39">
      <c r="AM36500" s="445"/>
    </row>
    <row r="36501" spans="39:39">
      <c r="AM36501" s="445"/>
    </row>
    <row r="36502" spans="39:39">
      <c r="AM36502" s="445"/>
    </row>
    <row r="36503" spans="39:39">
      <c r="AM36503" s="445"/>
    </row>
    <row r="36504" spans="39:39">
      <c r="AM36504" s="445"/>
    </row>
    <row r="36505" spans="39:39">
      <c r="AM36505" s="445"/>
    </row>
    <row r="36506" spans="39:39">
      <c r="AM36506" s="445"/>
    </row>
    <row r="36507" spans="39:39">
      <c r="AM36507" s="445"/>
    </row>
    <row r="36508" spans="39:39">
      <c r="AM36508" s="445"/>
    </row>
    <row r="36509" spans="39:39">
      <c r="AM36509" s="445"/>
    </row>
    <row r="36510" spans="39:39">
      <c r="AM36510" s="445"/>
    </row>
    <row r="36511" spans="39:39">
      <c r="AM36511" s="445"/>
    </row>
    <row r="36512" spans="39:39">
      <c r="AM36512" s="445"/>
    </row>
    <row r="36513" spans="39:39">
      <c r="AM36513" s="445"/>
    </row>
    <row r="36514" spans="39:39">
      <c r="AM36514" s="445"/>
    </row>
    <row r="36515" spans="39:39">
      <c r="AM36515" s="445"/>
    </row>
    <row r="36516" spans="39:39">
      <c r="AM36516" s="445"/>
    </row>
    <row r="36517" spans="39:39">
      <c r="AM36517" s="445"/>
    </row>
    <row r="36518" spans="39:39">
      <c r="AM36518" s="445"/>
    </row>
    <row r="36519" spans="39:39">
      <c r="AM36519" s="445"/>
    </row>
    <row r="36520" spans="39:39">
      <c r="AM36520" s="445"/>
    </row>
    <row r="36521" spans="39:39">
      <c r="AM36521" s="445"/>
    </row>
    <row r="36522" spans="39:39">
      <c r="AM36522" s="445"/>
    </row>
    <row r="36523" spans="39:39">
      <c r="AM36523" s="445"/>
    </row>
    <row r="36524" spans="39:39">
      <c r="AM36524" s="445"/>
    </row>
    <row r="36525" spans="39:39">
      <c r="AM36525" s="445"/>
    </row>
    <row r="36526" spans="39:39">
      <c r="AM36526" s="445"/>
    </row>
    <row r="36527" spans="39:39">
      <c r="AM36527" s="445"/>
    </row>
    <row r="36528" spans="39:39">
      <c r="AM36528" s="445"/>
    </row>
    <row r="36529" spans="39:39">
      <c r="AM36529" s="445"/>
    </row>
    <row r="36530" spans="39:39">
      <c r="AM36530" s="445"/>
    </row>
    <row r="36531" spans="39:39">
      <c r="AM36531" s="445"/>
    </row>
    <row r="36532" spans="39:39">
      <c r="AM36532" s="445"/>
    </row>
    <row r="36533" spans="39:39">
      <c r="AM36533" s="445"/>
    </row>
    <row r="36534" spans="39:39">
      <c r="AM36534" s="445"/>
    </row>
    <row r="36535" spans="39:39">
      <c r="AM36535" s="445"/>
    </row>
    <row r="36536" spans="39:39">
      <c r="AM36536" s="445"/>
    </row>
    <row r="36537" spans="39:39">
      <c r="AM36537" s="445"/>
    </row>
    <row r="36538" spans="39:39">
      <c r="AM36538" s="445"/>
    </row>
    <row r="36539" spans="39:39">
      <c r="AM36539" s="445"/>
    </row>
    <row r="36540" spans="39:39">
      <c r="AM36540" s="445"/>
    </row>
    <row r="36541" spans="39:39">
      <c r="AM36541" s="445"/>
    </row>
    <row r="36542" spans="39:39">
      <c r="AM36542" s="445"/>
    </row>
    <row r="36543" spans="39:39">
      <c r="AM36543" s="445"/>
    </row>
    <row r="36544" spans="39:39">
      <c r="AM36544" s="445"/>
    </row>
    <row r="36545" spans="39:39">
      <c r="AM36545" s="445"/>
    </row>
    <row r="36546" spans="39:39">
      <c r="AM36546" s="445"/>
    </row>
    <row r="36547" spans="39:39">
      <c r="AM36547" s="445"/>
    </row>
    <row r="36548" spans="39:39">
      <c r="AM36548" s="445"/>
    </row>
    <row r="36549" spans="39:39">
      <c r="AM36549" s="445"/>
    </row>
    <row r="36550" spans="39:39">
      <c r="AM36550" s="445"/>
    </row>
    <row r="36551" spans="39:39">
      <c r="AM36551" s="445"/>
    </row>
    <row r="36552" spans="39:39">
      <c r="AM36552" s="445"/>
    </row>
    <row r="36553" spans="39:39">
      <c r="AM36553" s="445"/>
    </row>
    <row r="36554" spans="39:39">
      <c r="AM36554" s="445"/>
    </row>
    <row r="36555" spans="39:39">
      <c r="AM36555" s="445"/>
    </row>
    <row r="36556" spans="39:39">
      <c r="AM36556" s="445"/>
    </row>
    <row r="36557" spans="39:39">
      <c r="AM36557" s="445"/>
    </row>
    <row r="36558" spans="39:39">
      <c r="AM36558" s="445"/>
    </row>
    <row r="36559" spans="39:39">
      <c r="AM36559" s="445"/>
    </row>
    <row r="36560" spans="39:39">
      <c r="AM36560" s="445"/>
    </row>
    <row r="36561" spans="39:39">
      <c r="AM36561" s="445"/>
    </row>
    <row r="36562" spans="39:39">
      <c r="AM36562" s="445"/>
    </row>
    <row r="36563" spans="39:39">
      <c r="AM36563" s="445"/>
    </row>
    <row r="36564" spans="39:39">
      <c r="AM36564" s="445"/>
    </row>
    <row r="36565" spans="39:39">
      <c r="AM36565" s="445"/>
    </row>
    <row r="36566" spans="39:39">
      <c r="AM36566" s="445"/>
    </row>
    <row r="36567" spans="39:39">
      <c r="AM36567" s="445"/>
    </row>
    <row r="36568" spans="39:39">
      <c r="AM36568" s="445"/>
    </row>
    <row r="36569" spans="39:39">
      <c r="AM36569" s="445"/>
    </row>
    <row r="36570" spans="39:39">
      <c r="AM36570" s="445"/>
    </row>
    <row r="36571" spans="39:39">
      <c r="AM36571" s="445"/>
    </row>
    <row r="36572" spans="39:39">
      <c r="AM36572" s="445"/>
    </row>
    <row r="36573" spans="39:39">
      <c r="AM36573" s="445"/>
    </row>
    <row r="36574" spans="39:39">
      <c r="AM36574" s="445"/>
    </row>
    <row r="36575" spans="39:39">
      <c r="AM36575" s="445"/>
    </row>
    <row r="36576" spans="39:39">
      <c r="AM36576" s="445"/>
    </row>
    <row r="36577" spans="39:39">
      <c r="AM36577" s="445"/>
    </row>
    <row r="36578" spans="39:39">
      <c r="AM36578" s="445"/>
    </row>
    <row r="36579" spans="39:39">
      <c r="AM36579" s="445"/>
    </row>
    <row r="36580" spans="39:39">
      <c r="AM36580" s="445"/>
    </row>
    <row r="36581" spans="39:39">
      <c r="AM36581" s="445"/>
    </row>
    <row r="36582" spans="39:39">
      <c r="AM36582" s="445"/>
    </row>
    <row r="36583" spans="39:39">
      <c r="AM36583" s="445"/>
    </row>
    <row r="36584" spans="39:39">
      <c r="AM36584" s="445"/>
    </row>
    <row r="36585" spans="39:39">
      <c r="AM36585" s="445"/>
    </row>
    <row r="36586" spans="39:39">
      <c r="AM36586" s="445"/>
    </row>
    <row r="36587" spans="39:39">
      <c r="AM36587" s="445"/>
    </row>
    <row r="36588" spans="39:39">
      <c r="AM36588" s="445"/>
    </row>
    <row r="36589" spans="39:39">
      <c r="AM36589" s="445"/>
    </row>
    <row r="36590" spans="39:39">
      <c r="AM36590" s="445"/>
    </row>
    <row r="36591" spans="39:39">
      <c r="AM36591" s="445"/>
    </row>
    <row r="36592" spans="39:39">
      <c r="AM36592" s="445"/>
    </row>
    <row r="36593" spans="39:39">
      <c r="AM36593" s="445"/>
    </row>
    <row r="36594" spans="39:39">
      <c r="AM36594" s="445"/>
    </row>
    <row r="36595" spans="39:39">
      <c r="AM36595" s="445"/>
    </row>
    <row r="36596" spans="39:39">
      <c r="AM36596" s="445"/>
    </row>
    <row r="36597" spans="39:39">
      <c r="AM36597" s="445"/>
    </row>
    <row r="36598" spans="39:39">
      <c r="AM36598" s="445"/>
    </row>
    <row r="36599" spans="39:39">
      <c r="AM36599" s="445"/>
    </row>
    <row r="36600" spans="39:39">
      <c r="AM36600" s="445"/>
    </row>
    <row r="36601" spans="39:39">
      <c r="AM36601" s="445"/>
    </row>
    <row r="36602" spans="39:39">
      <c r="AM36602" s="445"/>
    </row>
    <row r="36603" spans="39:39">
      <c r="AM36603" s="445"/>
    </row>
    <row r="36604" spans="39:39">
      <c r="AM36604" s="445"/>
    </row>
    <row r="36605" spans="39:39">
      <c r="AM36605" s="445"/>
    </row>
    <row r="36606" spans="39:39">
      <c r="AM36606" s="445"/>
    </row>
    <row r="36607" spans="39:39">
      <c r="AM36607" s="445"/>
    </row>
    <row r="36608" spans="39:39">
      <c r="AM36608" s="445"/>
    </row>
    <row r="36609" spans="39:39">
      <c r="AM36609" s="445"/>
    </row>
    <row r="36610" spans="39:39">
      <c r="AM36610" s="445"/>
    </row>
    <row r="36611" spans="39:39">
      <c r="AM36611" s="445"/>
    </row>
    <row r="36612" spans="39:39">
      <c r="AM36612" s="445"/>
    </row>
    <row r="36613" spans="39:39">
      <c r="AM36613" s="445"/>
    </row>
    <row r="36614" spans="39:39">
      <c r="AM36614" s="445"/>
    </row>
    <row r="36615" spans="39:39">
      <c r="AM36615" s="445"/>
    </row>
    <row r="36616" spans="39:39">
      <c r="AM36616" s="445"/>
    </row>
    <row r="36617" spans="39:39">
      <c r="AM36617" s="445"/>
    </row>
    <row r="36618" spans="39:39">
      <c r="AM36618" s="445"/>
    </row>
    <row r="36619" spans="39:39">
      <c r="AM36619" s="445"/>
    </row>
    <row r="36620" spans="39:39">
      <c r="AM36620" s="445"/>
    </row>
    <row r="36621" spans="39:39">
      <c r="AM36621" s="445"/>
    </row>
    <row r="36622" spans="39:39">
      <c r="AM36622" s="445"/>
    </row>
    <row r="36623" spans="39:39">
      <c r="AM36623" s="445"/>
    </row>
    <row r="36624" spans="39:39">
      <c r="AM36624" s="445"/>
    </row>
    <row r="36625" spans="39:39">
      <c r="AM36625" s="445"/>
    </row>
    <row r="36626" spans="39:39">
      <c r="AM36626" s="445"/>
    </row>
    <row r="36627" spans="39:39">
      <c r="AM36627" s="445"/>
    </row>
    <row r="36628" spans="39:39">
      <c r="AM36628" s="445"/>
    </row>
    <row r="36629" spans="39:39">
      <c r="AM36629" s="445"/>
    </row>
    <row r="36630" spans="39:39">
      <c r="AM36630" s="445"/>
    </row>
    <row r="36631" spans="39:39">
      <c r="AM36631" s="445"/>
    </row>
    <row r="36632" spans="39:39">
      <c r="AM36632" s="445"/>
    </row>
    <row r="36633" spans="39:39">
      <c r="AM36633" s="445"/>
    </row>
    <row r="36634" spans="39:39">
      <c r="AM36634" s="445"/>
    </row>
    <row r="36635" spans="39:39">
      <c r="AM36635" s="445"/>
    </row>
    <row r="36636" spans="39:39">
      <c r="AM36636" s="445"/>
    </row>
    <row r="36637" spans="39:39">
      <c r="AM36637" s="445"/>
    </row>
    <row r="36638" spans="39:39">
      <c r="AM36638" s="445"/>
    </row>
    <row r="36639" spans="39:39">
      <c r="AM36639" s="445"/>
    </row>
    <row r="36640" spans="39:39">
      <c r="AM36640" s="445"/>
    </row>
    <row r="36641" spans="39:39">
      <c r="AM36641" s="445"/>
    </row>
    <row r="36642" spans="39:39">
      <c r="AM36642" s="445"/>
    </row>
    <row r="36643" spans="39:39">
      <c r="AM36643" s="445"/>
    </row>
    <row r="36644" spans="39:39">
      <c r="AM36644" s="445"/>
    </row>
    <row r="36645" spans="39:39">
      <c r="AM36645" s="445"/>
    </row>
    <row r="36646" spans="39:39">
      <c r="AM36646" s="445"/>
    </row>
    <row r="36647" spans="39:39">
      <c r="AM36647" s="445"/>
    </row>
    <row r="36648" spans="39:39">
      <c r="AM36648" s="445"/>
    </row>
    <row r="36649" spans="39:39">
      <c r="AM36649" s="445"/>
    </row>
    <row r="36650" spans="39:39">
      <c r="AM36650" s="445"/>
    </row>
    <row r="36651" spans="39:39">
      <c r="AM36651" s="445"/>
    </row>
    <row r="36652" spans="39:39">
      <c r="AM36652" s="445"/>
    </row>
    <row r="36653" spans="39:39">
      <c r="AM36653" s="445"/>
    </row>
    <row r="36654" spans="39:39">
      <c r="AM36654" s="445"/>
    </row>
    <row r="36655" spans="39:39">
      <c r="AM36655" s="445"/>
    </row>
    <row r="36656" spans="39:39">
      <c r="AM36656" s="445"/>
    </row>
    <row r="36657" spans="39:39">
      <c r="AM36657" s="445"/>
    </row>
    <row r="36658" spans="39:39">
      <c r="AM36658" s="445"/>
    </row>
    <row r="36659" spans="39:39">
      <c r="AM36659" s="445"/>
    </row>
    <row r="36660" spans="39:39">
      <c r="AM36660" s="445"/>
    </row>
    <row r="36661" spans="39:39">
      <c r="AM36661" s="445"/>
    </row>
    <row r="36662" spans="39:39">
      <c r="AM36662" s="445"/>
    </row>
    <row r="36663" spans="39:39">
      <c r="AM36663" s="445"/>
    </row>
    <row r="36664" spans="39:39">
      <c r="AM36664" s="445"/>
    </row>
    <row r="36665" spans="39:39">
      <c r="AM36665" s="445"/>
    </row>
    <row r="36666" spans="39:39">
      <c r="AM36666" s="445"/>
    </row>
    <row r="36667" spans="39:39">
      <c r="AM36667" s="445"/>
    </row>
    <row r="36668" spans="39:39">
      <c r="AM36668" s="445"/>
    </row>
    <row r="36669" spans="39:39">
      <c r="AM36669" s="445"/>
    </row>
    <row r="36670" spans="39:39">
      <c r="AM36670" s="445"/>
    </row>
    <row r="36671" spans="39:39">
      <c r="AM36671" s="445"/>
    </row>
    <row r="36672" spans="39:39">
      <c r="AM36672" s="445"/>
    </row>
    <row r="36673" spans="39:39">
      <c r="AM36673" s="445"/>
    </row>
    <row r="36674" spans="39:39">
      <c r="AM36674" s="445"/>
    </row>
    <row r="36675" spans="39:39">
      <c r="AM36675" s="445"/>
    </row>
    <row r="36676" spans="39:39">
      <c r="AM36676" s="445"/>
    </row>
    <row r="36677" spans="39:39">
      <c r="AM36677" s="445"/>
    </row>
    <row r="36678" spans="39:39">
      <c r="AM36678" s="445"/>
    </row>
    <row r="36679" spans="39:39">
      <c r="AM36679" s="445"/>
    </row>
    <row r="36680" spans="39:39">
      <c r="AM36680" s="445"/>
    </row>
    <row r="36681" spans="39:39">
      <c r="AM36681" s="445"/>
    </row>
    <row r="36682" spans="39:39">
      <c r="AM36682" s="445"/>
    </row>
    <row r="36683" spans="39:39">
      <c r="AM36683" s="445"/>
    </row>
    <row r="36684" spans="39:39">
      <c r="AM36684" s="445"/>
    </row>
    <row r="36685" spans="39:39">
      <c r="AM36685" s="445"/>
    </row>
    <row r="36686" spans="39:39">
      <c r="AM36686" s="445"/>
    </row>
    <row r="36687" spans="39:39">
      <c r="AM36687" s="445"/>
    </row>
    <row r="36688" spans="39:39">
      <c r="AM36688" s="445"/>
    </row>
    <row r="36689" spans="39:39">
      <c r="AM36689" s="445"/>
    </row>
    <row r="36690" spans="39:39">
      <c r="AM36690" s="445"/>
    </row>
    <row r="36691" spans="39:39">
      <c r="AM36691" s="445"/>
    </row>
    <row r="36692" spans="39:39">
      <c r="AM36692" s="445"/>
    </row>
    <row r="36693" spans="39:39">
      <c r="AM36693" s="445"/>
    </row>
    <row r="36694" spans="39:39">
      <c r="AM36694" s="445"/>
    </row>
    <row r="36695" spans="39:39">
      <c r="AM36695" s="445"/>
    </row>
    <row r="36696" spans="39:39">
      <c r="AM36696" s="445"/>
    </row>
    <row r="36697" spans="39:39">
      <c r="AM36697" s="445"/>
    </row>
    <row r="36698" spans="39:39">
      <c r="AM36698" s="445"/>
    </row>
    <row r="36699" spans="39:39">
      <c r="AM36699" s="445"/>
    </row>
    <row r="36700" spans="39:39">
      <c r="AM36700" s="445"/>
    </row>
    <row r="36701" spans="39:39">
      <c r="AM36701" s="445"/>
    </row>
    <row r="36702" spans="39:39">
      <c r="AM36702" s="445"/>
    </row>
    <row r="36703" spans="39:39">
      <c r="AM36703" s="445"/>
    </row>
    <row r="36704" spans="39:39">
      <c r="AM36704" s="445"/>
    </row>
    <row r="36705" spans="39:39">
      <c r="AM36705" s="445"/>
    </row>
    <row r="36706" spans="39:39">
      <c r="AM36706" s="445"/>
    </row>
    <row r="36707" spans="39:39">
      <c r="AM36707" s="445"/>
    </row>
    <row r="36708" spans="39:39">
      <c r="AM36708" s="445"/>
    </row>
    <row r="36709" spans="39:39">
      <c r="AM36709" s="445"/>
    </row>
    <row r="36710" spans="39:39">
      <c r="AM36710" s="445"/>
    </row>
    <row r="36711" spans="39:39">
      <c r="AM36711" s="445"/>
    </row>
    <row r="36712" spans="39:39">
      <c r="AM36712" s="445"/>
    </row>
    <row r="36713" spans="39:39">
      <c r="AM36713" s="445"/>
    </row>
    <row r="36714" spans="39:39">
      <c r="AM36714" s="445"/>
    </row>
    <row r="36715" spans="39:39">
      <c r="AM36715" s="445"/>
    </row>
    <row r="36716" spans="39:39">
      <c r="AM36716" s="445"/>
    </row>
    <row r="36717" spans="39:39">
      <c r="AM36717" s="445"/>
    </row>
    <row r="36718" spans="39:39">
      <c r="AM36718" s="445"/>
    </row>
    <row r="36719" spans="39:39">
      <c r="AM36719" s="445"/>
    </row>
    <row r="36720" spans="39:39">
      <c r="AM36720" s="445"/>
    </row>
    <row r="36721" spans="39:39">
      <c r="AM36721" s="445"/>
    </row>
    <row r="36722" spans="39:39">
      <c r="AM36722" s="445"/>
    </row>
    <row r="36723" spans="39:39">
      <c r="AM36723" s="445"/>
    </row>
    <row r="36724" spans="39:39">
      <c r="AM36724" s="445"/>
    </row>
    <row r="36725" spans="39:39">
      <c r="AM36725" s="445"/>
    </row>
    <row r="36726" spans="39:39">
      <c r="AM36726" s="445"/>
    </row>
    <row r="36727" spans="39:39">
      <c r="AM36727" s="445"/>
    </row>
    <row r="36728" spans="39:39">
      <c r="AM36728" s="445"/>
    </row>
    <row r="36729" spans="39:39">
      <c r="AM36729" s="445"/>
    </row>
    <row r="36730" spans="39:39">
      <c r="AM36730" s="445"/>
    </row>
    <row r="36731" spans="39:39">
      <c r="AM36731" s="445"/>
    </row>
    <row r="36732" spans="39:39">
      <c r="AM36732" s="445"/>
    </row>
    <row r="36733" spans="39:39">
      <c r="AM36733" s="445"/>
    </row>
    <row r="36734" spans="39:39">
      <c r="AM36734" s="445"/>
    </row>
    <row r="36735" spans="39:39">
      <c r="AM36735" s="445"/>
    </row>
    <row r="36736" spans="39:39">
      <c r="AM36736" s="445"/>
    </row>
    <row r="36737" spans="39:39">
      <c r="AM36737" s="445"/>
    </row>
    <row r="36738" spans="39:39">
      <c r="AM36738" s="445"/>
    </row>
    <row r="36739" spans="39:39">
      <c r="AM36739" s="445"/>
    </row>
    <row r="36740" spans="39:39">
      <c r="AM36740" s="445"/>
    </row>
    <row r="36741" spans="39:39">
      <c r="AM36741" s="445"/>
    </row>
    <row r="36742" spans="39:39">
      <c r="AM36742" s="445"/>
    </row>
    <row r="36743" spans="39:39">
      <c r="AM36743" s="445"/>
    </row>
    <row r="36744" spans="39:39">
      <c r="AM36744" s="445"/>
    </row>
    <row r="36745" spans="39:39">
      <c r="AM36745" s="445"/>
    </row>
    <row r="36746" spans="39:39">
      <c r="AM36746" s="445"/>
    </row>
    <row r="36747" spans="39:39">
      <c r="AM36747" s="445"/>
    </row>
    <row r="36748" spans="39:39">
      <c r="AM36748" s="445"/>
    </row>
    <row r="36749" spans="39:39">
      <c r="AM36749" s="445"/>
    </row>
    <row r="36750" spans="39:39">
      <c r="AM36750" s="445"/>
    </row>
    <row r="36751" spans="39:39">
      <c r="AM36751" s="445"/>
    </row>
    <row r="36752" spans="39:39">
      <c r="AM36752" s="445"/>
    </row>
    <row r="36753" spans="39:39">
      <c r="AM36753" s="445"/>
    </row>
    <row r="36754" spans="39:39">
      <c r="AM36754" s="445"/>
    </row>
    <row r="36755" spans="39:39">
      <c r="AM36755" s="445"/>
    </row>
    <row r="36756" spans="39:39">
      <c r="AM36756" s="445"/>
    </row>
    <row r="36757" spans="39:39">
      <c r="AM36757" s="445"/>
    </row>
    <row r="36758" spans="39:39">
      <c r="AM36758" s="445"/>
    </row>
    <row r="36759" spans="39:39">
      <c r="AM36759" s="445"/>
    </row>
    <row r="36760" spans="39:39">
      <c r="AM36760" s="445"/>
    </row>
    <row r="36761" spans="39:39">
      <c r="AM36761" s="445"/>
    </row>
    <row r="36762" spans="39:39">
      <c r="AM36762" s="445"/>
    </row>
    <row r="36763" spans="39:39">
      <c r="AM36763" s="445"/>
    </row>
    <row r="36764" spans="39:39">
      <c r="AM36764" s="445"/>
    </row>
    <row r="36765" spans="39:39">
      <c r="AM36765" s="445"/>
    </row>
    <row r="36766" spans="39:39">
      <c r="AM36766" s="445"/>
    </row>
    <row r="36767" spans="39:39">
      <c r="AM36767" s="445"/>
    </row>
    <row r="36768" spans="39:39">
      <c r="AM36768" s="445"/>
    </row>
    <row r="36769" spans="39:39">
      <c r="AM36769" s="445"/>
    </row>
    <row r="36770" spans="39:39">
      <c r="AM36770" s="445"/>
    </row>
    <row r="36771" spans="39:39">
      <c r="AM36771" s="445"/>
    </row>
    <row r="36772" spans="39:39">
      <c r="AM36772" s="445"/>
    </row>
    <row r="36773" spans="39:39">
      <c r="AM36773" s="445"/>
    </row>
    <row r="36774" spans="39:39">
      <c r="AM36774" s="445"/>
    </row>
    <row r="36775" spans="39:39">
      <c r="AM36775" s="445"/>
    </row>
    <row r="36776" spans="39:39">
      <c r="AM36776" s="445"/>
    </row>
    <row r="36777" spans="39:39">
      <c r="AM36777" s="445"/>
    </row>
    <row r="36778" spans="39:39">
      <c r="AM36778" s="445"/>
    </row>
    <row r="36779" spans="39:39">
      <c r="AM36779" s="445"/>
    </row>
    <row r="36780" spans="39:39">
      <c r="AM36780" s="445"/>
    </row>
    <row r="36781" spans="39:39">
      <c r="AM36781" s="445"/>
    </row>
    <row r="36782" spans="39:39">
      <c r="AM36782" s="445"/>
    </row>
    <row r="36783" spans="39:39">
      <c r="AM36783" s="445"/>
    </row>
    <row r="36784" spans="39:39">
      <c r="AM36784" s="445"/>
    </row>
    <row r="36785" spans="39:39">
      <c r="AM36785" s="445"/>
    </row>
    <row r="36786" spans="39:39">
      <c r="AM36786" s="445"/>
    </row>
    <row r="36787" spans="39:39">
      <c r="AM36787" s="445"/>
    </row>
    <row r="36788" spans="39:39">
      <c r="AM36788" s="445"/>
    </row>
    <row r="36789" spans="39:39">
      <c r="AM36789" s="445"/>
    </row>
    <row r="36790" spans="39:39">
      <c r="AM36790" s="445"/>
    </row>
    <row r="36791" spans="39:39">
      <c r="AM36791" s="445"/>
    </row>
    <row r="36792" spans="39:39">
      <c r="AM36792" s="445"/>
    </row>
    <row r="36793" spans="39:39">
      <c r="AM36793" s="445"/>
    </row>
    <row r="36794" spans="39:39">
      <c r="AM36794" s="445"/>
    </row>
    <row r="36795" spans="39:39">
      <c r="AM36795" s="445"/>
    </row>
    <row r="36796" spans="39:39">
      <c r="AM36796" s="445"/>
    </row>
    <row r="36797" spans="39:39">
      <c r="AM36797" s="445"/>
    </row>
    <row r="36798" spans="39:39">
      <c r="AM36798" s="445"/>
    </row>
    <row r="36799" spans="39:39">
      <c r="AM36799" s="445"/>
    </row>
    <row r="36800" spans="39:39">
      <c r="AM36800" s="445"/>
    </row>
    <row r="36801" spans="39:39">
      <c r="AM36801" s="445"/>
    </row>
    <row r="36802" spans="39:39">
      <c r="AM36802" s="445"/>
    </row>
    <row r="36803" spans="39:39">
      <c r="AM36803" s="445"/>
    </row>
    <row r="36804" spans="39:39">
      <c r="AM36804" s="445"/>
    </row>
    <row r="36805" spans="39:39">
      <c r="AM36805" s="445"/>
    </row>
    <row r="36806" spans="39:39">
      <c r="AM36806" s="445"/>
    </row>
    <row r="36807" spans="39:39">
      <c r="AM36807" s="445"/>
    </row>
    <row r="36808" spans="39:39">
      <c r="AM36808" s="445"/>
    </row>
    <row r="36809" spans="39:39">
      <c r="AM36809" s="445"/>
    </row>
    <row r="36810" spans="39:39">
      <c r="AM36810" s="445"/>
    </row>
    <row r="36811" spans="39:39">
      <c r="AM36811" s="445"/>
    </row>
    <row r="36812" spans="39:39">
      <c r="AM36812" s="445"/>
    </row>
    <row r="36813" spans="39:39">
      <c r="AM36813" s="445"/>
    </row>
    <row r="36814" spans="39:39">
      <c r="AM36814" s="445"/>
    </row>
    <row r="36815" spans="39:39">
      <c r="AM36815" s="445"/>
    </row>
    <row r="36816" spans="39:39">
      <c r="AM36816" s="445"/>
    </row>
    <row r="36817" spans="39:39">
      <c r="AM36817" s="445"/>
    </row>
    <row r="36818" spans="39:39">
      <c r="AM36818" s="445"/>
    </row>
    <row r="36819" spans="39:39">
      <c r="AM36819" s="445"/>
    </row>
    <row r="36820" spans="39:39">
      <c r="AM36820" s="445"/>
    </row>
    <row r="36821" spans="39:39">
      <c r="AM36821" s="445"/>
    </row>
    <row r="36822" spans="39:39">
      <c r="AM36822" s="445"/>
    </row>
    <row r="36823" spans="39:39">
      <c r="AM36823" s="445"/>
    </row>
    <row r="36824" spans="39:39">
      <c r="AM36824" s="445"/>
    </row>
    <row r="36825" spans="39:39">
      <c r="AM36825" s="445"/>
    </row>
    <row r="36826" spans="39:39">
      <c r="AM36826" s="445"/>
    </row>
    <row r="36827" spans="39:39">
      <c r="AM36827" s="445"/>
    </row>
    <row r="36828" spans="39:39">
      <c r="AM36828" s="445"/>
    </row>
    <row r="36829" spans="39:39">
      <c r="AM36829" s="445"/>
    </row>
    <row r="36830" spans="39:39">
      <c r="AM36830" s="445"/>
    </row>
    <row r="36831" spans="39:39">
      <c r="AM36831" s="445"/>
    </row>
    <row r="36832" spans="39:39">
      <c r="AM36832" s="445"/>
    </row>
    <row r="36833" spans="39:39">
      <c r="AM36833" s="445"/>
    </row>
    <row r="36834" spans="39:39">
      <c r="AM36834" s="445"/>
    </row>
    <row r="36835" spans="39:39">
      <c r="AM36835" s="445"/>
    </row>
    <row r="36836" spans="39:39">
      <c r="AM36836" s="445"/>
    </row>
    <row r="36837" spans="39:39">
      <c r="AM36837" s="445"/>
    </row>
    <row r="36838" spans="39:39">
      <c r="AM36838" s="445"/>
    </row>
    <row r="36839" spans="39:39">
      <c r="AM36839" s="445"/>
    </row>
    <row r="36840" spans="39:39">
      <c r="AM36840" s="445"/>
    </row>
    <row r="36841" spans="39:39">
      <c r="AM36841" s="445"/>
    </row>
    <row r="36842" spans="39:39">
      <c r="AM36842" s="445"/>
    </row>
    <row r="36843" spans="39:39">
      <c r="AM36843" s="445"/>
    </row>
    <row r="36844" spans="39:39">
      <c r="AM36844" s="445"/>
    </row>
    <row r="36845" spans="39:39">
      <c r="AM36845" s="445"/>
    </row>
    <row r="36846" spans="39:39">
      <c r="AM36846" s="445"/>
    </row>
    <row r="36847" spans="39:39">
      <c r="AM36847" s="445"/>
    </row>
    <row r="36848" spans="39:39">
      <c r="AM36848" s="445"/>
    </row>
    <row r="36849" spans="39:39">
      <c r="AM36849" s="445"/>
    </row>
    <row r="36850" spans="39:39">
      <c r="AM36850" s="445"/>
    </row>
    <row r="36851" spans="39:39">
      <c r="AM36851" s="445"/>
    </row>
    <row r="36852" spans="39:39">
      <c r="AM36852" s="445"/>
    </row>
    <row r="36853" spans="39:39">
      <c r="AM36853" s="445"/>
    </row>
    <row r="36854" spans="39:39">
      <c r="AM36854" s="445"/>
    </row>
    <row r="36855" spans="39:39">
      <c r="AM36855" s="445"/>
    </row>
    <row r="36856" spans="39:39">
      <c r="AM36856" s="445"/>
    </row>
    <row r="36857" spans="39:39">
      <c r="AM36857" s="445"/>
    </row>
    <row r="36858" spans="39:39">
      <c r="AM36858" s="445"/>
    </row>
    <row r="36859" spans="39:39">
      <c r="AM36859" s="445"/>
    </row>
    <row r="36860" spans="39:39">
      <c r="AM36860" s="445"/>
    </row>
    <row r="36861" spans="39:39">
      <c r="AM36861" s="445"/>
    </row>
    <row r="36862" spans="39:39">
      <c r="AM36862" s="445"/>
    </row>
    <row r="36863" spans="39:39">
      <c r="AM36863" s="445"/>
    </row>
    <row r="36864" spans="39:39">
      <c r="AM36864" s="445"/>
    </row>
    <row r="36865" spans="39:39">
      <c r="AM36865" s="445"/>
    </row>
    <row r="36866" spans="39:39">
      <c r="AM36866" s="445"/>
    </row>
    <row r="36867" spans="39:39">
      <c r="AM36867" s="445"/>
    </row>
    <row r="36868" spans="39:39">
      <c r="AM36868" s="445"/>
    </row>
    <row r="36869" spans="39:39">
      <c r="AM36869" s="445"/>
    </row>
    <row r="36870" spans="39:39">
      <c r="AM36870" s="445"/>
    </row>
    <row r="36871" spans="39:39">
      <c r="AM36871" s="445"/>
    </row>
    <row r="36872" spans="39:39">
      <c r="AM36872" s="445"/>
    </row>
    <row r="36873" spans="39:39">
      <c r="AM36873" s="445"/>
    </row>
    <row r="36874" spans="39:39">
      <c r="AM36874" s="445"/>
    </row>
    <row r="36875" spans="39:39">
      <c r="AM36875" s="445"/>
    </row>
    <row r="36876" spans="39:39">
      <c r="AM36876" s="445"/>
    </row>
    <row r="36877" spans="39:39">
      <c r="AM36877" s="445"/>
    </row>
    <row r="36878" spans="39:39">
      <c r="AM36878" s="445"/>
    </row>
    <row r="36879" spans="39:39">
      <c r="AM36879" s="445"/>
    </row>
    <row r="36880" spans="39:39">
      <c r="AM36880" s="445"/>
    </row>
    <row r="36881" spans="39:39">
      <c r="AM36881" s="445"/>
    </row>
    <row r="36882" spans="39:39">
      <c r="AM36882" s="445"/>
    </row>
    <row r="36883" spans="39:39">
      <c r="AM36883" s="445"/>
    </row>
    <row r="36884" spans="39:39">
      <c r="AM36884" s="445"/>
    </row>
    <row r="36885" spans="39:39">
      <c r="AM36885" s="445"/>
    </row>
    <row r="36886" spans="39:39">
      <c r="AM36886" s="445"/>
    </row>
    <row r="36887" spans="39:39">
      <c r="AM36887" s="445"/>
    </row>
    <row r="36888" spans="39:39">
      <c r="AM36888" s="445"/>
    </row>
    <row r="36889" spans="39:39">
      <c r="AM36889" s="445"/>
    </row>
    <row r="36890" spans="39:39">
      <c r="AM36890" s="445"/>
    </row>
    <row r="36891" spans="39:39">
      <c r="AM36891" s="445"/>
    </row>
    <row r="36892" spans="39:39">
      <c r="AM36892" s="445"/>
    </row>
    <row r="36893" spans="39:39">
      <c r="AM36893" s="445"/>
    </row>
    <row r="36894" spans="39:39">
      <c r="AM36894" s="445"/>
    </row>
    <row r="36895" spans="39:39">
      <c r="AM36895" s="445"/>
    </row>
    <row r="36896" spans="39:39">
      <c r="AM36896" s="445"/>
    </row>
    <row r="36897" spans="39:39">
      <c r="AM36897" s="445"/>
    </row>
    <row r="36898" spans="39:39">
      <c r="AM36898" s="445"/>
    </row>
    <row r="36899" spans="39:39">
      <c r="AM36899" s="445"/>
    </row>
    <row r="36900" spans="39:39">
      <c r="AM36900" s="445"/>
    </row>
    <row r="36901" spans="39:39">
      <c r="AM36901" s="445"/>
    </row>
    <row r="36902" spans="39:39">
      <c r="AM36902" s="445"/>
    </row>
    <row r="36903" spans="39:39">
      <c r="AM36903" s="445"/>
    </row>
    <row r="36904" spans="39:39">
      <c r="AM36904" s="445"/>
    </row>
    <row r="36905" spans="39:39">
      <c r="AM36905" s="445"/>
    </row>
    <row r="36906" spans="39:39">
      <c r="AM36906" s="445"/>
    </row>
    <row r="36907" spans="39:39">
      <c r="AM36907" s="445"/>
    </row>
    <row r="36908" spans="39:39">
      <c r="AM36908" s="445"/>
    </row>
    <row r="36909" spans="39:39">
      <c r="AM36909" s="445"/>
    </row>
    <row r="36910" spans="39:39">
      <c r="AM36910" s="445"/>
    </row>
    <row r="36911" spans="39:39">
      <c r="AM36911" s="445"/>
    </row>
    <row r="36912" spans="39:39">
      <c r="AM36912" s="445"/>
    </row>
    <row r="36913" spans="39:39">
      <c r="AM36913" s="445"/>
    </row>
    <row r="36914" spans="39:39">
      <c r="AM36914" s="445"/>
    </row>
    <row r="36915" spans="39:39">
      <c r="AM36915" s="445"/>
    </row>
    <row r="36916" spans="39:39">
      <c r="AM36916" s="445"/>
    </row>
    <row r="36917" spans="39:39">
      <c r="AM36917" s="445"/>
    </row>
    <row r="36918" spans="39:39">
      <c r="AM36918" s="445"/>
    </row>
    <row r="36919" spans="39:39">
      <c r="AM36919" s="445"/>
    </row>
    <row r="36920" spans="39:39">
      <c r="AM36920" s="445"/>
    </row>
    <row r="36921" spans="39:39">
      <c r="AM36921" s="445"/>
    </row>
    <row r="36922" spans="39:39">
      <c r="AM36922" s="445"/>
    </row>
    <row r="36923" spans="39:39">
      <c r="AM36923" s="445"/>
    </row>
    <row r="36924" spans="39:39">
      <c r="AM36924" s="445"/>
    </row>
    <row r="36925" spans="39:39">
      <c r="AM36925" s="445"/>
    </row>
    <row r="36926" spans="39:39">
      <c r="AM36926" s="445"/>
    </row>
    <row r="36927" spans="39:39">
      <c r="AM36927" s="445"/>
    </row>
    <row r="36928" spans="39:39">
      <c r="AM36928" s="445"/>
    </row>
    <row r="36929" spans="39:39">
      <c r="AM36929" s="445"/>
    </row>
    <row r="36930" spans="39:39">
      <c r="AM36930" s="445"/>
    </row>
    <row r="36931" spans="39:39">
      <c r="AM36931" s="445"/>
    </row>
    <row r="36932" spans="39:39">
      <c r="AM36932" s="445"/>
    </row>
    <row r="36933" spans="39:39">
      <c r="AM36933" s="445"/>
    </row>
    <row r="36934" spans="39:39">
      <c r="AM36934" s="445"/>
    </row>
    <row r="36935" spans="39:39">
      <c r="AM36935" s="445"/>
    </row>
    <row r="36936" spans="39:39">
      <c r="AM36936" s="445"/>
    </row>
    <row r="36937" spans="39:39">
      <c r="AM36937" s="445"/>
    </row>
    <row r="36938" spans="39:39">
      <c r="AM36938" s="445"/>
    </row>
    <row r="36939" spans="39:39">
      <c r="AM36939" s="445"/>
    </row>
    <row r="36940" spans="39:39">
      <c r="AM36940" s="445"/>
    </row>
    <row r="36941" spans="39:39">
      <c r="AM36941" s="445"/>
    </row>
    <row r="36942" spans="39:39">
      <c r="AM36942" s="445"/>
    </row>
    <row r="36943" spans="39:39">
      <c r="AM36943" s="445"/>
    </row>
    <row r="36944" spans="39:39">
      <c r="AM36944" s="445"/>
    </row>
    <row r="36945" spans="39:39">
      <c r="AM36945" s="445"/>
    </row>
    <row r="36946" spans="39:39">
      <c r="AM36946" s="445"/>
    </row>
    <row r="36947" spans="39:39">
      <c r="AM36947" s="445"/>
    </row>
    <row r="36948" spans="39:39">
      <c r="AM36948" s="445"/>
    </row>
    <row r="36949" spans="39:39">
      <c r="AM36949" s="445"/>
    </row>
    <row r="36950" spans="39:39">
      <c r="AM36950" s="445"/>
    </row>
    <row r="36951" spans="39:39">
      <c r="AM36951" s="445"/>
    </row>
    <row r="36952" spans="39:39">
      <c r="AM36952" s="445"/>
    </row>
    <row r="36953" spans="39:39">
      <c r="AM36953" s="445"/>
    </row>
    <row r="36954" spans="39:39">
      <c r="AM36954" s="445"/>
    </row>
    <row r="36955" spans="39:39">
      <c r="AM36955" s="445"/>
    </row>
    <row r="36956" spans="39:39">
      <c r="AM36956" s="445"/>
    </row>
    <row r="36957" spans="39:39">
      <c r="AM36957" s="445"/>
    </row>
    <row r="36958" spans="39:39">
      <c r="AM36958" s="445"/>
    </row>
    <row r="36959" spans="39:39">
      <c r="AM36959" s="445"/>
    </row>
    <row r="36960" spans="39:39">
      <c r="AM36960" s="445"/>
    </row>
    <row r="36961" spans="39:39">
      <c r="AM36961" s="445"/>
    </row>
    <row r="36962" spans="39:39">
      <c r="AM36962" s="445"/>
    </row>
    <row r="36963" spans="39:39">
      <c r="AM36963" s="445"/>
    </row>
    <row r="36964" spans="39:39">
      <c r="AM36964" s="445"/>
    </row>
    <row r="36965" spans="39:39">
      <c r="AM36965" s="445"/>
    </row>
    <row r="36966" spans="39:39">
      <c r="AM36966" s="445"/>
    </row>
    <row r="36967" spans="39:39">
      <c r="AM36967" s="445"/>
    </row>
    <row r="36968" spans="39:39">
      <c r="AM36968" s="445"/>
    </row>
    <row r="36969" spans="39:39">
      <c r="AM36969" s="445"/>
    </row>
    <row r="36970" spans="39:39">
      <c r="AM36970" s="445"/>
    </row>
    <row r="36971" spans="39:39">
      <c r="AM36971" s="445"/>
    </row>
    <row r="36972" spans="39:39">
      <c r="AM36972" s="445"/>
    </row>
    <row r="36973" spans="39:39">
      <c r="AM36973" s="445"/>
    </row>
    <row r="36974" spans="39:39">
      <c r="AM36974" s="445"/>
    </row>
    <row r="36975" spans="39:39">
      <c r="AM36975" s="445"/>
    </row>
    <row r="36976" spans="39:39">
      <c r="AM36976" s="445"/>
    </row>
    <row r="36977" spans="39:39">
      <c r="AM36977" s="445"/>
    </row>
    <row r="36978" spans="39:39">
      <c r="AM36978" s="445"/>
    </row>
    <row r="36979" spans="39:39">
      <c r="AM36979" s="445"/>
    </row>
    <row r="36980" spans="39:39">
      <c r="AM36980" s="445"/>
    </row>
    <row r="36981" spans="39:39">
      <c r="AM36981" s="445"/>
    </row>
    <row r="36982" spans="39:39">
      <c r="AM36982" s="445"/>
    </row>
    <row r="36983" spans="39:39">
      <c r="AM36983" s="445"/>
    </row>
    <row r="36984" spans="39:39">
      <c r="AM36984" s="445"/>
    </row>
    <row r="36985" spans="39:39">
      <c r="AM36985" s="445"/>
    </row>
    <row r="36986" spans="39:39">
      <c r="AM36986" s="445"/>
    </row>
    <row r="36987" spans="39:39">
      <c r="AM36987" s="445"/>
    </row>
    <row r="36988" spans="39:39">
      <c r="AM36988" s="445"/>
    </row>
    <row r="36989" spans="39:39">
      <c r="AM36989" s="445"/>
    </row>
    <row r="36990" spans="39:39">
      <c r="AM36990" s="445"/>
    </row>
    <row r="36991" spans="39:39">
      <c r="AM36991" s="445"/>
    </row>
    <row r="36992" spans="39:39">
      <c r="AM36992" s="445"/>
    </row>
    <row r="36993" spans="39:39">
      <c r="AM36993" s="445"/>
    </row>
    <row r="36994" spans="39:39">
      <c r="AM36994" s="445"/>
    </row>
    <row r="36995" spans="39:39">
      <c r="AM36995" s="445"/>
    </row>
    <row r="36996" spans="39:39">
      <c r="AM36996" s="445"/>
    </row>
    <row r="36997" spans="39:39">
      <c r="AM36997" s="445"/>
    </row>
    <row r="36998" spans="39:39">
      <c r="AM36998" s="445"/>
    </row>
    <row r="36999" spans="39:39">
      <c r="AM36999" s="445"/>
    </row>
    <row r="37000" spans="39:39">
      <c r="AM37000" s="445"/>
    </row>
    <row r="37001" spans="39:39">
      <c r="AM37001" s="445"/>
    </row>
    <row r="37002" spans="39:39">
      <c r="AM37002" s="445"/>
    </row>
    <row r="37003" spans="39:39">
      <c r="AM37003" s="445"/>
    </row>
    <row r="37004" spans="39:39">
      <c r="AM37004" s="445"/>
    </row>
    <row r="37005" spans="39:39">
      <c r="AM37005" s="445"/>
    </row>
    <row r="37006" spans="39:39">
      <c r="AM37006" s="445"/>
    </row>
    <row r="37007" spans="39:39">
      <c r="AM37007" s="445"/>
    </row>
    <row r="37008" spans="39:39">
      <c r="AM37008" s="445"/>
    </row>
    <row r="37009" spans="39:39">
      <c r="AM37009" s="445"/>
    </row>
    <row r="37010" spans="39:39">
      <c r="AM37010" s="445"/>
    </row>
    <row r="37011" spans="39:39">
      <c r="AM37011" s="445"/>
    </row>
    <row r="37012" spans="39:39">
      <c r="AM37012" s="445"/>
    </row>
    <row r="37013" spans="39:39">
      <c r="AM37013" s="445"/>
    </row>
    <row r="37014" spans="39:39">
      <c r="AM37014" s="445"/>
    </row>
    <row r="37015" spans="39:39">
      <c r="AM37015" s="445"/>
    </row>
    <row r="37016" spans="39:39">
      <c r="AM37016" s="445"/>
    </row>
    <row r="37017" spans="39:39">
      <c r="AM37017" s="445"/>
    </row>
    <row r="37018" spans="39:39">
      <c r="AM37018" s="445"/>
    </row>
    <row r="37019" spans="39:39">
      <c r="AM37019" s="445"/>
    </row>
    <row r="37020" spans="39:39">
      <c r="AM37020" s="445"/>
    </row>
    <row r="37021" spans="39:39">
      <c r="AM37021" s="445"/>
    </row>
    <row r="37022" spans="39:39">
      <c r="AM37022" s="445"/>
    </row>
    <row r="37023" spans="39:39">
      <c r="AM37023" s="445"/>
    </row>
    <row r="37024" spans="39:39">
      <c r="AM37024" s="445"/>
    </row>
    <row r="37025" spans="39:39">
      <c r="AM37025" s="445"/>
    </row>
    <row r="37026" spans="39:39">
      <c r="AM37026" s="445"/>
    </row>
    <row r="37027" spans="39:39">
      <c r="AM37027" s="445"/>
    </row>
    <row r="37028" spans="39:39">
      <c r="AM37028" s="445"/>
    </row>
    <row r="37029" spans="39:39">
      <c r="AM37029" s="445"/>
    </row>
    <row r="37030" spans="39:39">
      <c r="AM37030" s="445"/>
    </row>
    <row r="37031" spans="39:39">
      <c r="AM37031" s="445"/>
    </row>
    <row r="37032" spans="39:39">
      <c r="AM37032" s="445"/>
    </row>
    <row r="37033" spans="39:39">
      <c r="AM37033" s="445"/>
    </row>
    <row r="37034" spans="39:39">
      <c r="AM37034" s="445"/>
    </row>
    <row r="37035" spans="39:39">
      <c r="AM37035" s="445"/>
    </row>
    <row r="37036" spans="39:39">
      <c r="AM37036" s="445"/>
    </row>
    <row r="37037" spans="39:39">
      <c r="AM37037" s="445"/>
    </row>
    <row r="37038" spans="39:39">
      <c r="AM37038" s="445"/>
    </row>
    <row r="37039" spans="39:39">
      <c r="AM37039" s="445"/>
    </row>
    <row r="37040" spans="39:39">
      <c r="AM37040" s="445"/>
    </row>
    <row r="37041" spans="39:39">
      <c r="AM37041" s="445"/>
    </row>
    <row r="37042" spans="39:39">
      <c r="AM37042" s="445"/>
    </row>
    <row r="37043" spans="39:39">
      <c r="AM37043" s="445"/>
    </row>
    <row r="37044" spans="39:39">
      <c r="AM37044" s="445"/>
    </row>
    <row r="37045" spans="39:39">
      <c r="AM37045" s="445"/>
    </row>
    <row r="37046" spans="39:39">
      <c r="AM37046" s="445"/>
    </row>
    <row r="37047" spans="39:39">
      <c r="AM37047" s="445"/>
    </row>
    <row r="37048" spans="39:39">
      <c r="AM37048" s="445"/>
    </row>
    <row r="37049" spans="39:39">
      <c r="AM37049" s="445"/>
    </row>
    <row r="37050" spans="39:39">
      <c r="AM37050" s="445"/>
    </row>
    <row r="37051" spans="39:39">
      <c r="AM37051" s="445"/>
    </row>
    <row r="37052" spans="39:39">
      <c r="AM37052" s="445"/>
    </row>
    <row r="37053" spans="39:39">
      <c r="AM37053" s="445"/>
    </row>
    <row r="37054" spans="39:39">
      <c r="AM37054" s="445"/>
    </row>
    <row r="37055" spans="39:39">
      <c r="AM37055" s="445"/>
    </row>
    <row r="37056" spans="39:39">
      <c r="AM37056" s="445"/>
    </row>
    <row r="37057" spans="39:39">
      <c r="AM37057" s="445"/>
    </row>
    <row r="37058" spans="39:39">
      <c r="AM37058" s="445"/>
    </row>
    <row r="37059" spans="39:39">
      <c r="AM37059" s="445"/>
    </row>
    <row r="37060" spans="39:39">
      <c r="AM37060" s="445"/>
    </row>
    <row r="37061" spans="39:39">
      <c r="AM37061" s="445"/>
    </row>
    <row r="37062" spans="39:39">
      <c r="AM37062" s="445"/>
    </row>
    <row r="37063" spans="39:39">
      <c r="AM37063" s="445"/>
    </row>
    <row r="37064" spans="39:39">
      <c r="AM37064" s="445"/>
    </row>
    <row r="37065" spans="39:39">
      <c r="AM37065" s="445"/>
    </row>
    <row r="37066" spans="39:39">
      <c r="AM37066" s="445"/>
    </row>
    <row r="37067" spans="39:39">
      <c r="AM37067" s="445"/>
    </row>
    <row r="37068" spans="39:39">
      <c r="AM37068" s="445"/>
    </row>
    <row r="37069" spans="39:39">
      <c r="AM37069" s="445"/>
    </row>
    <row r="37070" spans="39:39">
      <c r="AM37070" s="445"/>
    </row>
    <row r="37071" spans="39:39">
      <c r="AM37071" s="445"/>
    </row>
    <row r="37072" spans="39:39">
      <c r="AM37072" s="445"/>
    </row>
    <row r="37073" spans="39:39">
      <c r="AM37073" s="445"/>
    </row>
    <row r="37074" spans="39:39">
      <c r="AM37074" s="445"/>
    </row>
    <row r="37075" spans="39:39">
      <c r="AM37075" s="445"/>
    </row>
    <row r="37076" spans="39:39">
      <c r="AM37076" s="445"/>
    </row>
    <row r="37077" spans="39:39">
      <c r="AM37077" s="445"/>
    </row>
    <row r="37078" spans="39:39">
      <c r="AM37078" s="445"/>
    </row>
    <row r="37079" spans="39:39">
      <c r="AM37079" s="445"/>
    </row>
    <row r="37080" spans="39:39">
      <c r="AM37080" s="445"/>
    </row>
    <row r="37081" spans="39:39">
      <c r="AM37081" s="445"/>
    </row>
    <row r="37082" spans="39:39">
      <c r="AM37082" s="445"/>
    </row>
    <row r="37083" spans="39:39">
      <c r="AM37083" s="445"/>
    </row>
    <row r="37084" spans="39:39">
      <c r="AM37084" s="445"/>
    </row>
    <row r="37085" spans="39:39">
      <c r="AM37085" s="445"/>
    </row>
    <row r="37086" spans="39:39">
      <c r="AM37086" s="445"/>
    </row>
    <row r="37087" spans="39:39">
      <c r="AM37087" s="445"/>
    </row>
    <row r="37088" spans="39:39">
      <c r="AM37088" s="445"/>
    </row>
    <row r="37089" spans="39:39">
      <c r="AM37089" s="445"/>
    </row>
    <row r="37090" spans="39:39">
      <c r="AM37090" s="445"/>
    </row>
    <row r="37091" spans="39:39">
      <c r="AM37091" s="445"/>
    </row>
    <row r="37092" spans="39:39">
      <c r="AM37092" s="445"/>
    </row>
    <row r="37093" spans="39:39">
      <c r="AM37093" s="445"/>
    </row>
    <row r="37094" spans="39:39">
      <c r="AM37094" s="445"/>
    </row>
    <row r="37095" spans="39:39">
      <c r="AM37095" s="445"/>
    </row>
    <row r="37096" spans="39:39">
      <c r="AM37096" s="445"/>
    </row>
    <row r="37097" spans="39:39">
      <c r="AM37097" s="445"/>
    </row>
    <row r="37098" spans="39:39">
      <c r="AM37098" s="445"/>
    </row>
    <row r="37099" spans="39:39">
      <c r="AM37099" s="445"/>
    </row>
    <row r="37100" spans="39:39">
      <c r="AM37100" s="445"/>
    </row>
    <row r="37101" spans="39:39">
      <c r="AM37101" s="445"/>
    </row>
    <row r="37102" spans="39:39">
      <c r="AM37102" s="445"/>
    </row>
    <row r="37103" spans="39:39">
      <c r="AM37103" s="445"/>
    </row>
    <row r="37104" spans="39:39">
      <c r="AM37104" s="445"/>
    </row>
    <row r="37105" spans="39:39">
      <c r="AM37105" s="445"/>
    </row>
    <row r="37106" spans="39:39">
      <c r="AM37106" s="445"/>
    </row>
    <row r="37107" spans="39:39">
      <c r="AM37107" s="445"/>
    </row>
    <row r="37108" spans="39:39">
      <c r="AM37108" s="445"/>
    </row>
    <row r="37109" spans="39:39">
      <c r="AM37109" s="445"/>
    </row>
    <row r="37110" spans="39:39">
      <c r="AM37110" s="445"/>
    </row>
    <row r="37111" spans="39:39">
      <c r="AM37111" s="445"/>
    </row>
    <row r="37112" spans="39:39">
      <c r="AM37112" s="445"/>
    </row>
    <row r="37113" spans="39:39">
      <c r="AM37113" s="445"/>
    </row>
    <row r="37114" spans="39:39">
      <c r="AM37114" s="445"/>
    </row>
    <row r="37115" spans="39:39">
      <c r="AM37115" s="445"/>
    </row>
    <row r="37116" spans="39:39">
      <c r="AM37116" s="445"/>
    </row>
    <row r="37117" spans="39:39">
      <c r="AM37117" s="445"/>
    </row>
    <row r="37118" spans="39:39">
      <c r="AM37118" s="445"/>
    </row>
    <row r="37119" spans="39:39">
      <c r="AM37119" s="445"/>
    </row>
    <row r="37120" spans="39:39">
      <c r="AM37120" s="445"/>
    </row>
    <row r="37121" spans="39:39">
      <c r="AM37121" s="445"/>
    </row>
    <row r="37122" spans="39:39">
      <c r="AM37122" s="445"/>
    </row>
    <row r="37123" spans="39:39">
      <c r="AM37123" s="445"/>
    </row>
    <row r="37124" spans="39:39">
      <c r="AM37124" s="445"/>
    </row>
    <row r="37125" spans="39:39">
      <c r="AM37125" s="445"/>
    </row>
    <row r="37126" spans="39:39">
      <c r="AM37126" s="445"/>
    </row>
    <row r="37127" spans="39:39">
      <c r="AM37127" s="445"/>
    </row>
    <row r="37128" spans="39:39">
      <c r="AM37128" s="445"/>
    </row>
    <row r="37129" spans="39:39">
      <c r="AM37129" s="445"/>
    </row>
    <row r="37130" spans="39:39">
      <c r="AM37130" s="445"/>
    </row>
    <row r="37131" spans="39:39">
      <c r="AM37131" s="445"/>
    </row>
    <row r="37132" spans="39:39">
      <c r="AM37132" s="445"/>
    </row>
    <row r="37133" spans="39:39">
      <c r="AM37133" s="445"/>
    </row>
    <row r="37134" spans="39:39">
      <c r="AM37134" s="445"/>
    </row>
    <row r="37135" spans="39:39">
      <c r="AM37135" s="445"/>
    </row>
    <row r="37136" spans="39:39">
      <c r="AM37136" s="445"/>
    </row>
    <row r="37137" spans="39:39">
      <c r="AM37137" s="445"/>
    </row>
    <row r="37138" spans="39:39">
      <c r="AM37138" s="445"/>
    </row>
    <row r="37139" spans="39:39">
      <c r="AM37139" s="445"/>
    </row>
    <row r="37140" spans="39:39">
      <c r="AM37140" s="445"/>
    </row>
    <row r="37141" spans="39:39">
      <c r="AM37141" s="445"/>
    </row>
    <row r="37142" spans="39:39">
      <c r="AM37142" s="445"/>
    </row>
    <row r="37143" spans="39:39">
      <c r="AM37143" s="445"/>
    </row>
    <row r="37144" spans="39:39">
      <c r="AM37144" s="445"/>
    </row>
    <row r="37145" spans="39:39">
      <c r="AM37145" s="445"/>
    </row>
    <row r="37146" spans="39:39">
      <c r="AM37146" s="445"/>
    </row>
    <row r="37147" spans="39:39">
      <c r="AM37147" s="445"/>
    </row>
    <row r="37148" spans="39:39">
      <c r="AM37148" s="445"/>
    </row>
    <row r="37149" spans="39:39">
      <c r="AM37149" s="445"/>
    </row>
    <row r="37150" spans="39:39">
      <c r="AM37150" s="445"/>
    </row>
    <row r="37151" spans="39:39">
      <c r="AM37151" s="445"/>
    </row>
    <row r="37152" spans="39:39">
      <c r="AM37152" s="445"/>
    </row>
    <row r="37153" spans="39:39">
      <c r="AM37153" s="445"/>
    </row>
    <row r="37154" spans="39:39">
      <c r="AM37154" s="445"/>
    </row>
    <row r="37155" spans="39:39">
      <c r="AM37155" s="445"/>
    </row>
    <row r="37156" spans="39:39">
      <c r="AM37156" s="445"/>
    </row>
    <row r="37157" spans="39:39">
      <c r="AM37157" s="445"/>
    </row>
    <row r="37158" spans="39:39">
      <c r="AM37158" s="445"/>
    </row>
    <row r="37159" spans="39:39">
      <c r="AM37159" s="445"/>
    </row>
    <row r="37160" spans="39:39">
      <c r="AM37160" s="445"/>
    </row>
    <row r="37161" spans="39:39">
      <c r="AM37161" s="445"/>
    </row>
    <row r="37162" spans="39:39">
      <c r="AM37162" s="445"/>
    </row>
    <row r="37163" spans="39:39">
      <c r="AM37163" s="445"/>
    </row>
    <row r="37164" spans="39:39">
      <c r="AM37164" s="445"/>
    </row>
    <row r="37165" spans="39:39">
      <c r="AM37165" s="445"/>
    </row>
    <row r="37166" spans="39:39">
      <c r="AM37166" s="445"/>
    </row>
    <row r="37167" spans="39:39">
      <c r="AM37167" s="445"/>
    </row>
    <row r="37168" spans="39:39">
      <c r="AM37168" s="445"/>
    </row>
    <row r="37169" spans="39:39">
      <c r="AM37169" s="445"/>
    </row>
    <row r="37170" spans="39:39">
      <c r="AM37170" s="445"/>
    </row>
    <row r="37171" spans="39:39">
      <c r="AM37171" s="445"/>
    </row>
    <row r="37172" spans="39:39">
      <c r="AM37172" s="445"/>
    </row>
    <row r="37173" spans="39:39">
      <c r="AM37173" s="445"/>
    </row>
    <row r="37174" spans="39:39">
      <c r="AM37174" s="445"/>
    </row>
    <row r="37175" spans="39:39">
      <c r="AM37175" s="445"/>
    </row>
    <row r="37176" spans="39:39">
      <c r="AM37176" s="445"/>
    </row>
    <row r="37177" spans="39:39">
      <c r="AM37177" s="445"/>
    </row>
    <row r="37178" spans="39:39">
      <c r="AM37178" s="445"/>
    </row>
    <row r="37179" spans="39:39">
      <c r="AM37179" s="445"/>
    </row>
    <row r="37180" spans="39:39">
      <c r="AM37180" s="445"/>
    </row>
    <row r="37181" spans="39:39">
      <c r="AM37181" s="445"/>
    </row>
    <row r="37182" spans="39:39">
      <c r="AM37182" s="445"/>
    </row>
    <row r="37183" spans="39:39">
      <c r="AM37183" s="445"/>
    </row>
    <row r="37184" spans="39:39">
      <c r="AM37184" s="445"/>
    </row>
    <row r="37185" spans="39:39">
      <c r="AM37185" s="445"/>
    </row>
    <row r="37186" spans="39:39">
      <c r="AM37186" s="445"/>
    </row>
    <row r="37187" spans="39:39">
      <c r="AM37187" s="445"/>
    </row>
    <row r="37188" spans="39:39">
      <c r="AM37188" s="445"/>
    </row>
    <row r="37189" spans="39:39">
      <c r="AM37189" s="445"/>
    </row>
    <row r="37190" spans="39:39">
      <c r="AM37190" s="445"/>
    </row>
    <row r="37191" spans="39:39">
      <c r="AM37191" s="445"/>
    </row>
    <row r="37192" spans="39:39">
      <c r="AM37192" s="445"/>
    </row>
    <row r="37193" spans="39:39">
      <c r="AM37193" s="445"/>
    </row>
    <row r="37194" spans="39:39">
      <c r="AM37194" s="445"/>
    </row>
    <row r="37195" spans="39:39">
      <c r="AM37195" s="445"/>
    </row>
    <row r="37196" spans="39:39">
      <c r="AM37196" s="445"/>
    </row>
    <row r="37197" spans="39:39">
      <c r="AM37197" s="445"/>
    </row>
    <row r="37198" spans="39:39">
      <c r="AM37198" s="445"/>
    </row>
    <row r="37199" spans="39:39">
      <c r="AM37199" s="445"/>
    </row>
    <row r="37200" spans="39:39">
      <c r="AM37200" s="445"/>
    </row>
    <row r="37201" spans="39:39">
      <c r="AM37201" s="445"/>
    </row>
    <row r="37202" spans="39:39">
      <c r="AM37202" s="445"/>
    </row>
    <row r="37203" spans="39:39">
      <c r="AM37203" s="445"/>
    </row>
    <row r="37204" spans="39:39">
      <c r="AM37204" s="445"/>
    </row>
    <row r="37205" spans="39:39">
      <c r="AM37205" s="445"/>
    </row>
    <row r="37206" spans="39:39">
      <c r="AM37206" s="445"/>
    </row>
    <row r="37207" spans="39:39">
      <c r="AM37207" s="445"/>
    </row>
    <row r="37208" spans="39:39">
      <c r="AM37208" s="445"/>
    </row>
    <row r="37209" spans="39:39">
      <c r="AM37209" s="445"/>
    </row>
    <row r="37210" spans="39:39">
      <c r="AM37210" s="445"/>
    </row>
    <row r="37211" spans="39:39">
      <c r="AM37211" s="445"/>
    </row>
    <row r="37212" spans="39:39">
      <c r="AM37212" s="445"/>
    </row>
    <row r="37213" spans="39:39">
      <c r="AM37213" s="445"/>
    </row>
    <row r="37214" spans="39:39">
      <c r="AM37214" s="445"/>
    </row>
    <row r="37215" spans="39:39">
      <c r="AM37215" s="445"/>
    </row>
    <row r="37216" spans="39:39">
      <c r="AM37216" s="445"/>
    </row>
    <row r="37217" spans="39:39">
      <c r="AM37217" s="445"/>
    </row>
    <row r="37218" spans="39:39">
      <c r="AM37218" s="445"/>
    </row>
    <row r="37219" spans="39:39">
      <c r="AM37219" s="445"/>
    </row>
    <row r="37220" spans="39:39">
      <c r="AM37220" s="445"/>
    </row>
    <row r="37221" spans="39:39">
      <c r="AM37221" s="445"/>
    </row>
    <row r="37222" spans="39:39">
      <c r="AM37222" s="445"/>
    </row>
    <row r="37223" spans="39:39">
      <c r="AM37223" s="445"/>
    </row>
    <row r="37224" spans="39:39">
      <c r="AM37224" s="445"/>
    </row>
    <row r="37225" spans="39:39">
      <c r="AM37225" s="445"/>
    </row>
    <row r="37226" spans="39:39">
      <c r="AM37226" s="445"/>
    </row>
    <row r="37227" spans="39:39">
      <c r="AM37227" s="445"/>
    </row>
    <row r="37228" spans="39:39">
      <c r="AM37228" s="445"/>
    </row>
    <row r="37229" spans="39:39">
      <c r="AM37229" s="445"/>
    </row>
    <row r="37230" spans="39:39">
      <c r="AM37230" s="445"/>
    </row>
    <row r="37231" spans="39:39">
      <c r="AM37231" s="445"/>
    </row>
    <row r="37232" spans="39:39">
      <c r="AM37232" s="445"/>
    </row>
    <row r="37233" spans="39:39">
      <c r="AM37233" s="445"/>
    </row>
    <row r="37234" spans="39:39">
      <c r="AM37234" s="445"/>
    </row>
    <row r="37235" spans="39:39">
      <c r="AM37235" s="445"/>
    </row>
    <row r="37236" spans="39:39">
      <c r="AM37236" s="445"/>
    </row>
    <row r="37237" spans="39:39">
      <c r="AM37237" s="445"/>
    </row>
    <row r="37238" spans="39:39">
      <c r="AM37238" s="445"/>
    </row>
    <row r="37239" spans="39:39">
      <c r="AM37239" s="445"/>
    </row>
    <row r="37240" spans="39:39">
      <c r="AM37240" s="445"/>
    </row>
    <row r="37241" spans="39:39">
      <c r="AM37241" s="445"/>
    </row>
    <row r="37242" spans="39:39">
      <c r="AM37242" s="445"/>
    </row>
    <row r="37243" spans="39:39">
      <c r="AM37243" s="445"/>
    </row>
    <row r="37244" spans="39:39">
      <c r="AM37244" s="445"/>
    </row>
    <row r="37245" spans="39:39">
      <c r="AM37245" s="445"/>
    </row>
    <row r="37246" spans="39:39">
      <c r="AM37246" s="445"/>
    </row>
    <row r="37247" spans="39:39">
      <c r="AM37247" s="445"/>
    </row>
    <row r="37248" spans="39:39">
      <c r="AM37248" s="445"/>
    </row>
    <row r="37249" spans="39:39">
      <c r="AM37249" s="445"/>
    </row>
    <row r="37250" spans="39:39">
      <c r="AM37250" s="445"/>
    </row>
    <row r="37251" spans="39:39">
      <c r="AM37251" s="445"/>
    </row>
    <row r="37252" spans="39:39">
      <c r="AM37252" s="445"/>
    </row>
    <row r="37253" spans="39:39">
      <c r="AM37253" s="445"/>
    </row>
    <row r="37254" spans="39:39">
      <c r="AM37254" s="445"/>
    </row>
    <row r="37255" spans="39:39">
      <c r="AM37255" s="445"/>
    </row>
    <row r="37256" spans="39:39">
      <c r="AM37256" s="445"/>
    </row>
    <row r="37257" spans="39:39">
      <c r="AM37257" s="445"/>
    </row>
    <row r="37258" spans="39:39">
      <c r="AM37258" s="445"/>
    </row>
    <row r="37259" spans="39:39">
      <c r="AM37259" s="445"/>
    </row>
    <row r="37260" spans="39:39">
      <c r="AM37260" s="445"/>
    </row>
    <row r="37261" spans="39:39">
      <c r="AM37261" s="445"/>
    </row>
    <row r="37262" spans="39:39">
      <c r="AM37262" s="445"/>
    </row>
    <row r="37263" spans="39:39">
      <c r="AM37263" s="445"/>
    </row>
    <row r="37264" spans="39:39">
      <c r="AM37264" s="445"/>
    </row>
    <row r="37265" spans="39:39">
      <c r="AM37265" s="445"/>
    </row>
    <row r="37266" spans="39:39">
      <c r="AM37266" s="445"/>
    </row>
    <row r="37267" spans="39:39">
      <c r="AM37267" s="445"/>
    </row>
    <row r="37268" spans="39:39">
      <c r="AM37268" s="445"/>
    </row>
    <row r="37269" spans="39:39">
      <c r="AM37269" s="445"/>
    </row>
    <row r="37270" spans="39:39">
      <c r="AM37270" s="445"/>
    </row>
    <row r="37271" spans="39:39">
      <c r="AM37271" s="445"/>
    </row>
    <row r="37272" spans="39:39">
      <c r="AM37272" s="445"/>
    </row>
    <row r="37273" spans="39:39">
      <c r="AM37273" s="445"/>
    </row>
    <row r="37274" spans="39:39">
      <c r="AM37274" s="445"/>
    </row>
    <row r="37275" spans="39:39">
      <c r="AM37275" s="445"/>
    </row>
    <row r="37276" spans="39:39">
      <c r="AM37276" s="445"/>
    </row>
    <row r="37277" spans="39:39">
      <c r="AM37277" s="445"/>
    </row>
    <row r="37278" spans="39:39">
      <c r="AM37278" s="445"/>
    </row>
    <row r="37279" spans="39:39">
      <c r="AM37279" s="445"/>
    </row>
    <row r="37280" spans="39:39">
      <c r="AM37280" s="445"/>
    </row>
    <row r="37281" spans="39:39">
      <c r="AM37281" s="445"/>
    </row>
    <row r="37282" spans="39:39">
      <c r="AM37282" s="445"/>
    </row>
    <row r="37283" spans="39:39">
      <c r="AM37283" s="445"/>
    </row>
    <row r="37284" spans="39:39">
      <c r="AM37284" s="445"/>
    </row>
    <row r="37285" spans="39:39">
      <c r="AM37285" s="445"/>
    </row>
    <row r="37286" spans="39:39">
      <c r="AM37286" s="445"/>
    </row>
    <row r="37287" spans="39:39">
      <c r="AM37287" s="445"/>
    </row>
    <row r="37288" spans="39:39">
      <c r="AM37288" s="445"/>
    </row>
    <row r="37289" spans="39:39">
      <c r="AM37289" s="445"/>
    </row>
    <row r="37290" spans="39:39">
      <c r="AM37290" s="445"/>
    </row>
    <row r="37291" spans="39:39">
      <c r="AM37291" s="445"/>
    </row>
    <row r="37292" spans="39:39">
      <c r="AM37292" s="445"/>
    </row>
    <row r="37293" spans="39:39">
      <c r="AM37293" s="445"/>
    </row>
    <row r="37294" spans="39:39">
      <c r="AM37294" s="445"/>
    </row>
    <row r="37295" spans="39:39">
      <c r="AM37295" s="445"/>
    </row>
    <row r="37296" spans="39:39">
      <c r="AM37296" s="445"/>
    </row>
    <row r="37297" spans="39:39">
      <c r="AM37297" s="445"/>
    </row>
    <row r="37298" spans="39:39">
      <c r="AM37298" s="445"/>
    </row>
    <row r="37299" spans="39:39">
      <c r="AM37299" s="445"/>
    </row>
    <row r="37300" spans="39:39">
      <c r="AM37300" s="445"/>
    </row>
    <row r="37301" spans="39:39">
      <c r="AM37301" s="445"/>
    </row>
    <row r="37302" spans="39:39">
      <c r="AM37302" s="445"/>
    </row>
    <row r="37303" spans="39:39">
      <c r="AM37303" s="445"/>
    </row>
    <row r="37304" spans="39:39">
      <c r="AM37304" s="445"/>
    </row>
    <row r="37305" spans="39:39">
      <c r="AM37305" s="445"/>
    </row>
    <row r="37306" spans="39:39">
      <c r="AM37306" s="445"/>
    </row>
    <row r="37307" spans="39:39">
      <c r="AM37307" s="445"/>
    </row>
    <row r="37308" spans="39:39">
      <c r="AM37308" s="445"/>
    </row>
    <row r="37309" spans="39:39">
      <c r="AM37309" s="445"/>
    </row>
    <row r="37310" spans="39:39">
      <c r="AM37310" s="445"/>
    </row>
    <row r="37311" spans="39:39">
      <c r="AM37311" s="445"/>
    </row>
    <row r="37312" spans="39:39">
      <c r="AM37312" s="445"/>
    </row>
    <row r="37313" spans="39:39">
      <c r="AM37313" s="445"/>
    </row>
    <row r="37314" spans="39:39">
      <c r="AM37314" s="445"/>
    </row>
    <row r="37315" spans="39:39">
      <c r="AM37315" s="445"/>
    </row>
    <row r="37316" spans="39:39">
      <c r="AM37316" s="445"/>
    </row>
    <row r="37317" spans="39:39">
      <c r="AM37317" s="445"/>
    </row>
    <row r="37318" spans="39:39">
      <c r="AM37318" s="445"/>
    </row>
    <row r="37319" spans="39:39">
      <c r="AM37319" s="445"/>
    </row>
    <row r="37320" spans="39:39">
      <c r="AM37320" s="445"/>
    </row>
    <row r="37321" spans="39:39">
      <c r="AM37321" s="445"/>
    </row>
    <row r="37322" spans="39:39">
      <c r="AM37322" s="445"/>
    </row>
    <row r="37323" spans="39:39">
      <c r="AM37323" s="445"/>
    </row>
    <row r="37324" spans="39:39">
      <c r="AM37324" s="445"/>
    </row>
    <row r="37325" spans="39:39">
      <c r="AM37325" s="445"/>
    </row>
    <row r="37326" spans="39:39">
      <c r="AM37326" s="445"/>
    </row>
    <row r="37327" spans="39:39">
      <c r="AM37327" s="445"/>
    </row>
    <row r="37328" spans="39:39">
      <c r="AM37328" s="445"/>
    </row>
    <row r="37329" spans="39:39">
      <c r="AM37329" s="445"/>
    </row>
    <row r="37330" spans="39:39">
      <c r="AM37330" s="445"/>
    </row>
    <row r="37331" spans="39:39">
      <c r="AM37331" s="445"/>
    </row>
    <row r="37332" spans="39:39">
      <c r="AM37332" s="445"/>
    </row>
    <row r="37333" spans="39:39">
      <c r="AM37333" s="445"/>
    </row>
    <row r="37334" spans="39:39">
      <c r="AM37334" s="445"/>
    </row>
    <row r="37335" spans="39:39">
      <c r="AM37335" s="445"/>
    </row>
    <row r="37336" spans="39:39">
      <c r="AM37336" s="445"/>
    </row>
    <row r="37337" spans="39:39">
      <c r="AM37337" s="445"/>
    </row>
    <row r="37338" spans="39:39">
      <c r="AM37338" s="445"/>
    </row>
    <row r="37339" spans="39:39">
      <c r="AM37339" s="445"/>
    </row>
    <row r="37340" spans="39:39">
      <c r="AM37340" s="445"/>
    </row>
    <row r="37341" spans="39:39">
      <c r="AM37341" s="445"/>
    </row>
    <row r="37342" spans="39:39">
      <c r="AM37342" s="445"/>
    </row>
    <row r="37343" spans="39:39">
      <c r="AM37343" s="445"/>
    </row>
    <row r="37344" spans="39:39">
      <c r="AM37344" s="445"/>
    </row>
    <row r="37345" spans="39:39">
      <c r="AM37345" s="445"/>
    </row>
    <row r="37346" spans="39:39">
      <c r="AM37346" s="445"/>
    </row>
    <row r="37347" spans="39:39">
      <c r="AM37347" s="445"/>
    </row>
    <row r="37348" spans="39:39">
      <c r="AM37348" s="445"/>
    </row>
    <row r="37349" spans="39:39">
      <c r="AM37349" s="445"/>
    </row>
    <row r="37350" spans="39:39">
      <c r="AM37350" s="445"/>
    </row>
    <row r="37351" spans="39:39">
      <c r="AM37351" s="445"/>
    </row>
    <row r="37352" spans="39:39">
      <c r="AM37352" s="445"/>
    </row>
    <row r="37353" spans="39:39">
      <c r="AM37353" s="445"/>
    </row>
    <row r="37354" spans="39:39">
      <c r="AM37354" s="445"/>
    </row>
    <row r="37355" spans="39:39">
      <c r="AM37355" s="445"/>
    </row>
    <row r="37356" spans="39:39">
      <c r="AM37356" s="445"/>
    </row>
    <row r="37357" spans="39:39">
      <c r="AM37357" s="445"/>
    </row>
    <row r="37358" spans="39:39">
      <c r="AM37358" s="445"/>
    </row>
    <row r="37359" spans="39:39">
      <c r="AM37359" s="445"/>
    </row>
    <row r="37360" spans="39:39">
      <c r="AM37360" s="445"/>
    </row>
    <row r="37361" spans="39:39">
      <c r="AM37361" s="445"/>
    </row>
    <row r="37362" spans="39:39">
      <c r="AM37362" s="445"/>
    </row>
    <row r="37363" spans="39:39">
      <c r="AM37363" s="445"/>
    </row>
    <row r="37364" spans="39:39">
      <c r="AM37364" s="445"/>
    </row>
    <row r="37365" spans="39:39">
      <c r="AM37365" s="445"/>
    </row>
    <row r="37366" spans="39:39">
      <c r="AM37366" s="445"/>
    </row>
    <row r="37367" spans="39:39">
      <c r="AM37367" s="445"/>
    </row>
    <row r="37368" spans="39:39">
      <c r="AM37368" s="445"/>
    </row>
    <row r="37369" spans="39:39">
      <c r="AM37369" s="445"/>
    </row>
    <row r="37370" spans="39:39">
      <c r="AM37370" s="445"/>
    </row>
    <row r="37371" spans="39:39">
      <c r="AM37371" s="445"/>
    </row>
    <row r="37372" spans="39:39">
      <c r="AM37372" s="445"/>
    </row>
    <row r="37373" spans="39:39">
      <c r="AM37373" s="445"/>
    </row>
    <row r="37374" spans="39:39">
      <c r="AM37374" s="445"/>
    </row>
    <row r="37375" spans="39:39">
      <c r="AM37375" s="445"/>
    </row>
    <row r="37376" spans="39:39">
      <c r="AM37376" s="445"/>
    </row>
    <row r="37377" spans="39:39">
      <c r="AM37377" s="445"/>
    </row>
    <row r="37378" spans="39:39">
      <c r="AM37378" s="445"/>
    </row>
    <row r="37379" spans="39:39">
      <c r="AM37379" s="445"/>
    </row>
    <row r="37380" spans="39:39">
      <c r="AM37380" s="445"/>
    </row>
    <row r="37381" spans="39:39">
      <c r="AM37381" s="445"/>
    </row>
    <row r="37382" spans="39:39">
      <c r="AM37382" s="445"/>
    </row>
    <row r="37383" spans="39:39">
      <c r="AM37383" s="445"/>
    </row>
    <row r="37384" spans="39:39">
      <c r="AM37384" s="445"/>
    </row>
    <row r="37385" spans="39:39">
      <c r="AM37385" s="445"/>
    </row>
    <row r="37386" spans="39:39">
      <c r="AM37386" s="445"/>
    </row>
    <row r="37387" spans="39:39">
      <c r="AM37387" s="445"/>
    </row>
    <row r="37388" spans="39:39">
      <c r="AM37388" s="445"/>
    </row>
    <row r="37389" spans="39:39">
      <c r="AM37389" s="445"/>
    </row>
    <row r="37390" spans="39:39">
      <c r="AM37390" s="445"/>
    </row>
    <row r="37391" spans="39:39">
      <c r="AM37391" s="445"/>
    </row>
    <row r="37392" spans="39:39">
      <c r="AM37392" s="445"/>
    </row>
    <row r="37393" spans="39:39">
      <c r="AM37393" s="445"/>
    </row>
    <row r="37394" spans="39:39">
      <c r="AM37394" s="445"/>
    </row>
    <row r="37395" spans="39:39">
      <c r="AM37395" s="445"/>
    </row>
    <row r="37396" spans="39:39">
      <c r="AM37396" s="445"/>
    </row>
    <row r="37397" spans="39:39">
      <c r="AM37397" s="445"/>
    </row>
    <row r="37398" spans="39:39">
      <c r="AM37398" s="445"/>
    </row>
    <row r="37399" spans="39:39">
      <c r="AM37399" s="445"/>
    </row>
    <row r="37400" spans="39:39">
      <c r="AM37400" s="445"/>
    </row>
    <row r="37401" spans="39:39">
      <c r="AM37401" s="445"/>
    </row>
    <row r="37402" spans="39:39">
      <c r="AM37402" s="445"/>
    </row>
    <row r="37403" spans="39:39">
      <c r="AM37403" s="445"/>
    </row>
    <row r="37404" spans="39:39">
      <c r="AM37404" s="445"/>
    </row>
    <row r="37405" spans="39:39">
      <c r="AM37405" s="445"/>
    </row>
    <row r="37406" spans="39:39">
      <c r="AM37406" s="445"/>
    </row>
    <row r="37407" spans="39:39">
      <c r="AM37407" s="445"/>
    </row>
    <row r="37408" spans="39:39">
      <c r="AM37408" s="445"/>
    </row>
    <row r="37409" spans="39:39">
      <c r="AM37409" s="445"/>
    </row>
    <row r="37410" spans="39:39">
      <c r="AM37410" s="445"/>
    </row>
    <row r="37411" spans="39:39">
      <c r="AM37411" s="445"/>
    </row>
    <row r="37412" spans="39:39">
      <c r="AM37412" s="445"/>
    </row>
    <row r="37413" spans="39:39">
      <c r="AM37413" s="445"/>
    </row>
    <row r="37414" spans="39:39">
      <c r="AM37414" s="445"/>
    </row>
    <row r="37415" spans="39:39">
      <c r="AM37415" s="445"/>
    </row>
    <row r="37416" spans="39:39">
      <c r="AM37416" s="445"/>
    </row>
    <row r="37417" spans="39:39">
      <c r="AM37417" s="445"/>
    </row>
    <row r="37418" spans="39:39">
      <c r="AM37418" s="445"/>
    </row>
    <row r="37419" spans="39:39">
      <c r="AM37419" s="445"/>
    </row>
    <row r="37420" spans="39:39">
      <c r="AM37420" s="445"/>
    </row>
    <row r="37421" spans="39:39">
      <c r="AM37421" s="445"/>
    </row>
    <row r="37422" spans="39:39">
      <c r="AM37422" s="445"/>
    </row>
    <row r="37423" spans="39:39">
      <c r="AM37423" s="445"/>
    </row>
    <row r="37424" spans="39:39">
      <c r="AM37424" s="445"/>
    </row>
    <row r="37425" spans="39:39">
      <c r="AM37425" s="445"/>
    </row>
    <row r="37426" spans="39:39">
      <c r="AM37426" s="445"/>
    </row>
    <row r="37427" spans="39:39">
      <c r="AM37427" s="445"/>
    </row>
    <row r="37428" spans="39:39">
      <c r="AM37428" s="445"/>
    </row>
    <row r="37429" spans="39:39">
      <c r="AM37429" s="445"/>
    </row>
    <row r="37430" spans="39:39">
      <c r="AM37430" s="445"/>
    </row>
    <row r="37431" spans="39:39">
      <c r="AM37431" s="445"/>
    </row>
    <row r="37432" spans="39:39">
      <c r="AM37432" s="445"/>
    </row>
    <row r="37433" spans="39:39">
      <c r="AM37433" s="445"/>
    </row>
    <row r="37434" spans="39:39">
      <c r="AM37434" s="445"/>
    </row>
    <row r="37435" spans="39:39">
      <c r="AM37435" s="445"/>
    </row>
    <row r="37436" spans="39:39">
      <c r="AM37436" s="445"/>
    </row>
    <row r="37437" spans="39:39">
      <c r="AM37437" s="445"/>
    </row>
    <row r="37438" spans="39:39">
      <c r="AM37438" s="445"/>
    </row>
    <row r="37439" spans="39:39">
      <c r="AM37439" s="445"/>
    </row>
    <row r="37440" spans="39:39">
      <c r="AM37440" s="445"/>
    </row>
    <row r="37441" spans="39:39">
      <c r="AM37441" s="445"/>
    </row>
    <row r="37442" spans="39:39">
      <c r="AM37442" s="445"/>
    </row>
    <row r="37443" spans="39:39">
      <c r="AM37443" s="445"/>
    </row>
    <row r="37444" spans="39:39">
      <c r="AM37444" s="445"/>
    </row>
    <row r="37445" spans="39:39">
      <c r="AM37445" s="445"/>
    </row>
    <row r="37446" spans="39:39">
      <c r="AM37446" s="445"/>
    </row>
    <row r="37447" spans="39:39">
      <c r="AM37447" s="445"/>
    </row>
    <row r="37448" spans="39:39">
      <c r="AM37448" s="445"/>
    </row>
    <row r="37449" spans="39:39">
      <c r="AM37449" s="445"/>
    </row>
    <row r="37450" spans="39:39">
      <c r="AM37450" s="445"/>
    </row>
    <row r="37451" spans="39:39">
      <c r="AM37451" s="445"/>
    </row>
    <row r="37452" spans="39:39">
      <c r="AM37452" s="445"/>
    </row>
    <row r="37453" spans="39:39">
      <c r="AM37453" s="445"/>
    </row>
    <row r="37454" spans="39:39">
      <c r="AM37454" s="445"/>
    </row>
    <row r="37455" spans="39:39">
      <c r="AM37455" s="445"/>
    </row>
    <row r="37456" spans="39:39">
      <c r="AM37456" s="445"/>
    </row>
    <row r="37457" spans="39:39">
      <c r="AM37457" s="445"/>
    </row>
    <row r="37458" spans="39:39">
      <c r="AM37458" s="445"/>
    </row>
    <row r="37459" spans="39:39">
      <c r="AM37459" s="445"/>
    </row>
    <row r="37460" spans="39:39">
      <c r="AM37460" s="445"/>
    </row>
    <row r="37461" spans="39:39">
      <c r="AM37461" s="445"/>
    </row>
    <row r="37462" spans="39:39">
      <c r="AM37462" s="445"/>
    </row>
    <row r="37463" spans="39:39">
      <c r="AM37463" s="445"/>
    </row>
    <row r="37464" spans="39:39">
      <c r="AM37464" s="445"/>
    </row>
    <row r="37465" spans="39:39">
      <c r="AM37465" s="445"/>
    </row>
    <row r="37466" spans="39:39">
      <c r="AM37466" s="445"/>
    </row>
    <row r="37467" spans="39:39">
      <c r="AM37467" s="445"/>
    </row>
    <row r="37468" spans="39:39">
      <c r="AM37468" s="445"/>
    </row>
    <row r="37469" spans="39:39">
      <c r="AM37469" s="445"/>
    </row>
    <row r="37470" spans="39:39">
      <c r="AM37470" s="445"/>
    </row>
    <row r="37471" spans="39:39">
      <c r="AM37471" s="445"/>
    </row>
    <row r="37472" spans="39:39">
      <c r="AM37472" s="445"/>
    </row>
    <row r="37473" spans="39:39">
      <c r="AM37473" s="445"/>
    </row>
    <row r="37474" spans="39:39">
      <c r="AM37474" s="445"/>
    </row>
    <row r="37475" spans="39:39">
      <c r="AM37475" s="445"/>
    </row>
    <row r="37476" spans="39:39">
      <c r="AM37476" s="445"/>
    </row>
    <row r="37477" spans="39:39">
      <c r="AM37477" s="445"/>
    </row>
    <row r="37478" spans="39:39">
      <c r="AM37478" s="445"/>
    </row>
    <row r="37479" spans="39:39">
      <c r="AM37479" s="445"/>
    </row>
    <row r="37480" spans="39:39">
      <c r="AM37480" s="445"/>
    </row>
    <row r="37481" spans="39:39">
      <c r="AM37481" s="445"/>
    </row>
    <row r="37482" spans="39:39">
      <c r="AM37482" s="445"/>
    </row>
    <row r="37483" spans="39:39">
      <c r="AM37483" s="445"/>
    </row>
    <row r="37484" spans="39:39">
      <c r="AM37484" s="445"/>
    </row>
    <row r="37485" spans="39:39">
      <c r="AM37485" s="445"/>
    </row>
    <row r="37486" spans="39:39">
      <c r="AM37486" s="445"/>
    </row>
    <row r="37487" spans="39:39">
      <c r="AM37487" s="445"/>
    </row>
    <row r="37488" spans="39:39">
      <c r="AM37488" s="445"/>
    </row>
    <row r="37489" spans="39:39">
      <c r="AM37489" s="445"/>
    </row>
    <row r="37490" spans="39:39">
      <c r="AM37490" s="445"/>
    </row>
    <row r="37491" spans="39:39">
      <c r="AM37491" s="445"/>
    </row>
    <row r="37492" spans="39:39">
      <c r="AM37492" s="445"/>
    </row>
    <row r="37493" spans="39:39">
      <c r="AM37493" s="445"/>
    </row>
    <row r="37494" spans="39:39">
      <c r="AM37494" s="445"/>
    </row>
    <row r="37495" spans="39:39">
      <c r="AM37495" s="445"/>
    </row>
    <row r="37496" spans="39:39">
      <c r="AM37496" s="445"/>
    </row>
    <row r="37497" spans="39:39">
      <c r="AM37497" s="445"/>
    </row>
    <row r="37498" spans="39:39">
      <c r="AM37498" s="445"/>
    </row>
    <row r="37499" spans="39:39">
      <c r="AM37499" s="445"/>
    </row>
    <row r="37500" spans="39:39">
      <c r="AM37500" s="445"/>
    </row>
    <row r="37501" spans="39:39">
      <c r="AM37501" s="445"/>
    </row>
    <row r="37502" spans="39:39">
      <c r="AM37502" s="445"/>
    </row>
    <row r="37503" spans="39:39">
      <c r="AM37503" s="445"/>
    </row>
    <row r="37504" spans="39:39">
      <c r="AM37504" s="445"/>
    </row>
    <row r="37505" spans="39:39">
      <c r="AM37505" s="445"/>
    </row>
    <row r="37506" spans="39:39">
      <c r="AM37506" s="445"/>
    </row>
    <row r="37507" spans="39:39">
      <c r="AM37507" s="445"/>
    </row>
    <row r="37508" spans="39:39">
      <c r="AM37508" s="445"/>
    </row>
    <row r="37509" spans="39:39">
      <c r="AM37509" s="445"/>
    </row>
    <row r="37510" spans="39:39">
      <c r="AM37510" s="445"/>
    </row>
    <row r="37511" spans="39:39">
      <c r="AM37511" s="445"/>
    </row>
    <row r="37512" spans="39:39">
      <c r="AM37512" s="445"/>
    </row>
    <row r="37513" spans="39:39">
      <c r="AM37513" s="445"/>
    </row>
    <row r="37514" spans="39:39">
      <c r="AM37514" s="445"/>
    </row>
    <row r="37515" spans="39:39">
      <c r="AM37515" s="445"/>
    </row>
    <row r="37516" spans="39:39">
      <c r="AM37516" s="445"/>
    </row>
    <row r="37517" spans="39:39">
      <c r="AM37517" s="445"/>
    </row>
    <row r="37518" spans="39:39">
      <c r="AM37518" s="445"/>
    </row>
    <row r="37519" spans="39:39">
      <c r="AM37519" s="445"/>
    </row>
    <row r="37520" spans="39:39">
      <c r="AM37520" s="445"/>
    </row>
    <row r="37521" spans="39:39">
      <c r="AM37521" s="445"/>
    </row>
    <row r="37522" spans="39:39">
      <c r="AM37522" s="445"/>
    </row>
    <row r="37523" spans="39:39">
      <c r="AM37523" s="445"/>
    </row>
    <row r="37524" spans="39:39">
      <c r="AM37524" s="445"/>
    </row>
    <row r="37525" spans="39:39">
      <c r="AM37525" s="445"/>
    </row>
    <row r="37526" spans="39:39">
      <c r="AM37526" s="445"/>
    </row>
    <row r="37527" spans="39:39">
      <c r="AM37527" s="445"/>
    </row>
    <row r="37528" spans="39:39">
      <c r="AM37528" s="445"/>
    </row>
    <row r="37529" spans="39:39">
      <c r="AM37529" s="445"/>
    </row>
    <row r="37530" spans="39:39">
      <c r="AM37530" s="445"/>
    </row>
    <row r="37531" spans="39:39">
      <c r="AM37531" s="445"/>
    </row>
    <row r="37532" spans="39:39">
      <c r="AM37532" s="445"/>
    </row>
    <row r="37533" spans="39:39">
      <c r="AM37533" s="445"/>
    </row>
    <row r="37534" spans="39:39">
      <c r="AM37534" s="445"/>
    </row>
    <row r="37535" spans="39:39">
      <c r="AM37535" s="445"/>
    </row>
    <row r="37536" spans="39:39">
      <c r="AM37536" s="445"/>
    </row>
    <row r="37537" spans="39:39">
      <c r="AM37537" s="445"/>
    </row>
    <row r="37538" spans="39:39">
      <c r="AM37538" s="445"/>
    </row>
    <row r="37539" spans="39:39">
      <c r="AM37539" s="445"/>
    </row>
    <row r="37540" spans="39:39">
      <c r="AM37540" s="445"/>
    </row>
    <row r="37541" spans="39:39">
      <c r="AM37541" s="445"/>
    </row>
    <row r="37542" spans="39:39">
      <c r="AM37542" s="445"/>
    </row>
    <row r="37543" spans="39:39">
      <c r="AM37543" s="445"/>
    </row>
    <row r="37544" spans="39:39">
      <c r="AM37544" s="445"/>
    </row>
    <row r="37545" spans="39:39">
      <c r="AM37545" s="445"/>
    </row>
    <row r="37546" spans="39:39">
      <c r="AM37546" s="445"/>
    </row>
    <row r="37547" spans="39:39">
      <c r="AM37547" s="445"/>
    </row>
    <row r="37548" spans="39:39">
      <c r="AM37548" s="445"/>
    </row>
    <row r="37549" spans="39:39">
      <c r="AM37549" s="445"/>
    </row>
    <row r="37550" spans="39:39">
      <c r="AM37550" s="445"/>
    </row>
    <row r="37551" spans="39:39">
      <c r="AM37551" s="445"/>
    </row>
    <row r="37552" spans="39:39">
      <c r="AM37552" s="445"/>
    </row>
    <row r="37553" spans="39:39">
      <c r="AM37553" s="445"/>
    </row>
    <row r="37554" spans="39:39">
      <c r="AM37554" s="445"/>
    </row>
    <row r="37555" spans="39:39">
      <c r="AM37555" s="445"/>
    </row>
    <row r="37556" spans="39:39">
      <c r="AM37556" s="445"/>
    </row>
    <row r="37557" spans="39:39">
      <c r="AM37557" s="445"/>
    </row>
    <row r="37558" spans="39:39">
      <c r="AM37558" s="445"/>
    </row>
    <row r="37559" spans="39:39">
      <c r="AM37559" s="445"/>
    </row>
    <row r="37560" spans="39:39">
      <c r="AM37560" s="445"/>
    </row>
    <row r="37561" spans="39:39">
      <c r="AM37561" s="445"/>
    </row>
    <row r="37562" spans="39:39">
      <c r="AM37562" s="445"/>
    </row>
    <row r="37563" spans="39:39">
      <c r="AM37563" s="445"/>
    </row>
    <row r="37564" spans="39:39">
      <c r="AM37564" s="445"/>
    </row>
    <row r="37565" spans="39:39">
      <c r="AM37565" s="445"/>
    </row>
    <row r="37566" spans="39:39">
      <c r="AM37566" s="445"/>
    </row>
    <row r="37567" spans="39:39">
      <c r="AM37567" s="445"/>
    </row>
    <row r="37568" spans="39:39">
      <c r="AM37568" s="445"/>
    </row>
    <row r="37569" spans="39:39">
      <c r="AM37569" s="445"/>
    </row>
    <row r="37570" spans="39:39">
      <c r="AM37570" s="445"/>
    </row>
    <row r="37571" spans="39:39">
      <c r="AM37571" s="445"/>
    </row>
    <row r="37572" spans="39:39">
      <c r="AM37572" s="445"/>
    </row>
    <row r="37573" spans="39:39">
      <c r="AM37573" s="445"/>
    </row>
    <row r="37574" spans="39:39">
      <c r="AM37574" s="445"/>
    </row>
    <row r="37575" spans="39:39">
      <c r="AM37575" s="445"/>
    </row>
    <row r="37576" spans="39:39">
      <c r="AM37576" s="445"/>
    </row>
    <row r="37577" spans="39:39">
      <c r="AM37577" s="445"/>
    </row>
    <row r="37578" spans="39:39">
      <c r="AM37578" s="445"/>
    </row>
    <row r="37579" spans="39:39">
      <c r="AM37579" s="445"/>
    </row>
    <row r="37580" spans="39:39">
      <c r="AM37580" s="445"/>
    </row>
    <row r="37581" spans="39:39">
      <c r="AM37581" s="445"/>
    </row>
    <row r="37582" spans="39:39">
      <c r="AM37582" s="445"/>
    </row>
    <row r="37583" spans="39:39">
      <c r="AM37583" s="445"/>
    </row>
    <row r="37584" spans="39:39">
      <c r="AM37584" s="445"/>
    </row>
    <row r="37585" spans="39:39">
      <c r="AM37585" s="445"/>
    </row>
    <row r="37586" spans="39:39">
      <c r="AM37586" s="445"/>
    </row>
    <row r="37587" spans="39:39">
      <c r="AM37587" s="445"/>
    </row>
    <row r="37588" spans="39:39">
      <c r="AM37588" s="445"/>
    </row>
    <row r="37589" spans="39:39">
      <c r="AM37589" s="445"/>
    </row>
    <row r="37590" spans="39:39">
      <c r="AM37590" s="445"/>
    </row>
    <row r="37591" spans="39:39">
      <c r="AM37591" s="445"/>
    </row>
    <row r="37592" spans="39:39">
      <c r="AM37592" s="445"/>
    </row>
    <row r="37593" spans="39:39">
      <c r="AM37593" s="445"/>
    </row>
    <row r="37594" spans="39:39">
      <c r="AM37594" s="445"/>
    </row>
    <row r="37595" spans="39:39">
      <c r="AM37595" s="445"/>
    </row>
    <row r="37596" spans="39:39">
      <c r="AM37596" s="445"/>
    </row>
    <row r="37597" spans="39:39">
      <c r="AM37597" s="445"/>
    </row>
    <row r="37598" spans="39:39">
      <c r="AM37598" s="445"/>
    </row>
    <row r="37599" spans="39:39">
      <c r="AM37599" s="445"/>
    </row>
    <row r="37600" spans="39:39">
      <c r="AM37600" s="445"/>
    </row>
    <row r="37601" spans="39:39">
      <c r="AM37601" s="445"/>
    </row>
    <row r="37602" spans="39:39">
      <c r="AM37602" s="445"/>
    </row>
    <row r="37603" spans="39:39">
      <c r="AM37603" s="445"/>
    </row>
    <row r="37604" spans="39:39">
      <c r="AM37604" s="445"/>
    </row>
    <row r="37605" spans="39:39">
      <c r="AM37605" s="445"/>
    </row>
    <row r="37606" spans="39:39">
      <c r="AM37606" s="445"/>
    </row>
    <row r="37607" spans="39:39">
      <c r="AM37607" s="445"/>
    </row>
    <row r="37608" spans="39:39">
      <c r="AM37608" s="445"/>
    </row>
    <row r="37609" spans="39:39">
      <c r="AM37609" s="445"/>
    </row>
    <row r="37610" spans="39:39">
      <c r="AM37610" s="445"/>
    </row>
    <row r="37611" spans="39:39">
      <c r="AM37611" s="445"/>
    </row>
    <row r="37612" spans="39:39">
      <c r="AM37612" s="445"/>
    </row>
    <row r="37613" spans="39:39">
      <c r="AM37613" s="445"/>
    </row>
    <row r="37614" spans="39:39">
      <c r="AM37614" s="445"/>
    </row>
    <row r="37615" spans="39:39">
      <c r="AM37615" s="445"/>
    </row>
    <row r="37616" spans="39:39">
      <c r="AM37616" s="445"/>
    </row>
    <row r="37617" spans="39:39">
      <c r="AM37617" s="445"/>
    </row>
    <row r="37618" spans="39:39">
      <c r="AM37618" s="445"/>
    </row>
    <row r="37619" spans="39:39">
      <c r="AM37619" s="445"/>
    </row>
    <row r="37620" spans="39:39">
      <c r="AM37620" s="445"/>
    </row>
    <row r="37621" spans="39:39">
      <c r="AM37621" s="445"/>
    </row>
    <row r="37622" spans="39:39">
      <c r="AM37622" s="445"/>
    </row>
    <row r="37623" spans="39:39">
      <c r="AM37623" s="445"/>
    </row>
    <row r="37624" spans="39:39">
      <c r="AM37624" s="445"/>
    </row>
    <row r="37625" spans="39:39">
      <c r="AM37625" s="445"/>
    </row>
    <row r="37626" spans="39:39">
      <c r="AM37626" s="445"/>
    </row>
    <row r="37627" spans="39:39">
      <c r="AM37627" s="445"/>
    </row>
    <row r="37628" spans="39:39">
      <c r="AM37628" s="445"/>
    </row>
    <row r="37629" spans="39:39">
      <c r="AM37629" s="445"/>
    </row>
    <row r="37630" spans="39:39">
      <c r="AM37630" s="445"/>
    </row>
    <row r="37631" spans="39:39">
      <c r="AM37631" s="445"/>
    </row>
    <row r="37632" spans="39:39">
      <c r="AM37632" s="445"/>
    </row>
    <row r="37633" spans="39:39">
      <c r="AM37633" s="445"/>
    </row>
    <row r="37634" spans="39:39">
      <c r="AM37634" s="445"/>
    </row>
    <row r="37635" spans="39:39">
      <c r="AM37635" s="445"/>
    </row>
    <row r="37636" spans="39:39">
      <c r="AM37636" s="445"/>
    </row>
    <row r="37637" spans="39:39">
      <c r="AM37637" s="445"/>
    </row>
    <row r="37638" spans="39:39">
      <c r="AM37638" s="445"/>
    </row>
    <row r="37639" spans="39:39">
      <c r="AM37639" s="445"/>
    </row>
    <row r="37640" spans="39:39">
      <c r="AM37640" s="445"/>
    </row>
    <row r="37641" spans="39:39">
      <c r="AM37641" s="445"/>
    </row>
    <row r="37642" spans="39:39">
      <c r="AM37642" s="445"/>
    </row>
    <row r="37643" spans="39:39">
      <c r="AM37643" s="445"/>
    </row>
    <row r="37644" spans="39:39">
      <c r="AM37644" s="445"/>
    </row>
    <row r="37645" spans="39:39">
      <c r="AM37645" s="445"/>
    </row>
    <row r="37646" spans="39:39">
      <c r="AM37646" s="445"/>
    </row>
    <row r="37647" spans="39:39">
      <c r="AM37647" s="445"/>
    </row>
    <row r="37648" spans="39:39">
      <c r="AM37648" s="445"/>
    </row>
    <row r="37649" spans="39:39">
      <c r="AM37649" s="445"/>
    </row>
    <row r="37650" spans="39:39">
      <c r="AM37650" s="445"/>
    </row>
    <row r="37651" spans="39:39">
      <c r="AM37651" s="445"/>
    </row>
    <row r="37652" spans="39:39">
      <c r="AM37652" s="445"/>
    </row>
    <row r="37653" spans="39:39">
      <c r="AM37653" s="445"/>
    </row>
    <row r="37654" spans="39:39">
      <c r="AM37654" s="445"/>
    </row>
    <row r="37655" spans="39:39">
      <c r="AM37655" s="445"/>
    </row>
    <row r="37656" spans="39:39">
      <c r="AM37656" s="445"/>
    </row>
    <row r="37657" spans="39:39">
      <c r="AM37657" s="445"/>
    </row>
    <row r="37658" spans="39:39">
      <c r="AM37658" s="445"/>
    </row>
    <row r="37659" spans="39:39">
      <c r="AM37659" s="445"/>
    </row>
    <row r="37660" spans="39:39">
      <c r="AM37660" s="445"/>
    </row>
    <row r="37661" spans="39:39">
      <c r="AM37661" s="445"/>
    </row>
    <row r="37662" spans="39:39">
      <c r="AM37662" s="445"/>
    </row>
    <row r="37663" spans="39:39">
      <c r="AM37663" s="445"/>
    </row>
    <row r="37664" spans="39:39">
      <c r="AM37664" s="445"/>
    </row>
    <row r="37665" spans="39:39">
      <c r="AM37665" s="445"/>
    </row>
    <row r="37666" spans="39:39">
      <c r="AM37666" s="445"/>
    </row>
    <row r="37667" spans="39:39">
      <c r="AM37667" s="445"/>
    </row>
    <row r="37668" spans="39:39">
      <c r="AM37668" s="445"/>
    </row>
    <row r="37669" spans="39:39">
      <c r="AM37669" s="445"/>
    </row>
    <row r="37670" spans="39:39">
      <c r="AM37670" s="445"/>
    </row>
    <row r="37671" spans="39:39">
      <c r="AM37671" s="445"/>
    </row>
    <row r="37672" spans="39:39">
      <c r="AM37672" s="445"/>
    </row>
    <row r="37673" spans="39:39">
      <c r="AM37673" s="445"/>
    </row>
    <row r="37674" spans="39:39">
      <c r="AM37674" s="445"/>
    </row>
    <row r="37675" spans="39:39">
      <c r="AM37675" s="445"/>
    </row>
    <row r="37676" spans="39:39">
      <c r="AM37676" s="445"/>
    </row>
    <row r="37677" spans="39:39">
      <c r="AM37677" s="445"/>
    </row>
    <row r="37678" spans="39:39">
      <c r="AM37678" s="445"/>
    </row>
    <row r="37679" spans="39:39">
      <c r="AM37679" s="445"/>
    </row>
    <row r="37680" spans="39:39">
      <c r="AM37680" s="445"/>
    </row>
    <row r="37681" spans="39:39">
      <c r="AM37681" s="445"/>
    </row>
    <row r="37682" spans="39:39">
      <c r="AM37682" s="445"/>
    </row>
    <row r="37683" spans="39:39">
      <c r="AM37683" s="445"/>
    </row>
    <row r="37684" spans="39:39">
      <c r="AM37684" s="445"/>
    </row>
    <row r="37685" spans="39:39">
      <c r="AM37685" s="445"/>
    </row>
    <row r="37686" spans="39:39">
      <c r="AM37686" s="445"/>
    </row>
    <row r="37687" spans="39:39">
      <c r="AM37687" s="445"/>
    </row>
    <row r="37688" spans="39:39">
      <c r="AM37688" s="445"/>
    </row>
    <row r="37689" spans="39:39">
      <c r="AM37689" s="445"/>
    </row>
    <row r="37690" spans="39:39">
      <c r="AM37690" s="445"/>
    </row>
    <row r="37691" spans="39:39">
      <c r="AM37691" s="445"/>
    </row>
    <row r="37692" spans="39:39">
      <c r="AM37692" s="445"/>
    </row>
    <row r="37693" spans="39:39">
      <c r="AM37693" s="445"/>
    </row>
    <row r="37694" spans="39:39">
      <c r="AM37694" s="445"/>
    </row>
    <row r="37695" spans="39:39">
      <c r="AM37695" s="445"/>
    </row>
    <row r="37696" spans="39:39">
      <c r="AM37696" s="445"/>
    </row>
    <row r="37697" spans="39:39">
      <c r="AM37697" s="445"/>
    </row>
    <row r="37698" spans="39:39">
      <c r="AM37698" s="445"/>
    </row>
    <row r="37699" spans="39:39">
      <c r="AM37699" s="445"/>
    </row>
    <row r="37700" spans="39:39">
      <c r="AM37700" s="445"/>
    </row>
    <row r="37701" spans="39:39">
      <c r="AM37701" s="445"/>
    </row>
    <row r="37702" spans="39:39">
      <c r="AM37702" s="445"/>
    </row>
    <row r="37703" spans="39:39">
      <c r="AM37703" s="445"/>
    </row>
    <row r="37704" spans="39:39">
      <c r="AM37704" s="445"/>
    </row>
    <row r="37705" spans="39:39">
      <c r="AM37705" s="445"/>
    </row>
    <row r="37706" spans="39:39">
      <c r="AM37706" s="445"/>
    </row>
    <row r="37707" spans="39:39">
      <c r="AM37707" s="445"/>
    </row>
    <row r="37708" spans="39:39">
      <c r="AM37708" s="445"/>
    </row>
    <row r="37709" spans="39:39">
      <c r="AM37709" s="445"/>
    </row>
    <row r="37710" spans="39:39">
      <c r="AM37710" s="445"/>
    </row>
    <row r="37711" spans="39:39">
      <c r="AM37711" s="445"/>
    </row>
    <row r="37712" spans="39:39">
      <c r="AM37712" s="445"/>
    </row>
    <row r="37713" spans="39:39">
      <c r="AM37713" s="445"/>
    </row>
    <row r="37714" spans="39:39">
      <c r="AM37714" s="445"/>
    </row>
    <row r="37715" spans="39:39">
      <c r="AM37715" s="445"/>
    </row>
    <row r="37716" spans="39:39">
      <c r="AM37716" s="445"/>
    </row>
    <row r="37717" spans="39:39">
      <c r="AM37717" s="445"/>
    </row>
    <row r="37718" spans="39:39">
      <c r="AM37718" s="445"/>
    </row>
    <row r="37719" spans="39:39">
      <c r="AM37719" s="445"/>
    </row>
    <row r="37720" spans="39:39">
      <c r="AM37720" s="445"/>
    </row>
    <row r="37721" spans="39:39">
      <c r="AM37721" s="445"/>
    </row>
    <row r="37722" spans="39:39">
      <c r="AM37722" s="445"/>
    </row>
    <row r="37723" spans="39:39">
      <c r="AM37723" s="445"/>
    </row>
    <row r="37724" spans="39:39">
      <c r="AM37724" s="445"/>
    </row>
    <row r="37725" spans="39:39">
      <c r="AM37725" s="445"/>
    </row>
    <row r="37726" spans="39:39">
      <c r="AM37726" s="445"/>
    </row>
    <row r="37727" spans="39:39">
      <c r="AM37727" s="445"/>
    </row>
    <row r="37728" spans="39:39">
      <c r="AM37728" s="445"/>
    </row>
    <row r="37729" spans="39:39">
      <c r="AM37729" s="445"/>
    </row>
    <row r="37730" spans="39:39">
      <c r="AM37730" s="445"/>
    </row>
    <row r="37731" spans="39:39">
      <c r="AM37731" s="445"/>
    </row>
    <row r="37732" spans="39:39">
      <c r="AM37732" s="445"/>
    </row>
    <row r="37733" spans="39:39">
      <c r="AM37733" s="445"/>
    </row>
    <row r="37734" spans="39:39">
      <c r="AM37734" s="445"/>
    </row>
    <row r="37735" spans="39:39">
      <c r="AM37735" s="445"/>
    </row>
    <row r="37736" spans="39:39">
      <c r="AM37736" s="445"/>
    </row>
    <row r="37737" spans="39:39">
      <c r="AM37737" s="445"/>
    </row>
    <row r="37738" spans="39:39">
      <c r="AM37738" s="445"/>
    </row>
    <row r="37739" spans="39:39">
      <c r="AM37739" s="445"/>
    </row>
    <row r="37740" spans="39:39">
      <c r="AM37740" s="445"/>
    </row>
    <row r="37741" spans="39:39">
      <c r="AM37741" s="445"/>
    </row>
    <row r="37742" spans="39:39">
      <c r="AM37742" s="445"/>
    </row>
    <row r="37743" spans="39:39">
      <c r="AM37743" s="445"/>
    </row>
    <row r="37744" spans="39:39">
      <c r="AM37744" s="445"/>
    </row>
    <row r="37745" spans="39:39">
      <c r="AM37745" s="445"/>
    </row>
    <row r="37746" spans="39:39">
      <c r="AM37746" s="445"/>
    </row>
    <row r="37747" spans="39:39">
      <c r="AM37747" s="445"/>
    </row>
    <row r="37748" spans="39:39">
      <c r="AM37748" s="445"/>
    </row>
    <row r="37749" spans="39:39">
      <c r="AM37749" s="445"/>
    </row>
    <row r="37750" spans="39:39">
      <c r="AM37750" s="445"/>
    </row>
    <row r="37751" spans="39:39">
      <c r="AM37751" s="445"/>
    </row>
    <row r="37752" spans="39:39">
      <c r="AM37752" s="445"/>
    </row>
    <row r="37753" spans="39:39">
      <c r="AM37753" s="445"/>
    </row>
    <row r="37754" spans="39:39">
      <c r="AM37754" s="445"/>
    </row>
    <row r="37755" spans="39:39">
      <c r="AM37755" s="445"/>
    </row>
    <row r="37756" spans="39:39">
      <c r="AM37756" s="445"/>
    </row>
    <row r="37757" spans="39:39">
      <c r="AM37757" s="445"/>
    </row>
    <row r="37758" spans="39:39">
      <c r="AM37758" s="445"/>
    </row>
    <row r="37759" spans="39:39">
      <c r="AM37759" s="445"/>
    </row>
    <row r="37760" spans="39:39">
      <c r="AM37760" s="445"/>
    </row>
    <row r="37761" spans="39:39">
      <c r="AM37761" s="445"/>
    </row>
    <row r="37762" spans="39:39">
      <c r="AM37762" s="445"/>
    </row>
    <row r="37763" spans="39:39">
      <c r="AM37763" s="445"/>
    </row>
    <row r="37764" spans="39:39">
      <c r="AM37764" s="445"/>
    </row>
    <row r="37765" spans="39:39">
      <c r="AM37765" s="445"/>
    </row>
    <row r="37766" spans="39:39">
      <c r="AM37766" s="445"/>
    </row>
    <row r="37767" spans="39:39">
      <c r="AM37767" s="445"/>
    </row>
    <row r="37768" spans="39:39">
      <c r="AM37768" s="445"/>
    </row>
    <row r="37769" spans="39:39">
      <c r="AM37769" s="445"/>
    </row>
    <row r="37770" spans="39:39">
      <c r="AM37770" s="445"/>
    </row>
    <row r="37771" spans="39:39">
      <c r="AM37771" s="445"/>
    </row>
    <row r="37772" spans="39:39">
      <c r="AM37772" s="445"/>
    </row>
    <row r="37773" spans="39:39">
      <c r="AM37773" s="445"/>
    </row>
    <row r="37774" spans="39:39">
      <c r="AM37774" s="445"/>
    </row>
    <row r="37775" spans="39:39">
      <c r="AM37775" s="445"/>
    </row>
    <row r="37776" spans="39:39">
      <c r="AM37776" s="445"/>
    </row>
    <row r="37777" spans="39:39">
      <c r="AM37777" s="445"/>
    </row>
    <row r="37778" spans="39:39">
      <c r="AM37778" s="445"/>
    </row>
    <row r="37779" spans="39:39">
      <c r="AM37779" s="445"/>
    </row>
    <row r="37780" spans="39:39">
      <c r="AM37780" s="445"/>
    </row>
    <row r="37781" spans="39:39">
      <c r="AM37781" s="445"/>
    </row>
    <row r="37782" spans="39:39">
      <c r="AM37782" s="445"/>
    </row>
    <row r="37783" spans="39:39">
      <c r="AM37783" s="445"/>
    </row>
    <row r="37784" spans="39:39">
      <c r="AM37784" s="445"/>
    </row>
    <row r="37785" spans="39:39">
      <c r="AM37785" s="445"/>
    </row>
    <row r="37786" spans="39:39">
      <c r="AM37786" s="445"/>
    </row>
    <row r="37787" spans="39:39">
      <c r="AM37787" s="445"/>
    </row>
    <row r="37788" spans="39:39">
      <c r="AM37788" s="445"/>
    </row>
    <row r="37789" spans="39:39">
      <c r="AM37789" s="445"/>
    </row>
    <row r="37790" spans="39:39">
      <c r="AM37790" s="445"/>
    </row>
    <row r="37791" spans="39:39">
      <c r="AM37791" s="445"/>
    </row>
    <row r="37792" spans="39:39">
      <c r="AM37792" s="445"/>
    </row>
    <row r="37793" spans="39:39">
      <c r="AM37793" s="445"/>
    </row>
    <row r="37794" spans="39:39">
      <c r="AM37794" s="445"/>
    </row>
    <row r="37795" spans="39:39">
      <c r="AM37795" s="445"/>
    </row>
    <row r="37796" spans="39:39">
      <c r="AM37796" s="445"/>
    </row>
    <row r="37797" spans="39:39">
      <c r="AM37797" s="445"/>
    </row>
    <row r="37798" spans="39:39">
      <c r="AM37798" s="445"/>
    </row>
    <row r="37799" spans="39:39">
      <c r="AM37799" s="445"/>
    </row>
    <row r="37800" spans="39:39">
      <c r="AM37800" s="445"/>
    </row>
    <row r="37801" spans="39:39">
      <c r="AM37801" s="445"/>
    </row>
    <row r="37802" spans="39:39">
      <c r="AM37802" s="445"/>
    </row>
    <row r="37803" spans="39:39">
      <c r="AM37803" s="445"/>
    </row>
    <row r="37804" spans="39:39">
      <c r="AM37804" s="445"/>
    </row>
    <row r="37805" spans="39:39">
      <c r="AM37805" s="445"/>
    </row>
    <row r="37806" spans="39:39">
      <c r="AM37806" s="445"/>
    </row>
    <row r="37807" spans="39:39">
      <c r="AM37807" s="445"/>
    </row>
    <row r="37808" spans="39:39">
      <c r="AM37808" s="445"/>
    </row>
    <row r="37809" spans="39:39">
      <c r="AM37809" s="445"/>
    </row>
    <row r="37810" spans="39:39">
      <c r="AM37810" s="445"/>
    </row>
    <row r="37811" spans="39:39">
      <c r="AM37811" s="445"/>
    </row>
    <row r="37812" spans="39:39">
      <c r="AM37812" s="445"/>
    </row>
    <row r="37813" spans="39:39">
      <c r="AM37813" s="445"/>
    </row>
    <row r="37814" spans="39:39">
      <c r="AM37814" s="445"/>
    </row>
    <row r="37815" spans="39:39">
      <c r="AM37815" s="445"/>
    </row>
    <row r="37816" spans="39:39">
      <c r="AM37816" s="445"/>
    </row>
    <row r="37817" spans="39:39">
      <c r="AM37817" s="445"/>
    </row>
    <row r="37818" spans="39:39">
      <c r="AM37818" s="445"/>
    </row>
    <row r="37819" spans="39:39">
      <c r="AM37819" s="445"/>
    </row>
    <row r="37820" spans="39:39">
      <c r="AM37820" s="445"/>
    </row>
    <row r="37821" spans="39:39">
      <c r="AM37821" s="445"/>
    </row>
    <row r="37822" spans="39:39">
      <c r="AM37822" s="445"/>
    </row>
    <row r="37823" spans="39:39">
      <c r="AM37823" s="445"/>
    </row>
    <row r="37824" spans="39:39">
      <c r="AM37824" s="445"/>
    </row>
    <row r="37825" spans="39:39">
      <c r="AM37825" s="445"/>
    </row>
    <row r="37826" spans="39:39">
      <c r="AM37826" s="445"/>
    </row>
    <row r="37827" spans="39:39">
      <c r="AM37827" s="445"/>
    </row>
    <row r="37828" spans="39:39">
      <c r="AM37828" s="445"/>
    </row>
    <row r="37829" spans="39:39">
      <c r="AM37829" s="445"/>
    </row>
    <row r="37830" spans="39:39">
      <c r="AM37830" s="445"/>
    </row>
    <row r="37831" spans="39:39">
      <c r="AM37831" s="445"/>
    </row>
    <row r="37832" spans="39:39">
      <c r="AM37832" s="445"/>
    </row>
    <row r="37833" spans="39:39">
      <c r="AM37833" s="445"/>
    </row>
    <row r="37834" spans="39:39">
      <c r="AM37834" s="445"/>
    </row>
    <row r="37835" spans="39:39">
      <c r="AM37835" s="445"/>
    </row>
    <row r="37836" spans="39:39">
      <c r="AM37836" s="445"/>
    </row>
    <row r="37837" spans="39:39">
      <c r="AM37837" s="445"/>
    </row>
    <row r="37838" spans="39:39">
      <c r="AM37838" s="445"/>
    </row>
    <row r="37839" spans="39:39">
      <c r="AM37839" s="445"/>
    </row>
    <row r="37840" spans="39:39">
      <c r="AM37840" s="445"/>
    </row>
    <row r="37841" spans="39:39">
      <c r="AM37841" s="445"/>
    </row>
    <row r="37842" spans="39:39">
      <c r="AM37842" s="445"/>
    </row>
    <row r="37843" spans="39:39">
      <c r="AM37843" s="445"/>
    </row>
    <row r="37844" spans="39:39">
      <c r="AM37844" s="445"/>
    </row>
    <row r="37845" spans="39:39">
      <c r="AM37845" s="445"/>
    </row>
    <row r="37846" spans="39:39">
      <c r="AM37846" s="445"/>
    </row>
    <row r="37847" spans="39:39">
      <c r="AM37847" s="445"/>
    </row>
    <row r="37848" spans="39:39">
      <c r="AM37848" s="445"/>
    </row>
    <row r="37849" spans="39:39">
      <c r="AM37849" s="445"/>
    </row>
    <row r="37850" spans="39:39">
      <c r="AM37850" s="445"/>
    </row>
    <row r="37851" spans="39:39">
      <c r="AM37851" s="445"/>
    </row>
    <row r="37852" spans="39:39">
      <c r="AM37852" s="445"/>
    </row>
    <row r="37853" spans="39:39">
      <c r="AM37853" s="445"/>
    </row>
    <row r="37854" spans="39:39">
      <c r="AM37854" s="445"/>
    </row>
    <row r="37855" spans="39:39">
      <c r="AM37855" s="445"/>
    </row>
    <row r="37856" spans="39:39">
      <c r="AM37856" s="445"/>
    </row>
    <row r="37857" spans="39:39">
      <c r="AM37857" s="445"/>
    </row>
    <row r="37858" spans="39:39">
      <c r="AM37858" s="445"/>
    </row>
    <row r="37859" spans="39:39">
      <c r="AM37859" s="445"/>
    </row>
    <row r="37860" spans="39:39">
      <c r="AM37860" s="445"/>
    </row>
    <row r="37861" spans="39:39">
      <c r="AM37861" s="445"/>
    </row>
    <row r="37862" spans="39:39">
      <c r="AM37862" s="445"/>
    </row>
    <row r="37863" spans="39:39">
      <c r="AM37863" s="445"/>
    </row>
    <row r="37864" spans="39:39">
      <c r="AM37864" s="445"/>
    </row>
    <row r="37865" spans="39:39">
      <c r="AM37865" s="445"/>
    </row>
    <row r="37866" spans="39:39">
      <c r="AM37866" s="445"/>
    </row>
    <row r="37867" spans="39:39">
      <c r="AM37867" s="445"/>
    </row>
    <row r="37868" spans="39:39">
      <c r="AM37868" s="445"/>
    </row>
    <row r="37869" spans="39:39">
      <c r="AM37869" s="445"/>
    </row>
    <row r="37870" spans="39:39">
      <c r="AM37870" s="445"/>
    </row>
    <row r="37871" spans="39:39">
      <c r="AM37871" s="445"/>
    </row>
    <row r="37872" spans="39:39">
      <c r="AM37872" s="445"/>
    </row>
    <row r="37873" spans="39:39">
      <c r="AM37873" s="445"/>
    </row>
    <row r="37874" spans="39:39">
      <c r="AM37874" s="445"/>
    </row>
    <row r="37875" spans="39:39">
      <c r="AM37875" s="445"/>
    </row>
    <row r="37876" spans="39:39">
      <c r="AM37876" s="445"/>
    </row>
    <row r="37877" spans="39:39">
      <c r="AM37877" s="445"/>
    </row>
    <row r="37878" spans="39:39">
      <c r="AM37878" s="445"/>
    </row>
    <row r="37879" spans="39:39">
      <c r="AM37879" s="445"/>
    </row>
    <row r="37880" spans="39:39">
      <c r="AM37880" s="445"/>
    </row>
    <row r="37881" spans="39:39">
      <c r="AM37881" s="445"/>
    </row>
    <row r="37882" spans="39:39">
      <c r="AM37882" s="445"/>
    </row>
    <row r="37883" spans="39:39">
      <c r="AM37883" s="445"/>
    </row>
    <row r="37884" spans="39:39">
      <c r="AM37884" s="445"/>
    </row>
    <row r="37885" spans="39:39">
      <c r="AM37885" s="445"/>
    </row>
    <row r="37886" spans="39:39">
      <c r="AM37886" s="445"/>
    </row>
    <row r="37887" spans="39:39">
      <c r="AM37887" s="445"/>
    </row>
    <row r="37888" spans="39:39">
      <c r="AM37888" s="445"/>
    </row>
    <row r="37889" spans="39:39">
      <c r="AM37889" s="445"/>
    </row>
    <row r="37890" spans="39:39">
      <c r="AM37890" s="445"/>
    </row>
    <row r="37891" spans="39:39">
      <c r="AM37891" s="445"/>
    </row>
    <row r="37892" spans="39:39">
      <c r="AM37892" s="445"/>
    </row>
    <row r="37893" spans="39:39">
      <c r="AM37893" s="445"/>
    </row>
    <row r="37894" spans="39:39">
      <c r="AM37894" s="445"/>
    </row>
    <row r="37895" spans="39:39">
      <c r="AM37895" s="445"/>
    </row>
    <row r="37896" spans="39:39">
      <c r="AM37896" s="445"/>
    </row>
    <row r="37897" spans="39:39">
      <c r="AM37897" s="445"/>
    </row>
    <row r="37898" spans="39:39">
      <c r="AM37898" s="445"/>
    </row>
    <row r="37899" spans="39:39">
      <c r="AM37899" s="445"/>
    </row>
    <row r="37900" spans="39:39">
      <c r="AM37900" s="445"/>
    </row>
    <row r="37901" spans="39:39">
      <c r="AM37901" s="445"/>
    </row>
    <row r="37902" spans="39:39">
      <c r="AM37902" s="445"/>
    </row>
    <row r="37903" spans="39:39">
      <c r="AM37903" s="445"/>
    </row>
    <row r="37904" spans="39:39">
      <c r="AM37904" s="445"/>
    </row>
    <row r="37905" spans="39:39">
      <c r="AM37905" s="445"/>
    </row>
    <row r="37906" spans="39:39">
      <c r="AM37906" s="445"/>
    </row>
    <row r="37907" spans="39:39">
      <c r="AM37907" s="445"/>
    </row>
    <row r="37908" spans="39:39">
      <c r="AM37908" s="445"/>
    </row>
    <row r="37909" spans="39:39">
      <c r="AM37909" s="445"/>
    </row>
    <row r="37910" spans="39:39">
      <c r="AM37910" s="445"/>
    </row>
    <row r="37911" spans="39:39">
      <c r="AM37911" s="445"/>
    </row>
    <row r="37912" spans="39:39">
      <c r="AM37912" s="445"/>
    </row>
    <row r="37913" spans="39:39">
      <c r="AM37913" s="445"/>
    </row>
    <row r="37914" spans="39:39">
      <c r="AM37914" s="445"/>
    </row>
    <row r="37915" spans="39:39">
      <c r="AM37915" s="445"/>
    </row>
    <row r="37916" spans="39:39">
      <c r="AM37916" s="445"/>
    </row>
    <row r="37917" spans="39:39">
      <c r="AM37917" s="445"/>
    </row>
    <row r="37918" spans="39:39">
      <c r="AM37918" s="445"/>
    </row>
    <row r="37919" spans="39:39">
      <c r="AM37919" s="445"/>
    </row>
    <row r="37920" spans="39:39">
      <c r="AM37920" s="445"/>
    </row>
    <row r="37921" spans="39:39">
      <c r="AM37921" s="445"/>
    </row>
    <row r="37922" spans="39:39">
      <c r="AM37922" s="445"/>
    </row>
    <row r="37923" spans="39:39">
      <c r="AM37923" s="445"/>
    </row>
    <row r="37924" spans="39:39">
      <c r="AM37924" s="445"/>
    </row>
    <row r="37925" spans="39:39">
      <c r="AM37925" s="445"/>
    </row>
    <row r="37926" spans="39:39">
      <c r="AM37926" s="445"/>
    </row>
    <row r="37927" spans="39:39">
      <c r="AM37927" s="445"/>
    </row>
    <row r="37928" spans="39:39">
      <c r="AM37928" s="445"/>
    </row>
    <row r="37929" spans="39:39">
      <c r="AM37929" s="445"/>
    </row>
    <row r="37930" spans="39:39">
      <c r="AM37930" s="445"/>
    </row>
    <row r="37931" spans="39:39">
      <c r="AM37931" s="445"/>
    </row>
    <row r="37932" spans="39:39">
      <c r="AM37932" s="445"/>
    </row>
    <row r="37933" spans="39:39">
      <c r="AM37933" s="445"/>
    </row>
    <row r="37934" spans="39:39">
      <c r="AM37934" s="445"/>
    </row>
    <row r="37935" spans="39:39">
      <c r="AM37935" s="445"/>
    </row>
    <row r="37936" spans="39:39">
      <c r="AM37936" s="445"/>
    </row>
    <row r="37937" spans="39:39">
      <c r="AM37937" s="445"/>
    </row>
    <row r="37938" spans="39:39">
      <c r="AM37938" s="445"/>
    </row>
    <row r="37939" spans="39:39">
      <c r="AM37939" s="445"/>
    </row>
    <row r="37940" spans="39:39">
      <c r="AM37940" s="445"/>
    </row>
    <row r="37941" spans="39:39">
      <c r="AM37941" s="445"/>
    </row>
    <row r="37942" spans="39:39">
      <c r="AM37942" s="445"/>
    </row>
    <row r="37943" spans="39:39">
      <c r="AM37943" s="445"/>
    </row>
    <row r="37944" spans="39:39">
      <c r="AM37944" s="445"/>
    </row>
    <row r="37945" spans="39:39">
      <c r="AM37945" s="445"/>
    </row>
    <row r="37946" spans="39:39">
      <c r="AM37946" s="445"/>
    </row>
    <row r="37947" spans="39:39">
      <c r="AM37947" s="445"/>
    </row>
    <row r="37948" spans="39:39">
      <c r="AM37948" s="445"/>
    </row>
    <row r="37949" spans="39:39">
      <c r="AM37949" s="445"/>
    </row>
    <row r="37950" spans="39:39">
      <c r="AM37950" s="445"/>
    </row>
    <row r="37951" spans="39:39">
      <c r="AM37951" s="445"/>
    </row>
    <row r="37952" spans="39:39">
      <c r="AM37952" s="445"/>
    </row>
    <row r="37953" spans="39:39">
      <c r="AM37953" s="445"/>
    </row>
    <row r="37954" spans="39:39">
      <c r="AM37954" s="445"/>
    </row>
    <row r="37955" spans="39:39">
      <c r="AM37955" s="445"/>
    </row>
    <row r="37956" spans="39:39">
      <c r="AM37956" s="445"/>
    </row>
    <row r="37957" spans="39:39">
      <c r="AM37957" s="445"/>
    </row>
    <row r="37958" spans="39:39">
      <c r="AM37958" s="445"/>
    </row>
    <row r="37959" spans="39:39">
      <c r="AM37959" s="445"/>
    </row>
    <row r="37960" spans="39:39">
      <c r="AM37960" s="445"/>
    </row>
    <row r="37961" spans="39:39">
      <c r="AM37961" s="445"/>
    </row>
    <row r="37962" spans="39:39">
      <c r="AM37962" s="445"/>
    </row>
    <row r="37963" spans="39:39">
      <c r="AM37963" s="445"/>
    </row>
    <row r="37964" spans="39:39">
      <c r="AM37964" s="445"/>
    </row>
    <row r="37965" spans="39:39">
      <c r="AM37965" s="445"/>
    </row>
    <row r="37966" spans="39:39">
      <c r="AM37966" s="445"/>
    </row>
    <row r="37967" spans="39:39">
      <c r="AM37967" s="445"/>
    </row>
    <row r="37968" spans="39:39">
      <c r="AM37968" s="445"/>
    </row>
    <row r="37969" spans="39:39">
      <c r="AM37969" s="445"/>
    </row>
    <row r="37970" spans="39:39">
      <c r="AM37970" s="445"/>
    </row>
    <row r="37971" spans="39:39">
      <c r="AM37971" s="445"/>
    </row>
    <row r="37972" spans="39:39">
      <c r="AM37972" s="445"/>
    </row>
    <row r="37973" spans="39:39">
      <c r="AM37973" s="445"/>
    </row>
    <row r="37974" spans="39:39">
      <c r="AM37974" s="445"/>
    </row>
    <row r="37975" spans="39:39">
      <c r="AM37975" s="445"/>
    </row>
    <row r="37976" spans="39:39">
      <c r="AM37976" s="445"/>
    </row>
    <row r="37977" spans="39:39">
      <c r="AM37977" s="445"/>
    </row>
    <row r="37978" spans="39:39">
      <c r="AM37978" s="445"/>
    </row>
    <row r="37979" spans="39:39">
      <c r="AM37979" s="445"/>
    </row>
    <row r="37980" spans="39:39">
      <c r="AM37980" s="445"/>
    </row>
    <row r="37981" spans="39:39">
      <c r="AM37981" s="445"/>
    </row>
    <row r="37982" spans="39:39">
      <c r="AM37982" s="445"/>
    </row>
    <row r="37983" spans="39:39">
      <c r="AM37983" s="445"/>
    </row>
    <row r="37984" spans="39:39">
      <c r="AM37984" s="445"/>
    </row>
    <row r="37985" spans="39:39">
      <c r="AM37985" s="445"/>
    </row>
    <row r="37986" spans="39:39">
      <c r="AM37986" s="445"/>
    </row>
    <row r="37987" spans="39:39">
      <c r="AM37987" s="445"/>
    </row>
    <row r="37988" spans="39:39">
      <c r="AM37988" s="445"/>
    </row>
    <row r="37989" spans="39:39">
      <c r="AM37989" s="445"/>
    </row>
    <row r="37990" spans="39:39">
      <c r="AM37990" s="445"/>
    </row>
    <row r="37991" spans="39:39">
      <c r="AM37991" s="445"/>
    </row>
    <row r="37992" spans="39:39">
      <c r="AM37992" s="445"/>
    </row>
    <row r="37993" spans="39:39">
      <c r="AM37993" s="445"/>
    </row>
    <row r="37994" spans="39:39">
      <c r="AM37994" s="445"/>
    </row>
    <row r="37995" spans="39:39">
      <c r="AM37995" s="445"/>
    </row>
    <row r="37996" spans="39:39">
      <c r="AM37996" s="445"/>
    </row>
    <row r="37997" spans="39:39">
      <c r="AM37997" s="445"/>
    </row>
    <row r="37998" spans="39:39">
      <c r="AM37998" s="445"/>
    </row>
    <row r="37999" spans="39:39">
      <c r="AM37999" s="445"/>
    </row>
    <row r="38000" spans="39:39">
      <c r="AM38000" s="445"/>
    </row>
    <row r="38001" spans="39:39">
      <c r="AM38001" s="445"/>
    </row>
    <row r="38002" spans="39:39">
      <c r="AM38002" s="445"/>
    </row>
    <row r="38003" spans="39:39">
      <c r="AM38003" s="445"/>
    </row>
    <row r="38004" spans="39:39">
      <c r="AM38004" s="445"/>
    </row>
    <row r="38005" spans="39:39">
      <c r="AM38005" s="445"/>
    </row>
    <row r="38006" spans="39:39">
      <c r="AM38006" s="445"/>
    </row>
    <row r="38007" spans="39:39">
      <c r="AM38007" s="445"/>
    </row>
    <row r="38008" spans="39:39">
      <c r="AM38008" s="445"/>
    </row>
    <row r="38009" spans="39:39">
      <c r="AM38009" s="445"/>
    </row>
    <row r="38010" spans="39:39">
      <c r="AM38010" s="445"/>
    </row>
    <row r="38011" spans="39:39">
      <c r="AM38011" s="445"/>
    </row>
    <row r="38012" spans="39:39">
      <c r="AM38012" s="445"/>
    </row>
    <row r="38013" spans="39:39">
      <c r="AM38013" s="445"/>
    </row>
    <row r="38014" spans="39:39">
      <c r="AM38014" s="445"/>
    </row>
    <row r="38015" spans="39:39">
      <c r="AM38015" s="445"/>
    </row>
    <row r="38016" spans="39:39">
      <c r="AM38016" s="445"/>
    </row>
    <row r="38017" spans="39:39">
      <c r="AM38017" s="445"/>
    </row>
    <row r="38018" spans="39:39">
      <c r="AM38018" s="445"/>
    </row>
    <row r="38019" spans="39:39">
      <c r="AM38019" s="445"/>
    </row>
    <row r="38020" spans="39:39">
      <c r="AM38020" s="445"/>
    </row>
    <row r="38021" spans="39:39">
      <c r="AM38021" s="445"/>
    </row>
    <row r="38022" spans="39:39">
      <c r="AM38022" s="445"/>
    </row>
    <row r="38023" spans="39:39">
      <c r="AM38023" s="445"/>
    </row>
    <row r="38024" spans="39:39">
      <c r="AM38024" s="445"/>
    </row>
    <row r="38025" spans="39:39">
      <c r="AM38025" s="445"/>
    </row>
    <row r="38026" spans="39:39">
      <c r="AM38026" s="445"/>
    </row>
    <row r="38027" spans="39:39">
      <c r="AM38027" s="445"/>
    </row>
    <row r="38028" spans="39:39">
      <c r="AM38028" s="445"/>
    </row>
    <row r="38029" spans="39:39">
      <c r="AM38029" s="445"/>
    </row>
    <row r="38030" spans="39:39">
      <c r="AM38030" s="445"/>
    </row>
    <row r="38031" spans="39:39">
      <c r="AM38031" s="445"/>
    </row>
    <row r="38032" spans="39:39">
      <c r="AM38032" s="445"/>
    </row>
    <row r="38033" spans="39:39">
      <c r="AM38033" s="445"/>
    </row>
    <row r="38034" spans="39:39">
      <c r="AM38034" s="445"/>
    </row>
    <row r="38035" spans="39:39">
      <c r="AM38035" s="445"/>
    </row>
    <row r="38036" spans="39:39">
      <c r="AM38036" s="445"/>
    </row>
    <row r="38037" spans="39:39">
      <c r="AM38037" s="445"/>
    </row>
    <row r="38038" spans="39:39">
      <c r="AM38038" s="445"/>
    </row>
    <row r="38039" spans="39:39">
      <c r="AM38039" s="445"/>
    </row>
    <row r="38040" spans="39:39">
      <c r="AM38040" s="445"/>
    </row>
    <row r="38041" spans="39:39">
      <c r="AM38041" s="445"/>
    </row>
    <row r="38042" spans="39:39">
      <c r="AM38042" s="445"/>
    </row>
    <row r="38043" spans="39:39">
      <c r="AM38043" s="445"/>
    </row>
    <row r="38044" spans="39:39">
      <c r="AM38044" s="445"/>
    </row>
    <row r="38045" spans="39:39">
      <c r="AM38045" s="445"/>
    </row>
    <row r="38046" spans="39:39">
      <c r="AM38046" s="445"/>
    </row>
    <row r="38047" spans="39:39">
      <c r="AM38047" s="445"/>
    </row>
    <row r="38048" spans="39:39">
      <c r="AM38048" s="445"/>
    </row>
    <row r="38049" spans="39:39">
      <c r="AM38049" s="445"/>
    </row>
    <row r="38050" spans="39:39">
      <c r="AM38050" s="445"/>
    </row>
    <row r="38051" spans="39:39">
      <c r="AM38051" s="445"/>
    </row>
    <row r="38052" spans="39:39">
      <c r="AM38052" s="445"/>
    </row>
    <row r="38053" spans="39:39">
      <c r="AM38053" s="445"/>
    </row>
    <row r="38054" spans="39:39">
      <c r="AM38054" s="445"/>
    </row>
    <row r="38055" spans="39:39">
      <c r="AM38055" s="445"/>
    </row>
    <row r="38056" spans="39:39">
      <c r="AM38056" s="445"/>
    </row>
    <row r="38057" spans="39:39">
      <c r="AM38057" s="445"/>
    </row>
    <row r="38058" spans="39:39">
      <c r="AM38058" s="445"/>
    </row>
    <row r="38059" spans="39:39">
      <c r="AM38059" s="445"/>
    </row>
    <row r="38060" spans="39:39">
      <c r="AM38060" s="445"/>
    </row>
    <row r="38061" spans="39:39">
      <c r="AM38061" s="445"/>
    </row>
    <row r="38062" spans="39:39">
      <c r="AM38062" s="445"/>
    </row>
    <row r="38063" spans="39:39">
      <c r="AM38063" s="445"/>
    </row>
    <row r="38064" spans="39:39">
      <c r="AM38064" s="445"/>
    </row>
    <row r="38065" spans="39:39">
      <c r="AM38065" s="445"/>
    </row>
    <row r="38066" spans="39:39">
      <c r="AM38066" s="445"/>
    </row>
    <row r="38067" spans="39:39">
      <c r="AM38067" s="445"/>
    </row>
    <row r="38068" spans="39:39">
      <c r="AM38068" s="445"/>
    </row>
    <row r="38069" spans="39:39">
      <c r="AM38069" s="445"/>
    </row>
    <row r="38070" spans="39:39">
      <c r="AM38070" s="445"/>
    </row>
    <row r="38071" spans="39:39">
      <c r="AM38071" s="445"/>
    </row>
    <row r="38072" spans="39:39">
      <c r="AM38072" s="445"/>
    </row>
    <row r="38073" spans="39:39">
      <c r="AM38073" s="445"/>
    </row>
    <row r="38074" spans="39:39">
      <c r="AM38074" s="445"/>
    </row>
    <row r="38075" spans="39:39">
      <c r="AM38075" s="445"/>
    </row>
    <row r="38076" spans="39:39">
      <c r="AM38076" s="445"/>
    </row>
    <row r="38077" spans="39:39">
      <c r="AM38077" s="445"/>
    </row>
    <row r="38078" spans="39:39">
      <c r="AM38078" s="445"/>
    </row>
    <row r="38079" spans="39:39">
      <c r="AM38079" s="445"/>
    </row>
    <row r="38080" spans="39:39">
      <c r="AM38080" s="445"/>
    </row>
    <row r="38081" spans="39:39">
      <c r="AM38081" s="445"/>
    </row>
    <row r="38082" spans="39:39">
      <c r="AM38082" s="445"/>
    </row>
    <row r="38083" spans="39:39">
      <c r="AM38083" s="445"/>
    </row>
    <row r="38084" spans="39:39">
      <c r="AM38084" s="445"/>
    </row>
    <row r="38085" spans="39:39">
      <c r="AM38085" s="445"/>
    </row>
    <row r="38086" spans="39:39">
      <c r="AM38086" s="445"/>
    </row>
    <row r="38087" spans="39:39">
      <c r="AM38087" s="445"/>
    </row>
    <row r="38088" spans="39:39">
      <c r="AM38088" s="445"/>
    </row>
    <row r="38089" spans="39:39">
      <c r="AM38089" s="445"/>
    </row>
    <row r="38090" spans="39:39">
      <c r="AM38090" s="445"/>
    </row>
    <row r="38091" spans="39:39">
      <c r="AM38091" s="445"/>
    </row>
    <row r="38092" spans="39:39">
      <c r="AM38092" s="445"/>
    </row>
    <row r="38093" spans="39:39">
      <c r="AM38093" s="445"/>
    </row>
    <row r="38094" spans="39:39">
      <c r="AM38094" s="445"/>
    </row>
    <row r="38095" spans="39:39">
      <c r="AM38095" s="445"/>
    </row>
    <row r="38096" spans="39:39">
      <c r="AM38096" s="445"/>
    </row>
    <row r="38097" spans="39:39">
      <c r="AM38097" s="445"/>
    </row>
    <row r="38098" spans="39:39">
      <c r="AM38098" s="445"/>
    </row>
    <row r="38099" spans="39:39">
      <c r="AM38099" s="445"/>
    </row>
    <row r="38100" spans="39:39">
      <c r="AM38100" s="445"/>
    </row>
    <row r="38101" spans="39:39">
      <c r="AM38101" s="445"/>
    </row>
    <row r="38102" spans="39:39">
      <c r="AM38102" s="445"/>
    </row>
    <row r="38103" spans="39:39">
      <c r="AM38103" s="445"/>
    </row>
    <row r="38104" spans="39:39">
      <c r="AM38104" s="445"/>
    </row>
    <row r="38105" spans="39:39">
      <c r="AM38105" s="445"/>
    </row>
    <row r="38106" spans="39:39">
      <c r="AM38106" s="445"/>
    </row>
    <row r="38107" spans="39:39">
      <c r="AM38107" s="445"/>
    </row>
    <row r="38108" spans="39:39">
      <c r="AM38108" s="445"/>
    </row>
    <row r="38109" spans="39:39">
      <c r="AM38109" s="445"/>
    </row>
    <row r="38110" spans="39:39">
      <c r="AM38110" s="445"/>
    </row>
    <row r="38111" spans="39:39">
      <c r="AM38111" s="445"/>
    </row>
    <row r="38112" spans="39:39">
      <c r="AM38112" s="445"/>
    </row>
    <row r="38113" spans="39:39">
      <c r="AM38113" s="445"/>
    </row>
    <row r="38114" spans="39:39">
      <c r="AM38114" s="445"/>
    </row>
    <row r="38115" spans="39:39">
      <c r="AM38115" s="445"/>
    </row>
    <row r="38116" spans="39:39">
      <c r="AM38116" s="445"/>
    </row>
    <row r="38117" spans="39:39">
      <c r="AM38117" s="445"/>
    </row>
    <row r="38118" spans="39:39">
      <c r="AM38118" s="445"/>
    </row>
    <row r="38119" spans="39:39">
      <c r="AM38119" s="445"/>
    </row>
    <row r="38120" spans="39:39">
      <c r="AM38120" s="445"/>
    </row>
    <row r="38121" spans="39:39">
      <c r="AM38121" s="445"/>
    </row>
    <row r="38122" spans="39:39">
      <c r="AM38122" s="445"/>
    </row>
    <row r="38123" spans="39:39">
      <c r="AM38123" s="445"/>
    </row>
    <row r="38124" spans="39:39">
      <c r="AM38124" s="445"/>
    </row>
    <row r="38125" spans="39:39">
      <c r="AM38125" s="445"/>
    </row>
    <row r="38126" spans="39:39">
      <c r="AM38126" s="445"/>
    </row>
    <row r="38127" spans="39:39">
      <c r="AM38127" s="445"/>
    </row>
    <row r="38128" spans="39:39">
      <c r="AM38128" s="445"/>
    </row>
    <row r="38129" spans="39:39">
      <c r="AM38129" s="445"/>
    </row>
    <row r="38130" spans="39:39">
      <c r="AM38130" s="445"/>
    </row>
    <row r="38131" spans="39:39">
      <c r="AM38131" s="445"/>
    </row>
    <row r="38132" spans="39:39">
      <c r="AM38132" s="445"/>
    </row>
    <row r="38133" spans="39:39">
      <c r="AM38133" s="445"/>
    </row>
    <row r="38134" spans="39:39">
      <c r="AM38134" s="445"/>
    </row>
    <row r="38135" spans="39:39">
      <c r="AM38135" s="445"/>
    </row>
    <row r="38136" spans="39:39">
      <c r="AM38136" s="445"/>
    </row>
    <row r="38137" spans="39:39">
      <c r="AM38137" s="445"/>
    </row>
    <row r="38138" spans="39:39">
      <c r="AM38138" s="445"/>
    </row>
    <row r="38139" spans="39:39">
      <c r="AM38139" s="445"/>
    </row>
    <row r="38140" spans="39:39">
      <c r="AM38140" s="445"/>
    </row>
    <row r="38141" spans="39:39">
      <c r="AM38141" s="445"/>
    </row>
    <row r="38142" spans="39:39">
      <c r="AM38142" s="445"/>
    </row>
    <row r="38143" spans="39:39">
      <c r="AM38143" s="445"/>
    </row>
    <row r="38144" spans="39:39">
      <c r="AM38144" s="445"/>
    </row>
    <row r="38145" spans="39:39">
      <c r="AM38145" s="445"/>
    </row>
    <row r="38146" spans="39:39">
      <c r="AM38146" s="445"/>
    </row>
    <row r="38147" spans="39:39">
      <c r="AM38147" s="445"/>
    </row>
    <row r="38148" spans="39:39">
      <c r="AM38148" s="445"/>
    </row>
    <row r="38149" spans="39:39">
      <c r="AM38149" s="445"/>
    </row>
    <row r="38150" spans="39:39">
      <c r="AM38150" s="445"/>
    </row>
    <row r="38151" spans="39:39">
      <c r="AM38151" s="445"/>
    </row>
    <row r="38152" spans="39:39">
      <c r="AM38152" s="445"/>
    </row>
    <row r="38153" spans="39:39">
      <c r="AM38153" s="445"/>
    </row>
    <row r="38154" spans="39:39">
      <c r="AM38154" s="445"/>
    </row>
    <row r="38155" spans="39:39">
      <c r="AM38155" s="445"/>
    </row>
    <row r="38156" spans="39:39">
      <c r="AM38156" s="445"/>
    </row>
    <row r="38157" spans="39:39">
      <c r="AM38157" s="445"/>
    </row>
    <row r="38158" spans="39:39">
      <c r="AM38158" s="445"/>
    </row>
    <row r="38159" spans="39:39">
      <c r="AM38159" s="445"/>
    </row>
    <row r="38160" spans="39:39">
      <c r="AM38160" s="445"/>
    </row>
    <row r="38161" spans="39:39">
      <c r="AM38161" s="445"/>
    </row>
    <row r="38162" spans="39:39">
      <c r="AM38162" s="445"/>
    </row>
    <row r="38163" spans="39:39">
      <c r="AM38163" s="445"/>
    </row>
    <row r="38164" spans="39:39">
      <c r="AM38164" s="445"/>
    </row>
    <row r="38165" spans="39:39">
      <c r="AM38165" s="445"/>
    </row>
    <row r="38166" spans="39:39">
      <c r="AM38166" s="445"/>
    </row>
    <row r="38167" spans="39:39">
      <c r="AM38167" s="445"/>
    </row>
    <row r="38168" spans="39:39">
      <c r="AM38168" s="445"/>
    </row>
    <row r="38169" spans="39:39">
      <c r="AM38169" s="445"/>
    </row>
    <row r="38170" spans="39:39">
      <c r="AM38170" s="445"/>
    </row>
    <row r="38171" spans="39:39">
      <c r="AM38171" s="445"/>
    </row>
    <row r="38172" spans="39:39">
      <c r="AM38172" s="445"/>
    </row>
    <row r="38173" spans="39:39">
      <c r="AM38173" s="445"/>
    </row>
    <row r="38174" spans="39:39">
      <c r="AM38174" s="445"/>
    </row>
    <row r="38175" spans="39:39">
      <c r="AM38175" s="445"/>
    </row>
    <row r="38176" spans="39:39">
      <c r="AM38176" s="445"/>
    </row>
    <row r="38177" spans="39:39">
      <c r="AM38177" s="445"/>
    </row>
    <row r="38178" spans="39:39">
      <c r="AM38178" s="445"/>
    </row>
    <row r="38179" spans="39:39">
      <c r="AM38179" s="445"/>
    </row>
    <row r="38180" spans="39:39">
      <c r="AM38180" s="445"/>
    </row>
    <row r="38181" spans="39:39">
      <c r="AM38181" s="445"/>
    </row>
    <row r="38182" spans="39:39">
      <c r="AM38182" s="445"/>
    </row>
    <row r="38183" spans="39:39">
      <c r="AM38183" s="445"/>
    </row>
    <row r="38184" spans="39:39">
      <c r="AM38184" s="445"/>
    </row>
    <row r="38185" spans="39:39">
      <c r="AM38185" s="445"/>
    </row>
    <row r="38186" spans="39:39">
      <c r="AM38186" s="445"/>
    </row>
    <row r="38187" spans="39:39">
      <c r="AM38187" s="445"/>
    </row>
    <row r="38188" spans="39:39">
      <c r="AM38188" s="445"/>
    </row>
    <row r="38189" spans="39:39">
      <c r="AM38189" s="445"/>
    </row>
    <row r="38190" spans="39:39">
      <c r="AM38190" s="445"/>
    </row>
    <row r="38191" spans="39:39">
      <c r="AM38191" s="445"/>
    </row>
    <row r="38192" spans="39:39">
      <c r="AM38192" s="445"/>
    </row>
    <row r="38193" spans="39:39">
      <c r="AM38193" s="445"/>
    </row>
    <row r="38194" spans="39:39">
      <c r="AM38194" s="445"/>
    </row>
    <row r="38195" spans="39:39">
      <c r="AM38195" s="445"/>
    </row>
    <row r="38196" spans="39:39">
      <c r="AM38196" s="445"/>
    </row>
    <row r="38197" spans="39:39">
      <c r="AM38197" s="445"/>
    </row>
    <row r="38198" spans="39:39">
      <c r="AM38198" s="445"/>
    </row>
    <row r="38199" spans="39:39">
      <c r="AM38199" s="445"/>
    </row>
    <row r="38200" spans="39:39">
      <c r="AM38200" s="445"/>
    </row>
    <row r="38201" spans="39:39">
      <c r="AM38201" s="445"/>
    </row>
    <row r="38202" spans="39:39">
      <c r="AM38202" s="445"/>
    </row>
    <row r="38203" spans="39:39">
      <c r="AM38203" s="445"/>
    </row>
    <row r="38204" spans="39:39">
      <c r="AM38204" s="445"/>
    </row>
    <row r="38205" spans="39:39">
      <c r="AM38205" s="445"/>
    </row>
    <row r="38206" spans="39:39">
      <c r="AM38206" s="445"/>
    </row>
    <row r="38207" spans="39:39">
      <c r="AM38207" s="445"/>
    </row>
    <row r="38208" spans="39:39">
      <c r="AM38208" s="445"/>
    </row>
    <row r="38209" spans="39:39">
      <c r="AM38209" s="445"/>
    </row>
    <row r="38210" spans="39:39">
      <c r="AM38210" s="445"/>
    </row>
    <row r="38211" spans="39:39">
      <c r="AM38211" s="445"/>
    </row>
    <row r="38212" spans="39:39">
      <c r="AM38212" s="445"/>
    </row>
    <row r="38213" spans="39:39">
      <c r="AM38213" s="445"/>
    </row>
    <row r="38214" spans="39:39">
      <c r="AM38214" s="445"/>
    </row>
    <row r="38215" spans="39:39">
      <c r="AM38215" s="445"/>
    </row>
    <row r="38216" spans="39:39">
      <c r="AM38216" s="445"/>
    </row>
    <row r="38217" spans="39:39">
      <c r="AM38217" s="445"/>
    </row>
    <row r="38218" spans="39:39">
      <c r="AM38218" s="445"/>
    </row>
    <row r="38219" spans="39:39">
      <c r="AM38219" s="445"/>
    </row>
    <row r="38220" spans="39:39">
      <c r="AM38220" s="445"/>
    </row>
    <row r="38221" spans="39:39">
      <c r="AM38221" s="445"/>
    </row>
    <row r="38222" spans="39:39">
      <c r="AM38222" s="445"/>
    </row>
    <row r="38223" spans="39:39">
      <c r="AM38223" s="445"/>
    </row>
    <row r="38224" spans="39:39">
      <c r="AM38224" s="445"/>
    </row>
    <row r="38225" spans="39:39">
      <c r="AM38225" s="445"/>
    </row>
    <row r="38226" spans="39:39">
      <c r="AM38226" s="445"/>
    </row>
    <row r="38227" spans="39:39">
      <c r="AM38227" s="445"/>
    </row>
    <row r="38228" spans="39:39">
      <c r="AM38228" s="445"/>
    </row>
    <row r="38229" spans="39:39">
      <c r="AM38229" s="445"/>
    </row>
    <row r="38230" spans="39:39">
      <c r="AM38230" s="445"/>
    </row>
    <row r="38231" spans="39:39">
      <c r="AM38231" s="445"/>
    </row>
    <row r="38232" spans="39:39">
      <c r="AM38232" s="445"/>
    </row>
    <row r="38233" spans="39:39">
      <c r="AM38233" s="445"/>
    </row>
    <row r="38234" spans="39:39">
      <c r="AM38234" s="445"/>
    </row>
    <row r="38235" spans="39:39">
      <c r="AM38235" s="445"/>
    </row>
    <row r="38236" spans="39:39">
      <c r="AM38236" s="445"/>
    </row>
    <row r="38237" spans="39:39">
      <c r="AM38237" s="445"/>
    </row>
    <row r="38238" spans="39:39">
      <c r="AM38238" s="445"/>
    </row>
    <row r="38239" spans="39:39">
      <c r="AM38239" s="445"/>
    </row>
    <row r="38240" spans="39:39">
      <c r="AM38240" s="445"/>
    </row>
    <row r="38241" spans="39:39">
      <c r="AM38241" s="445"/>
    </row>
    <row r="38242" spans="39:39">
      <c r="AM38242" s="445"/>
    </row>
    <row r="38243" spans="39:39">
      <c r="AM38243" s="445"/>
    </row>
    <row r="38244" spans="39:39">
      <c r="AM38244" s="445"/>
    </row>
    <row r="38245" spans="39:39">
      <c r="AM38245" s="445"/>
    </row>
    <row r="38246" spans="39:39">
      <c r="AM38246" s="445"/>
    </row>
    <row r="38247" spans="39:39">
      <c r="AM38247" s="445"/>
    </row>
    <row r="38248" spans="39:39">
      <c r="AM38248" s="445"/>
    </row>
    <row r="38249" spans="39:39">
      <c r="AM38249" s="445"/>
    </row>
    <row r="38250" spans="39:39">
      <c r="AM38250" s="445"/>
    </row>
    <row r="38251" spans="39:39">
      <c r="AM38251" s="445"/>
    </row>
    <row r="38252" spans="39:39">
      <c r="AM38252" s="445"/>
    </row>
    <row r="38253" spans="39:39">
      <c r="AM38253" s="445"/>
    </row>
    <row r="38254" spans="39:39">
      <c r="AM38254" s="445"/>
    </row>
    <row r="38255" spans="39:39">
      <c r="AM38255" s="445"/>
    </row>
    <row r="38256" spans="39:39">
      <c r="AM38256" s="445"/>
    </row>
    <row r="38257" spans="39:39">
      <c r="AM38257" s="445"/>
    </row>
    <row r="38258" spans="39:39">
      <c r="AM38258" s="445"/>
    </row>
    <row r="38259" spans="39:39">
      <c r="AM38259" s="445"/>
    </row>
    <row r="38260" spans="39:39">
      <c r="AM38260" s="445"/>
    </row>
    <row r="38261" spans="39:39">
      <c r="AM38261" s="445"/>
    </row>
    <row r="38262" spans="39:39">
      <c r="AM38262" s="445"/>
    </row>
    <row r="38263" spans="39:39">
      <c r="AM38263" s="445"/>
    </row>
    <row r="38264" spans="39:39">
      <c r="AM38264" s="445"/>
    </row>
    <row r="38265" spans="39:39">
      <c r="AM38265" s="445"/>
    </row>
    <row r="38266" spans="39:39">
      <c r="AM38266" s="445"/>
    </row>
    <row r="38267" spans="39:39">
      <c r="AM38267" s="445"/>
    </row>
    <row r="38268" spans="39:39">
      <c r="AM38268" s="445"/>
    </row>
    <row r="38269" spans="39:39">
      <c r="AM38269" s="445"/>
    </row>
    <row r="38270" spans="39:39">
      <c r="AM38270" s="445"/>
    </row>
    <row r="38271" spans="39:39">
      <c r="AM38271" s="445"/>
    </row>
    <row r="38272" spans="39:39">
      <c r="AM38272" s="445"/>
    </row>
    <row r="38273" spans="39:39">
      <c r="AM38273" s="445"/>
    </row>
    <row r="38274" spans="39:39">
      <c r="AM38274" s="445"/>
    </row>
    <row r="38275" spans="39:39">
      <c r="AM38275" s="445"/>
    </row>
    <row r="38276" spans="39:39">
      <c r="AM38276" s="445"/>
    </row>
    <row r="38277" spans="39:39">
      <c r="AM38277" s="445"/>
    </row>
    <row r="38278" spans="39:39">
      <c r="AM38278" s="445"/>
    </row>
    <row r="38279" spans="39:39">
      <c r="AM38279" s="445"/>
    </row>
    <row r="38280" spans="39:39">
      <c r="AM38280" s="445"/>
    </row>
    <row r="38281" spans="39:39">
      <c r="AM38281" s="445"/>
    </row>
    <row r="38282" spans="39:39">
      <c r="AM38282" s="445"/>
    </row>
    <row r="38283" spans="39:39">
      <c r="AM38283" s="445"/>
    </row>
    <row r="38284" spans="39:39">
      <c r="AM38284" s="445"/>
    </row>
    <row r="38285" spans="39:39">
      <c r="AM38285" s="445"/>
    </row>
    <row r="38286" spans="39:39">
      <c r="AM38286" s="445"/>
    </row>
    <row r="38287" spans="39:39">
      <c r="AM38287" s="445"/>
    </row>
    <row r="38288" spans="39:39">
      <c r="AM38288" s="445"/>
    </row>
    <row r="38289" spans="39:39">
      <c r="AM38289" s="445"/>
    </row>
    <row r="38290" spans="39:39">
      <c r="AM38290" s="445"/>
    </row>
    <row r="38291" spans="39:39">
      <c r="AM38291" s="445"/>
    </row>
    <row r="38292" spans="39:39">
      <c r="AM38292" s="445"/>
    </row>
    <row r="38293" spans="39:39">
      <c r="AM38293" s="445"/>
    </row>
    <row r="38294" spans="39:39">
      <c r="AM38294" s="445"/>
    </row>
    <row r="38295" spans="39:39">
      <c r="AM38295" s="445"/>
    </row>
    <row r="38296" spans="39:39">
      <c r="AM38296" s="445"/>
    </row>
    <row r="38297" spans="39:39">
      <c r="AM38297" s="445"/>
    </row>
    <row r="38298" spans="39:39">
      <c r="AM38298" s="445"/>
    </row>
    <row r="38299" spans="39:39">
      <c r="AM38299" s="445"/>
    </row>
    <row r="38300" spans="39:39">
      <c r="AM38300" s="445"/>
    </row>
    <row r="38301" spans="39:39">
      <c r="AM38301" s="445"/>
    </row>
    <row r="38302" spans="39:39">
      <c r="AM38302" s="445"/>
    </row>
    <row r="38303" spans="39:39">
      <c r="AM38303" s="445"/>
    </row>
    <row r="38304" spans="39:39">
      <c r="AM38304" s="445"/>
    </row>
    <row r="38305" spans="39:39">
      <c r="AM38305" s="445"/>
    </row>
    <row r="38306" spans="39:39">
      <c r="AM38306" s="445"/>
    </row>
    <row r="38307" spans="39:39">
      <c r="AM38307" s="445"/>
    </row>
    <row r="38308" spans="39:39">
      <c r="AM38308" s="445"/>
    </row>
    <row r="38309" spans="39:39">
      <c r="AM38309" s="445"/>
    </row>
    <row r="38310" spans="39:39">
      <c r="AM38310" s="445"/>
    </row>
    <row r="38311" spans="39:39">
      <c r="AM38311" s="445"/>
    </row>
    <row r="38312" spans="39:39">
      <c r="AM38312" s="445"/>
    </row>
    <row r="38313" spans="39:39">
      <c r="AM38313" s="445"/>
    </row>
    <row r="38314" spans="39:39">
      <c r="AM38314" s="445"/>
    </row>
    <row r="38315" spans="39:39">
      <c r="AM38315" s="445"/>
    </row>
    <row r="38316" spans="39:39">
      <c r="AM38316" s="445"/>
    </row>
    <row r="38317" spans="39:39">
      <c r="AM38317" s="445"/>
    </row>
    <row r="38318" spans="39:39">
      <c r="AM38318" s="445"/>
    </row>
    <row r="38319" spans="39:39">
      <c r="AM38319" s="445"/>
    </row>
    <row r="38320" spans="39:39">
      <c r="AM38320" s="445"/>
    </row>
    <row r="38321" spans="39:39">
      <c r="AM38321" s="445"/>
    </row>
    <row r="38322" spans="39:39">
      <c r="AM38322" s="445"/>
    </row>
    <row r="38323" spans="39:39">
      <c r="AM38323" s="445"/>
    </row>
    <row r="38324" spans="39:39">
      <c r="AM38324" s="445"/>
    </row>
    <row r="38325" spans="39:39">
      <c r="AM38325" s="445"/>
    </row>
    <row r="38326" spans="39:39">
      <c r="AM38326" s="445"/>
    </row>
    <row r="38327" spans="39:39">
      <c r="AM38327" s="445"/>
    </row>
    <row r="38328" spans="39:39">
      <c r="AM38328" s="445"/>
    </row>
    <row r="38329" spans="39:39">
      <c r="AM38329" s="445"/>
    </row>
    <row r="38330" spans="39:39">
      <c r="AM38330" s="445"/>
    </row>
    <row r="38331" spans="39:39">
      <c r="AM38331" s="445"/>
    </row>
    <row r="38332" spans="39:39">
      <c r="AM38332" s="445"/>
    </row>
    <row r="38333" spans="39:39">
      <c r="AM38333" s="445"/>
    </row>
    <row r="38334" spans="39:39">
      <c r="AM38334" s="445"/>
    </row>
    <row r="38335" spans="39:39">
      <c r="AM38335" s="445"/>
    </row>
    <row r="38336" spans="39:39">
      <c r="AM38336" s="445"/>
    </row>
    <row r="38337" spans="39:39">
      <c r="AM38337" s="445"/>
    </row>
    <row r="38338" spans="39:39">
      <c r="AM38338" s="445"/>
    </row>
    <row r="38339" spans="39:39">
      <c r="AM38339" s="445"/>
    </row>
    <row r="38340" spans="39:39">
      <c r="AM38340" s="445"/>
    </row>
    <row r="38341" spans="39:39">
      <c r="AM38341" s="445"/>
    </row>
    <row r="38342" spans="39:39">
      <c r="AM38342" s="445"/>
    </row>
    <row r="38343" spans="39:39">
      <c r="AM38343" s="445"/>
    </row>
    <row r="38344" spans="39:39">
      <c r="AM38344" s="445"/>
    </row>
    <row r="38345" spans="39:39">
      <c r="AM38345" s="445"/>
    </row>
    <row r="38346" spans="39:39">
      <c r="AM38346" s="445"/>
    </row>
    <row r="38347" spans="39:39">
      <c r="AM38347" s="445"/>
    </row>
    <row r="38348" spans="39:39">
      <c r="AM38348" s="445"/>
    </row>
    <row r="38349" spans="39:39">
      <c r="AM38349" s="445"/>
    </row>
    <row r="38350" spans="39:39">
      <c r="AM38350" s="445"/>
    </row>
    <row r="38351" spans="39:39">
      <c r="AM38351" s="445"/>
    </row>
    <row r="38352" spans="39:39">
      <c r="AM38352" s="445"/>
    </row>
    <row r="38353" spans="39:39">
      <c r="AM38353" s="445"/>
    </row>
    <row r="38354" spans="39:39">
      <c r="AM38354" s="445"/>
    </row>
    <row r="38355" spans="39:39">
      <c r="AM38355" s="445"/>
    </row>
    <row r="38356" spans="39:39">
      <c r="AM38356" s="445"/>
    </row>
    <row r="38357" spans="39:39">
      <c r="AM38357" s="445"/>
    </row>
    <row r="38358" spans="39:39">
      <c r="AM38358" s="445"/>
    </row>
    <row r="38359" spans="39:39">
      <c r="AM38359" s="445"/>
    </row>
    <row r="38360" spans="39:39">
      <c r="AM38360" s="445"/>
    </row>
    <row r="38361" spans="39:39">
      <c r="AM38361" s="445"/>
    </row>
    <row r="38362" spans="39:39">
      <c r="AM38362" s="445"/>
    </row>
    <row r="38363" spans="39:39">
      <c r="AM38363" s="445"/>
    </row>
    <row r="38364" spans="39:39">
      <c r="AM38364" s="445"/>
    </row>
    <row r="38365" spans="39:39">
      <c r="AM38365" s="445"/>
    </row>
    <row r="38366" spans="39:39">
      <c r="AM38366" s="445"/>
    </row>
    <row r="38367" spans="39:39">
      <c r="AM38367" s="445"/>
    </row>
    <row r="38368" spans="39:39">
      <c r="AM38368" s="445"/>
    </row>
    <row r="38369" spans="39:39">
      <c r="AM38369" s="445"/>
    </row>
    <row r="38370" spans="39:39">
      <c r="AM38370" s="445"/>
    </row>
    <row r="38371" spans="39:39">
      <c r="AM38371" s="445"/>
    </row>
    <row r="38372" spans="39:39">
      <c r="AM38372" s="445"/>
    </row>
    <row r="38373" spans="39:39">
      <c r="AM38373" s="445"/>
    </row>
    <row r="38374" spans="39:39">
      <c r="AM38374" s="445"/>
    </row>
    <row r="38375" spans="39:39">
      <c r="AM38375" s="445"/>
    </row>
    <row r="38376" spans="39:39">
      <c r="AM38376" s="445"/>
    </row>
    <row r="38377" spans="39:39">
      <c r="AM38377" s="445"/>
    </row>
    <row r="38378" spans="39:39">
      <c r="AM38378" s="445"/>
    </row>
    <row r="38379" spans="39:39">
      <c r="AM38379" s="445"/>
    </row>
    <row r="38380" spans="39:39">
      <c r="AM38380" s="445"/>
    </row>
    <row r="38381" spans="39:39">
      <c r="AM38381" s="445"/>
    </row>
    <row r="38382" spans="39:39">
      <c r="AM38382" s="445"/>
    </row>
    <row r="38383" spans="39:39">
      <c r="AM38383" s="445"/>
    </row>
    <row r="38384" spans="39:39">
      <c r="AM38384" s="445"/>
    </row>
    <row r="38385" spans="39:39">
      <c r="AM38385" s="445"/>
    </row>
    <row r="38386" spans="39:39">
      <c r="AM38386" s="445"/>
    </row>
    <row r="38387" spans="39:39">
      <c r="AM38387" s="445"/>
    </row>
    <row r="38388" spans="39:39">
      <c r="AM38388" s="445"/>
    </row>
    <row r="38389" spans="39:39">
      <c r="AM38389" s="445"/>
    </row>
    <row r="38390" spans="39:39">
      <c r="AM38390" s="445"/>
    </row>
    <row r="38391" spans="39:39">
      <c r="AM38391" s="445"/>
    </row>
    <row r="38392" spans="39:39">
      <c r="AM38392" s="445"/>
    </row>
    <row r="38393" spans="39:39">
      <c r="AM38393" s="445"/>
    </row>
    <row r="38394" spans="39:39">
      <c r="AM38394" s="445"/>
    </row>
    <row r="38395" spans="39:39">
      <c r="AM38395" s="445"/>
    </row>
    <row r="38396" spans="39:39">
      <c r="AM38396" s="445"/>
    </row>
    <row r="38397" spans="39:39">
      <c r="AM38397" s="445"/>
    </row>
    <row r="38398" spans="39:39">
      <c r="AM38398" s="445"/>
    </row>
    <row r="38399" spans="39:39">
      <c r="AM38399" s="445"/>
    </row>
    <row r="38400" spans="39:39">
      <c r="AM38400" s="445"/>
    </row>
    <row r="38401" spans="39:39">
      <c r="AM38401" s="445"/>
    </row>
    <row r="38402" spans="39:39">
      <c r="AM38402" s="445"/>
    </row>
    <row r="38403" spans="39:39">
      <c r="AM38403" s="445"/>
    </row>
    <row r="38404" spans="39:39">
      <c r="AM38404" s="445"/>
    </row>
    <row r="38405" spans="39:39">
      <c r="AM38405" s="445"/>
    </row>
    <row r="38406" spans="39:39">
      <c r="AM38406" s="445"/>
    </row>
    <row r="38407" spans="39:39">
      <c r="AM38407" s="445"/>
    </row>
    <row r="38408" spans="39:39">
      <c r="AM38408" s="445"/>
    </row>
    <row r="38409" spans="39:39">
      <c r="AM38409" s="445"/>
    </row>
    <row r="38410" spans="39:39">
      <c r="AM38410" s="445"/>
    </row>
    <row r="38411" spans="39:39">
      <c r="AM38411" s="445"/>
    </row>
    <row r="38412" spans="39:39">
      <c r="AM38412" s="445"/>
    </row>
    <row r="38413" spans="39:39">
      <c r="AM38413" s="445"/>
    </row>
    <row r="38414" spans="39:39">
      <c r="AM38414" s="445"/>
    </row>
    <row r="38415" spans="39:39">
      <c r="AM38415" s="445"/>
    </row>
    <row r="38416" spans="39:39">
      <c r="AM38416" s="445"/>
    </row>
    <row r="38417" spans="39:39">
      <c r="AM38417" s="445"/>
    </row>
    <row r="38418" spans="39:39">
      <c r="AM38418" s="445"/>
    </row>
    <row r="38419" spans="39:39">
      <c r="AM38419" s="445"/>
    </row>
    <row r="38420" spans="39:39">
      <c r="AM38420" s="445"/>
    </row>
    <row r="38421" spans="39:39">
      <c r="AM38421" s="445"/>
    </row>
    <row r="38422" spans="39:39">
      <c r="AM38422" s="445"/>
    </row>
    <row r="38423" spans="39:39">
      <c r="AM38423" s="445"/>
    </row>
    <row r="38424" spans="39:39">
      <c r="AM38424" s="445"/>
    </row>
    <row r="38425" spans="39:39">
      <c r="AM38425" s="445"/>
    </row>
    <row r="38426" spans="39:39">
      <c r="AM38426" s="445"/>
    </row>
    <row r="38427" spans="39:39">
      <c r="AM38427" s="445"/>
    </row>
    <row r="38428" spans="39:39">
      <c r="AM38428" s="445"/>
    </row>
    <row r="38429" spans="39:39">
      <c r="AM38429" s="445"/>
    </row>
    <row r="38430" spans="39:39">
      <c r="AM38430" s="445"/>
    </row>
    <row r="38431" spans="39:39">
      <c r="AM38431" s="445"/>
    </row>
    <row r="38432" spans="39:39">
      <c r="AM38432" s="445"/>
    </row>
    <row r="38433" spans="39:39">
      <c r="AM38433" s="445"/>
    </row>
    <row r="38434" spans="39:39">
      <c r="AM38434" s="445"/>
    </row>
    <row r="38435" spans="39:39">
      <c r="AM38435" s="445"/>
    </row>
    <row r="38436" spans="39:39">
      <c r="AM38436" s="445"/>
    </row>
    <row r="38437" spans="39:39">
      <c r="AM38437" s="445"/>
    </row>
    <row r="38438" spans="39:39">
      <c r="AM38438" s="445"/>
    </row>
    <row r="38439" spans="39:39">
      <c r="AM38439" s="445"/>
    </row>
    <row r="38440" spans="39:39">
      <c r="AM38440" s="445"/>
    </row>
    <row r="38441" spans="39:39">
      <c r="AM38441" s="445"/>
    </row>
    <row r="38442" spans="39:39">
      <c r="AM38442" s="445"/>
    </row>
    <row r="38443" spans="39:39">
      <c r="AM38443" s="445"/>
    </row>
    <row r="38444" spans="39:39">
      <c r="AM38444" s="445"/>
    </row>
    <row r="38445" spans="39:39">
      <c r="AM38445" s="445"/>
    </row>
    <row r="38446" spans="39:39">
      <c r="AM38446" s="445"/>
    </row>
    <row r="38447" spans="39:39">
      <c r="AM38447" s="445"/>
    </row>
    <row r="38448" spans="39:39">
      <c r="AM38448" s="445"/>
    </row>
    <row r="38449" spans="39:39">
      <c r="AM38449" s="445"/>
    </row>
    <row r="38450" spans="39:39">
      <c r="AM38450" s="445"/>
    </row>
    <row r="38451" spans="39:39">
      <c r="AM38451" s="445"/>
    </row>
    <row r="38452" spans="39:39">
      <c r="AM38452" s="445"/>
    </row>
    <row r="38453" spans="39:39">
      <c r="AM38453" s="445"/>
    </row>
    <row r="38454" spans="39:39">
      <c r="AM38454" s="445"/>
    </row>
    <row r="38455" spans="39:39">
      <c r="AM38455" s="445"/>
    </row>
    <row r="38456" spans="39:39">
      <c r="AM38456" s="445"/>
    </row>
    <row r="38457" spans="39:39">
      <c r="AM38457" s="445"/>
    </row>
    <row r="38458" spans="39:39">
      <c r="AM38458" s="445"/>
    </row>
    <row r="38459" spans="39:39">
      <c r="AM38459" s="445"/>
    </row>
    <row r="38460" spans="39:39">
      <c r="AM38460" s="445"/>
    </row>
    <row r="38461" spans="39:39">
      <c r="AM38461" s="445"/>
    </row>
    <row r="38462" spans="39:39">
      <c r="AM38462" s="445"/>
    </row>
    <row r="38463" spans="39:39">
      <c r="AM38463" s="445"/>
    </row>
    <row r="38464" spans="39:39">
      <c r="AM38464" s="445"/>
    </row>
    <row r="38465" spans="39:39">
      <c r="AM38465" s="445"/>
    </row>
    <row r="38466" spans="39:39">
      <c r="AM38466" s="445"/>
    </row>
    <row r="38467" spans="39:39">
      <c r="AM38467" s="445"/>
    </row>
    <row r="38468" spans="39:39">
      <c r="AM38468" s="445"/>
    </row>
    <row r="38469" spans="39:39">
      <c r="AM38469" s="445"/>
    </row>
    <row r="38470" spans="39:39">
      <c r="AM38470" s="445"/>
    </row>
    <row r="38471" spans="39:39">
      <c r="AM38471" s="445"/>
    </row>
    <row r="38472" spans="39:39">
      <c r="AM38472" s="445"/>
    </row>
    <row r="38473" spans="39:39">
      <c r="AM38473" s="445"/>
    </row>
    <row r="38474" spans="39:39">
      <c r="AM38474" s="445"/>
    </row>
    <row r="38475" spans="39:39">
      <c r="AM38475" s="445"/>
    </row>
    <row r="38476" spans="39:39">
      <c r="AM38476" s="445"/>
    </row>
    <row r="38477" spans="39:39">
      <c r="AM38477" s="445"/>
    </row>
    <row r="38478" spans="39:39">
      <c r="AM38478" s="445"/>
    </row>
    <row r="38479" spans="39:39">
      <c r="AM38479" s="445"/>
    </row>
    <row r="38480" spans="39:39">
      <c r="AM38480" s="445"/>
    </row>
    <row r="38481" spans="39:39">
      <c r="AM38481" s="445"/>
    </row>
    <row r="38482" spans="39:39">
      <c r="AM38482" s="445"/>
    </row>
    <row r="38483" spans="39:39">
      <c r="AM38483" s="445"/>
    </row>
    <row r="38484" spans="39:39">
      <c r="AM38484" s="445"/>
    </row>
    <row r="38485" spans="39:39">
      <c r="AM38485" s="445"/>
    </row>
    <row r="38486" spans="39:39">
      <c r="AM38486" s="445"/>
    </row>
    <row r="38487" spans="39:39">
      <c r="AM38487" s="445"/>
    </row>
    <row r="38488" spans="39:39">
      <c r="AM38488" s="445"/>
    </row>
    <row r="38489" spans="39:39">
      <c r="AM38489" s="445"/>
    </row>
    <row r="38490" spans="39:39">
      <c r="AM38490" s="445"/>
    </row>
    <row r="38491" spans="39:39">
      <c r="AM38491" s="445"/>
    </row>
    <row r="38492" spans="39:39">
      <c r="AM38492" s="445"/>
    </row>
    <row r="38493" spans="39:39">
      <c r="AM38493" s="445"/>
    </row>
    <row r="38494" spans="39:39">
      <c r="AM38494" s="445"/>
    </row>
    <row r="38495" spans="39:39">
      <c r="AM38495" s="445"/>
    </row>
    <row r="38496" spans="39:39">
      <c r="AM38496" s="445"/>
    </row>
    <row r="38497" spans="39:39">
      <c r="AM38497" s="445"/>
    </row>
    <row r="38498" spans="39:39">
      <c r="AM38498" s="445"/>
    </row>
    <row r="38499" spans="39:39">
      <c r="AM38499" s="445"/>
    </row>
    <row r="38500" spans="39:39">
      <c r="AM38500" s="445"/>
    </row>
    <row r="38501" spans="39:39">
      <c r="AM38501" s="445"/>
    </row>
    <row r="38502" spans="39:39">
      <c r="AM38502" s="445"/>
    </row>
    <row r="38503" spans="39:39">
      <c r="AM38503" s="445"/>
    </row>
    <row r="38504" spans="39:39">
      <c r="AM38504" s="445"/>
    </row>
    <row r="38505" spans="39:39">
      <c r="AM38505" s="445"/>
    </row>
    <row r="38506" spans="39:39">
      <c r="AM38506" s="445"/>
    </row>
    <row r="38507" spans="39:39">
      <c r="AM38507" s="445"/>
    </row>
    <row r="38508" spans="39:39">
      <c r="AM38508" s="445"/>
    </row>
    <row r="38509" spans="39:39">
      <c r="AM38509" s="445"/>
    </row>
    <row r="38510" spans="39:39">
      <c r="AM38510" s="445"/>
    </row>
    <row r="38511" spans="39:39">
      <c r="AM38511" s="445"/>
    </row>
    <row r="38512" spans="39:39">
      <c r="AM38512" s="445"/>
    </row>
    <row r="38513" spans="39:39">
      <c r="AM38513" s="445"/>
    </row>
    <row r="38514" spans="39:39">
      <c r="AM38514" s="445"/>
    </row>
    <row r="38515" spans="39:39">
      <c r="AM38515" s="445"/>
    </row>
    <row r="38516" spans="39:39">
      <c r="AM38516" s="445"/>
    </row>
    <row r="38517" spans="39:39">
      <c r="AM38517" s="445"/>
    </row>
    <row r="38518" spans="39:39">
      <c r="AM38518" s="445"/>
    </row>
    <row r="38519" spans="39:39">
      <c r="AM38519" s="445"/>
    </row>
    <row r="38520" spans="39:39">
      <c r="AM38520" s="445"/>
    </row>
    <row r="38521" spans="39:39">
      <c r="AM38521" s="445"/>
    </row>
    <row r="38522" spans="39:39">
      <c r="AM38522" s="445"/>
    </row>
    <row r="38523" spans="39:39">
      <c r="AM38523" s="445"/>
    </row>
    <row r="38524" spans="39:39">
      <c r="AM38524" s="445"/>
    </row>
    <row r="38525" spans="39:39">
      <c r="AM38525" s="445"/>
    </row>
    <row r="38526" spans="39:39">
      <c r="AM38526" s="445"/>
    </row>
    <row r="38527" spans="39:39">
      <c r="AM38527" s="445"/>
    </row>
    <row r="38528" spans="39:39">
      <c r="AM38528" s="445"/>
    </row>
    <row r="38529" spans="39:39">
      <c r="AM38529" s="445"/>
    </row>
    <row r="38530" spans="39:39">
      <c r="AM38530" s="445"/>
    </row>
    <row r="38531" spans="39:39">
      <c r="AM38531" s="445"/>
    </row>
    <row r="38532" spans="39:39">
      <c r="AM38532" s="445"/>
    </row>
    <row r="38533" spans="39:39">
      <c r="AM38533" s="445"/>
    </row>
    <row r="38534" spans="39:39">
      <c r="AM38534" s="445"/>
    </row>
    <row r="38535" spans="39:39">
      <c r="AM38535" s="445"/>
    </row>
    <row r="38536" spans="39:39">
      <c r="AM38536" s="445"/>
    </row>
    <row r="38537" spans="39:39">
      <c r="AM38537" s="445"/>
    </row>
    <row r="38538" spans="39:39">
      <c r="AM38538" s="445"/>
    </row>
    <row r="38539" spans="39:39">
      <c r="AM38539" s="445"/>
    </row>
    <row r="38540" spans="39:39">
      <c r="AM38540" s="445"/>
    </row>
    <row r="38541" spans="39:39">
      <c r="AM38541" s="445"/>
    </row>
    <row r="38542" spans="39:39">
      <c r="AM38542" s="445"/>
    </row>
    <row r="38543" spans="39:39">
      <c r="AM38543" s="445"/>
    </row>
    <row r="38544" spans="39:39">
      <c r="AM38544" s="445"/>
    </row>
    <row r="38545" spans="39:39">
      <c r="AM38545" s="445"/>
    </row>
    <row r="38546" spans="39:39">
      <c r="AM38546" s="445"/>
    </row>
    <row r="38547" spans="39:39">
      <c r="AM38547" s="445"/>
    </row>
    <row r="38548" spans="39:39">
      <c r="AM38548" s="445"/>
    </row>
    <row r="38549" spans="39:39">
      <c r="AM38549" s="445"/>
    </row>
    <row r="38550" spans="39:39">
      <c r="AM38550" s="445"/>
    </row>
    <row r="38551" spans="39:39">
      <c r="AM38551" s="445"/>
    </row>
    <row r="38552" spans="39:39">
      <c r="AM38552" s="445"/>
    </row>
    <row r="38553" spans="39:39">
      <c r="AM38553" s="445"/>
    </row>
    <row r="38554" spans="39:39">
      <c r="AM38554" s="445"/>
    </row>
    <row r="38555" spans="39:39">
      <c r="AM38555" s="445"/>
    </row>
    <row r="38556" spans="39:39">
      <c r="AM38556" s="445"/>
    </row>
    <row r="38557" spans="39:39">
      <c r="AM38557" s="445"/>
    </row>
    <row r="38558" spans="39:39">
      <c r="AM38558" s="445"/>
    </row>
    <row r="38559" spans="39:39">
      <c r="AM38559" s="445"/>
    </row>
    <row r="38560" spans="39:39">
      <c r="AM38560" s="445"/>
    </row>
    <row r="38561" spans="39:39">
      <c r="AM38561" s="445"/>
    </row>
    <row r="38562" spans="39:39">
      <c r="AM38562" s="445"/>
    </row>
    <row r="38563" spans="39:39">
      <c r="AM38563" s="445"/>
    </row>
    <row r="38564" spans="39:39">
      <c r="AM38564" s="445"/>
    </row>
    <row r="38565" spans="39:39">
      <c r="AM38565" s="445"/>
    </row>
    <row r="38566" spans="39:39">
      <c r="AM38566" s="445"/>
    </row>
    <row r="38567" spans="39:39">
      <c r="AM38567" s="445"/>
    </row>
    <row r="38568" spans="39:39">
      <c r="AM38568" s="445"/>
    </row>
    <row r="38569" spans="39:39">
      <c r="AM38569" s="445"/>
    </row>
    <row r="38570" spans="39:39">
      <c r="AM38570" s="445"/>
    </row>
    <row r="38571" spans="39:39">
      <c r="AM38571" s="445"/>
    </row>
    <row r="38572" spans="39:39">
      <c r="AM38572" s="445"/>
    </row>
    <row r="38573" spans="39:39">
      <c r="AM38573" s="445"/>
    </row>
    <row r="38574" spans="39:39">
      <c r="AM38574" s="445"/>
    </row>
    <row r="38575" spans="39:39">
      <c r="AM38575" s="445"/>
    </row>
    <row r="38576" spans="39:39">
      <c r="AM38576" s="445"/>
    </row>
    <row r="38577" spans="39:39">
      <c r="AM38577" s="445"/>
    </row>
    <row r="38578" spans="39:39">
      <c r="AM38578" s="445"/>
    </row>
    <row r="38579" spans="39:39">
      <c r="AM38579" s="445"/>
    </row>
    <row r="38580" spans="39:39">
      <c r="AM38580" s="445"/>
    </row>
    <row r="38581" spans="39:39">
      <c r="AM38581" s="445"/>
    </row>
    <row r="38582" spans="39:39">
      <c r="AM38582" s="445"/>
    </row>
    <row r="38583" spans="39:39">
      <c r="AM38583" s="445"/>
    </row>
    <row r="38584" spans="39:39">
      <c r="AM38584" s="445"/>
    </row>
    <row r="38585" spans="39:39">
      <c r="AM38585" s="445"/>
    </row>
    <row r="38586" spans="39:39">
      <c r="AM38586" s="445"/>
    </row>
    <row r="38587" spans="39:39">
      <c r="AM38587" s="445"/>
    </row>
    <row r="38588" spans="39:39">
      <c r="AM38588" s="445"/>
    </row>
    <row r="38589" spans="39:39">
      <c r="AM38589" s="445"/>
    </row>
    <row r="38590" spans="39:39">
      <c r="AM38590" s="445"/>
    </row>
    <row r="38591" spans="39:39">
      <c r="AM38591" s="445"/>
    </row>
    <row r="38592" spans="39:39">
      <c r="AM38592" s="445"/>
    </row>
    <row r="38593" spans="39:39">
      <c r="AM38593" s="445"/>
    </row>
    <row r="38594" spans="39:39">
      <c r="AM38594" s="445"/>
    </row>
    <row r="38595" spans="39:39">
      <c r="AM38595" s="445"/>
    </row>
    <row r="38596" spans="39:39">
      <c r="AM38596" s="445"/>
    </row>
    <row r="38597" spans="39:39">
      <c r="AM38597" s="445"/>
    </row>
    <row r="38598" spans="39:39">
      <c r="AM38598" s="445"/>
    </row>
    <row r="38599" spans="39:39">
      <c r="AM38599" s="445"/>
    </row>
    <row r="38600" spans="39:39">
      <c r="AM38600" s="445"/>
    </row>
    <row r="38601" spans="39:39">
      <c r="AM38601" s="445"/>
    </row>
    <row r="38602" spans="39:39">
      <c r="AM38602" s="445"/>
    </row>
    <row r="38603" spans="39:39">
      <c r="AM38603" s="445"/>
    </row>
    <row r="38604" spans="39:39">
      <c r="AM38604" s="445"/>
    </row>
    <row r="38605" spans="39:39">
      <c r="AM38605" s="445"/>
    </row>
    <row r="38606" spans="39:39">
      <c r="AM38606" s="445"/>
    </row>
    <row r="38607" spans="39:39">
      <c r="AM38607" s="445"/>
    </row>
    <row r="38608" spans="39:39">
      <c r="AM38608" s="445"/>
    </row>
    <row r="38609" spans="39:39">
      <c r="AM38609" s="445"/>
    </row>
    <row r="38610" spans="39:39">
      <c r="AM38610" s="445"/>
    </row>
    <row r="38611" spans="39:39">
      <c r="AM38611" s="445"/>
    </row>
    <row r="38612" spans="39:39">
      <c r="AM38612" s="445"/>
    </row>
    <row r="38613" spans="39:39">
      <c r="AM38613" s="445"/>
    </row>
    <row r="38614" spans="39:39">
      <c r="AM38614" s="445"/>
    </row>
    <row r="38615" spans="39:39">
      <c r="AM38615" s="445"/>
    </row>
    <row r="38616" spans="39:39">
      <c r="AM38616" s="445"/>
    </row>
    <row r="38617" spans="39:39">
      <c r="AM38617" s="445"/>
    </row>
    <row r="38618" spans="39:39">
      <c r="AM38618" s="445"/>
    </row>
    <row r="38619" spans="39:39">
      <c r="AM38619" s="445"/>
    </row>
    <row r="38620" spans="39:39">
      <c r="AM38620" s="445"/>
    </row>
    <row r="38621" spans="39:39">
      <c r="AM38621" s="445"/>
    </row>
    <row r="38622" spans="39:39">
      <c r="AM38622" s="445"/>
    </row>
    <row r="38623" spans="39:39">
      <c r="AM38623" s="445"/>
    </row>
    <row r="38624" spans="39:39">
      <c r="AM38624" s="445"/>
    </row>
    <row r="38625" spans="39:39">
      <c r="AM38625" s="445"/>
    </row>
    <row r="38626" spans="39:39">
      <c r="AM38626" s="445"/>
    </row>
    <row r="38627" spans="39:39">
      <c r="AM38627" s="445"/>
    </row>
    <row r="38628" spans="39:39">
      <c r="AM38628" s="445"/>
    </row>
    <row r="38629" spans="39:39">
      <c r="AM38629" s="445"/>
    </row>
    <row r="38630" spans="39:39">
      <c r="AM38630" s="445"/>
    </row>
    <row r="38631" spans="39:39">
      <c r="AM38631" s="445"/>
    </row>
    <row r="38632" spans="39:39">
      <c r="AM38632" s="445"/>
    </row>
    <row r="38633" spans="39:39">
      <c r="AM38633" s="445"/>
    </row>
    <row r="38634" spans="39:39">
      <c r="AM38634" s="445"/>
    </row>
    <row r="38635" spans="39:39">
      <c r="AM38635" s="445"/>
    </row>
    <row r="38636" spans="39:39">
      <c r="AM38636" s="445"/>
    </row>
    <row r="38637" spans="39:39">
      <c r="AM38637" s="445"/>
    </row>
    <row r="38638" spans="39:39">
      <c r="AM38638" s="445"/>
    </row>
    <row r="38639" spans="39:39">
      <c r="AM38639" s="445"/>
    </row>
    <row r="38640" spans="39:39">
      <c r="AM38640" s="445"/>
    </row>
    <row r="38641" spans="39:39">
      <c r="AM38641" s="445"/>
    </row>
    <row r="38642" spans="39:39">
      <c r="AM38642" s="445"/>
    </row>
    <row r="38643" spans="39:39">
      <c r="AM38643" s="445"/>
    </row>
    <row r="38644" spans="39:39">
      <c r="AM38644" s="445"/>
    </row>
    <row r="38645" spans="39:39">
      <c r="AM38645" s="445"/>
    </row>
    <row r="38646" spans="39:39">
      <c r="AM38646" s="445"/>
    </row>
    <row r="38647" spans="39:39">
      <c r="AM38647" s="445"/>
    </row>
    <row r="38648" spans="39:39">
      <c r="AM38648" s="445"/>
    </row>
    <row r="38649" spans="39:39">
      <c r="AM38649" s="445"/>
    </row>
    <row r="38650" spans="39:39">
      <c r="AM38650" s="445"/>
    </row>
    <row r="38651" spans="39:39">
      <c r="AM38651" s="445"/>
    </row>
    <row r="38652" spans="39:39">
      <c r="AM38652" s="445"/>
    </row>
    <row r="38653" spans="39:39">
      <c r="AM38653" s="445"/>
    </row>
    <row r="38654" spans="39:39">
      <c r="AM38654" s="445"/>
    </row>
    <row r="38655" spans="39:39">
      <c r="AM38655" s="445"/>
    </row>
    <row r="38656" spans="39:39">
      <c r="AM38656" s="445"/>
    </row>
    <row r="38657" spans="39:39">
      <c r="AM38657" s="445"/>
    </row>
    <row r="38658" spans="39:39">
      <c r="AM38658" s="445"/>
    </row>
    <row r="38659" spans="39:39">
      <c r="AM38659" s="445"/>
    </row>
    <row r="38660" spans="39:39">
      <c r="AM38660" s="445"/>
    </row>
    <row r="38661" spans="39:39">
      <c r="AM38661" s="445"/>
    </row>
    <row r="38662" spans="39:39">
      <c r="AM38662" s="445"/>
    </row>
    <row r="38663" spans="39:39">
      <c r="AM38663" s="445"/>
    </row>
    <row r="38664" spans="39:39">
      <c r="AM38664" s="445"/>
    </row>
    <row r="38665" spans="39:39">
      <c r="AM38665" s="445"/>
    </row>
    <row r="38666" spans="39:39">
      <c r="AM38666" s="445"/>
    </row>
    <row r="38667" spans="39:39">
      <c r="AM38667" s="445"/>
    </row>
    <row r="38668" spans="39:39">
      <c r="AM38668" s="445"/>
    </row>
    <row r="38669" spans="39:39">
      <c r="AM38669" s="445"/>
    </row>
    <row r="38670" spans="39:39">
      <c r="AM38670" s="445"/>
    </row>
    <row r="38671" spans="39:39">
      <c r="AM38671" s="445"/>
    </row>
    <row r="38672" spans="39:39">
      <c r="AM38672" s="445"/>
    </row>
    <row r="38673" spans="39:39">
      <c r="AM38673" s="445"/>
    </row>
    <row r="38674" spans="39:39">
      <c r="AM38674" s="445"/>
    </row>
    <row r="38675" spans="39:39">
      <c r="AM38675" s="445"/>
    </row>
    <row r="38676" spans="39:39">
      <c r="AM38676" s="445"/>
    </row>
    <row r="38677" spans="39:39">
      <c r="AM38677" s="445"/>
    </row>
    <row r="38678" spans="39:39">
      <c r="AM38678" s="445"/>
    </row>
    <row r="38679" spans="39:39">
      <c r="AM38679" s="445"/>
    </row>
    <row r="38680" spans="39:39">
      <c r="AM38680" s="445"/>
    </row>
    <row r="38681" spans="39:39">
      <c r="AM38681" s="445"/>
    </row>
    <row r="38682" spans="39:39">
      <c r="AM38682" s="445"/>
    </row>
    <row r="38683" spans="39:39">
      <c r="AM38683" s="445"/>
    </row>
    <row r="38684" spans="39:39">
      <c r="AM38684" s="445"/>
    </row>
    <row r="38685" spans="39:39">
      <c r="AM38685" s="445"/>
    </row>
    <row r="38686" spans="39:39">
      <c r="AM38686" s="445"/>
    </row>
    <row r="38687" spans="39:39">
      <c r="AM38687" s="445"/>
    </row>
    <row r="38688" spans="39:39">
      <c r="AM38688" s="445"/>
    </row>
    <row r="38689" spans="39:39">
      <c r="AM38689" s="445"/>
    </row>
    <row r="38690" spans="39:39">
      <c r="AM38690" s="445"/>
    </row>
    <row r="38691" spans="39:39">
      <c r="AM38691" s="445"/>
    </row>
    <row r="38692" spans="39:39">
      <c r="AM38692" s="445"/>
    </row>
    <row r="38693" spans="39:39">
      <c r="AM38693" s="445"/>
    </row>
    <row r="38694" spans="39:39">
      <c r="AM38694" s="445"/>
    </row>
    <row r="38695" spans="39:39">
      <c r="AM38695" s="445"/>
    </row>
    <row r="38696" spans="39:39">
      <c r="AM38696" s="445"/>
    </row>
    <row r="38697" spans="39:39">
      <c r="AM38697" s="445"/>
    </row>
    <row r="38698" spans="39:39">
      <c r="AM38698" s="445"/>
    </row>
    <row r="38699" spans="39:39">
      <c r="AM38699" s="445"/>
    </row>
    <row r="38700" spans="39:39">
      <c r="AM38700" s="445"/>
    </row>
    <row r="38701" spans="39:39">
      <c r="AM38701" s="445"/>
    </row>
    <row r="38702" spans="39:39">
      <c r="AM38702" s="445"/>
    </row>
    <row r="38703" spans="39:39">
      <c r="AM38703" s="445"/>
    </row>
    <row r="38704" spans="39:39">
      <c r="AM38704" s="445"/>
    </row>
    <row r="38705" spans="39:39">
      <c r="AM38705" s="445"/>
    </row>
    <row r="38706" spans="39:39">
      <c r="AM38706" s="445"/>
    </row>
    <row r="38707" spans="39:39">
      <c r="AM38707" s="445"/>
    </row>
    <row r="38708" spans="39:39">
      <c r="AM38708" s="445"/>
    </row>
    <row r="38709" spans="39:39">
      <c r="AM38709" s="445"/>
    </row>
    <row r="38710" spans="39:39">
      <c r="AM38710" s="445"/>
    </row>
    <row r="38711" spans="39:39">
      <c r="AM38711" s="445"/>
    </row>
    <row r="38712" spans="39:39">
      <c r="AM38712" s="445"/>
    </row>
    <row r="38713" spans="39:39">
      <c r="AM38713" s="445"/>
    </row>
    <row r="38714" spans="39:39">
      <c r="AM38714" s="445"/>
    </row>
    <row r="38715" spans="39:39">
      <c r="AM38715" s="445"/>
    </row>
    <row r="38716" spans="39:39">
      <c r="AM38716" s="445"/>
    </row>
    <row r="38717" spans="39:39">
      <c r="AM38717" s="445"/>
    </row>
    <row r="38718" spans="39:39">
      <c r="AM38718" s="445"/>
    </row>
    <row r="38719" spans="39:39">
      <c r="AM38719" s="445"/>
    </row>
    <row r="38720" spans="39:39">
      <c r="AM38720" s="445"/>
    </row>
    <row r="38721" spans="39:39">
      <c r="AM38721" s="445"/>
    </row>
    <row r="38722" spans="39:39">
      <c r="AM38722" s="445"/>
    </row>
    <row r="38723" spans="39:39">
      <c r="AM38723" s="445"/>
    </row>
    <row r="38724" spans="39:39">
      <c r="AM38724" s="445"/>
    </row>
    <row r="38725" spans="39:39">
      <c r="AM38725" s="445"/>
    </row>
    <row r="38726" spans="39:39">
      <c r="AM38726" s="445"/>
    </row>
    <row r="38727" spans="39:39">
      <c r="AM38727" s="445"/>
    </row>
    <row r="38728" spans="39:39">
      <c r="AM38728" s="445"/>
    </row>
    <row r="38729" spans="39:39">
      <c r="AM38729" s="445"/>
    </row>
    <row r="38730" spans="39:39">
      <c r="AM38730" s="445"/>
    </row>
    <row r="38731" spans="39:39">
      <c r="AM38731" s="445"/>
    </row>
    <row r="38732" spans="39:39">
      <c r="AM38732" s="445"/>
    </row>
    <row r="38733" spans="39:39">
      <c r="AM38733" s="445"/>
    </row>
    <row r="38734" spans="39:39">
      <c r="AM38734" s="445"/>
    </row>
    <row r="38735" spans="39:39">
      <c r="AM38735" s="445"/>
    </row>
    <row r="38736" spans="39:39">
      <c r="AM38736" s="445"/>
    </row>
    <row r="38737" spans="39:39">
      <c r="AM38737" s="445"/>
    </row>
    <row r="38738" spans="39:39">
      <c r="AM38738" s="445"/>
    </row>
    <row r="38739" spans="39:39">
      <c r="AM38739" s="445"/>
    </row>
    <row r="38740" spans="39:39">
      <c r="AM38740" s="445"/>
    </row>
    <row r="38741" spans="39:39">
      <c r="AM38741" s="445"/>
    </row>
    <row r="38742" spans="39:39">
      <c r="AM38742" s="445"/>
    </row>
    <row r="38743" spans="39:39">
      <c r="AM38743" s="445"/>
    </row>
    <row r="38744" spans="39:39">
      <c r="AM38744" s="445"/>
    </row>
    <row r="38745" spans="39:39">
      <c r="AM38745" s="445"/>
    </row>
    <row r="38746" spans="39:39">
      <c r="AM38746" s="445"/>
    </row>
    <row r="38747" spans="39:39">
      <c r="AM38747" s="445"/>
    </row>
    <row r="38748" spans="39:39">
      <c r="AM38748" s="445"/>
    </row>
    <row r="38749" spans="39:39">
      <c r="AM38749" s="445"/>
    </row>
    <row r="38750" spans="39:39">
      <c r="AM38750" s="445"/>
    </row>
    <row r="38751" spans="39:39">
      <c r="AM38751" s="445"/>
    </row>
    <row r="38752" spans="39:39">
      <c r="AM38752" s="445"/>
    </row>
    <row r="38753" spans="39:39">
      <c r="AM38753" s="445"/>
    </row>
    <row r="38754" spans="39:39">
      <c r="AM38754" s="445"/>
    </row>
    <row r="38755" spans="39:39">
      <c r="AM38755" s="445"/>
    </row>
    <row r="38756" spans="39:39">
      <c r="AM38756" s="445"/>
    </row>
    <row r="38757" spans="39:39">
      <c r="AM38757" s="445"/>
    </row>
    <row r="38758" spans="39:39">
      <c r="AM38758" s="445"/>
    </row>
    <row r="38759" spans="39:39">
      <c r="AM38759" s="445"/>
    </row>
    <row r="38760" spans="39:39">
      <c r="AM38760" s="445"/>
    </row>
    <row r="38761" spans="39:39">
      <c r="AM38761" s="445"/>
    </row>
    <row r="38762" spans="39:39">
      <c r="AM38762" s="445"/>
    </row>
    <row r="38763" spans="39:39">
      <c r="AM38763" s="445"/>
    </row>
    <row r="38764" spans="39:39">
      <c r="AM38764" s="445"/>
    </row>
    <row r="38765" spans="39:39">
      <c r="AM38765" s="445"/>
    </row>
    <row r="38766" spans="39:39">
      <c r="AM38766" s="445"/>
    </row>
    <row r="38767" spans="39:39">
      <c r="AM38767" s="445"/>
    </row>
    <row r="38768" spans="39:39">
      <c r="AM38768" s="445"/>
    </row>
    <row r="38769" spans="39:39">
      <c r="AM38769" s="445"/>
    </row>
    <row r="38770" spans="39:39">
      <c r="AM38770" s="445"/>
    </row>
    <row r="38771" spans="39:39">
      <c r="AM38771" s="445"/>
    </row>
    <row r="38772" spans="39:39">
      <c r="AM38772" s="445"/>
    </row>
    <row r="38773" spans="39:39">
      <c r="AM38773" s="445"/>
    </row>
    <row r="38774" spans="39:39">
      <c r="AM38774" s="445"/>
    </row>
    <row r="38775" spans="39:39">
      <c r="AM38775" s="445"/>
    </row>
    <row r="38776" spans="39:39">
      <c r="AM38776" s="445"/>
    </row>
    <row r="38777" spans="39:39">
      <c r="AM38777" s="445"/>
    </row>
    <row r="38778" spans="39:39">
      <c r="AM38778" s="445"/>
    </row>
    <row r="38779" spans="39:39">
      <c r="AM38779" s="445"/>
    </row>
    <row r="38780" spans="39:39">
      <c r="AM38780" s="445"/>
    </row>
    <row r="38781" spans="39:39">
      <c r="AM38781" s="445"/>
    </row>
    <row r="38782" spans="39:39">
      <c r="AM38782" s="445"/>
    </row>
    <row r="38783" spans="39:39">
      <c r="AM38783" s="445"/>
    </row>
    <row r="38784" spans="39:39">
      <c r="AM38784" s="445"/>
    </row>
    <row r="38785" spans="39:39">
      <c r="AM38785" s="445"/>
    </row>
    <row r="38786" spans="39:39">
      <c r="AM38786" s="445"/>
    </row>
    <row r="38787" spans="39:39">
      <c r="AM38787" s="445"/>
    </row>
    <row r="38788" spans="39:39">
      <c r="AM38788" s="445"/>
    </row>
    <row r="38789" spans="39:39">
      <c r="AM38789" s="445"/>
    </row>
    <row r="38790" spans="39:39">
      <c r="AM38790" s="445"/>
    </row>
    <row r="38791" spans="39:39">
      <c r="AM38791" s="445"/>
    </row>
    <row r="38792" spans="39:39">
      <c r="AM38792" s="445"/>
    </row>
    <row r="38793" spans="39:39">
      <c r="AM38793" s="445"/>
    </row>
    <row r="38794" spans="39:39">
      <c r="AM38794" s="445"/>
    </row>
    <row r="38795" spans="39:39">
      <c r="AM38795" s="445"/>
    </row>
    <row r="38796" spans="39:39">
      <c r="AM38796" s="445"/>
    </row>
    <row r="38797" spans="39:39">
      <c r="AM38797" s="445"/>
    </row>
    <row r="38798" spans="39:39">
      <c r="AM38798" s="445"/>
    </row>
    <row r="38799" spans="39:39">
      <c r="AM38799" s="445"/>
    </row>
    <row r="38800" spans="39:39">
      <c r="AM38800" s="445"/>
    </row>
    <row r="38801" spans="39:39">
      <c r="AM38801" s="445"/>
    </row>
    <row r="38802" spans="39:39">
      <c r="AM38802" s="445"/>
    </row>
    <row r="38803" spans="39:39">
      <c r="AM38803" s="445"/>
    </row>
    <row r="38804" spans="39:39">
      <c r="AM38804" s="445"/>
    </row>
    <row r="38805" spans="39:39">
      <c r="AM38805" s="445"/>
    </row>
    <row r="38806" spans="39:39">
      <c r="AM38806" s="445"/>
    </row>
    <row r="38807" spans="39:39">
      <c r="AM38807" s="445"/>
    </row>
    <row r="38808" spans="39:39">
      <c r="AM38808" s="445"/>
    </row>
    <row r="38809" spans="39:39">
      <c r="AM38809" s="445"/>
    </row>
    <row r="38810" spans="39:39">
      <c r="AM38810" s="445"/>
    </row>
    <row r="38811" spans="39:39">
      <c r="AM38811" s="445"/>
    </row>
    <row r="38812" spans="39:39">
      <c r="AM38812" s="445"/>
    </row>
    <row r="38813" spans="39:39">
      <c r="AM38813" s="445"/>
    </row>
    <row r="38814" spans="39:39">
      <c r="AM38814" s="445"/>
    </row>
    <row r="38815" spans="39:39">
      <c r="AM38815" s="445"/>
    </row>
    <row r="38816" spans="39:39">
      <c r="AM38816" s="445"/>
    </row>
    <row r="38817" spans="39:39">
      <c r="AM38817" s="445"/>
    </row>
    <row r="38818" spans="39:39">
      <c r="AM38818" s="445"/>
    </row>
    <row r="38819" spans="39:39">
      <c r="AM38819" s="445"/>
    </row>
    <row r="38820" spans="39:39">
      <c r="AM38820" s="445"/>
    </row>
    <row r="38821" spans="39:39">
      <c r="AM38821" s="445"/>
    </row>
    <row r="38822" spans="39:39">
      <c r="AM38822" s="445"/>
    </row>
    <row r="38823" spans="39:39">
      <c r="AM38823" s="445"/>
    </row>
    <row r="38824" spans="39:39">
      <c r="AM38824" s="445"/>
    </row>
    <row r="38825" spans="39:39">
      <c r="AM38825" s="445"/>
    </row>
    <row r="38826" spans="39:39">
      <c r="AM38826" s="445"/>
    </row>
    <row r="38827" spans="39:39">
      <c r="AM38827" s="445"/>
    </row>
    <row r="38828" spans="39:39">
      <c r="AM38828" s="445"/>
    </row>
    <row r="38829" spans="39:39">
      <c r="AM38829" s="445"/>
    </row>
    <row r="38830" spans="39:39">
      <c r="AM38830" s="445"/>
    </row>
    <row r="38831" spans="39:39">
      <c r="AM38831" s="445"/>
    </row>
    <row r="38832" spans="39:39">
      <c r="AM38832" s="445"/>
    </row>
    <row r="38833" spans="39:39">
      <c r="AM38833" s="445"/>
    </row>
    <row r="38834" spans="39:39">
      <c r="AM38834" s="445"/>
    </row>
    <row r="38835" spans="39:39">
      <c r="AM38835" s="445"/>
    </row>
    <row r="38836" spans="39:39">
      <c r="AM38836" s="445"/>
    </row>
    <row r="38837" spans="39:39">
      <c r="AM38837" s="445"/>
    </row>
    <row r="38838" spans="39:39">
      <c r="AM38838" s="445"/>
    </row>
    <row r="38839" spans="39:39">
      <c r="AM38839" s="445"/>
    </row>
    <row r="38840" spans="39:39">
      <c r="AM38840" s="445"/>
    </row>
    <row r="38841" spans="39:39">
      <c r="AM38841" s="445"/>
    </row>
    <row r="38842" spans="39:39">
      <c r="AM38842" s="445"/>
    </row>
    <row r="38843" spans="39:39">
      <c r="AM38843" s="445"/>
    </row>
    <row r="38844" spans="39:39">
      <c r="AM38844" s="445"/>
    </row>
    <row r="38845" spans="39:39">
      <c r="AM38845" s="445"/>
    </row>
    <row r="38846" spans="39:39">
      <c r="AM38846" s="445"/>
    </row>
    <row r="38847" spans="39:39">
      <c r="AM38847" s="445"/>
    </row>
    <row r="38848" spans="39:39">
      <c r="AM38848" s="445"/>
    </row>
    <row r="38849" spans="39:39">
      <c r="AM38849" s="445"/>
    </row>
    <row r="38850" spans="39:39">
      <c r="AM38850" s="445"/>
    </row>
    <row r="38851" spans="39:39">
      <c r="AM38851" s="445"/>
    </row>
    <row r="38852" spans="39:39">
      <c r="AM38852" s="445"/>
    </row>
    <row r="38853" spans="39:39">
      <c r="AM38853" s="445"/>
    </row>
    <row r="38854" spans="39:39">
      <c r="AM38854" s="445"/>
    </row>
    <row r="38855" spans="39:39">
      <c r="AM38855" s="445"/>
    </row>
    <row r="38856" spans="39:39">
      <c r="AM38856" s="445"/>
    </row>
    <row r="38857" spans="39:39">
      <c r="AM38857" s="445"/>
    </row>
    <row r="38858" spans="39:39">
      <c r="AM38858" s="445"/>
    </row>
    <row r="38859" spans="39:39">
      <c r="AM38859" s="445"/>
    </row>
    <row r="38860" spans="39:39">
      <c r="AM38860" s="445"/>
    </row>
    <row r="38861" spans="39:39">
      <c r="AM38861" s="445"/>
    </row>
    <row r="38862" spans="39:39">
      <c r="AM38862" s="445"/>
    </row>
    <row r="38863" spans="39:39">
      <c r="AM38863" s="445"/>
    </row>
    <row r="38864" spans="39:39">
      <c r="AM38864" s="445"/>
    </row>
    <row r="38865" spans="39:39">
      <c r="AM38865" s="445"/>
    </row>
    <row r="38866" spans="39:39">
      <c r="AM38866" s="445"/>
    </row>
    <row r="38867" spans="39:39">
      <c r="AM38867" s="445"/>
    </row>
    <row r="38868" spans="39:39">
      <c r="AM38868" s="445"/>
    </row>
    <row r="38869" spans="39:39">
      <c r="AM38869" s="445"/>
    </row>
    <row r="38870" spans="39:39">
      <c r="AM38870" s="445"/>
    </row>
    <row r="38871" spans="39:39">
      <c r="AM38871" s="445"/>
    </row>
    <row r="38872" spans="39:39">
      <c r="AM38872" s="445"/>
    </row>
    <row r="38873" spans="39:39">
      <c r="AM38873" s="445"/>
    </row>
    <row r="38874" spans="39:39">
      <c r="AM38874" s="445"/>
    </row>
    <row r="38875" spans="39:39">
      <c r="AM38875" s="445"/>
    </row>
    <row r="38876" spans="39:39">
      <c r="AM38876" s="445"/>
    </row>
    <row r="38877" spans="39:39">
      <c r="AM38877" s="445"/>
    </row>
    <row r="38878" spans="39:39">
      <c r="AM38878" s="445"/>
    </row>
    <row r="38879" spans="39:39">
      <c r="AM38879" s="445"/>
    </row>
    <row r="38880" spans="39:39">
      <c r="AM38880" s="445"/>
    </row>
    <row r="38881" spans="39:39">
      <c r="AM38881" s="445"/>
    </row>
    <row r="38882" spans="39:39">
      <c r="AM38882" s="445"/>
    </row>
    <row r="38883" spans="39:39">
      <c r="AM38883" s="445"/>
    </row>
    <row r="38884" spans="39:39">
      <c r="AM38884" s="445"/>
    </row>
    <row r="38885" spans="39:39">
      <c r="AM38885" s="445"/>
    </row>
    <row r="38886" spans="39:39">
      <c r="AM38886" s="445"/>
    </row>
    <row r="38887" spans="39:39">
      <c r="AM38887" s="445"/>
    </row>
    <row r="38888" spans="39:39">
      <c r="AM38888" s="445"/>
    </row>
    <row r="38889" spans="39:39">
      <c r="AM38889" s="445"/>
    </row>
    <row r="38890" spans="39:39">
      <c r="AM38890" s="445"/>
    </row>
    <row r="38891" spans="39:39">
      <c r="AM38891" s="445"/>
    </row>
    <row r="38892" spans="39:39">
      <c r="AM38892" s="445"/>
    </row>
    <row r="38893" spans="39:39">
      <c r="AM38893" s="445"/>
    </row>
    <row r="38894" spans="39:39">
      <c r="AM38894" s="445"/>
    </row>
    <row r="38895" spans="39:39">
      <c r="AM38895" s="445"/>
    </row>
    <row r="38896" spans="39:39">
      <c r="AM38896" s="445"/>
    </row>
    <row r="38897" spans="39:39">
      <c r="AM38897" s="445"/>
    </row>
    <row r="38898" spans="39:39">
      <c r="AM38898" s="445"/>
    </row>
    <row r="38899" spans="39:39">
      <c r="AM38899" s="445"/>
    </row>
    <row r="38900" spans="39:39">
      <c r="AM38900" s="445"/>
    </row>
    <row r="38901" spans="39:39">
      <c r="AM38901" s="445"/>
    </row>
    <row r="38902" spans="39:39">
      <c r="AM38902" s="445"/>
    </row>
    <row r="38903" spans="39:39">
      <c r="AM38903" s="445"/>
    </row>
    <row r="38904" spans="39:39">
      <c r="AM38904" s="445"/>
    </row>
    <row r="38905" spans="39:39">
      <c r="AM38905" s="445"/>
    </row>
    <row r="38906" spans="39:39">
      <c r="AM38906" s="445"/>
    </row>
    <row r="38907" spans="39:39">
      <c r="AM38907" s="445"/>
    </row>
    <row r="38908" spans="39:39">
      <c r="AM38908" s="445"/>
    </row>
    <row r="38909" spans="39:39">
      <c r="AM38909" s="445"/>
    </row>
    <row r="38910" spans="39:39">
      <c r="AM38910" s="445"/>
    </row>
    <row r="38911" spans="39:39">
      <c r="AM38911" s="445"/>
    </row>
    <row r="38912" spans="39:39">
      <c r="AM38912" s="445"/>
    </row>
    <row r="38913" spans="39:39">
      <c r="AM38913" s="445"/>
    </row>
    <row r="38914" spans="39:39">
      <c r="AM38914" s="445"/>
    </row>
    <row r="38915" spans="39:39">
      <c r="AM38915" s="445"/>
    </row>
    <row r="38916" spans="39:39">
      <c r="AM38916" s="445"/>
    </row>
    <row r="38917" spans="39:39">
      <c r="AM38917" s="445"/>
    </row>
    <row r="38918" spans="39:39">
      <c r="AM38918" s="445"/>
    </row>
    <row r="38919" spans="39:39">
      <c r="AM38919" s="445"/>
    </row>
    <row r="38920" spans="39:39">
      <c r="AM38920" s="445"/>
    </row>
    <row r="38921" spans="39:39">
      <c r="AM38921" s="445"/>
    </row>
    <row r="38922" spans="39:39">
      <c r="AM38922" s="445"/>
    </row>
    <row r="38923" spans="39:39">
      <c r="AM38923" s="445"/>
    </row>
    <row r="38924" spans="39:39">
      <c r="AM38924" s="445"/>
    </row>
    <row r="38925" spans="39:39">
      <c r="AM38925" s="445"/>
    </row>
    <row r="38926" spans="39:39">
      <c r="AM38926" s="445"/>
    </row>
    <row r="38927" spans="39:39">
      <c r="AM38927" s="445"/>
    </row>
    <row r="38928" spans="39:39">
      <c r="AM38928" s="445"/>
    </row>
    <row r="38929" spans="39:39">
      <c r="AM38929" s="445"/>
    </row>
    <row r="38930" spans="39:39">
      <c r="AM38930" s="445"/>
    </row>
    <row r="38931" spans="39:39">
      <c r="AM38931" s="445"/>
    </row>
    <row r="38932" spans="39:39">
      <c r="AM38932" s="445"/>
    </row>
    <row r="38933" spans="39:39">
      <c r="AM38933" s="445"/>
    </row>
    <row r="38934" spans="39:39">
      <c r="AM38934" s="445"/>
    </row>
    <row r="38935" spans="39:39">
      <c r="AM38935" s="445"/>
    </row>
    <row r="38936" spans="39:39">
      <c r="AM38936" s="445"/>
    </row>
    <row r="38937" spans="39:39">
      <c r="AM38937" s="445"/>
    </row>
    <row r="38938" spans="39:39">
      <c r="AM38938" s="445"/>
    </row>
    <row r="38939" spans="39:39">
      <c r="AM38939" s="445"/>
    </row>
    <row r="38940" spans="39:39">
      <c r="AM38940" s="445"/>
    </row>
    <row r="38941" spans="39:39">
      <c r="AM38941" s="445"/>
    </row>
    <row r="38942" spans="39:39">
      <c r="AM38942" s="445"/>
    </row>
    <row r="38943" spans="39:39">
      <c r="AM38943" s="445"/>
    </row>
    <row r="38944" spans="39:39">
      <c r="AM38944" s="445"/>
    </row>
    <row r="38945" spans="39:39">
      <c r="AM38945" s="445"/>
    </row>
    <row r="38946" spans="39:39">
      <c r="AM38946" s="445"/>
    </row>
    <row r="38947" spans="39:39">
      <c r="AM38947" s="445"/>
    </row>
    <row r="38948" spans="39:39">
      <c r="AM38948" s="445"/>
    </row>
    <row r="38949" spans="39:39">
      <c r="AM38949" s="445"/>
    </row>
    <row r="38950" spans="39:39">
      <c r="AM38950" s="445"/>
    </row>
    <row r="38951" spans="39:39">
      <c r="AM38951" s="445"/>
    </row>
    <row r="38952" spans="39:39">
      <c r="AM38952" s="445"/>
    </row>
    <row r="38953" spans="39:39">
      <c r="AM38953" s="445"/>
    </row>
    <row r="38954" spans="39:39">
      <c r="AM38954" s="445"/>
    </row>
    <row r="38955" spans="39:39">
      <c r="AM38955" s="445"/>
    </row>
    <row r="38956" spans="39:39">
      <c r="AM38956" s="445"/>
    </row>
    <row r="38957" spans="39:39">
      <c r="AM38957" s="445"/>
    </row>
    <row r="38958" spans="39:39">
      <c r="AM38958" s="445"/>
    </row>
    <row r="38959" spans="39:39">
      <c r="AM38959" s="445"/>
    </row>
    <row r="38960" spans="39:39">
      <c r="AM38960" s="445"/>
    </row>
    <row r="38961" spans="39:39">
      <c r="AM38961" s="445"/>
    </row>
    <row r="38962" spans="39:39">
      <c r="AM38962" s="445"/>
    </row>
    <row r="38963" spans="39:39">
      <c r="AM38963" s="445"/>
    </row>
    <row r="38964" spans="39:39">
      <c r="AM38964" s="445"/>
    </row>
    <row r="38965" spans="39:39">
      <c r="AM38965" s="445"/>
    </row>
    <row r="38966" spans="39:39">
      <c r="AM38966" s="445"/>
    </row>
    <row r="38967" spans="39:39">
      <c r="AM38967" s="445"/>
    </row>
    <row r="38968" spans="39:39">
      <c r="AM38968" s="445"/>
    </row>
    <row r="38969" spans="39:39">
      <c r="AM38969" s="445"/>
    </row>
    <row r="38970" spans="39:39">
      <c r="AM38970" s="445"/>
    </row>
    <row r="38971" spans="39:39">
      <c r="AM38971" s="445"/>
    </row>
    <row r="38972" spans="39:39">
      <c r="AM38972" s="445"/>
    </row>
    <row r="38973" spans="39:39">
      <c r="AM38973" s="445"/>
    </row>
    <row r="38974" spans="39:39">
      <c r="AM38974" s="445"/>
    </row>
    <row r="38975" spans="39:39">
      <c r="AM38975" s="445"/>
    </row>
    <row r="38976" spans="39:39">
      <c r="AM38976" s="445"/>
    </row>
    <row r="38977" spans="39:39">
      <c r="AM38977" s="445"/>
    </row>
    <row r="38978" spans="39:39">
      <c r="AM38978" s="445"/>
    </row>
    <row r="38979" spans="39:39">
      <c r="AM38979" s="445"/>
    </row>
    <row r="38980" spans="39:39">
      <c r="AM38980" s="445"/>
    </row>
    <row r="38981" spans="39:39">
      <c r="AM38981" s="445"/>
    </row>
    <row r="38982" spans="39:39">
      <c r="AM38982" s="445"/>
    </row>
    <row r="38983" spans="39:39">
      <c r="AM38983" s="445"/>
    </row>
    <row r="38984" spans="39:39">
      <c r="AM38984" s="445"/>
    </row>
    <row r="38985" spans="39:39">
      <c r="AM38985" s="445"/>
    </row>
    <row r="38986" spans="39:39">
      <c r="AM38986" s="445"/>
    </row>
    <row r="38987" spans="39:39">
      <c r="AM38987" s="445"/>
    </row>
    <row r="38988" spans="39:39">
      <c r="AM38988" s="445"/>
    </row>
    <row r="38989" spans="39:39">
      <c r="AM38989" s="445"/>
    </row>
    <row r="38990" spans="39:39">
      <c r="AM38990" s="445"/>
    </row>
    <row r="38991" spans="39:39">
      <c r="AM38991" s="445"/>
    </row>
    <row r="38992" spans="39:39">
      <c r="AM38992" s="445"/>
    </row>
    <row r="38993" spans="39:39">
      <c r="AM38993" s="445"/>
    </row>
    <row r="38994" spans="39:39">
      <c r="AM38994" s="445"/>
    </row>
    <row r="38995" spans="39:39">
      <c r="AM38995" s="445"/>
    </row>
    <row r="38996" spans="39:39">
      <c r="AM38996" s="445"/>
    </row>
    <row r="38997" spans="39:39">
      <c r="AM38997" s="445"/>
    </row>
    <row r="38998" spans="39:39">
      <c r="AM38998" s="445"/>
    </row>
    <row r="38999" spans="39:39">
      <c r="AM38999" s="445"/>
    </row>
    <row r="39000" spans="39:39">
      <c r="AM39000" s="445"/>
    </row>
    <row r="39001" spans="39:39">
      <c r="AM39001" s="445"/>
    </row>
    <row r="39002" spans="39:39">
      <c r="AM39002" s="445"/>
    </row>
    <row r="39003" spans="39:39">
      <c r="AM39003" s="445"/>
    </row>
    <row r="39004" spans="39:39">
      <c r="AM39004" s="445"/>
    </row>
    <row r="39005" spans="39:39">
      <c r="AM39005" s="445"/>
    </row>
    <row r="39006" spans="39:39">
      <c r="AM39006" s="445"/>
    </row>
    <row r="39007" spans="39:39">
      <c r="AM39007" s="445"/>
    </row>
    <row r="39008" spans="39:39">
      <c r="AM39008" s="445"/>
    </row>
    <row r="39009" spans="39:39">
      <c r="AM39009" s="445"/>
    </row>
    <row r="39010" spans="39:39">
      <c r="AM39010" s="445"/>
    </row>
    <row r="39011" spans="39:39">
      <c r="AM39011" s="445"/>
    </row>
    <row r="39012" spans="39:39">
      <c r="AM39012" s="445"/>
    </row>
    <row r="39013" spans="39:39">
      <c r="AM39013" s="445"/>
    </row>
    <row r="39014" spans="39:39">
      <c r="AM39014" s="445"/>
    </row>
    <row r="39015" spans="39:39">
      <c r="AM39015" s="445"/>
    </row>
    <row r="39016" spans="39:39">
      <c r="AM39016" s="445"/>
    </row>
    <row r="39017" spans="39:39">
      <c r="AM39017" s="445"/>
    </row>
    <row r="39018" spans="39:39">
      <c r="AM39018" s="445"/>
    </row>
    <row r="39019" spans="39:39">
      <c r="AM39019" s="445"/>
    </row>
    <row r="39020" spans="39:39">
      <c r="AM39020" s="445"/>
    </row>
    <row r="39021" spans="39:39">
      <c r="AM39021" s="445"/>
    </row>
    <row r="39022" spans="39:39">
      <c r="AM39022" s="445"/>
    </row>
    <row r="39023" spans="39:39">
      <c r="AM39023" s="445"/>
    </row>
    <row r="39024" spans="39:39">
      <c r="AM39024" s="445"/>
    </row>
    <row r="39025" spans="39:39">
      <c r="AM39025" s="445"/>
    </row>
    <row r="39026" spans="39:39">
      <c r="AM39026" s="445"/>
    </row>
    <row r="39027" spans="39:39">
      <c r="AM39027" s="445"/>
    </row>
    <row r="39028" spans="39:39">
      <c r="AM39028" s="445"/>
    </row>
    <row r="39029" spans="39:39">
      <c r="AM39029" s="445"/>
    </row>
    <row r="39030" spans="39:39">
      <c r="AM39030" s="445"/>
    </row>
    <row r="39031" spans="39:39">
      <c r="AM39031" s="445"/>
    </row>
    <row r="39032" spans="39:39">
      <c r="AM39032" s="445"/>
    </row>
    <row r="39033" spans="39:39">
      <c r="AM39033" s="445"/>
    </row>
    <row r="39034" spans="39:39">
      <c r="AM39034" s="445"/>
    </row>
    <row r="39035" spans="39:39">
      <c r="AM39035" s="445"/>
    </row>
    <row r="39036" spans="39:39">
      <c r="AM39036" s="445"/>
    </row>
    <row r="39037" spans="39:39">
      <c r="AM39037" s="445"/>
    </row>
    <row r="39038" spans="39:39">
      <c r="AM39038" s="445"/>
    </row>
    <row r="39039" spans="39:39">
      <c r="AM39039" s="445"/>
    </row>
    <row r="39040" spans="39:39">
      <c r="AM39040" s="445"/>
    </row>
    <row r="39041" spans="39:39">
      <c r="AM39041" s="445"/>
    </row>
    <row r="39042" spans="39:39">
      <c r="AM39042" s="445"/>
    </row>
    <row r="39043" spans="39:39">
      <c r="AM39043" s="445"/>
    </row>
    <row r="39044" spans="39:39">
      <c r="AM39044" s="445"/>
    </row>
    <row r="39045" spans="39:39">
      <c r="AM39045" s="445"/>
    </row>
    <row r="39046" spans="39:39">
      <c r="AM39046" s="445"/>
    </row>
    <row r="39047" spans="39:39">
      <c r="AM39047" s="445"/>
    </row>
    <row r="39048" spans="39:39">
      <c r="AM39048" s="445"/>
    </row>
    <row r="39049" spans="39:39">
      <c r="AM39049" s="445"/>
    </row>
    <row r="39050" spans="39:39">
      <c r="AM39050" s="445"/>
    </row>
    <row r="39051" spans="39:39">
      <c r="AM39051" s="445"/>
    </row>
    <row r="39052" spans="39:39">
      <c r="AM39052" s="445"/>
    </row>
    <row r="39053" spans="39:39">
      <c r="AM39053" s="445"/>
    </row>
    <row r="39054" spans="39:39">
      <c r="AM39054" s="445"/>
    </row>
    <row r="39055" spans="39:39">
      <c r="AM39055" s="445"/>
    </row>
    <row r="39056" spans="39:39">
      <c r="AM39056" s="445"/>
    </row>
    <row r="39057" spans="39:39">
      <c r="AM39057" s="445"/>
    </row>
    <row r="39058" spans="39:39">
      <c r="AM39058" s="445"/>
    </row>
    <row r="39059" spans="39:39">
      <c r="AM39059" s="445"/>
    </row>
    <row r="39060" spans="39:39">
      <c r="AM39060" s="445"/>
    </row>
    <row r="39061" spans="39:39">
      <c r="AM39061" s="445"/>
    </row>
    <row r="39062" spans="39:39">
      <c r="AM39062" s="445"/>
    </row>
    <row r="39063" spans="39:39">
      <c r="AM39063" s="445"/>
    </row>
    <row r="39064" spans="39:39">
      <c r="AM39064" s="445"/>
    </row>
    <row r="39065" spans="39:39">
      <c r="AM39065" s="445"/>
    </row>
    <row r="39066" spans="39:39">
      <c r="AM39066" s="445"/>
    </row>
    <row r="39067" spans="39:39">
      <c r="AM39067" s="445"/>
    </row>
    <row r="39068" spans="39:39">
      <c r="AM39068" s="445"/>
    </row>
    <row r="39069" spans="39:39">
      <c r="AM39069" s="445"/>
    </row>
    <row r="39070" spans="39:39">
      <c r="AM39070" s="445"/>
    </row>
    <row r="39071" spans="39:39">
      <c r="AM39071" s="445"/>
    </row>
    <row r="39072" spans="39:39">
      <c r="AM39072" s="445"/>
    </row>
    <row r="39073" spans="39:39">
      <c r="AM39073" s="445"/>
    </row>
    <row r="39074" spans="39:39">
      <c r="AM39074" s="445"/>
    </row>
    <row r="39075" spans="39:39">
      <c r="AM39075" s="445"/>
    </row>
    <row r="39076" spans="39:39">
      <c r="AM39076" s="445"/>
    </row>
    <row r="39077" spans="39:39">
      <c r="AM39077" s="445"/>
    </row>
    <row r="39078" spans="39:39">
      <c r="AM39078" s="445"/>
    </row>
    <row r="39079" spans="39:39">
      <c r="AM39079" s="445"/>
    </row>
    <row r="39080" spans="39:39">
      <c r="AM39080" s="445"/>
    </row>
    <row r="39081" spans="39:39">
      <c r="AM39081" s="445"/>
    </row>
    <row r="39082" spans="39:39">
      <c r="AM39082" s="445"/>
    </row>
    <row r="39083" spans="39:39">
      <c r="AM39083" s="445"/>
    </row>
    <row r="39084" spans="39:39">
      <c r="AM39084" s="445"/>
    </row>
    <row r="39085" spans="39:39">
      <c r="AM39085" s="445"/>
    </row>
    <row r="39086" spans="39:39">
      <c r="AM39086" s="445"/>
    </row>
    <row r="39087" spans="39:39">
      <c r="AM39087" s="445"/>
    </row>
    <row r="39088" spans="39:39">
      <c r="AM39088" s="445"/>
    </row>
    <row r="39089" spans="39:39">
      <c r="AM39089" s="445"/>
    </row>
    <row r="39090" spans="39:39">
      <c r="AM39090" s="445"/>
    </row>
    <row r="39091" spans="39:39">
      <c r="AM39091" s="445"/>
    </row>
    <row r="39092" spans="39:39">
      <c r="AM39092" s="445"/>
    </row>
    <row r="39093" spans="39:39">
      <c r="AM39093" s="445"/>
    </row>
    <row r="39094" spans="39:39">
      <c r="AM39094" s="445"/>
    </row>
    <row r="39095" spans="39:39">
      <c r="AM39095" s="445"/>
    </row>
    <row r="39096" spans="39:39">
      <c r="AM39096" s="445"/>
    </row>
    <row r="39097" spans="39:39">
      <c r="AM39097" s="445"/>
    </row>
    <row r="39098" spans="39:39">
      <c r="AM39098" s="445"/>
    </row>
    <row r="39099" spans="39:39">
      <c r="AM39099" s="445"/>
    </row>
    <row r="39100" spans="39:39">
      <c r="AM39100" s="445"/>
    </row>
    <row r="39101" spans="39:39">
      <c r="AM39101" s="445"/>
    </row>
    <row r="39102" spans="39:39">
      <c r="AM39102" s="445"/>
    </row>
    <row r="39103" spans="39:39">
      <c r="AM39103" s="445"/>
    </row>
    <row r="39104" spans="39:39">
      <c r="AM39104" s="445"/>
    </row>
    <row r="39105" spans="39:39">
      <c r="AM39105" s="445"/>
    </row>
    <row r="39106" spans="39:39">
      <c r="AM39106" s="445"/>
    </row>
    <row r="39107" spans="39:39">
      <c r="AM39107" s="445"/>
    </row>
    <row r="39108" spans="39:39">
      <c r="AM39108" s="445"/>
    </row>
    <row r="39109" spans="39:39">
      <c r="AM39109" s="445"/>
    </row>
    <row r="39110" spans="39:39">
      <c r="AM39110" s="445"/>
    </row>
    <row r="39111" spans="39:39">
      <c r="AM39111" s="445"/>
    </row>
    <row r="39112" spans="39:39">
      <c r="AM39112" s="445"/>
    </row>
    <row r="39113" spans="39:39">
      <c r="AM39113" s="445"/>
    </row>
    <row r="39114" spans="39:39">
      <c r="AM39114" s="445"/>
    </row>
    <row r="39115" spans="39:39">
      <c r="AM39115" s="445"/>
    </row>
    <row r="39116" spans="39:39">
      <c r="AM39116" s="445"/>
    </row>
    <row r="39117" spans="39:39">
      <c r="AM39117" s="445"/>
    </row>
    <row r="39118" spans="39:39">
      <c r="AM39118" s="445"/>
    </row>
    <row r="39119" spans="39:39">
      <c r="AM39119" s="445"/>
    </row>
    <row r="39120" spans="39:39">
      <c r="AM39120" s="445"/>
    </row>
    <row r="39121" spans="39:39">
      <c r="AM39121" s="445"/>
    </row>
    <row r="39122" spans="39:39">
      <c r="AM39122" s="445"/>
    </row>
    <row r="39123" spans="39:39">
      <c r="AM39123" s="445"/>
    </row>
    <row r="39124" spans="39:39">
      <c r="AM39124" s="445"/>
    </row>
    <row r="39125" spans="39:39">
      <c r="AM39125" s="445"/>
    </row>
    <row r="39126" spans="39:39">
      <c r="AM39126" s="445"/>
    </row>
    <row r="39127" spans="39:39">
      <c r="AM39127" s="445"/>
    </row>
    <row r="39128" spans="39:39">
      <c r="AM39128" s="445"/>
    </row>
    <row r="39129" spans="39:39">
      <c r="AM39129" s="445"/>
    </row>
    <row r="39130" spans="39:39">
      <c r="AM39130" s="445"/>
    </row>
    <row r="39131" spans="39:39">
      <c r="AM39131" s="445"/>
    </row>
    <row r="39132" spans="39:39">
      <c r="AM39132" s="445"/>
    </row>
    <row r="39133" spans="39:39">
      <c r="AM39133" s="445"/>
    </row>
    <row r="39134" spans="39:39">
      <c r="AM39134" s="445"/>
    </row>
    <row r="39135" spans="39:39">
      <c r="AM39135" s="445"/>
    </row>
    <row r="39136" spans="39:39">
      <c r="AM39136" s="445"/>
    </row>
    <row r="39137" spans="39:39">
      <c r="AM39137" s="445"/>
    </row>
    <row r="39138" spans="39:39">
      <c r="AM39138" s="445"/>
    </row>
    <row r="39139" spans="39:39">
      <c r="AM39139" s="445"/>
    </row>
    <row r="39140" spans="39:39">
      <c r="AM39140" s="445"/>
    </row>
    <row r="39141" spans="39:39">
      <c r="AM39141" s="445"/>
    </row>
    <row r="39142" spans="39:39">
      <c r="AM39142" s="445"/>
    </row>
    <row r="39143" spans="39:39">
      <c r="AM39143" s="445"/>
    </row>
    <row r="39144" spans="39:39">
      <c r="AM39144" s="445"/>
    </row>
    <row r="39145" spans="39:39">
      <c r="AM39145" s="445"/>
    </row>
    <row r="39146" spans="39:39">
      <c r="AM39146" s="445"/>
    </row>
    <row r="39147" spans="39:39">
      <c r="AM39147" s="445"/>
    </row>
    <row r="39148" spans="39:39">
      <c r="AM39148" s="445"/>
    </row>
    <row r="39149" spans="39:39">
      <c r="AM39149" s="445"/>
    </row>
    <row r="39150" spans="39:39">
      <c r="AM39150" s="445"/>
    </row>
    <row r="39151" spans="39:39">
      <c r="AM39151" s="445"/>
    </row>
    <row r="39152" spans="39:39">
      <c r="AM39152" s="445"/>
    </row>
    <row r="39153" spans="39:39">
      <c r="AM39153" s="445"/>
    </row>
    <row r="39154" spans="39:39">
      <c r="AM39154" s="445"/>
    </row>
    <row r="39155" spans="39:39">
      <c r="AM39155" s="445"/>
    </row>
    <row r="39156" spans="39:39">
      <c r="AM39156" s="445"/>
    </row>
    <row r="39157" spans="39:39">
      <c r="AM39157" s="445"/>
    </row>
    <row r="39158" spans="39:39">
      <c r="AM39158" s="445"/>
    </row>
    <row r="39159" spans="39:39">
      <c r="AM39159" s="445"/>
    </row>
    <row r="39160" spans="39:39">
      <c r="AM39160" s="445"/>
    </row>
    <row r="39161" spans="39:39">
      <c r="AM39161" s="445"/>
    </row>
    <row r="39162" spans="39:39">
      <c r="AM39162" s="445"/>
    </row>
    <row r="39163" spans="39:39">
      <c r="AM39163" s="445"/>
    </row>
    <row r="39164" spans="39:39">
      <c r="AM39164" s="445"/>
    </row>
    <row r="39165" spans="39:39">
      <c r="AM39165" s="445"/>
    </row>
    <row r="39166" spans="39:39">
      <c r="AM39166" s="445"/>
    </row>
    <row r="39167" spans="39:39">
      <c r="AM39167" s="445"/>
    </row>
    <row r="39168" spans="39:39">
      <c r="AM39168" s="445"/>
    </row>
    <row r="39169" spans="39:39">
      <c r="AM39169" s="445"/>
    </row>
    <row r="39170" spans="39:39">
      <c r="AM39170" s="445"/>
    </row>
    <row r="39171" spans="39:39">
      <c r="AM39171" s="445"/>
    </row>
    <row r="39172" spans="39:39">
      <c r="AM39172" s="445"/>
    </row>
    <row r="39173" spans="39:39">
      <c r="AM39173" s="445"/>
    </row>
    <row r="39174" spans="39:39">
      <c r="AM39174" s="445"/>
    </row>
    <row r="39175" spans="39:39">
      <c r="AM39175" s="445"/>
    </row>
    <row r="39176" spans="39:39">
      <c r="AM39176" s="445"/>
    </row>
    <row r="39177" spans="39:39">
      <c r="AM39177" s="445"/>
    </row>
    <row r="39178" spans="39:39">
      <c r="AM39178" s="445"/>
    </row>
    <row r="39179" spans="39:39">
      <c r="AM39179" s="445"/>
    </row>
    <row r="39180" spans="39:39">
      <c r="AM39180" s="445"/>
    </row>
    <row r="39181" spans="39:39">
      <c r="AM39181" s="445"/>
    </row>
    <row r="39182" spans="39:39">
      <c r="AM39182" s="445"/>
    </row>
    <row r="39183" spans="39:39">
      <c r="AM39183" s="445"/>
    </row>
    <row r="39184" spans="39:39">
      <c r="AM39184" s="445"/>
    </row>
    <row r="39185" spans="39:39">
      <c r="AM39185" s="445"/>
    </row>
    <row r="39186" spans="39:39">
      <c r="AM39186" s="445"/>
    </row>
    <row r="39187" spans="39:39">
      <c r="AM39187" s="445"/>
    </row>
    <row r="39188" spans="39:39">
      <c r="AM39188" s="445"/>
    </row>
    <row r="39189" spans="39:39">
      <c r="AM39189" s="445"/>
    </row>
    <row r="39190" spans="39:39">
      <c r="AM39190" s="445"/>
    </row>
    <row r="39191" spans="39:39">
      <c r="AM39191" s="445"/>
    </row>
    <row r="39192" spans="39:39">
      <c r="AM39192" s="445"/>
    </row>
    <row r="39193" spans="39:39">
      <c r="AM39193" s="445"/>
    </row>
    <row r="39194" spans="39:39">
      <c r="AM39194" s="445"/>
    </row>
    <row r="39195" spans="39:39">
      <c r="AM39195" s="445"/>
    </row>
    <row r="39196" spans="39:39">
      <c r="AM39196" s="445"/>
    </row>
    <row r="39197" spans="39:39">
      <c r="AM39197" s="445"/>
    </row>
    <row r="39198" spans="39:39">
      <c r="AM39198" s="445"/>
    </row>
    <row r="39199" spans="39:39">
      <c r="AM39199" s="445"/>
    </row>
    <row r="39200" spans="39:39">
      <c r="AM39200" s="445"/>
    </row>
    <row r="39201" spans="39:39">
      <c r="AM39201" s="445"/>
    </row>
    <row r="39202" spans="39:39">
      <c r="AM39202" s="445"/>
    </row>
    <row r="39203" spans="39:39">
      <c r="AM39203" s="445"/>
    </row>
    <row r="39204" spans="39:39">
      <c r="AM39204" s="445"/>
    </row>
    <row r="39205" spans="39:39">
      <c r="AM39205" s="445"/>
    </row>
    <row r="39206" spans="39:39">
      <c r="AM39206" s="445"/>
    </row>
    <row r="39207" spans="39:39">
      <c r="AM39207" s="445"/>
    </row>
    <row r="39208" spans="39:39">
      <c r="AM39208" s="445"/>
    </row>
    <row r="39209" spans="39:39">
      <c r="AM39209" s="445"/>
    </row>
    <row r="39210" spans="39:39">
      <c r="AM39210" s="445"/>
    </row>
    <row r="39211" spans="39:39">
      <c r="AM39211" s="445"/>
    </row>
    <row r="39212" spans="39:39">
      <c r="AM39212" s="445"/>
    </row>
    <row r="39213" spans="39:39">
      <c r="AM39213" s="445"/>
    </row>
    <row r="39214" spans="39:39">
      <c r="AM39214" s="445"/>
    </row>
    <row r="39215" spans="39:39">
      <c r="AM39215" s="445"/>
    </row>
    <row r="39216" spans="39:39">
      <c r="AM39216" s="445"/>
    </row>
    <row r="39217" spans="39:39">
      <c r="AM39217" s="445"/>
    </row>
    <row r="39218" spans="39:39">
      <c r="AM39218" s="445"/>
    </row>
    <row r="39219" spans="39:39">
      <c r="AM39219" s="445"/>
    </row>
    <row r="39220" spans="39:39">
      <c r="AM39220" s="445"/>
    </row>
    <row r="39221" spans="39:39">
      <c r="AM39221" s="445"/>
    </row>
    <row r="39222" spans="39:39">
      <c r="AM39222" s="445"/>
    </row>
    <row r="39223" spans="39:39">
      <c r="AM39223" s="445"/>
    </row>
    <row r="39224" spans="39:39">
      <c r="AM39224" s="445"/>
    </row>
    <row r="39225" spans="39:39">
      <c r="AM39225" s="445"/>
    </row>
    <row r="39226" spans="39:39">
      <c r="AM39226" s="445"/>
    </row>
    <row r="39227" spans="39:39">
      <c r="AM39227" s="445"/>
    </row>
    <row r="39228" spans="39:39">
      <c r="AM39228" s="445"/>
    </row>
    <row r="39229" spans="39:39">
      <c r="AM39229" s="445"/>
    </row>
    <row r="39230" spans="39:39">
      <c r="AM39230" s="445"/>
    </row>
    <row r="39231" spans="39:39">
      <c r="AM39231" s="445"/>
    </row>
    <row r="39232" spans="39:39">
      <c r="AM39232" s="445"/>
    </row>
    <row r="39233" spans="39:39">
      <c r="AM39233" s="445"/>
    </row>
    <row r="39234" spans="39:39">
      <c r="AM39234" s="445"/>
    </row>
    <row r="39235" spans="39:39">
      <c r="AM39235" s="445"/>
    </row>
    <row r="39236" spans="39:39">
      <c r="AM39236" s="445"/>
    </row>
    <row r="39237" spans="39:39">
      <c r="AM39237" s="445"/>
    </row>
    <row r="39238" spans="39:39">
      <c r="AM39238" s="445"/>
    </row>
    <row r="39239" spans="39:39">
      <c r="AM39239" s="445"/>
    </row>
    <row r="39240" spans="39:39">
      <c r="AM39240" s="445"/>
    </row>
    <row r="39241" spans="39:39">
      <c r="AM39241" s="445"/>
    </row>
    <row r="39242" spans="39:39">
      <c r="AM39242" s="445"/>
    </row>
    <row r="39243" spans="39:39">
      <c r="AM39243" s="445"/>
    </row>
    <row r="39244" spans="39:39">
      <c r="AM39244" s="445"/>
    </row>
    <row r="39245" spans="39:39">
      <c r="AM39245" s="445"/>
    </row>
    <row r="39246" spans="39:39">
      <c r="AM39246" s="445"/>
    </row>
    <row r="39247" spans="39:39">
      <c r="AM39247" s="445"/>
    </row>
    <row r="39248" spans="39:39">
      <c r="AM39248" s="445"/>
    </row>
    <row r="39249" spans="39:39">
      <c r="AM39249" s="445"/>
    </row>
    <row r="39250" spans="39:39">
      <c r="AM39250" s="445"/>
    </row>
    <row r="39251" spans="39:39">
      <c r="AM39251" s="445"/>
    </row>
    <row r="39252" spans="39:39">
      <c r="AM39252" s="445"/>
    </row>
    <row r="39253" spans="39:39">
      <c r="AM39253" s="445"/>
    </row>
    <row r="39254" spans="39:39">
      <c r="AM39254" s="445"/>
    </row>
    <row r="39255" spans="39:39">
      <c r="AM39255" s="445"/>
    </row>
    <row r="39256" spans="39:39">
      <c r="AM39256" s="445"/>
    </row>
    <row r="39257" spans="39:39">
      <c r="AM39257" s="445"/>
    </row>
    <row r="39258" spans="39:39">
      <c r="AM39258" s="445"/>
    </row>
    <row r="39259" spans="39:39">
      <c r="AM39259" s="445"/>
    </row>
    <row r="39260" spans="39:39">
      <c r="AM39260" s="445"/>
    </row>
    <row r="39261" spans="39:39">
      <c r="AM39261" s="445"/>
    </row>
    <row r="39262" spans="39:39">
      <c r="AM39262" s="445"/>
    </row>
    <row r="39263" spans="39:39">
      <c r="AM39263" s="445"/>
    </row>
    <row r="39264" spans="39:39">
      <c r="AM39264" s="445"/>
    </row>
    <row r="39265" spans="39:39">
      <c r="AM39265" s="445"/>
    </row>
    <row r="39266" spans="39:39">
      <c r="AM39266" s="445"/>
    </row>
    <row r="39267" spans="39:39">
      <c r="AM39267" s="445"/>
    </row>
    <row r="39268" spans="39:39">
      <c r="AM39268" s="445"/>
    </row>
    <row r="39269" spans="39:39">
      <c r="AM39269" s="445"/>
    </row>
    <row r="39270" spans="39:39">
      <c r="AM39270" s="445"/>
    </row>
    <row r="39271" spans="39:39">
      <c r="AM39271" s="445"/>
    </row>
    <row r="39272" spans="39:39">
      <c r="AM39272" s="445"/>
    </row>
    <row r="39273" spans="39:39">
      <c r="AM39273" s="445"/>
    </row>
    <row r="39274" spans="39:39">
      <c r="AM39274" s="445"/>
    </row>
    <row r="39275" spans="39:39">
      <c r="AM39275" s="445"/>
    </row>
    <row r="39276" spans="39:39">
      <c r="AM39276" s="445"/>
    </row>
    <row r="39277" spans="39:39">
      <c r="AM39277" s="445"/>
    </row>
    <row r="39278" spans="39:39">
      <c r="AM39278" s="445"/>
    </row>
    <row r="39279" spans="39:39">
      <c r="AM39279" s="445"/>
    </row>
    <row r="39280" spans="39:39">
      <c r="AM39280" s="445"/>
    </row>
    <row r="39281" spans="39:39">
      <c r="AM39281" s="445"/>
    </row>
    <row r="39282" spans="39:39">
      <c r="AM39282" s="445"/>
    </row>
    <row r="39283" spans="39:39">
      <c r="AM39283" s="445"/>
    </row>
    <row r="39284" spans="39:39">
      <c r="AM39284" s="445"/>
    </row>
    <row r="39285" spans="39:39">
      <c r="AM39285" s="445"/>
    </row>
    <row r="39286" spans="39:39">
      <c r="AM39286" s="445"/>
    </row>
    <row r="39287" spans="39:39">
      <c r="AM39287" s="445"/>
    </row>
    <row r="39288" spans="39:39">
      <c r="AM39288" s="445"/>
    </row>
    <row r="39289" spans="39:39">
      <c r="AM39289" s="445"/>
    </row>
    <row r="39290" spans="39:39">
      <c r="AM39290" s="445"/>
    </row>
    <row r="39291" spans="39:39">
      <c r="AM39291" s="445"/>
    </row>
    <row r="39292" spans="39:39">
      <c r="AM39292" s="445"/>
    </row>
    <row r="39293" spans="39:39">
      <c r="AM39293" s="445"/>
    </row>
    <row r="39294" spans="39:39">
      <c r="AM39294" s="445"/>
    </row>
    <row r="39295" spans="39:39">
      <c r="AM39295" s="445"/>
    </row>
    <row r="39296" spans="39:39">
      <c r="AM39296" s="445"/>
    </row>
    <row r="39297" spans="39:39">
      <c r="AM39297" s="445"/>
    </row>
    <row r="39298" spans="39:39">
      <c r="AM39298" s="445"/>
    </row>
    <row r="39299" spans="39:39">
      <c r="AM39299" s="445"/>
    </row>
    <row r="39300" spans="39:39">
      <c r="AM39300" s="445"/>
    </row>
    <row r="39301" spans="39:39">
      <c r="AM39301" s="445"/>
    </row>
    <row r="39302" spans="39:39">
      <c r="AM39302" s="445"/>
    </row>
    <row r="39303" spans="39:39">
      <c r="AM39303" s="445"/>
    </row>
    <row r="39304" spans="39:39">
      <c r="AM39304" s="445"/>
    </row>
    <row r="39305" spans="39:39">
      <c r="AM39305" s="445"/>
    </row>
    <row r="39306" spans="39:39">
      <c r="AM39306" s="445"/>
    </row>
    <row r="39307" spans="39:39">
      <c r="AM39307" s="445"/>
    </row>
    <row r="39308" spans="39:39">
      <c r="AM39308" s="445"/>
    </row>
    <row r="39309" spans="39:39">
      <c r="AM39309" s="445"/>
    </row>
    <row r="39310" spans="39:39">
      <c r="AM39310" s="445"/>
    </row>
    <row r="39311" spans="39:39">
      <c r="AM39311" s="445"/>
    </row>
    <row r="39312" spans="39:39">
      <c r="AM39312" s="445"/>
    </row>
    <row r="39313" spans="39:39">
      <c r="AM39313" s="445"/>
    </row>
    <row r="39314" spans="39:39">
      <c r="AM39314" s="445"/>
    </row>
    <row r="39315" spans="39:39">
      <c r="AM39315" s="445"/>
    </row>
    <row r="39316" spans="39:39">
      <c r="AM39316" s="445"/>
    </row>
    <row r="39317" spans="39:39">
      <c r="AM39317" s="445"/>
    </row>
    <row r="39318" spans="39:39">
      <c r="AM39318" s="445"/>
    </row>
    <row r="39319" spans="39:39">
      <c r="AM39319" s="445"/>
    </row>
    <row r="39320" spans="39:39">
      <c r="AM39320" s="445"/>
    </row>
    <row r="39321" spans="39:39">
      <c r="AM39321" s="445"/>
    </row>
    <row r="39322" spans="39:39">
      <c r="AM39322" s="445"/>
    </row>
    <row r="39323" spans="39:39">
      <c r="AM39323" s="445"/>
    </row>
    <row r="39324" spans="39:39">
      <c r="AM39324" s="445"/>
    </row>
    <row r="39325" spans="39:39">
      <c r="AM39325" s="445"/>
    </row>
    <row r="39326" spans="39:39">
      <c r="AM39326" s="445"/>
    </row>
    <row r="39327" spans="39:39">
      <c r="AM39327" s="445"/>
    </row>
    <row r="39328" spans="39:39">
      <c r="AM39328" s="445"/>
    </row>
    <row r="39329" spans="39:39">
      <c r="AM39329" s="445"/>
    </row>
    <row r="39330" spans="39:39">
      <c r="AM39330" s="445"/>
    </row>
    <row r="39331" spans="39:39">
      <c r="AM39331" s="445"/>
    </row>
    <row r="39332" spans="39:39">
      <c r="AM39332" s="445"/>
    </row>
    <row r="39333" spans="39:39">
      <c r="AM39333" s="445"/>
    </row>
    <row r="39334" spans="39:39">
      <c r="AM39334" s="445"/>
    </row>
    <row r="39335" spans="39:39">
      <c r="AM39335" s="445"/>
    </row>
    <row r="39336" spans="39:39">
      <c r="AM39336" s="445"/>
    </row>
    <row r="39337" spans="39:39">
      <c r="AM39337" s="445"/>
    </row>
    <row r="39338" spans="39:39">
      <c r="AM39338" s="445"/>
    </row>
    <row r="39339" spans="39:39">
      <c r="AM39339" s="445"/>
    </row>
    <row r="39340" spans="39:39">
      <c r="AM39340" s="445"/>
    </row>
    <row r="39341" spans="39:39">
      <c r="AM39341" s="445"/>
    </row>
    <row r="39342" spans="39:39">
      <c r="AM39342" s="445"/>
    </row>
    <row r="39343" spans="39:39">
      <c r="AM39343" s="445"/>
    </row>
    <row r="39344" spans="39:39">
      <c r="AM39344" s="445"/>
    </row>
    <row r="39345" spans="39:39">
      <c r="AM39345" s="445"/>
    </row>
    <row r="39346" spans="39:39">
      <c r="AM39346" s="445"/>
    </row>
    <row r="39347" spans="39:39">
      <c r="AM39347" s="445"/>
    </row>
    <row r="39348" spans="39:39">
      <c r="AM39348" s="445"/>
    </row>
    <row r="39349" spans="39:39">
      <c r="AM39349" s="445"/>
    </row>
    <row r="39350" spans="39:39">
      <c r="AM39350" s="445"/>
    </row>
    <row r="39351" spans="39:39">
      <c r="AM39351" s="445"/>
    </row>
    <row r="39352" spans="39:39">
      <c r="AM39352" s="445"/>
    </row>
    <row r="39353" spans="39:39">
      <c r="AM39353" s="445"/>
    </row>
    <row r="39354" spans="39:39">
      <c r="AM39354" s="445"/>
    </row>
    <row r="39355" spans="39:39">
      <c r="AM39355" s="445"/>
    </row>
    <row r="39356" spans="39:39">
      <c r="AM39356" s="445"/>
    </row>
    <row r="39357" spans="39:39">
      <c r="AM39357" s="445"/>
    </row>
    <row r="39358" spans="39:39">
      <c r="AM39358" s="445"/>
    </row>
    <row r="39359" spans="39:39">
      <c r="AM39359" s="445"/>
    </row>
    <row r="39360" spans="39:39">
      <c r="AM39360" s="445"/>
    </row>
    <row r="39361" spans="39:39">
      <c r="AM39361" s="445"/>
    </row>
    <row r="39362" spans="39:39">
      <c r="AM39362" s="445"/>
    </row>
    <row r="39363" spans="39:39">
      <c r="AM39363" s="445"/>
    </row>
    <row r="39364" spans="39:39">
      <c r="AM39364" s="445"/>
    </row>
    <row r="39365" spans="39:39">
      <c r="AM39365" s="445"/>
    </row>
    <row r="39366" spans="39:39">
      <c r="AM39366" s="445"/>
    </row>
    <row r="39367" spans="39:39">
      <c r="AM39367" s="445"/>
    </row>
    <row r="39368" spans="39:39">
      <c r="AM39368" s="445"/>
    </row>
    <row r="39369" spans="39:39">
      <c r="AM39369" s="445"/>
    </row>
    <row r="39370" spans="39:39">
      <c r="AM39370" s="445"/>
    </row>
    <row r="39371" spans="39:39">
      <c r="AM39371" s="445"/>
    </row>
    <row r="39372" spans="39:39">
      <c r="AM39372" s="445"/>
    </row>
    <row r="39373" spans="39:39">
      <c r="AM39373" s="445"/>
    </row>
    <row r="39374" spans="39:39">
      <c r="AM39374" s="445"/>
    </row>
    <row r="39375" spans="39:39">
      <c r="AM39375" s="445"/>
    </row>
    <row r="39376" spans="39:39">
      <c r="AM39376" s="445"/>
    </row>
    <row r="39377" spans="39:39">
      <c r="AM39377" s="445"/>
    </row>
    <row r="39378" spans="39:39">
      <c r="AM39378" s="445"/>
    </row>
    <row r="39379" spans="39:39">
      <c r="AM39379" s="445"/>
    </row>
    <row r="39380" spans="39:39">
      <c r="AM39380" s="445"/>
    </row>
    <row r="39381" spans="39:39">
      <c r="AM39381" s="445"/>
    </row>
    <row r="39382" spans="39:39">
      <c r="AM39382" s="445"/>
    </row>
    <row r="39383" spans="39:39">
      <c r="AM39383" s="445"/>
    </row>
    <row r="39384" spans="39:39">
      <c r="AM39384" s="445"/>
    </row>
    <row r="39385" spans="39:39">
      <c r="AM39385" s="445"/>
    </row>
    <row r="39386" spans="39:39">
      <c r="AM39386" s="445"/>
    </row>
    <row r="39387" spans="39:39">
      <c r="AM39387" s="445"/>
    </row>
    <row r="39388" spans="39:39">
      <c r="AM39388" s="445"/>
    </row>
    <row r="39389" spans="39:39">
      <c r="AM39389" s="445"/>
    </row>
    <row r="39390" spans="39:39">
      <c r="AM39390" s="445"/>
    </row>
    <row r="39391" spans="39:39">
      <c r="AM39391" s="445"/>
    </row>
    <row r="39392" spans="39:39">
      <c r="AM39392" s="445"/>
    </row>
    <row r="39393" spans="39:39">
      <c r="AM39393" s="445"/>
    </row>
    <row r="39394" spans="39:39">
      <c r="AM39394" s="445"/>
    </row>
    <row r="39395" spans="39:39">
      <c r="AM39395" s="445"/>
    </row>
    <row r="39396" spans="39:39">
      <c r="AM39396" s="445"/>
    </row>
    <row r="39397" spans="39:39">
      <c r="AM39397" s="445"/>
    </row>
    <row r="39398" spans="39:39">
      <c r="AM39398" s="445"/>
    </row>
    <row r="39399" spans="39:39">
      <c r="AM39399" s="445"/>
    </row>
    <row r="39400" spans="39:39">
      <c r="AM39400" s="445"/>
    </row>
    <row r="39401" spans="39:39">
      <c r="AM39401" s="445"/>
    </row>
    <row r="39402" spans="39:39">
      <c r="AM39402" s="445"/>
    </row>
    <row r="39403" spans="39:39">
      <c r="AM39403" s="445"/>
    </row>
    <row r="39404" spans="39:39">
      <c r="AM39404" s="445"/>
    </row>
    <row r="39405" spans="39:39">
      <c r="AM39405" s="445"/>
    </row>
    <row r="39406" spans="39:39">
      <c r="AM39406" s="445"/>
    </row>
    <row r="39407" spans="39:39">
      <c r="AM39407" s="445"/>
    </row>
    <row r="39408" spans="39:39">
      <c r="AM39408" s="445"/>
    </row>
    <row r="39409" spans="39:39">
      <c r="AM39409" s="445"/>
    </row>
    <row r="39410" spans="39:39">
      <c r="AM39410" s="445"/>
    </row>
    <row r="39411" spans="39:39">
      <c r="AM39411" s="445"/>
    </row>
    <row r="39412" spans="39:39">
      <c r="AM39412" s="445"/>
    </row>
    <row r="39413" spans="39:39">
      <c r="AM39413" s="445"/>
    </row>
    <row r="39414" spans="39:39">
      <c r="AM39414" s="445"/>
    </row>
    <row r="39415" spans="39:39">
      <c r="AM39415" s="445"/>
    </row>
    <row r="39416" spans="39:39">
      <c r="AM39416" s="445"/>
    </row>
    <row r="39417" spans="39:39">
      <c r="AM39417" s="445"/>
    </row>
    <row r="39418" spans="39:39">
      <c r="AM39418" s="445"/>
    </row>
    <row r="39419" spans="39:39">
      <c r="AM39419" s="445"/>
    </row>
    <row r="39420" spans="39:39">
      <c r="AM39420" s="445"/>
    </row>
    <row r="39421" spans="39:39">
      <c r="AM39421" s="445"/>
    </row>
    <row r="39422" spans="39:39">
      <c r="AM39422" s="445"/>
    </row>
    <row r="39423" spans="39:39">
      <c r="AM39423" s="445"/>
    </row>
    <row r="39424" spans="39:39">
      <c r="AM39424" s="445"/>
    </row>
    <row r="39425" spans="39:39">
      <c r="AM39425" s="445"/>
    </row>
    <row r="39426" spans="39:39">
      <c r="AM39426" s="445"/>
    </row>
    <row r="39427" spans="39:39">
      <c r="AM39427" s="445"/>
    </row>
    <row r="39428" spans="39:39">
      <c r="AM39428" s="445"/>
    </row>
    <row r="39429" spans="39:39">
      <c r="AM39429" s="445"/>
    </row>
    <row r="39430" spans="39:39">
      <c r="AM39430" s="445"/>
    </row>
    <row r="39431" spans="39:39">
      <c r="AM39431" s="445"/>
    </row>
    <row r="39432" spans="39:39">
      <c r="AM39432" s="445"/>
    </row>
    <row r="39433" spans="39:39">
      <c r="AM39433" s="445"/>
    </row>
    <row r="39434" spans="39:39">
      <c r="AM39434" s="445"/>
    </row>
    <row r="39435" spans="39:39">
      <c r="AM39435" s="445"/>
    </row>
    <row r="39436" spans="39:39">
      <c r="AM39436" s="445"/>
    </row>
    <row r="39437" spans="39:39">
      <c r="AM39437" s="445"/>
    </row>
    <row r="39438" spans="39:39">
      <c r="AM39438" s="445"/>
    </row>
    <row r="39439" spans="39:39">
      <c r="AM39439" s="445"/>
    </row>
    <row r="39440" spans="39:39">
      <c r="AM39440" s="445"/>
    </row>
    <row r="39441" spans="39:39">
      <c r="AM39441" s="445"/>
    </row>
    <row r="39442" spans="39:39">
      <c r="AM39442" s="445"/>
    </row>
    <row r="39443" spans="39:39">
      <c r="AM39443" s="445"/>
    </row>
    <row r="39444" spans="39:39">
      <c r="AM39444" s="445"/>
    </row>
    <row r="39445" spans="39:39">
      <c r="AM39445" s="445"/>
    </row>
    <row r="39446" spans="39:39">
      <c r="AM39446" s="445"/>
    </row>
    <row r="39447" spans="39:39">
      <c r="AM39447" s="445"/>
    </row>
    <row r="39448" spans="39:39">
      <c r="AM39448" s="445"/>
    </row>
    <row r="39449" spans="39:39">
      <c r="AM39449" s="445"/>
    </row>
    <row r="39450" spans="39:39">
      <c r="AM39450" s="445"/>
    </row>
    <row r="39451" spans="39:39">
      <c r="AM39451" s="445"/>
    </row>
    <row r="39452" spans="39:39">
      <c r="AM39452" s="445"/>
    </row>
    <row r="39453" spans="39:39">
      <c r="AM39453" s="445"/>
    </row>
    <row r="39454" spans="39:39">
      <c r="AM39454" s="445"/>
    </row>
    <row r="39455" spans="39:39">
      <c r="AM39455" s="445"/>
    </row>
    <row r="39456" spans="39:39">
      <c r="AM39456" s="445"/>
    </row>
    <row r="39457" spans="39:39">
      <c r="AM39457" s="445"/>
    </row>
    <row r="39458" spans="39:39">
      <c r="AM39458" s="445"/>
    </row>
    <row r="39459" spans="39:39">
      <c r="AM39459" s="445"/>
    </row>
    <row r="39460" spans="39:39">
      <c r="AM39460" s="445"/>
    </row>
    <row r="39461" spans="39:39">
      <c r="AM39461" s="445"/>
    </row>
    <row r="39462" spans="39:39">
      <c r="AM39462" s="445"/>
    </row>
    <row r="39463" spans="39:39">
      <c r="AM39463" s="445"/>
    </row>
    <row r="39464" spans="39:39">
      <c r="AM39464" s="445"/>
    </row>
    <row r="39465" spans="39:39">
      <c r="AM39465" s="445"/>
    </row>
    <row r="39466" spans="39:39">
      <c r="AM39466" s="445"/>
    </row>
    <row r="39467" spans="39:39">
      <c r="AM39467" s="445"/>
    </row>
    <row r="39468" spans="39:39">
      <c r="AM39468" s="445"/>
    </row>
    <row r="39469" spans="39:39">
      <c r="AM39469" s="445"/>
    </row>
    <row r="39470" spans="39:39">
      <c r="AM39470" s="445"/>
    </row>
    <row r="39471" spans="39:39">
      <c r="AM39471" s="445"/>
    </row>
    <row r="39472" spans="39:39">
      <c r="AM39472" s="445"/>
    </row>
    <row r="39473" spans="39:39">
      <c r="AM39473" s="445"/>
    </row>
    <row r="39474" spans="39:39">
      <c r="AM39474" s="445"/>
    </row>
    <row r="39475" spans="39:39">
      <c r="AM39475" s="445"/>
    </row>
    <row r="39476" spans="39:39">
      <c r="AM39476" s="445"/>
    </row>
    <row r="39477" spans="39:39">
      <c r="AM39477" s="445"/>
    </row>
    <row r="39478" spans="39:39">
      <c r="AM39478" s="445"/>
    </row>
    <row r="39479" spans="39:39">
      <c r="AM39479" s="445"/>
    </row>
    <row r="39480" spans="39:39">
      <c r="AM39480" s="445"/>
    </row>
    <row r="39481" spans="39:39">
      <c r="AM39481" s="445"/>
    </row>
    <row r="39482" spans="39:39">
      <c r="AM39482" s="445"/>
    </row>
    <row r="39483" spans="39:39">
      <c r="AM39483" s="445"/>
    </row>
    <row r="39484" spans="39:39">
      <c r="AM39484" s="445"/>
    </row>
    <row r="39485" spans="39:39">
      <c r="AM39485" s="445"/>
    </row>
    <row r="39486" spans="39:39">
      <c r="AM39486" s="445"/>
    </row>
    <row r="39487" spans="39:39">
      <c r="AM39487" s="445"/>
    </row>
    <row r="39488" spans="39:39">
      <c r="AM39488" s="445"/>
    </row>
    <row r="39489" spans="39:39">
      <c r="AM39489" s="445"/>
    </row>
    <row r="39490" spans="39:39">
      <c r="AM39490" s="445"/>
    </row>
    <row r="39491" spans="39:39">
      <c r="AM39491" s="445"/>
    </row>
    <row r="39492" spans="39:39">
      <c r="AM39492" s="445"/>
    </row>
    <row r="39493" spans="39:39">
      <c r="AM39493" s="445"/>
    </row>
    <row r="39494" spans="39:39">
      <c r="AM39494" s="445"/>
    </row>
    <row r="39495" spans="39:39">
      <c r="AM39495" s="445"/>
    </row>
    <row r="39496" spans="39:39">
      <c r="AM39496" s="445"/>
    </row>
    <row r="39497" spans="39:39">
      <c r="AM39497" s="445"/>
    </row>
    <row r="39498" spans="39:39">
      <c r="AM39498" s="445"/>
    </row>
    <row r="39499" spans="39:39">
      <c r="AM39499" s="445"/>
    </row>
    <row r="39500" spans="39:39">
      <c r="AM39500" s="445"/>
    </row>
    <row r="39501" spans="39:39">
      <c r="AM39501" s="445"/>
    </row>
    <row r="39502" spans="39:39">
      <c r="AM39502" s="445"/>
    </row>
    <row r="39503" spans="39:39">
      <c r="AM39503" s="445"/>
    </row>
    <row r="39504" spans="39:39">
      <c r="AM39504" s="445"/>
    </row>
    <row r="39505" spans="39:39">
      <c r="AM39505" s="445"/>
    </row>
    <row r="39506" spans="39:39">
      <c r="AM39506" s="445"/>
    </row>
    <row r="39507" spans="39:39">
      <c r="AM39507" s="445"/>
    </row>
    <row r="39508" spans="39:39">
      <c r="AM39508" s="445"/>
    </row>
    <row r="39509" spans="39:39">
      <c r="AM39509" s="445"/>
    </row>
    <row r="39510" spans="39:39">
      <c r="AM39510" s="445"/>
    </row>
    <row r="39511" spans="39:39">
      <c r="AM39511" s="445"/>
    </row>
    <row r="39512" spans="39:39">
      <c r="AM39512" s="445"/>
    </row>
    <row r="39513" spans="39:39">
      <c r="AM39513" s="445"/>
    </row>
    <row r="39514" spans="39:39">
      <c r="AM39514" s="445"/>
    </row>
    <row r="39515" spans="39:39">
      <c r="AM39515" s="445"/>
    </row>
    <row r="39516" spans="39:39">
      <c r="AM39516" s="445"/>
    </row>
    <row r="39517" spans="39:39">
      <c r="AM39517" s="445"/>
    </row>
    <row r="39518" spans="39:39">
      <c r="AM39518" s="445"/>
    </row>
    <row r="39519" spans="39:39">
      <c r="AM39519" s="445"/>
    </row>
    <row r="39520" spans="39:39">
      <c r="AM39520" s="445"/>
    </row>
    <row r="39521" spans="39:39">
      <c r="AM39521" s="445"/>
    </row>
    <row r="39522" spans="39:39">
      <c r="AM39522" s="445"/>
    </row>
    <row r="39523" spans="39:39">
      <c r="AM39523" s="445"/>
    </row>
    <row r="39524" spans="39:39">
      <c r="AM39524" s="445"/>
    </row>
    <row r="39525" spans="39:39">
      <c r="AM39525" s="445"/>
    </row>
    <row r="39526" spans="39:39">
      <c r="AM39526" s="445"/>
    </row>
    <row r="39527" spans="39:39">
      <c r="AM39527" s="445"/>
    </row>
    <row r="39528" spans="39:39">
      <c r="AM39528" s="445"/>
    </row>
    <row r="39529" spans="39:39">
      <c r="AM39529" s="445"/>
    </row>
    <row r="39530" spans="39:39">
      <c r="AM39530" s="445"/>
    </row>
    <row r="39531" spans="39:39">
      <c r="AM39531" s="445"/>
    </row>
    <row r="39532" spans="39:39">
      <c r="AM39532" s="445"/>
    </row>
    <row r="39533" spans="39:39">
      <c r="AM39533" s="445"/>
    </row>
    <row r="39534" spans="39:39">
      <c r="AM39534" s="445"/>
    </row>
    <row r="39535" spans="39:39">
      <c r="AM39535" s="445"/>
    </row>
    <row r="39536" spans="39:39">
      <c r="AM39536" s="445"/>
    </row>
    <row r="39537" spans="39:39">
      <c r="AM39537" s="445"/>
    </row>
    <row r="39538" spans="39:39">
      <c r="AM39538" s="445"/>
    </row>
    <row r="39539" spans="39:39">
      <c r="AM39539" s="445"/>
    </row>
    <row r="39540" spans="39:39">
      <c r="AM39540" s="445"/>
    </row>
    <row r="39541" spans="39:39">
      <c r="AM39541" s="445"/>
    </row>
    <row r="39542" spans="39:39">
      <c r="AM39542" s="445"/>
    </row>
    <row r="39543" spans="39:39">
      <c r="AM39543" s="445"/>
    </row>
    <row r="39544" spans="39:39">
      <c r="AM39544" s="445"/>
    </row>
    <row r="39545" spans="39:39">
      <c r="AM39545" s="445"/>
    </row>
    <row r="39546" spans="39:39">
      <c r="AM39546" s="445"/>
    </row>
    <row r="39547" spans="39:39">
      <c r="AM39547" s="445"/>
    </row>
    <row r="39548" spans="39:39">
      <c r="AM39548" s="445"/>
    </row>
    <row r="39549" spans="39:39">
      <c r="AM39549" s="445"/>
    </row>
    <row r="39550" spans="39:39">
      <c r="AM39550" s="445"/>
    </row>
    <row r="39551" spans="39:39">
      <c r="AM39551" s="445"/>
    </row>
    <row r="39552" spans="39:39">
      <c r="AM39552" s="445"/>
    </row>
    <row r="39553" spans="39:39">
      <c r="AM39553" s="445"/>
    </row>
    <row r="39554" spans="39:39">
      <c r="AM39554" s="445"/>
    </row>
    <row r="39555" spans="39:39">
      <c r="AM39555" s="445"/>
    </row>
    <row r="39556" spans="39:39">
      <c r="AM39556" s="445"/>
    </row>
    <row r="39557" spans="39:39">
      <c r="AM39557" s="445"/>
    </row>
    <row r="39558" spans="39:39">
      <c r="AM39558" s="445"/>
    </row>
    <row r="39559" spans="39:39">
      <c r="AM39559" s="445"/>
    </row>
    <row r="39560" spans="39:39">
      <c r="AM39560" s="445"/>
    </row>
    <row r="39561" spans="39:39">
      <c r="AM39561" s="445"/>
    </row>
    <row r="39562" spans="39:39">
      <c r="AM39562" s="445"/>
    </row>
    <row r="39563" spans="39:39">
      <c r="AM39563" s="445"/>
    </row>
    <row r="39564" spans="39:39">
      <c r="AM39564" s="445"/>
    </row>
    <row r="39565" spans="39:39">
      <c r="AM39565" s="445"/>
    </row>
    <row r="39566" spans="39:39">
      <c r="AM39566" s="445"/>
    </row>
    <row r="39567" spans="39:39">
      <c r="AM39567" s="445"/>
    </row>
    <row r="39568" spans="39:39">
      <c r="AM39568" s="445"/>
    </row>
    <row r="39569" spans="39:39">
      <c r="AM39569" s="445"/>
    </row>
    <row r="39570" spans="39:39">
      <c r="AM39570" s="445"/>
    </row>
    <row r="39571" spans="39:39">
      <c r="AM39571" s="445"/>
    </row>
    <row r="39572" spans="39:39">
      <c r="AM39572" s="445"/>
    </row>
    <row r="39573" spans="39:39">
      <c r="AM39573" s="445"/>
    </row>
    <row r="39574" spans="39:39">
      <c r="AM39574" s="445"/>
    </row>
    <row r="39575" spans="39:39">
      <c r="AM39575" s="445"/>
    </row>
    <row r="39576" spans="39:39">
      <c r="AM39576" s="445"/>
    </row>
    <row r="39577" spans="39:39">
      <c r="AM39577" s="445"/>
    </row>
    <row r="39578" spans="39:39">
      <c r="AM39578" s="445"/>
    </row>
    <row r="39579" spans="39:39">
      <c r="AM39579" s="445"/>
    </row>
    <row r="39580" spans="39:39">
      <c r="AM39580" s="445"/>
    </row>
    <row r="39581" spans="39:39">
      <c r="AM39581" s="445"/>
    </row>
    <row r="39582" spans="39:39">
      <c r="AM39582" s="445"/>
    </row>
    <row r="39583" spans="39:39">
      <c r="AM39583" s="445"/>
    </row>
    <row r="39584" spans="39:39">
      <c r="AM39584" s="445"/>
    </row>
    <row r="39585" spans="39:39">
      <c r="AM39585" s="445"/>
    </row>
    <row r="39586" spans="39:39">
      <c r="AM39586" s="445"/>
    </row>
    <row r="39587" spans="39:39">
      <c r="AM39587" s="445"/>
    </row>
    <row r="39588" spans="39:39">
      <c r="AM39588" s="445"/>
    </row>
    <row r="39589" spans="39:39">
      <c r="AM39589" s="445"/>
    </row>
    <row r="39590" spans="39:39">
      <c r="AM39590" s="445"/>
    </row>
    <row r="39591" spans="39:39">
      <c r="AM39591" s="445"/>
    </row>
    <row r="39592" spans="39:39">
      <c r="AM39592" s="445"/>
    </row>
    <row r="39593" spans="39:39">
      <c r="AM39593" s="445"/>
    </row>
    <row r="39594" spans="39:39">
      <c r="AM39594" s="445"/>
    </row>
    <row r="39595" spans="39:39">
      <c r="AM39595" s="445"/>
    </row>
    <row r="39596" spans="39:39">
      <c r="AM39596" s="445"/>
    </row>
    <row r="39597" spans="39:39">
      <c r="AM39597" s="445"/>
    </row>
    <row r="39598" spans="39:39">
      <c r="AM39598" s="445"/>
    </row>
    <row r="39599" spans="39:39">
      <c r="AM39599" s="445"/>
    </row>
    <row r="39600" spans="39:39">
      <c r="AM39600" s="445"/>
    </row>
    <row r="39601" spans="39:39">
      <c r="AM39601" s="445"/>
    </row>
    <row r="39602" spans="39:39">
      <c r="AM39602" s="445"/>
    </row>
    <row r="39603" spans="39:39">
      <c r="AM39603" s="445"/>
    </row>
    <row r="39604" spans="39:39">
      <c r="AM39604" s="445"/>
    </row>
    <row r="39605" spans="39:39">
      <c r="AM39605" s="445"/>
    </row>
    <row r="39606" spans="39:39">
      <c r="AM39606" s="445"/>
    </row>
    <row r="39607" spans="39:39">
      <c r="AM39607" s="445"/>
    </row>
    <row r="39608" spans="39:39">
      <c r="AM39608" s="445"/>
    </row>
    <row r="39609" spans="39:39">
      <c r="AM39609" s="445"/>
    </row>
    <row r="39610" spans="39:39">
      <c r="AM39610" s="445"/>
    </row>
    <row r="39611" spans="39:39">
      <c r="AM39611" s="445"/>
    </row>
    <row r="39612" spans="39:39">
      <c r="AM39612" s="445"/>
    </row>
    <row r="39613" spans="39:39">
      <c r="AM39613" s="445"/>
    </row>
    <row r="39614" spans="39:39">
      <c r="AM39614" s="445"/>
    </row>
    <row r="39615" spans="39:39">
      <c r="AM39615" s="445"/>
    </row>
    <row r="39616" spans="39:39">
      <c r="AM39616" s="445"/>
    </row>
    <row r="39617" spans="39:39">
      <c r="AM39617" s="445"/>
    </row>
    <row r="39618" spans="39:39">
      <c r="AM39618" s="445"/>
    </row>
    <row r="39619" spans="39:39">
      <c r="AM39619" s="445"/>
    </row>
    <row r="39620" spans="39:39">
      <c r="AM39620" s="445"/>
    </row>
    <row r="39621" spans="39:39">
      <c r="AM39621" s="445"/>
    </row>
    <row r="39622" spans="39:39">
      <c r="AM39622" s="445"/>
    </row>
    <row r="39623" spans="39:39">
      <c r="AM39623" s="445"/>
    </row>
    <row r="39624" spans="39:39">
      <c r="AM39624" s="445"/>
    </row>
    <row r="39625" spans="39:39">
      <c r="AM39625" s="445"/>
    </row>
    <row r="39626" spans="39:39">
      <c r="AM39626" s="445"/>
    </row>
    <row r="39627" spans="39:39">
      <c r="AM39627" s="445"/>
    </row>
    <row r="39628" spans="39:39">
      <c r="AM39628" s="445"/>
    </row>
    <row r="39629" spans="39:39">
      <c r="AM39629" s="445"/>
    </row>
    <row r="39630" spans="39:39">
      <c r="AM39630" s="445"/>
    </row>
    <row r="39631" spans="39:39">
      <c r="AM39631" s="445"/>
    </row>
    <row r="39632" spans="39:39">
      <c r="AM39632" s="445"/>
    </row>
    <row r="39633" spans="39:39">
      <c r="AM39633" s="445"/>
    </row>
    <row r="39634" spans="39:39">
      <c r="AM39634" s="445"/>
    </row>
    <row r="39635" spans="39:39">
      <c r="AM39635" s="445"/>
    </row>
    <row r="39636" spans="39:39">
      <c r="AM39636" s="445"/>
    </row>
    <row r="39637" spans="39:39">
      <c r="AM39637" s="445"/>
    </row>
    <row r="39638" spans="39:39">
      <c r="AM39638" s="445"/>
    </row>
    <row r="39639" spans="39:39">
      <c r="AM39639" s="445"/>
    </row>
    <row r="39640" spans="39:39">
      <c r="AM39640" s="445"/>
    </row>
    <row r="39641" spans="39:39">
      <c r="AM39641" s="445"/>
    </row>
    <row r="39642" spans="39:39">
      <c r="AM39642" s="445"/>
    </row>
    <row r="39643" spans="39:39">
      <c r="AM39643" s="445"/>
    </row>
    <row r="39644" spans="39:39">
      <c r="AM39644" s="445"/>
    </row>
    <row r="39645" spans="39:39">
      <c r="AM39645" s="445"/>
    </row>
    <row r="39646" spans="39:39">
      <c r="AM39646" s="445"/>
    </row>
    <row r="39647" spans="39:39">
      <c r="AM39647" s="445"/>
    </row>
    <row r="39648" spans="39:39">
      <c r="AM39648" s="445"/>
    </row>
    <row r="39649" spans="39:39">
      <c r="AM39649" s="445"/>
    </row>
    <row r="39650" spans="39:39">
      <c r="AM39650" s="445"/>
    </row>
    <row r="39651" spans="39:39">
      <c r="AM39651" s="445"/>
    </row>
    <row r="39652" spans="39:39">
      <c r="AM39652" s="445"/>
    </row>
    <row r="39653" spans="39:39">
      <c r="AM39653" s="445"/>
    </row>
    <row r="39654" spans="39:39">
      <c r="AM39654" s="445"/>
    </row>
    <row r="39655" spans="39:39">
      <c r="AM39655" s="445"/>
    </row>
    <row r="39656" spans="39:39">
      <c r="AM39656" s="445"/>
    </row>
    <row r="39657" spans="39:39">
      <c r="AM39657" s="445"/>
    </row>
    <row r="39658" spans="39:39">
      <c r="AM39658" s="445"/>
    </row>
    <row r="39659" spans="39:39">
      <c r="AM39659" s="445"/>
    </row>
    <row r="39660" spans="39:39">
      <c r="AM39660" s="445"/>
    </row>
    <row r="39661" spans="39:39">
      <c r="AM39661" s="445"/>
    </row>
    <row r="39662" spans="39:39">
      <c r="AM39662" s="445"/>
    </row>
    <row r="39663" spans="39:39">
      <c r="AM39663" s="445"/>
    </row>
    <row r="39664" spans="39:39">
      <c r="AM39664" s="445"/>
    </row>
    <row r="39665" spans="39:39">
      <c r="AM39665" s="445"/>
    </row>
    <row r="39666" spans="39:39">
      <c r="AM39666" s="445"/>
    </row>
    <row r="39667" spans="39:39">
      <c r="AM39667" s="445"/>
    </row>
    <row r="39668" spans="39:39">
      <c r="AM39668" s="445"/>
    </row>
    <row r="39669" spans="39:39">
      <c r="AM39669" s="445"/>
    </row>
    <row r="39670" spans="39:39">
      <c r="AM39670" s="445"/>
    </row>
    <row r="39671" spans="39:39">
      <c r="AM39671" s="445"/>
    </row>
    <row r="39672" spans="39:39">
      <c r="AM39672" s="445"/>
    </row>
    <row r="39673" spans="39:39">
      <c r="AM39673" s="445"/>
    </row>
    <row r="39674" spans="39:39">
      <c r="AM39674" s="445"/>
    </row>
    <row r="39675" spans="39:39">
      <c r="AM39675" s="445"/>
    </row>
    <row r="39676" spans="39:39">
      <c r="AM39676" s="445"/>
    </row>
    <row r="39677" spans="39:39">
      <c r="AM39677" s="445"/>
    </row>
    <row r="39678" spans="39:39">
      <c r="AM39678" s="445"/>
    </row>
    <row r="39679" spans="39:39">
      <c r="AM39679" s="445"/>
    </row>
    <row r="39680" spans="39:39">
      <c r="AM39680" s="445"/>
    </row>
    <row r="39681" spans="39:39">
      <c r="AM39681" s="445"/>
    </row>
    <row r="39682" spans="39:39">
      <c r="AM39682" s="445"/>
    </row>
    <row r="39683" spans="39:39">
      <c r="AM39683" s="445"/>
    </row>
    <row r="39684" spans="39:39">
      <c r="AM39684" s="445"/>
    </row>
    <row r="39685" spans="39:39">
      <c r="AM39685" s="445"/>
    </row>
    <row r="39686" spans="39:39">
      <c r="AM39686" s="445"/>
    </row>
    <row r="39687" spans="39:39">
      <c r="AM39687" s="445"/>
    </row>
    <row r="39688" spans="39:39">
      <c r="AM39688" s="445"/>
    </row>
    <row r="39689" spans="39:39">
      <c r="AM39689" s="445"/>
    </row>
    <row r="39690" spans="39:39">
      <c r="AM39690" s="445"/>
    </row>
    <row r="39691" spans="39:39">
      <c r="AM39691" s="445"/>
    </row>
    <row r="39692" spans="39:39">
      <c r="AM39692" s="445"/>
    </row>
    <row r="39693" spans="39:39">
      <c r="AM39693" s="445"/>
    </row>
    <row r="39694" spans="39:39">
      <c r="AM39694" s="445"/>
    </row>
    <row r="39695" spans="39:39">
      <c r="AM39695" s="445"/>
    </row>
    <row r="39696" spans="39:39">
      <c r="AM39696" s="445"/>
    </row>
    <row r="39697" spans="39:39">
      <c r="AM39697" s="445"/>
    </row>
    <row r="39698" spans="39:39">
      <c r="AM39698" s="445"/>
    </row>
    <row r="39699" spans="39:39">
      <c r="AM39699" s="445"/>
    </row>
    <row r="39700" spans="39:39">
      <c r="AM39700" s="445"/>
    </row>
    <row r="39701" spans="39:39">
      <c r="AM39701" s="445"/>
    </row>
    <row r="39702" spans="39:39">
      <c r="AM39702" s="445"/>
    </row>
    <row r="39703" spans="39:39">
      <c r="AM39703" s="445"/>
    </row>
    <row r="39704" spans="39:39">
      <c r="AM39704" s="445"/>
    </row>
    <row r="39705" spans="39:39">
      <c r="AM39705" s="445"/>
    </row>
    <row r="39706" spans="39:39">
      <c r="AM39706" s="445"/>
    </row>
    <row r="39707" spans="39:39">
      <c r="AM39707" s="445"/>
    </row>
    <row r="39708" spans="39:39">
      <c r="AM39708" s="445"/>
    </row>
    <row r="39709" spans="39:39">
      <c r="AM39709" s="445"/>
    </row>
    <row r="39710" spans="39:39">
      <c r="AM39710" s="445"/>
    </row>
    <row r="39711" spans="39:39">
      <c r="AM39711" s="445"/>
    </row>
    <row r="39712" spans="39:39">
      <c r="AM39712" s="445"/>
    </row>
    <row r="39713" spans="39:39">
      <c r="AM39713" s="445"/>
    </row>
    <row r="39714" spans="39:39">
      <c r="AM39714" s="445"/>
    </row>
    <row r="39715" spans="39:39">
      <c r="AM39715" s="445"/>
    </row>
    <row r="39716" spans="39:39">
      <c r="AM39716" s="445"/>
    </row>
    <row r="39717" spans="39:39">
      <c r="AM39717" s="445"/>
    </row>
    <row r="39718" spans="39:39">
      <c r="AM39718" s="445"/>
    </row>
    <row r="39719" spans="39:39">
      <c r="AM39719" s="445"/>
    </row>
    <row r="39720" spans="39:39">
      <c r="AM39720" s="445"/>
    </row>
    <row r="39721" spans="39:39">
      <c r="AM39721" s="445"/>
    </row>
    <row r="39722" spans="39:39">
      <c r="AM39722" s="445"/>
    </row>
    <row r="39723" spans="39:39">
      <c r="AM39723" s="445"/>
    </row>
    <row r="39724" spans="39:39">
      <c r="AM39724" s="445"/>
    </row>
    <row r="39725" spans="39:39">
      <c r="AM39725" s="445"/>
    </row>
    <row r="39726" spans="39:39">
      <c r="AM39726" s="445"/>
    </row>
    <row r="39727" spans="39:39">
      <c r="AM39727" s="445"/>
    </row>
    <row r="39728" spans="39:39">
      <c r="AM39728" s="445"/>
    </row>
    <row r="39729" spans="39:39">
      <c r="AM39729" s="445"/>
    </row>
    <row r="39730" spans="39:39">
      <c r="AM39730" s="445"/>
    </row>
    <row r="39731" spans="39:39">
      <c r="AM39731" s="445"/>
    </row>
    <row r="39732" spans="39:39">
      <c r="AM39732" s="445"/>
    </row>
    <row r="39733" spans="39:39">
      <c r="AM39733" s="445"/>
    </row>
    <row r="39734" spans="39:39">
      <c r="AM39734" s="445"/>
    </row>
    <row r="39735" spans="39:39">
      <c r="AM39735" s="445"/>
    </row>
    <row r="39736" spans="39:39">
      <c r="AM39736" s="445"/>
    </row>
    <row r="39737" spans="39:39">
      <c r="AM39737" s="445"/>
    </row>
    <row r="39738" spans="39:39">
      <c r="AM39738" s="445"/>
    </row>
    <row r="39739" spans="39:39">
      <c r="AM39739" s="445"/>
    </row>
    <row r="39740" spans="39:39">
      <c r="AM39740" s="445"/>
    </row>
    <row r="39741" spans="39:39">
      <c r="AM39741" s="445"/>
    </row>
    <row r="39742" spans="39:39">
      <c r="AM39742" s="445"/>
    </row>
    <row r="39743" spans="39:39">
      <c r="AM39743" s="445"/>
    </row>
    <row r="39744" spans="39:39">
      <c r="AM39744" s="445"/>
    </row>
    <row r="39745" spans="39:39">
      <c r="AM39745" s="445"/>
    </row>
    <row r="39746" spans="39:39">
      <c r="AM39746" s="445"/>
    </row>
    <row r="39747" spans="39:39">
      <c r="AM39747" s="445"/>
    </row>
    <row r="39748" spans="39:39">
      <c r="AM39748" s="445"/>
    </row>
    <row r="39749" spans="39:39">
      <c r="AM39749" s="445"/>
    </row>
    <row r="39750" spans="39:39">
      <c r="AM39750" s="445"/>
    </row>
    <row r="39751" spans="39:39">
      <c r="AM39751" s="445"/>
    </row>
    <row r="39752" spans="39:39">
      <c r="AM39752" s="445"/>
    </row>
    <row r="39753" spans="39:39">
      <c r="AM39753" s="445"/>
    </row>
    <row r="39754" spans="39:39">
      <c r="AM39754" s="445"/>
    </row>
    <row r="39755" spans="39:39">
      <c r="AM39755" s="445"/>
    </row>
    <row r="39756" spans="39:39">
      <c r="AM39756" s="445"/>
    </row>
    <row r="39757" spans="39:39">
      <c r="AM39757" s="445"/>
    </row>
    <row r="39758" spans="39:39">
      <c r="AM39758" s="445"/>
    </row>
    <row r="39759" spans="39:39">
      <c r="AM39759" s="445"/>
    </row>
    <row r="39760" spans="39:39">
      <c r="AM39760" s="445"/>
    </row>
    <row r="39761" spans="39:39">
      <c r="AM39761" s="445"/>
    </row>
    <row r="39762" spans="39:39">
      <c r="AM39762" s="445"/>
    </row>
    <row r="39763" spans="39:39">
      <c r="AM39763" s="445"/>
    </row>
    <row r="39764" spans="39:39">
      <c r="AM39764" s="445"/>
    </row>
    <row r="39765" spans="39:39">
      <c r="AM39765" s="445"/>
    </row>
    <row r="39766" spans="39:39">
      <c r="AM39766" s="445"/>
    </row>
    <row r="39767" spans="39:39">
      <c r="AM39767" s="445"/>
    </row>
    <row r="39768" spans="39:39">
      <c r="AM39768" s="445"/>
    </row>
    <row r="39769" spans="39:39">
      <c r="AM39769" s="445"/>
    </row>
    <row r="39770" spans="39:39">
      <c r="AM39770" s="445"/>
    </row>
    <row r="39771" spans="39:39">
      <c r="AM39771" s="445"/>
    </row>
    <row r="39772" spans="39:39">
      <c r="AM39772" s="445"/>
    </row>
    <row r="39773" spans="39:39">
      <c r="AM39773" s="445"/>
    </row>
    <row r="39774" spans="39:39">
      <c r="AM39774" s="445"/>
    </row>
    <row r="39775" spans="39:39">
      <c r="AM39775" s="445"/>
    </row>
    <row r="39776" spans="39:39">
      <c r="AM39776" s="445"/>
    </row>
    <row r="39777" spans="39:39">
      <c r="AM39777" s="445"/>
    </row>
    <row r="39778" spans="39:39">
      <c r="AM39778" s="445"/>
    </row>
    <row r="39779" spans="39:39">
      <c r="AM39779" s="445"/>
    </row>
    <row r="39780" spans="39:39">
      <c r="AM39780" s="445"/>
    </row>
    <row r="39781" spans="39:39">
      <c r="AM39781" s="445"/>
    </row>
    <row r="39782" spans="39:39">
      <c r="AM39782" s="445"/>
    </row>
    <row r="39783" spans="39:39">
      <c r="AM39783" s="445"/>
    </row>
    <row r="39784" spans="39:39">
      <c r="AM39784" s="445"/>
    </row>
    <row r="39785" spans="39:39">
      <c r="AM39785" s="445"/>
    </row>
    <row r="39786" spans="39:39">
      <c r="AM39786" s="445"/>
    </row>
    <row r="39787" spans="39:39">
      <c r="AM39787" s="445"/>
    </row>
    <row r="39788" spans="39:39">
      <c r="AM39788" s="445"/>
    </row>
    <row r="39789" spans="39:39">
      <c r="AM39789" s="445"/>
    </row>
    <row r="39790" spans="39:39">
      <c r="AM39790" s="445"/>
    </row>
    <row r="39791" spans="39:39">
      <c r="AM39791" s="445"/>
    </row>
    <row r="39792" spans="39:39">
      <c r="AM39792" s="445"/>
    </row>
    <row r="39793" spans="39:39">
      <c r="AM39793" s="445"/>
    </row>
    <row r="39794" spans="39:39">
      <c r="AM39794" s="445"/>
    </row>
    <row r="39795" spans="39:39">
      <c r="AM39795" s="445"/>
    </row>
    <row r="39796" spans="39:39">
      <c r="AM39796" s="445"/>
    </row>
    <row r="39797" spans="39:39">
      <c r="AM39797" s="445"/>
    </row>
    <row r="39798" spans="39:39">
      <c r="AM39798" s="445"/>
    </row>
    <row r="39799" spans="39:39">
      <c r="AM39799" s="445"/>
    </row>
    <row r="39800" spans="39:39">
      <c r="AM39800" s="445"/>
    </row>
    <row r="39801" spans="39:39">
      <c r="AM39801" s="445"/>
    </row>
    <row r="39802" spans="39:39">
      <c r="AM39802" s="445"/>
    </row>
    <row r="39803" spans="39:39">
      <c r="AM39803" s="445"/>
    </row>
    <row r="39804" spans="39:39">
      <c r="AM39804" s="445"/>
    </row>
    <row r="39805" spans="39:39">
      <c r="AM39805" s="445"/>
    </row>
    <row r="39806" spans="39:39">
      <c r="AM39806" s="445"/>
    </row>
    <row r="39807" spans="39:39">
      <c r="AM39807" s="445"/>
    </row>
    <row r="39808" spans="39:39">
      <c r="AM39808" s="445"/>
    </row>
    <row r="39809" spans="39:39">
      <c r="AM39809" s="445"/>
    </row>
    <row r="39810" spans="39:39">
      <c r="AM39810" s="445"/>
    </row>
    <row r="39811" spans="39:39">
      <c r="AM39811" s="445"/>
    </row>
    <row r="39812" spans="39:39">
      <c r="AM39812" s="445"/>
    </row>
    <row r="39813" spans="39:39">
      <c r="AM39813" s="445"/>
    </row>
    <row r="39814" spans="39:39">
      <c r="AM39814" s="445"/>
    </row>
    <row r="39815" spans="39:39">
      <c r="AM39815" s="445"/>
    </row>
    <row r="39816" spans="39:39">
      <c r="AM39816" s="445"/>
    </row>
    <row r="39817" spans="39:39">
      <c r="AM39817" s="445"/>
    </row>
    <row r="39818" spans="39:39">
      <c r="AM39818" s="445"/>
    </row>
    <row r="39819" spans="39:39">
      <c r="AM39819" s="445"/>
    </row>
    <row r="39820" spans="39:39">
      <c r="AM39820" s="445"/>
    </row>
    <row r="39821" spans="39:39">
      <c r="AM39821" s="445"/>
    </row>
    <row r="39822" spans="39:39">
      <c r="AM39822" s="445"/>
    </row>
    <row r="39823" spans="39:39">
      <c r="AM39823" s="445"/>
    </row>
    <row r="39824" spans="39:39">
      <c r="AM39824" s="445"/>
    </row>
    <row r="39825" spans="39:39">
      <c r="AM39825" s="445"/>
    </row>
    <row r="39826" spans="39:39">
      <c r="AM39826" s="445"/>
    </row>
    <row r="39827" spans="39:39">
      <c r="AM39827" s="445"/>
    </row>
    <row r="39828" spans="39:39">
      <c r="AM39828" s="445"/>
    </row>
    <row r="39829" spans="39:39">
      <c r="AM39829" s="445"/>
    </row>
    <row r="39830" spans="39:39">
      <c r="AM39830" s="445"/>
    </row>
    <row r="39831" spans="39:39">
      <c r="AM39831" s="445"/>
    </row>
    <row r="39832" spans="39:39">
      <c r="AM39832" s="445"/>
    </row>
    <row r="39833" spans="39:39">
      <c r="AM39833" s="445"/>
    </row>
    <row r="39834" spans="39:39">
      <c r="AM39834" s="445"/>
    </row>
    <row r="39835" spans="39:39">
      <c r="AM39835" s="445"/>
    </row>
    <row r="39836" spans="39:39">
      <c r="AM39836" s="445"/>
    </row>
    <row r="39837" spans="39:39">
      <c r="AM39837" s="445"/>
    </row>
    <row r="39838" spans="39:39">
      <c r="AM39838" s="445"/>
    </row>
    <row r="39839" spans="39:39">
      <c r="AM39839" s="445"/>
    </row>
    <row r="39840" spans="39:39">
      <c r="AM39840" s="445"/>
    </row>
    <row r="39841" spans="39:39">
      <c r="AM39841" s="445"/>
    </row>
    <row r="39842" spans="39:39">
      <c r="AM39842" s="445"/>
    </row>
    <row r="39843" spans="39:39">
      <c r="AM39843" s="445"/>
    </row>
    <row r="39844" spans="39:39">
      <c r="AM39844" s="445"/>
    </row>
    <row r="39845" spans="39:39">
      <c r="AM39845" s="445"/>
    </row>
    <row r="39846" spans="39:39">
      <c r="AM39846" s="445"/>
    </row>
    <row r="39847" spans="39:39">
      <c r="AM39847" s="445"/>
    </row>
    <row r="39848" spans="39:39">
      <c r="AM39848" s="445"/>
    </row>
    <row r="39849" spans="39:39">
      <c r="AM39849" s="445"/>
    </row>
    <row r="39850" spans="39:39">
      <c r="AM39850" s="445"/>
    </row>
    <row r="39851" spans="39:39">
      <c r="AM39851" s="445"/>
    </row>
    <row r="39852" spans="39:39">
      <c r="AM39852" s="445"/>
    </row>
    <row r="39853" spans="39:39">
      <c r="AM39853" s="445"/>
    </row>
    <row r="39854" spans="39:39">
      <c r="AM39854" s="445"/>
    </row>
    <row r="39855" spans="39:39">
      <c r="AM39855" s="445"/>
    </row>
    <row r="39856" spans="39:39">
      <c r="AM39856" s="445"/>
    </row>
    <row r="39857" spans="39:39">
      <c r="AM39857" s="445"/>
    </row>
    <row r="39858" spans="39:39">
      <c r="AM39858" s="445"/>
    </row>
    <row r="39859" spans="39:39">
      <c r="AM39859" s="445"/>
    </row>
    <row r="39860" spans="39:39">
      <c r="AM39860" s="445"/>
    </row>
    <row r="39861" spans="39:39">
      <c r="AM39861" s="445"/>
    </row>
    <row r="39862" spans="39:39">
      <c r="AM39862" s="445"/>
    </row>
    <row r="39863" spans="39:39">
      <c r="AM39863" s="445"/>
    </row>
    <row r="39864" spans="39:39">
      <c r="AM39864" s="445"/>
    </row>
    <row r="39865" spans="39:39">
      <c r="AM39865" s="445"/>
    </row>
    <row r="39866" spans="39:39">
      <c r="AM39866" s="445"/>
    </row>
    <row r="39867" spans="39:39">
      <c r="AM39867" s="445"/>
    </row>
    <row r="39868" spans="39:39">
      <c r="AM39868" s="445"/>
    </row>
    <row r="39869" spans="39:39">
      <c r="AM39869" s="445"/>
    </row>
    <row r="39870" spans="39:39">
      <c r="AM39870" s="445"/>
    </row>
    <row r="39871" spans="39:39">
      <c r="AM39871" s="445"/>
    </row>
    <row r="39872" spans="39:39">
      <c r="AM39872" s="445"/>
    </row>
    <row r="39873" spans="39:39">
      <c r="AM39873" s="445"/>
    </row>
    <row r="39874" spans="39:39">
      <c r="AM39874" s="445"/>
    </row>
    <row r="39875" spans="39:39">
      <c r="AM39875" s="445"/>
    </row>
    <row r="39876" spans="39:39">
      <c r="AM39876" s="445"/>
    </row>
    <row r="39877" spans="39:39">
      <c r="AM39877" s="445"/>
    </row>
    <row r="39878" spans="39:39">
      <c r="AM39878" s="445"/>
    </row>
    <row r="39879" spans="39:39">
      <c r="AM39879" s="445"/>
    </row>
    <row r="39880" spans="39:39">
      <c r="AM39880" s="445"/>
    </row>
    <row r="39881" spans="39:39">
      <c r="AM39881" s="445"/>
    </row>
    <row r="39882" spans="39:39">
      <c r="AM39882" s="445"/>
    </row>
    <row r="39883" spans="39:39">
      <c r="AM39883" s="445"/>
    </row>
    <row r="39884" spans="39:39">
      <c r="AM39884" s="445"/>
    </row>
    <row r="39885" spans="39:39">
      <c r="AM39885" s="445"/>
    </row>
    <row r="39886" spans="39:39">
      <c r="AM39886" s="445"/>
    </row>
    <row r="39887" spans="39:39">
      <c r="AM39887" s="445"/>
    </row>
    <row r="39888" spans="39:39">
      <c r="AM39888" s="445"/>
    </row>
    <row r="39889" spans="39:39">
      <c r="AM39889" s="445"/>
    </row>
    <row r="39890" spans="39:39">
      <c r="AM39890" s="445"/>
    </row>
    <row r="39891" spans="39:39">
      <c r="AM39891" s="445"/>
    </row>
    <row r="39892" spans="39:39">
      <c r="AM39892" s="445"/>
    </row>
    <row r="39893" spans="39:39">
      <c r="AM39893" s="445"/>
    </row>
    <row r="39894" spans="39:39">
      <c r="AM39894" s="445"/>
    </row>
    <row r="39895" spans="39:39">
      <c r="AM39895" s="445"/>
    </row>
    <row r="39896" spans="39:39">
      <c r="AM39896" s="445"/>
    </row>
    <row r="39897" spans="39:39">
      <c r="AM39897" s="445"/>
    </row>
    <row r="39898" spans="39:39">
      <c r="AM39898" s="445"/>
    </row>
    <row r="39899" spans="39:39">
      <c r="AM39899" s="445"/>
    </row>
    <row r="39900" spans="39:39">
      <c r="AM39900" s="445"/>
    </row>
    <row r="39901" spans="39:39">
      <c r="AM39901" s="445"/>
    </row>
    <row r="39902" spans="39:39">
      <c r="AM39902" s="445"/>
    </row>
    <row r="39903" spans="39:39">
      <c r="AM39903" s="445"/>
    </row>
    <row r="39904" spans="39:39">
      <c r="AM39904" s="445"/>
    </row>
    <row r="39905" spans="39:39">
      <c r="AM39905" s="445"/>
    </row>
    <row r="39906" spans="39:39">
      <c r="AM39906" s="445"/>
    </row>
    <row r="39907" spans="39:39">
      <c r="AM39907" s="445"/>
    </row>
    <row r="39908" spans="39:39">
      <c r="AM39908" s="445"/>
    </row>
    <row r="39909" spans="39:39">
      <c r="AM39909" s="445"/>
    </row>
    <row r="39910" spans="39:39">
      <c r="AM39910" s="445"/>
    </row>
    <row r="39911" spans="39:39">
      <c r="AM39911" s="445"/>
    </row>
    <row r="39912" spans="39:39">
      <c r="AM39912" s="445"/>
    </row>
    <row r="39913" spans="39:39">
      <c r="AM39913" s="445"/>
    </row>
    <row r="39914" spans="39:39">
      <c r="AM39914" s="445"/>
    </row>
    <row r="39915" spans="39:39">
      <c r="AM39915" s="445"/>
    </row>
    <row r="39916" spans="39:39">
      <c r="AM39916" s="445"/>
    </row>
    <row r="39917" spans="39:39">
      <c r="AM39917" s="445"/>
    </row>
    <row r="39918" spans="39:39">
      <c r="AM39918" s="445"/>
    </row>
    <row r="39919" spans="39:39">
      <c r="AM39919" s="445"/>
    </row>
    <row r="39920" spans="39:39">
      <c r="AM39920" s="445"/>
    </row>
    <row r="39921" spans="39:39">
      <c r="AM39921" s="445"/>
    </row>
    <row r="39922" spans="39:39">
      <c r="AM39922" s="445"/>
    </row>
    <row r="39923" spans="39:39">
      <c r="AM39923" s="445"/>
    </row>
    <row r="39924" spans="39:39">
      <c r="AM39924" s="445"/>
    </row>
    <row r="39925" spans="39:39">
      <c r="AM39925" s="445"/>
    </row>
    <row r="39926" spans="39:39">
      <c r="AM39926" s="445"/>
    </row>
    <row r="39927" spans="39:39">
      <c r="AM39927" s="445"/>
    </row>
    <row r="39928" spans="39:39">
      <c r="AM39928" s="445"/>
    </row>
    <row r="39929" spans="39:39">
      <c r="AM39929" s="445"/>
    </row>
    <row r="39930" spans="39:39">
      <c r="AM39930" s="445"/>
    </row>
    <row r="39931" spans="39:39">
      <c r="AM39931" s="445"/>
    </row>
    <row r="39932" spans="39:39">
      <c r="AM39932" s="445"/>
    </row>
    <row r="39933" spans="39:39">
      <c r="AM39933" s="445"/>
    </row>
    <row r="39934" spans="39:39">
      <c r="AM39934" s="445"/>
    </row>
    <row r="39935" spans="39:39">
      <c r="AM39935" s="445"/>
    </row>
    <row r="39936" spans="39:39">
      <c r="AM39936" s="445"/>
    </row>
    <row r="39937" spans="39:39">
      <c r="AM39937" s="445"/>
    </row>
    <row r="39938" spans="39:39">
      <c r="AM39938" s="445"/>
    </row>
    <row r="39939" spans="39:39">
      <c r="AM39939" s="445"/>
    </row>
    <row r="39940" spans="39:39">
      <c r="AM39940" s="445"/>
    </row>
    <row r="39941" spans="39:39">
      <c r="AM39941" s="445"/>
    </row>
    <row r="39942" spans="39:39">
      <c r="AM39942" s="445"/>
    </row>
    <row r="39943" spans="39:39">
      <c r="AM39943" s="445"/>
    </row>
    <row r="39944" spans="39:39">
      <c r="AM39944" s="445"/>
    </row>
    <row r="39945" spans="39:39">
      <c r="AM39945" s="445"/>
    </row>
    <row r="39946" spans="39:39">
      <c r="AM39946" s="445"/>
    </row>
    <row r="39947" spans="39:39">
      <c r="AM39947" s="445"/>
    </row>
    <row r="39948" spans="39:39">
      <c r="AM39948" s="445"/>
    </row>
    <row r="39949" spans="39:39">
      <c r="AM39949" s="445"/>
    </row>
    <row r="39950" spans="39:39">
      <c r="AM39950" s="445"/>
    </row>
    <row r="39951" spans="39:39">
      <c r="AM39951" s="445"/>
    </row>
    <row r="39952" spans="39:39">
      <c r="AM39952" s="445"/>
    </row>
    <row r="39953" spans="39:39">
      <c r="AM39953" s="445"/>
    </row>
    <row r="39954" spans="39:39">
      <c r="AM39954" s="445"/>
    </row>
    <row r="39955" spans="39:39">
      <c r="AM39955" s="445"/>
    </row>
    <row r="39956" spans="39:39">
      <c r="AM39956" s="445"/>
    </row>
    <row r="39957" spans="39:39">
      <c r="AM39957" s="445"/>
    </row>
    <row r="39958" spans="39:39">
      <c r="AM39958" s="445"/>
    </row>
    <row r="39959" spans="39:39">
      <c r="AM39959" s="445"/>
    </row>
    <row r="39960" spans="39:39">
      <c r="AM39960" s="445"/>
    </row>
    <row r="39961" spans="39:39">
      <c r="AM39961" s="445"/>
    </row>
    <row r="39962" spans="39:39">
      <c r="AM39962" s="445"/>
    </row>
    <row r="39963" spans="39:39">
      <c r="AM39963" s="445"/>
    </row>
    <row r="39964" spans="39:39">
      <c r="AM39964" s="445"/>
    </row>
    <row r="39965" spans="39:39">
      <c r="AM39965" s="445"/>
    </row>
    <row r="39966" spans="39:39">
      <c r="AM39966" s="445"/>
    </row>
    <row r="39967" spans="39:39">
      <c r="AM39967" s="445"/>
    </row>
    <row r="39968" spans="39:39">
      <c r="AM39968" s="445"/>
    </row>
    <row r="39969" spans="39:39">
      <c r="AM39969" s="445"/>
    </row>
    <row r="39970" spans="39:39">
      <c r="AM39970" s="445"/>
    </row>
    <row r="39971" spans="39:39">
      <c r="AM39971" s="445"/>
    </row>
    <row r="39972" spans="39:39">
      <c r="AM39972" s="445"/>
    </row>
    <row r="39973" spans="39:39">
      <c r="AM39973" s="445"/>
    </row>
    <row r="39974" spans="39:39">
      <c r="AM39974" s="445"/>
    </row>
    <row r="39975" spans="39:39">
      <c r="AM39975" s="445"/>
    </row>
    <row r="39976" spans="39:39">
      <c r="AM39976" s="445"/>
    </row>
    <row r="39977" spans="39:39">
      <c r="AM39977" s="445"/>
    </row>
    <row r="39978" spans="39:39">
      <c r="AM39978" s="445"/>
    </row>
    <row r="39979" spans="39:39">
      <c r="AM39979" s="445"/>
    </row>
    <row r="39980" spans="39:39">
      <c r="AM39980" s="445"/>
    </row>
    <row r="39981" spans="39:39">
      <c r="AM39981" s="445"/>
    </row>
    <row r="39982" spans="39:39">
      <c r="AM39982" s="445"/>
    </row>
    <row r="39983" spans="39:39">
      <c r="AM39983" s="445"/>
    </row>
    <row r="39984" spans="39:39">
      <c r="AM39984" s="445"/>
    </row>
    <row r="39985" spans="39:39">
      <c r="AM39985" s="445"/>
    </row>
    <row r="39986" spans="39:39">
      <c r="AM39986" s="445"/>
    </row>
    <row r="39987" spans="39:39">
      <c r="AM39987" s="445"/>
    </row>
    <row r="39988" spans="39:39">
      <c r="AM39988" s="445"/>
    </row>
    <row r="39989" spans="39:39">
      <c r="AM39989" s="445"/>
    </row>
    <row r="39990" spans="39:39">
      <c r="AM39990" s="445"/>
    </row>
    <row r="39991" spans="39:39">
      <c r="AM39991" s="445"/>
    </row>
    <row r="39992" spans="39:39">
      <c r="AM39992" s="445"/>
    </row>
    <row r="39993" spans="39:39">
      <c r="AM39993" s="445"/>
    </row>
    <row r="39994" spans="39:39">
      <c r="AM39994" s="445"/>
    </row>
    <row r="39995" spans="39:39">
      <c r="AM39995" s="445"/>
    </row>
    <row r="39996" spans="39:39">
      <c r="AM39996" s="445"/>
    </row>
    <row r="39997" spans="39:39">
      <c r="AM39997" s="445"/>
    </row>
    <row r="39998" spans="39:39">
      <c r="AM39998" s="445"/>
    </row>
    <row r="39999" spans="39:39">
      <c r="AM39999" s="445"/>
    </row>
    <row r="40000" spans="39:39">
      <c r="AM40000" s="445"/>
    </row>
    <row r="40001" spans="39:39">
      <c r="AM40001" s="445"/>
    </row>
    <row r="40002" spans="39:39">
      <c r="AM40002" s="445"/>
    </row>
    <row r="40003" spans="39:39">
      <c r="AM40003" s="445"/>
    </row>
    <row r="40004" spans="39:39">
      <c r="AM40004" s="445"/>
    </row>
    <row r="40005" spans="39:39">
      <c r="AM40005" s="445"/>
    </row>
    <row r="40006" spans="39:39">
      <c r="AM40006" s="445"/>
    </row>
    <row r="40007" spans="39:39">
      <c r="AM40007" s="445"/>
    </row>
    <row r="40008" spans="39:39">
      <c r="AM40008" s="445"/>
    </row>
    <row r="40009" spans="39:39">
      <c r="AM40009" s="445"/>
    </row>
    <row r="40010" spans="39:39">
      <c r="AM40010" s="445"/>
    </row>
    <row r="40011" spans="39:39">
      <c r="AM40011" s="445"/>
    </row>
    <row r="40012" spans="39:39">
      <c r="AM40012" s="445"/>
    </row>
    <row r="40013" spans="39:39">
      <c r="AM40013" s="445"/>
    </row>
    <row r="40014" spans="39:39">
      <c r="AM40014" s="445"/>
    </row>
    <row r="40015" spans="39:39">
      <c r="AM40015" s="445"/>
    </row>
    <row r="40016" spans="39:39">
      <c r="AM40016" s="445"/>
    </row>
    <row r="40017" spans="39:39">
      <c r="AM40017" s="445"/>
    </row>
    <row r="40018" spans="39:39">
      <c r="AM40018" s="445"/>
    </row>
    <row r="40019" spans="39:39">
      <c r="AM40019" s="445"/>
    </row>
    <row r="40020" spans="39:39">
      <c r="AM40020" s="445"/>
    </row>
    <row r="40021" spans="39:39">
      <c r="AM40021" s="445"/>
    </row>
    <row r="40022" spans="39:39">
      <c r="AM40022" s="445"/>
    </row>
    <row r="40023" spans="39:39">
      <c r="AM40023" s="445"/>
    </row>
    <row r="40024" spans="39:39">
      <c r="AM40024" s="445"/>
    </row>
    <row r="40025" spans="39:39">
      <c r="AM40025" s="445"/>
    </row>
    <row r="40026" spans="39:39">
      <c r="AM40026" s="445"/>
    </row>
    <row r="40027" spans="39:39">
      <c r="AM40027" s="445"/>
    </row>
    <row r="40028" spans="39:39">
      <c r="AM40028" s="445"/>
    </row>
    <row r="40029" spans="39:39">
      <c r="AM40029" s="445"/>
    </row>
    <row r="40030" spans="39:39">
      <c r="AM40030" s="445"/>
    </row>
    <row r="40031" spans="39:39">
      <c r="AM40031" s="445"/>
    </row>
    <row r="40032" spans="39:39">
      <c r="AM40032" s="445"/>
    </row>
    <row r="40033" spans="39:39">
      <c r="AM40033" s="445"/>
    </row>
    <row r="40034" spans="39:39">
      <c r="AM40034" s="445"/>
    </row>
    <row r="40035" spans="39:39">
      <c r="AM40035" s="445"/>
    </row>
    <row r="40036" spans="39:39">
      <c r="AM40036" s="445"/>
    </row>
    <row r="40037" spans="39:39">
      <c r="AM40037" s="445"/>
    </row>
    <row r="40038" spans="39:39">
      <c r="AM40038" s="445"/>
    </row>
    <row r="40039" spans="39:39">
      <c r="AM40039" s="445"/>
    </row>
    <row r="40040" spans="39:39">
      <c r="AM40040" s="445"/>
    </row>
    <row r="40041" spans="39:39">
      <c r="AM40041" s="445"/>
    </row>
    <row r="40042" spans="39:39">
      <c r="AM40042" s="445"/>
    </row>
    <row r="40043" spans="39:39">
      <c r="AM40043" s="445"/>
    </row>
    <row r="40044" spans="39:39">
      <c r="AM40044" s="445"/>
    </row>
    <row r="40045" spans="39:39">
      <c r="AM40045" s="445"/>
    </row>
    <row r="40046" spans="39:39">
      <c r="AM40046" s="445"/>
    </row>
    <row r="40047" spans="39:39">
      <c r="AM40047" s="445"/>
    </row>
    <row r="40048" spans="39:39">
      <c r="AM40048" s="445"/>
    </row>
    <row r="40049" spans="39:39">
      <c r="AM40049" s="445"/>
    </row>
    <row r="40050" spans="39:39">
      <c r="AM40050" s="445"/>
    </row>
    <row r="40051" spans="39:39">
      <c r="AM40051" s="445"/>
    </row>
    <row r="40052" spans="39:39">
      <c r="AM40052" s="445"/>
    </row>
    <row r="40053" spans="39:39">
      <c r="AM40053" s="445"/>
    </row>
    <row r="40054" spans="39:39">
      <c r="AM40054" s="445"/>
    </row>
    <row r="40055" spans="39:39">
      <c r="AM40055" s="445"/>
    </row>
    <row r="40056" spans="39:39">
      <c r="AM40056" s="445"/>
    </row>
    <row r="40057" spans="39:39">
      <c r="AM40057" s="445"/>
    </row>
    <row r="40058" spans="39:39">
      <c r="AM40058" s="445"/>
    </row>
    <row r="40059" spans="39:39">
      <c r="AM40059" s="445"/>
    </row>
    <row r="40060" spans="39:39">
      <c r="AM40060" s="445"/>
    </row>
    <row r="40061" spans="39:39">
      <c r="AM40061" s="445"/>
    </row>
    <row r="40062" spans="39:39">
      <c r="AM40062" s="445"/>
    </row>
    <row r="40063" spans="39:39">
      <c r="AM40063" s="445"/>
    </row>
    <row r="40064" spans="39:39">
      <c r="AM40064" s="445"/>
    </row>
    <row r="40065" spans="39:39">
      <c r="AM40065" s="445"/>
    </row>
    <row r="40066" spans="39:39">
      <c r="AM40066" s="445"/>
    </row>
    <row r="40067" spans="39:39">
      <c r="AM40067" s="445"/>
    </row>
    <row r="40068" spans="39:39">
      <c r="AM40068" s="445"/>
    </row>
    <row r="40069" spans="39:39">
      <c r="AM40069" s="445"/>
    </row>
    <row r="40070" spans="39:39">
      <c r="AM40070" s="445"/>
    </row>
    <row r="40071" spans="39:39">
      <c r="AM40071" s="445"/>
    </row>
    <row r="40072" spans="39:39">
      <c r="AM40072" s="445"/>
    </row>
    <row r="40073" spans="39:39">
      <c r="AM40073" s="445"/>
    </row>
    <row r="40074" spans="39:39">
      <c r="AM40074" s="445"/>
    </row>
    <row r="40075" spans="39:39">
      <c r="AM40075" s="445"/>
    </row>
    <row r="40076" spans="39:39">
      <c r="AM40076" s="445"/>
    </row>
    <row r="40077" spans="39:39">
      <c r="AM40077" s="445"/>
    </row>
    <row r="40078" spans="39:39">
      <c r="AM40078" s="445"/>
    </row>
    <row r="40079" spans="39:39">
      <c r="AM40079" s="445"/>
    </row>
    <row r="40080" spans="39:39">
      <c r="AM40080" s="445"/>
    </row>
    <row r="40081" spans="39:39">
      <c r="AM40081" s="445"/>
    </row>
    <row r="40082" spans="39:39">
      <c r="AM40082" s="445"/>
    </row>
    <row r="40083" spans="39:39">
      <c r="AM40083" s="445"/>
    </row>
    <row r="40084" spans="39:39">
      <c r="AM40084" s="445"/>
    </row>
    <row r="40085" spans="39:39">
      <c r="AM40085" s="445"/>
    </row>
    <row r="40086" spans="39:39">
      <c r="AM40086" s="445"/>
    </row>
    <row r="40087" spans="39:39">
      <c r="AM40087" s="445"/>
    </row>
    <row r="40088" spans="39:39">
      <c r="AM40088" s="445"/>
    </row>
    <row r="40089" spans="39:39">
      <c r="AM40089" s="445"/>
    </row>
    <row r="40090" spans="39:39">
      <c r="AM40090" s="445"/>
    </row>
    <row r="40091" spans="39:39">
      <c r="AM40091" s="445"/>
    </row>
    <row r="40092" spans="39:39">
      <c r="AM40092" s="445"/>
    </row>
    <row r="40093" spans="39:39">
      <c r="AM40093" s="445"/>
    </row>
    <row r="40094" spans="39:39">
      <c r="AM40094" s="445"/>
    </row>
    <row r="40095" spans="39:39">
      <c r="AM40095" s="445"/>
    </row>
    <row r="40096" spans="39:39">
      <c r="AM40096" s="445"/>
    </row>
    <row r="40097" spans="39:39">
      <c r="AM40097" s="445"/>
    </row>
    <row r="40098" spans="39:39">
      <c r="AM40098" s="445"/>
    </row>
    <row r="40099" spans="39:39">
      <c r="AM40099" s="445"/>
    </row>
    <row r="40100" spans="39:39">
      <c r="AM40100" s="445"/>
    </row>
    <row r="40101" spans="39:39">
      <c r="AM40101" s="445"/>
    </row>
    <row r="40102" spans="39:39">
      <c r="AM40102" s="445"/>
    </row>
    <row r="40103" spans="39:39">
      <c r="AM40103" s="445"/>
    </row>
    <row r="40104" spans="39:39">
      <c r="AM40104" s="445"/>
    </row>
    <row r="40105" spans="39:39">
      <c r="AM40105" s="445"/>
    </row>
    <row r="40106" spans="39:39">
      <c r="AM40106" s="445"/>
    </row>
    <row r="40107" spans="39:39">
      <c r="AM40107" s="445"/>
    </row>
    <row r="40108" spans="39:39">
      <c r="AM40108" s="445"/>
    </row>
    <row r="40109" spans="39:39">
      <c r="AM40109" s="445"/>
    </row>
    <row r="40110" spans="39:39">
      <c r="AM40110" s="445"/>
    </row>
    <row r="40111" spans="39:39">
      <c r="AM40111" s="445"/>
    </row>
    <row r="40112" spans="39:39">
      <c r="AM40112" s="445"/>
    </row>
    <row r="40113" spans="39:39">
      <c r="AM40113" s="445"/>
    </row>
    <row r="40114" spans="39:39">
      <c r="AM40114" s="445"/>
    </row>
    <row r="40115" spans="39:39">
      <c r="AM40115" s="445"/>
    </row>
    <row r="40116" spans="39:39">
      <c r="AM40116" s="445"/>
    </row>
    <row r="40117" spans="39:39">
      <c r="AM40117" s="445"/>
    </row>
    <row r="40118" spans="39:39">
      <c r="AM40118" s="445"/>
    </row>
    <row r="40119" spans="39:39">
      <c r="AM40119" s="445"/>
    </row>
    <row r="40120" spans="39:39">
      <c r="AM40120" s="445"/>
    </row>
    <row r="40121" spans="39:39">
      <c r="AM40121" s="445"/>
    </row>
    <row r="40122" spans="39:39">
      <c r="AM40122" s="445"/>
    </row>
    <row r="40123" spans="39:39">
      <c r="AM40123" s="445"/>
    </row>
    <row r="40124" spans="39:39">
      <c r="AM40124" s="445"/>
    </row>
    <row r="40125" spans="39:39">
      <c r="AM40125" s="445"/>
    </row>
    <row r="40126" spans="39:39">
      <c r="AM40126" s="445"/>
    </row>
    <row r="40127" spans="39:39">
      <c r="AM40127" s="445"/>
    </row>
    <row r="40128" spans="39:39">
      <c r="AM40128" s="445"/>
    </row>
    <row r="40129" spans="39:39">
      <c r="AM40129" s="445"/>
    </row>
    <row r="40130" spans="39:39">
      <c r="AM40130" s="445"/>
    </row>
    <row r="40131" spans="39:39">
      <c r="AM40131" s="445"/>
    </row>
    <row r="40132" spans="39:39">
      <c r="AM40132" s="445"/>
    </row>
    <row r="40133" spans="39:39">
      <c r="AM40133" s="445"/>
    </row>
    <row r="40134" spans="39:39">
      <c r="AM40134" s="445"/>
    </row>
    <row r="40135" spans="39:39">
      <c r="AM40135" s="445"/>
    </row>
    <row r="40136" spans="39:39">
      <c r="AM40136" s="445"/>
    </row>
    <row r="40137" spans="39:39">
      <c r="AM40137" s="445"/>
    </row>
    <row r="40138" spans="39:39">
      <c r="AM40138" s="445"/>
    </row>
    <row r="40139" spans="39:39">
      <c r="AM40139" s="445"/>
    </row>
    <row r="40140" spans="39:39">
      <c r="AM40140" s="445"/>
    </row>
    <row r="40141" spans="39:39">
      <c r="AM40141" s="445"/>
    </row>
    <row r="40142" spans="39:39">
      <c r="AM40142" s="445"/>
    </row>
    <row r="40143" spans="39:39">
      <c r="AM40143" s="445"/>
    </row>
    <row r="40144" spans="39:39">
      <c r="AM40144" s="445"/>
    </row>
    <row r="40145" spans="39:39">
      <c r="AM40145" s="445"/>
    </row>
    <row r="40146" spans="39:39">
      <c r="AM40146" s="445"/>
    </row>
    <row r="40147" spans="39:39">
      <c r="AM40147" s="445"/>
    </row>
    <row r="40148" spans="39:39">
      <c r="AM40148" s="445"/>
    </row>
    <row r="40149" spans="39:39">
      <c r="AM40149" s="445"/>
    </row>
    <row r="40150" spans="39:39">
      <c r="AM40150" s="445"/>
    </row>
    <row r="40151" spans="39:39">
      <c r="AM40151" s="445"/>
    </row>
    <row r="40152" spans="39:39">
      <c r="AM40152" s="445"/>
    </row>
    <row r="40153" spans="39:39">
      <c r="AM40153" s="445"/>
    </row>
    <row r="40154" spans="39:39">
      <c r="AM40154" s="445"/>
    </row>
    <row r="40155" spans="39:39">
      <c r="AM40155" s="445"/>
    </row>
    <row r="40156" spans="39:39">
      <c r="AM40156" s="445"/>
    </row>
    <row r="40157" spans="39:39">
      <c r="AM40157" s="445"/>
    </row>
    <row r="40158" spans="39:39">
      <c r="AM40158" s="445"/>
    </row>
    <row r="40159" spans="39:39">
      <c r="AM40159" s="445"/>
    </row>
    <row r="40160" spans="39:39">
      <c r="AM40160" s="445"/>
    </row>
    <row r="40161" spans="39:39">
      <c r="AM40161" s="445"/>
    </row>
    <row r="40162" spans="39:39">
      <c r="AM40162" s="445"/>
    </row>
    <row r="40163" spans="39:39">
      <c r="AM40163" s="445"/>
    </row>
    <row r="40164" spans="39:39">
      <c r="AM40164" s="445"/>
    </row>
    <row r="40165" spans="39:39">
      <c r="AM40165" s="445"/>
    </row>
    <row r="40166" spans="39:39">
      <c r="AM40166" s="445"/>
    </row>
    <row r="40167" spans="39:39">
      <c r="AM40167" s="445"/>
    </row>
    <row r="40168" spans="39:39">
      <c r="AM40168" s="445"/>
    </row>
    <row r="40169" spans="39:39">
      <c r="AM40169" s="445"/>
    </row>
    <row r="40170" spans="39:39">
      <c r="AM40170" s="445"/>
    </row>
    <row r="40171" spans="39:39">
      <c r="AM40171" s="445"/>
    </row>
    <row r="40172" spans="39:39">
      <c r="AM40172" s="445"/>
    </row>
    <row r="40173" spans="39:39">
      <c r="AM40173" s="445"/>
    </row>
    <row r="40174" spans="39:39">
      <c r="AM40174" s="445"/>
    </row>
    <row r="40175" spans="39:39">
      <c r="AM40175" s="445"/>
    </row>
    <row r="40176" spans="39:39">
      <c r="AM40176" s="445"/>
    </row>
    <row r="40177" spans="39:39">
      <c r="AM40177" s="445"/>
    </row>
    <row r="40178" spans="39:39">
      <c r="AM40178" s="445"/>
    </row>
    <row r="40179" spans="39:39">
      <c r="AM40179" s="445"/>
    </row>
    <row r="40180" spans="39:39">
      <c r="AM40180" s="445"/>
    </row>
    <row r="40181" spans="39:39">
      <c r="AM40181" s="445"/>
    </row>
    <row r="40182" spans="39:39">
      <c r="AM40182" s="445"/>
    </row>
    <row r="40183" spans="39:39">
      <c r="AM40183" s="445"/>
    </row>
    <row r="40184" spans="39:39">
      <c r="AM40184" s="445"/>
    </row>
    <row r="40185" spans="39:39">
      <c r="AM40185" s="445"/>
    </row>
    <row r="40186" spans="39:39">
      <c r="AM40186" s="445"/>
    </row>
    <row r="40187" spans="39:39">
      <c r="AM40187" s="445"/>
    </row>
    <row r="40188" spans="39:39">
      <c r="AM40188" s="445"/>
    </row>
    <row r="40189" spans="39:39">
      <c r="AM40189" s="445"/>
    </row>
    <row r="40190" spans="39:39">
      <c r="AM40190" s="445"/>
    </row>
    <row r="40191" spans="39:39">
      <c r="AM40191" s="445"/>
    </row>
    <row r="40192" spans="39:39">
      <c r="AM40192" s="445"/>
    </row>
    <row r="40193" spans="39:39">
      <c r="AM40193" s="445"/>
    </row>
    <row r="40194" spans="39:39">
      <c r="AM40194" s="445"/>
    </row>
    <row r="40195" spans="39:39">
      <c r="AM40195" s="445"/>
    </row>
    <row r="40196" spans="39:39">
      <c r="AM40196" s="445"/>
    </row>
    <row r="40197" spans="39:39">
      <c r="AM40197" s="445"/>
    </row>
    <row r="40198" spans="39:39">
      <c r="AM40198" s="445"/>
    </row>
    <row r="40199" spans="39:39">
      <c r="AM40199" s="445"/>
    </row>
    <row r="40200" spans="39:39">
      <c r="AM40200" s="445"/>
    </row>
    <row r="40201" spans="39:39">
      <c r="AM40201" s="445"/>
    </row>
    <row r="40202" spans="39:39">
      <c r="AM40202" s="445"/>
    </row>
    <row r="40203" spans="39:39">
      <c r="AM40203" s="445"/>
    </row>
    <row r="40204" spans="39:39">
      <c r="AM40204" s="445"/>
    </row>
    <row r="40205" spans="39:39">
      <c r="AM40205" s="445"/>
    </row>
    <row r="40206" spans="39:39">
      <c r="AM40206" s="445"/>
    </row>
    <row r="40207" spans="39:39">
      <c r="AM40207" s="445"/>
    </row>
    <row r="40208" spans="39:39">
      <c r="AM40208" s="445"/>
    </row>
    <row r="40209" spans="39:39">
      <c r="AM40209" s="445"/>
    </row>
    <row r="40210" spans="39:39">
      <c r="AM40210" s="445"/>
    </row>
    <row r="40211" spans="39:39">
      <c r="AM40211" s="445"/>
    </row>
    <row r="40212" spans="39:39">
      <c r="AM40212" s="445"/>
    </row>
    <row r="40213" spans="39:39">
      <c r="AM40213" s="445"/>
    </row>
    <row r="40214" spans="39:39">
      <c r="AM40214" s="445"/>
    </row>
    <row r="40215" spans="39:39">
      <c r="AM40215" s="445"/>
    </row>
    <row r="40216" spans="39:39">
      <c r="AM40216" s="445"/>
    </row>
    <row r="40217" spans="39:39">
      <c r="AM40217" s="445"/>
    </row>
    <row r="40218" spans="39:39">
      <c r="AM40218" s="445"/>
    </row>
    <row r="40219" spans="39:39">
      <c r="AM40219" s="445"/>
    </row>
    <row r="40220" spans="39:39">
      <c r="AM40220" s="445"/>
    </row>
    <row r="40221" spans="39:39">
      <c r="AM40221" s="445"/>
    </row>
    <row r="40222" spans="39:39">
      <c r="AM40222" s="445"/>
    </row>
    <row r="40223" spans="39:39">
      <c r="AM40223" s="445"/>
    </row>
    <row r="40224" spans="39:39">
      <c r="AM40224" s="445"/>
    </row>
    <row r="40225" spans="39:39">
      <c r="AM40225" s="445"/>
    </row>
    <row r="40226" spans="39:39">
      <c r="AM40226" s="445"/>
    </row>
    <row r="40227" spans="39:39">
      <c r="AM40227" s="445"/>
    </row>
    <row r="40228" spans="39:39">
      <c r="AM40228" s="445"/>
    </row>
    <row r="40229" spans="39:39">
      <c r="AM40229" s="445"/>
    </row>
    <row r="40230" spans="39:39">
      <c r="AM40230" s="445"/>
    </row>
    <row r="40231" spans="39:39">
      <c r="AM40231" s="445"/>
    </row>
    <row r="40232" spans="39:39">
      <c r="AM40232" s="445"/>
    </row>
    <row r="40233" spans="39:39">
      <c r="AM40233" s="445"/>
    </row>
    <row r="40234" spans="39:39">
      <c r="AM40234" s="445"/>
    </row>
    <row r="40235" spans="39:39">
      <c r="AM40235" s="445"/>
    </row>
    <row r="40236" spans="39:39">
      <c r="AM40236" s="445"/>
    </row>
    <row r="40237" spans="39:39">
      <c r="AM40237" s="445"/>
    </row>
    <row r="40238" spans="39:39">
      <c r="AM40238" s="445"/>
    </row>
    <row r="40239" spans="39:39">
      <c r="AM40239" s="445"/>
    </row>
    <row r="40240" spans="39:39">
      <c r="AM40240" s="445"/>
    </row>
    <row r="40241" spans="39:39">
      <c r="AM40241" s="445"/>
    </row>
    <row r="40242" spans="39:39">
      <c r="AM40242" s="445"/>
    </row>
    <row r="40243" spans="39:39">
      <c r="AM40243" s="445"/>
    </row>
    <row r="40244" spans="39:39">
      <c r="AM40244" s="445"/>
    </row>
    <row r="40245" spans="39:39">
      <c r="AM40245" s="445"/>
    </row>
    <row r="40246" spans="39:39">
      <c r="AM40246" s="445"/>
    </row>
    <row r="40247" spans="39:39">
      <c r="AM40247" s="445"/>
    </row>
    <row r="40248" spans="39:39">
      <c r="AM40248" s="445"/>
    </row>
    <row r="40249" spans="39:39">
      <c r="AM40249" s="445"/>
    </row>
    <row r="40250" spans="39:39">
      <c r="AM40250" s="445"/>
    </row>
    <row r="40251" spans="39:39">
      <c r="AM40251" s="445"/>
    </row>
    <row r="40252" spans="39:39">
      <c r="AM40252" s="445"/>
    </row>
    <row r="40253" spans="39:39">
      <c r="AM40253" s="445"/>
    </row>
    <row r="40254" spans="39:39">
      <c r="AM40254" s="445"/>
    </row>
    <row r="40255" spans="39:39">
      <c r="AM40255" s="445"/>
    </row>
    <row r="40256" spans="39:39">
      <c r="AM40256" s="445"/>
    </row>
    <row r="40257" spans="39:39">
      <c r="AM40257" s="445"/>
    </row>
    <row r="40258" spans="39:39">
      <c r="AM40258" s="445"/>
    </row>
    <row r="40259" spans="39:39">
      <c r="AM40259" s="445"/>
    </row>
    <row r="40260" spans="39:39">
      <c r="AM40260" s="445"/>
    </row>
    <row r="40261" spans="39:39">
      <c r="AM40261" s="445"/>
    </row>
    <row r="40262" spans="39:39">
      <c r="AM40262" s="445"/>
    </row>
    <row r="40263" spans="39:39">
      <c r="AM40263" s="445"/>
    </row>
    <row r="40264" spans="39:39">
      <c r="AM40264" s="445"/>
    </row>
    <row r="40265" spans="39:39">
      <c r="AM40265" s="445"/>
    </row>
    <row r="40266" spans="39:39">
      <c r="AM40266" s="445"/>
    </row>
    <row r="40267" spans="39:39">
      <c r="AM40267" s="445"/>
    </row>
    <row r="40268" spans="39:39">
      <c r="AM40268" s="445"/>
    </row>
    <row r="40269" spans="39:39">
      <c r="AM40269" s="445"/>
    </row>
    <row r="40270" spans="39:39">
      <c r="AM40270" s="445"/>
    </row>
    <row r="40271" spans="39:39">
      <c r="AM40271" s="445"/>
    </row>
    <row r="40272" spans="39:39">
      <c r="AM40272" s="445"/>
    </row>
    <row r="40273" spans="39:39">
      <c r="AM40273" s="445"/>
    </row>
    <row r="40274" spans="39:39">
      <c r="AM40274" s="445"/>
    </row>
    <row r="40275" spans="39:39">
      <c r="AM40275" s="445"/>
    </row>
    <row r="40276" spans="39:39">
      <c r="AM40276" s="445"/>
    </row>
    <row r="40277" spans="39:39">
      <c r="AM40277" s="445"/>
    </row>
    <row r="40278" spans="39:39">
      <c r="AM40278" s="445"/>
    </row>
    <row r="40279" spans="39:39">
      <c r="AM40279" s="445"/>
    </row>
    <row r="40280" spans="39:39">
      <c r="AM40280" s="445"/>
    </row>
    <row r="40281" spans="39:39">
      <c r="AM40281" s="445"/>
    </row>
    <row r="40282" spans="39:39">
      <c r="AM40282" s="445"/>
    </row>
    <row r="40283" spans="39:39">
      <c r="AM40283" s="445"/>
    </row>
    <row r="40284" spans="39:39">
      <c r="AM40284" s="445"/>
    </row>
    <row r="40285" spans="39:39">
      <c r="AM40285" s="445"/>
    </row>
    <row r="40286" spans="39:39">
      <c r="AM40286" s="445"/>
    </row>
    <row r="40287" spans="39:39">
      <c r="AM40287" s="445"/>
    </row>
    <row r="40288" spans="39:39">
      <c r="AM40288" s="445"/>
    </row>
    <row r="40289" spans="39:39">
      <c r="AM40289" s="445"/>
    </row>
    <row r="40290" spans="39:39">
      <c r="AM40290" s="445"/>
    </row>
    <row r="40291" spans="39:39">
      <c r="AM40291" s="445"/>
    </row>
    <row r="40292" spans="39:39">
      <c r="AM40292" s="445"/>
    </row>
    <row r="40293" spans="39:39">
      <c r="AM40293" s="445"/>
    </row>
    <row r="40294" spans="39:39">
      <c r="AM40294" s="445"/>
    </row>
    <row r="40295" spans="39:39">
      <c r="AM40295" s="445"/>
    </row>
    <row r="40296" spans="39:39">
      <c r="AM40296" s="445"/>
    </row>
    <row r="40297" spans="39:39">
      <c r="AM40297" s="445"/>
    </row>
    <row r="40298" spans="39:39">
      <c r="AM40298" s="445"/>
    </row>
    <row r="40299" spans="39:39">
      <c r="AM40299" s="445"/>
    </row>
    <row r="40300" spans="39:39">
      <c r="AM40300" s="445"/>
    </row>
    <row r="40301" spans="39:39">
      <c r="AM40301" s="445"/>
    </row>
    <row r="40302" spans="39:39">
      <c r="AM40302" s="445"/>
    </row>
    <row r="40303" spans="39:39">
      <c r="AM40303" s="445"/>
    </row>
    <row r="40304" spans="39:39">
      <c r="AM40304" s="445"/>
    </row>
    <row r="40305" spans="39:39">
      <c r="AM40305" s="445"/>
    </row>
    <row r="40306" spans="39:39">
      <c r="AM40306" s="445"/>
    </row>
    <row r="40307" spans="39:39">
      <c r="AM40307" s="445"/>
    </row>
    <row r="40308" spans="39:39">
      <c r="AM40308" s="445"/>
    </row>
    <row r="40309" spans="39:39">
      <c r="AM40309" s="445"/>
    </row>
    <row r="40310" spans="39:39">
      <c r="AM40310" s="445"/>
    </row>
    <row r="40311" spans="39:39">
      <c r="AM40311" s="445"/>
    </row>
    <row r="40312" spans="39:39">
      <c r="AM40312" s="445"/>
    </row>
    <row r="40313" spans="39:39">
      <c r="AM40313" s="445"/>
    </row>
    <row r="40314" spans="39:39">
      <c r="AM40314" s="445"/>
    </row>
    <row r="40315" spans="39:39">
      <c r="AM40315" s="445"/>
    </row>
    <row r="40316" spans="39:39">
      <c r="AM40316" s="445"/>
    </row>
    <row r="40317" spans="39:39">
      <c r="AM40317" s="445"/>
    </row>
    <row r="40318" spans="39:39">
      <c r="AM40318" s="445"/>
    </row>
    <row r="40319" spans="39:39">
      <c r="AM40319" s="445"/>
    </row>
    <row r="40320" spans="39:39">
      <c r="AM40320" s="445"/>
    </row>
    <row r="40321" spans="39:39">
      <c r="AM40321" s="445"/>
    </row>
    <row r="40322" spans="39:39">
      <c r="AM40322" s="445"/>
    </row>
    <row r="40323" spans="39:39">
      <c r="AM40323" s="445"/>
    </row>
    <row r="40324" spans="39:39">
      <c r="AM40324" s="445"/>
    </row>
    <row r="40325" spans="39:39">
      <c r="AM40325" s="445"/>
    </row>
    <row r="40326" spans="39:39">
      <c r="AM40326" s="445"/>
    </row>
    <row r="40327" spans="39:39">
      <c r="AM40327" s="445"/>
    </row>
    <row r="40328" spans="39:39">
      <c r="AM40328" s="445"/>
    </row>
    <row r="40329" spans="39:39">
      <c r="AM40329" s="445"/>
    </row>
    <row r="40330" spans="39:39">
      <c r="AM40330" s="445"/>
    </row>
    <row r="40331" spans="39:39">
      <c r="AM40331" s="445"/>
    </row>
    <row r="40332" spans="39:39">
      <c r="AM40332" s="445"/>
    </row>
    <row r="40333" spans="39:39">
      <c r="AM40333" s="445"/>
    </row>
    <row r="40334" spans="39:39">
      <c r="AM40334" s="445"/>
    </row>
    <row r="40335" spans="39:39">
      <c r="AM40335" s="445"/>
    </row>
    <row r="40336" spans="39:39">
      <c r="AM40336" s="445"/>
    </row>
    <row r="40337" spans="39:39">
      <c r="AM40337" s="445"/>
    </row>
    <row r="40338" spans="39:39">
      <c r="AM40338" s="445"/>
    </row>
    <row r="40339" spans="39:39">
      <c r="AM40339" s="445"/>
    </row>
    <row r="40340" spans="39:39">
      <c r="AM40340" s="445"/>
    </row>
    <row r="40341" spans="39:39">
      <c r="AM40341" s="445"/>
    </row>
    <row r="40342" spans="39:39">
      <c r="AM40342" s="445"/>
    </row>
    <row r="40343" spans="39:39">
      <c r="AM40343" s="445"/>
    </row>
    <row r="40344" spans="39:39">
      <c r="AM40344" s="445"/>
    </row>
    <row r="40345" spans="39:39">
      <c r="AM40345" s="445"/>
    </row>
    <row r="40346" spans="39:39">
      <c r="AM40346" s="445"/>
    </row>
    <row r="40347" spans="39:39">
      <c r="AM40347" s="445"/>
    </row>
    <row r="40348" spans="39:39">
      <c r="AM40348" s="445"/>
    </row>
    <row r="40349" spans="39:39">
      <c r="AM40349" s="445"/>
    </row>
    <row r="40350" spans="39:39">
      <c r="AM40350" s="445"/>
    </row>
    <row r="40351" spans="39:39">
      <c r="AM40351" s="445"/>
    </row>
    <row r="40352" spans="39:39">
      <c r="AM40352" s="445"/>
    </row>
    <row r="40353" spans="39:39">
      <c r="AM40353" s="445"/>
    </row>
    <row r="40354" spans="39:39">
      <c r="AM40354" s="445"/>
    </row>
    <row r="40355" spans="39:39">
      <c r="AM40355" s="445"/>
    </row>
    <row r="40356" spans="39:39">
      <c r="AM40356" s="445"/>
    </row>
    <row r="40357" spans="39:39">
      <c r="AM40357" s="445"/>
    </row>
    <row r="40358" spans="39:39">
      <c r="AM40358" s="445"/>
    </row>
    <row r="40359" spans="39:39">
      <c r="AM40359" s="445"/>
    </row>
    <row r="40360" spans="39:39">
      <c r="AM40360" s="445"/>
    </row>
    <row r="40361" spans="39:39">
      <c r="AM40361" s="445"/>
    </row>
    <row r="40362" spans="39:39">
      <c r="AM40362" s="445"/>
    </row>
    <row r="40363" spans="39:39">
      <c r="AM40363" s="445"/>
    </row>
    <row r="40364" spans="39:39">
      <c r="AM40364" s="445"/>
    </row>
    <row r="40365" spans="39:39">
      <c r="AM40365" s="445"/>
    </row>
    <row r="40366" spans="39:39">
      <c r="AM40366" s="445"/>
    </row>
    <row r="40367" spans="39:39">
      <c r="AM40367" s="445"/>
    </row>
    <row r="40368" spans="39:39">
      <c r="AM40368" s="445"/>
    </row>
    <row r="40369" spans="39:39">
      <c r="AM40369" s="445"/>
    </row>
    <row r="40370" spans="39:39">
      <c r="AM40370" s="445"/>
    </row>
    <row r="40371" spans="39:39">
      <c r="AM40371" s="445"/>
    </row>
    <row r="40372" spans="39:39">
      <c r="AM40372" s="445"/>
    </row>
    <row r="40373" spans="39:39">
      <c r="AM40373" s="445"/>
    </row>
    <row r="40374" spans="39:39">
      <c r="AM40374" s="445"/>
    </row>
    <row r="40375" spans="39:39">
      <c r="AM40375" s="445"/>
    </row>
    <row r="40376" spans="39:39">
      <c r="AM40376" s="445"/>
    </row>
    <row r="40377" spans="39:39">
      <c r="AM40377" s="445"/>
    </row>
    <row r="40378" spans="39:39">
      <c r="AM40378" s="445"/>
    </row>
    <row r="40379" spans="39:39">
      <c r="AM40379" s="445"/>
    </row>
    <row r="40380" spans="39:39">
      <c r="AM40380" s="445"/>
    </row>
    <row r="40381" spans="39:39">
      <c r="AM40381" s="445"/>
    </row>
    <row r="40382" spans="39:39">
      <c r="AM40382" s="445"/>
    </row>
    <row r="40383" spans="39:39">
      <c r="AM40383" s="445"/>
    </row>
    <row r="40384" spans="39:39">
      <c r="AM40384" s="445"/>
    </row>
    <row r="40385" spans="39:39">
      <c r="AM40385" s="445"/>
    </row>
    <row r="40386" spans="39:39">
      <c r="AM40386" s="445"/>
    </row>
    <row r="40387" spans="39:39">
      <c r="AM40387" s="445"/>
    </row>
    <row r="40388" spans="39:39">
      <c r="AM40388" s="445"/>
    </row>
    <row r="40389" spans="39:39">
      <c r="AM40389" s="445"/>
    </row>
    <row r="40390" spans="39:39">
      <c r="AM40390" s="445"/>
    </row>
    <row r="40391" spans="39:39">
      <c r="AM40391" s="445"/>
    </row>
    <row r="40392" spans="39:39">
      <c r="AM40392" s="445"/>
    </row>
    <row r="40393" spans="39:39">
      <c r="AM40393" s="445"/>
    </row>
    <row r="40394" spans="39:39">
      <c r="AM40394" s="445"/>
    </row>
    <row r="40395" spans="39:39">
      <c r="AM40395" s="445"/>
    </row>
    <row r="40396" spans="39:39">
      <c r="AM40396" s="445"/>
    </row>
    <row r="40397" spans="39:39">
      <c r="AM40397" s="445"/>
    </row>
    <row r="40398" spans="39:39">
      <c r="AM40398" s="445"/>
    </row>
    <row r="40399" spans="39:39">
      <c r="AM40399" s="445"/>
    </row>
    <row r="40400" spans="39:39">
      <c r="AM40400" s="445"/>
    </row>
    <row r="40401" spans="39:39">
      <c r="AM40401" s="445"/>
    </row>
    <row r="40402" spans="39:39">
      <c r="AM40402" s="445"/>
    </row>
    <row r="40403" spans="39:39">
      <c r="AM40403" s="445"/>
    </row>
    <row r="40404" spans="39:39">
      <c r="AM40404" s="445"/>
    </row>
    <row r="40405" spans="39:39">
      <c r="AM40405" s="445"/>
    </row>
    <row r="40406" spans="39:39">
      <c r="AM40406" s="445"/>
    </row>
    <row r="40407" spans="39:39">
      <c r="AM40407" s="445"/>
    </row>
    <row r="40408" spans="39:39">
      <c r="AM40408" s="445"/>
    </row>
    <row r="40409" spans="39:39">
      <c r="AM40409" s="445"/>
    </row>
    <row r="40410" spans="39:39">
      <c r="AM40410" s="445"/>
    </row>
    <row r="40411" spans="39:39">
      <c r="AM40411" s="445"/>
    </row>
    <row r="40412" spans="39:39">
      <c r="AM40412" s="445"/>
    </row>
    <row r="40413" spans="39:39">
      <c r="AM40413" s="445"/>
    </row>
    <row r="40414" spans="39:39">
      <c r="AM40414" s="445"/>
    </row>
    <row r="40415" spans="39:39">
      <c r="AM40415" s="445"/>
    </row>
    <row r="40416" spans="39:39">
      <c r="AM40416" s="445"/>
    </row>
    <row r="40417" spans="39:39">
      <c r="AM40417" s="445"/>
    </row>
    <row r="40418" spans="39:39">
      <c r="AM40418" s="445"/>
    </row>
    <row r="40419" spans="39:39">
      <c r="AM40419" s="445"/>
    </row>
    <row r="40420" spans="39:39">
      <c r="AM40420" s="445"/>
    </row>
    <row r="40421" spans="39:39">
      <c r="AM40421" s="445"/>
    </row>
    <row r="40422" spans="39:39">
      <c r="AM40422" s="445"/>
    </row>
    <row r="40423" spans="39:39">
      <c r="AM40423" s="445"/>
    </row>
    <row r="40424" spans="39:39">
      <c r="AM40424" s="445"/>
    </row>
    <row r="40425" spans="39:39">
      <c r="AM40425" s="445"/>
    </row>
    <row r="40426" spans="39:39">
      <c r="AM40426" s="445"/>
    </row>
    <row r="40427" spans="39:39">
      <c r="AM40427" s="445"/>
    </row>
    <row r="40428" spans="39:39">
      <c r="AM40428" s="445"/>
    </row>
    <row r="40429" spans="39:39">
      <c r="AM40429" s="445"/>
    </row>
    <row r="40430" spans="39:39">
      <c r="AM40430" s="445"/>
    </row>
    <row r="40431" spans="39:39">
      <c r="AM40431" s="445"/>
    </row>
    <row r="40432" spans="39:39">
      <c r="AM40432" s="445"/>
    </row>
    <row r="40433" spans="39:39">
      <c r="AM40433" s="445"/>
    </row>
    <row r="40434" spans="39:39">
      <c r="AM40434" s="445"/>
    </row>
    <row r="40435" spans="39:39">
      <c r="AM40435" s="445"/>
    </row>
    <row r="40436" spans="39:39">
      <c r="AM40436" s="445"/>
    </row>
    <row r="40437" spans="39:39">
      <c r="AM40437" s="445"/>
    </row>
    <row r="40438" spans="39:39">
      <c r="AM40438" s="445"/>
    </row>
    <row r="40439" spans="39:39">
      <c r="AM40439" s="445"/>
    </row>
    <row r="40440" spans="39:39">
      <c r="AM40440" s="445"/>
    </row>
    <row r="40441" spans="39:39">
      <c r="AM40441" s="445"/>
    </row>
    <row r="40442" spans="39:39">
      <c r="AM40442" s="445"/>
    </row>
    <row r="40443" spans="39:39">
      <c r="AM40443" s="445"/>
    </row>
    <row r="40444" spans="39:39">
      <c r="AM40444" s="445"/>
    </row>
    <row r="40445" spans="39:39">
      <c r="AM40445" s="445"/>
    </row>
    <row r="40446" spans="39:39">
      <c r="AM40446" s="445"/>
    </row>
    <row r="40447" spans="39:39">
      <c r="AM40447" s="445"/>
    </row>
    <row r="40448" spans="39:39">
      <c r="AM40448" s="445"/>
    </row>
    <row r="40449" spans="39:39">
      <c r="AM40449" s="445"/>
    </row>
    <row r="40450" spans="39:39">
      <c r="AM40450" s="445"/>
    </row>
    <row r="40451" spans="39:39">
      <c r="AM40451" s="445"/>
    </row>
    <row r="40452" spans="39:39">
      <c r="AM40452" s="445"/>
    </row>
    <row r="40453" spans="39:39">
      <c r="AM40453" s="445"/>
    </row>
    <row r="40454" spans="39:39">
      <c r="AM40454" s="445"/>
    </row>
    <row r="40455" spans="39:39">
      <c r="AM40455" s="445"/>
    </row>
    <row r="40456" spans="39:39">
      <c r="AM40456" s="445"/>
    </row>
    <row r="40457" spans="39:39">
      <c r="AM40457" s="445"/>
    </row>
    <row r="40458" spans="39:39">
      <c r="AM40458" s="445"/>
    </row>
    <row r="40459" spans="39:39">
      <c r="AM40459" s="445"/>
    </row>
    <row r="40460" spans="39:39">
      <c r="AM40460" s="445"/>
    </row>
    <row r="40461" spans="39:39">
      <c r="AM40461" s="445"/>
    </row>
    <row r="40462" spans="39:39">
      <c r="AM40462" s="445"/>
    </row>
    <row r="40463" spans="39:39">
      <c r="AM40463" s="445"/>
    </row>
    <row r="40464" spans="39:39">
      <c r="AM40464" s="445"/>
    </row>
    <row r="40465" spans="39:39">
      <c r="AM40465" s="445"/>
    </row>
    <row r="40466" spans="39:39">
      <c r="AM40466" s="445"/>
    </row>
    <row r="40467" spans="39:39">
      <c r="AM40467" s="445"/>
    </row>
    <row r="40468" spans="39:39">
      <c r="AM40468" s="445"/>
    </row>
    <row r="40469" spans="39:39">
      <c r="AM40469" s="445"/>
    </row>
    <row r="40470" spans="39:39">
      <c r="AM40470" s="445"/>
    </row>
    <row r="40471" spans="39:39">
      <c r="AM40471" s="445"/>
    </row>
    <row r="40472" spans="39:39">
      <c r="AM40472" s="445"/>
    </row>
    <row r="40473" spans="39:39">
      <c r="AM40473" s="445"/>
    </row>
    <row r="40474" spans="39:39">
      <c r="AM40474" s="445"/>
    </row>
    <row r="40475" spans="39:39">
      <c r="AM40475" s="445"/>
    </row>
    <row r="40476" spans="39:39">
      <c r="AM40476" s="445"/>
    </row>
    <row r="40477" spans="39:39">
      <c r="AM40477" s="445"/>
    </row>
    <row r="40478" spans="39:39">
      <c r="AM40478" s="445"/>
    </row>
    <row r="40479" spans="39:39">
      <c r="AM40479" s="445"/>
    </row>
    <row r="40480" spans="39:39">
      <c r="AM40480" s="445"/>
    </row>
    <row r="40481" spans="39:39">
      <c r="AM40481" s="445"/>
    </row>
    <row r="40482" spans="39:39">
      <c r="AM40482" s="445"/>
    </row>
    <row r="40483" spans="39:39">
      <c r="AM40483" s="445"/>
    </row>
    <row r="40484" spans="39:39">
      <c r="AM40484" s="445"/>
    </row>
    <row r="40485" spans="39:39">
      <c r="AM40485" s="445"/>
    </row>
    <row r="40486" spans="39:39">
      <c r="AM40486" s="445"/>
    </row>
    <row r="40487" spans="39:39">
      <c r="AM40487" s="445"/>
    </row>
    <row r="40488" spans="39:39">
      <c r="AM40488" s="445"/>
    </row>
    <row r="40489" spans="39:39">
      <c r="AM40489" s="445"/>
    </row>
    <row r="40490" spans="39:39">
      <c r="AM40490" s="445"/>
    </row>
    <row r="40491" spans="39:39">
      <c r="AM40491" s="445"/>
    </row>
    <row r="40492" spans="39:39">
      <c r="AM40492" s="445"/>
    </row>
    <row r="40493" spans="39:39">
      <c r="AM40493" s="445"/>
    </row>
    <row r="40494" spans="39:39">
      <c r="AM40494" s="445"/>
    </row>
    <row r="40495" spans="39:39">
      <c r="AM40495" s="445"/>
    </row>
    <row r="40496" spans="39:39">
      <c r="AM40496" s="445"/>
    </row>
    <row r="40497" spans="39:39">
      <c r="AM40497" s="445"/>
    </row>
    <row r="40498" spans="39:39">
      <c r="AM40498" s="445"/>
    </row>
    <row r="40499" spans="39:39">
      <c r="AM40499" s="445"/>
    </row>
    <row r="40500" spans="39:39">
      <c r="AM40500" s="445"/>
    </row>
    <row r="40501" spans="39:39">
      <c r="AM40501" s="445"/>
    </row>
    <row r="40502" spans="39:39">
      <c r="AM40502" s="445"/>
    </row>
    <row r="40503" spans="39:39">
      <c r="AM40503" s="445"/>
    </row>
    <row r="40504" spans="39:39">
      <c r="AM40504" s="445"/>
    </row>
    <row r="40505" spans="39:39">
      <c r="AM40505" s="445"/>
    </row>
    <row r="40506" spans="39:39">
      <c r="AM40506" s="445"/>
    </row>
    <row r="40507" spans="39:39">
      <c r="AM40507" s="445"/>
    </row>
    <row r="40508" spans="39:39">
      <c r="AM40508" s="445"/>
    </row>
    <row r="40509" spans="39:39">
      <c r="AM40509" s="445"/>
    </row>
    <row r="40510" spans="39:39">
      <c r="AM40510" s="445"/>
    </row>
    <row r="40511" spans="39:39">
      <c r="AM40511" s="445"/>
    </row>
    <row r="40512" spans="39:39">
      <c r="AM40512" s="445"/>
    </row>
    <row r="40513" spans="39:39">
      <c r="AM40513" s="445"/>
    </row>
    <row r="40514" spans="39:39">
      <c r="AM40514" s="445"/>
    </row>
    <row r="40515" spans="39:39">
      <c r="AM40515" s="445"/>
    </row>
    <row r="40516" spans="39:39">
      <c r="AM40516" s="445"/>
    </row>
    <row r="40517" spans="39:39">
      <c r="AM40517" s="445"/>
    </row>
    <row r="40518" spans="39:39">
      <c r="AM40518" s="445"/>
    </row>
    <row r="40519" spans="39:39">
      <c r="AM40519" s="445"/>
    </row>
    <row r="40520" spans="39:39">
      <c r="AM40520" s="445"/>
    </row>
    <row r="40521" spans="39:39">
      <c r="AM40521" s="445"/>
    </row>
    <row r="40522" spans="39:39">
      <c r="AM40522" s="445"/>
    </row>
    <row r="40523" spans="39:39">
      <c r="AM40523" s="445"/>
    </row>
    <row r="40524" spans="39:39">
      <c r="AM40524" s="445"/>
    </row>
    <row r="40525" spans="39:39">
      <c r="AM40525" s="445"/>
    </row>
    <row r="40526" spans="39:39">
      <c r="AM40526" s="445"/>
    </row>
    <row r="40527" spans="39:39">
      <c r="AM40527" s="445"/>
    </row>
    <row r="40528" spans="39:39">
      <c r="AM40528" s="445"/>
    </row>
    <row r="40529" spans="39:39">
      <c r="AM40529" s="445"/>
    </row>
    <row r="40530" spans="39:39">
      <c r="AM40530" s="445"/>
    </row>
    <row r="40531" spans="39:39">
      <c r="AM40531" s="445"/>
    </row>
    <row r="40532" spans="39:39">
      <c r="AM40532" s="445"/>
    </row>
    <row r="40533" spans="39:39">
      <c r="AM40533" s="445"/>
    </row>
    <row r="40534" spans="39:39">
      <c r="AM40534" s="445"/>
    </row>
    <row r="40535" spans="39:39">
      <c r="AM40535" s="445"/>
    </row>
    <row r="40536" spans="39:39">
      <c r="AM40536" s="445"/>
    </row>
    <row r="40537" spans="39:39">
      <c r="AM40537" s="445"/>
    </row>
    <row r="40538" spans="39:39">
      <c r="AM40538" s="445"/>
    </row>
    <row r="40539" spans="39:39">
      <c r="AM40539" s="445"/>
    </row>
    <row r="40540" spans="39:39">
      <c r="AM40540" s="445"/>
    </row>
    <row r="40541" spans="39:39">
      <c r="AM40541" s="445"/>
    </row>
    <row r="40542" spans="39:39">
      <c r="AM40542" s="445"/>
    </row>
    <row r="40543" spans="39:39">
      <c r="AM40543" s="445"/>
    </row>
    <row r="40544" spans="39:39">
      <c r="AM40544" s="445"/>
    </row>
    <row r="40545" spans="39:39">
      <c r="AM40545" s="445"/>
    </row>
    <row r="40546" spans="39:39">
      <c r="AM40546" s="445"/>
    </row>
    <row r="40547" spans="39:39">
      <c r="AM40547" s="445"/>
    </row>
    <row r="40548" spans="39:39">
      <c r="AM40548" s="445"/>
    </row>
    <row r="40549" spans="39:39">
      <c r="AM40549" s="445"/>
    </row>
    <row r="40550" spans="39:39">
      <c r="AM40550" s="445"/>
    </row>
    <row r="40551" spans="39:39">
      <c r="AM40551" s="445"/>
    </row>
    <row r="40552" spans="39:39">
      <c r="AM40552" s="445"/>
    </row>
    <row r="40553" spans="39:39">
      <c r="AM40553" s="445"/>
    </row>
    <row r="40554" spans="39:39">
      <c r="AM40554" s="445"/>
    </row>
    <row r="40555" spans="39:39">
      <c r="AM40555" s="445"/>
    </row>
    <row r="40556" spans="39:39">
      <c r="AM40556" s="445"/>
    </row>
    <row r="40557" spans="39:39">
      <c r="AM40557" s="445"/>
    </row>
    <row r="40558" spans="39:39">
      <c r="AM40558" s="445"/>
    </row>
    <row r="40559" spans="39:39">
      <c r="AM40559" s="445"/>
    </row>
    <row r="40560" spans="39:39">
      <c r="AM40560" s="445"/>
    </row>
    <row r="40561" spans="39:39">
      <c r="AM40561" s="445"/>
    </row>
    <row r="40562" spans="39:39">
      <c r="AM40562" s="445"/>
    </row>
    <row r="40563" spans="39:39">
      <c r="AM40563" s="445"/>
    </row>
    <row r="40564" spans="39:39">
      <c r="AM40564" s="445"/>
    </row>
    <row r="40565" spans="39:39">
      <c r="AM40565" s="445"/>
    </row>
    <row r="40566" spans="39:39">
      <c r="AM40566" s="445"/>
    </row>
    <row r="40567" spans="39:39">
      <c r="AM40567" s="445"/>
    </row>
    <row r="40568" spans="39:39">
      <c r="AM40568" s="445"/>
    </row>
    <row r="40569" spans="39:39">
      <c r="AM40569" s="445"/>
    </row>
    <row r="40570" spans="39:39">
      <c r="AM40570" s="445"/>
    </row>
    <row r="40571" spans="39:39">
      <c r="AM40571" s="445"/>
    </row>
    <row r="40572" spans="39:39">
      <c r="AM40572" s="445"/>
    </row>
    <row r="40573" spans="39:39">
      <c r="AM40573" s="445"/>
    </row>
    <row r="40574" spans="39:39">
      <c r="AM40574" s="445"/>
    </row>
    <row r="40575" spans="39:39">
      <c r="AM40575" s="445"/>
    </row>
    <row r="40576" spans="39:39">
      <c r="AM40576" s="445"/>
    </row>
    <row r="40577" spans="39:39">
      <c r="AM40577" s="445"/>
    </row>
    <row r="40578" spans="39:39">
      <c r="AM40578" s="445"/>
    </row>
    <row r="40579" spans="39:39">
      <c r="AM40579" s="445"/>
    </row>
    <row r="40580" spans="39:39">
      <c r="AM40580" s="445"/>
    </row>
    <row r="40581" spans="39:39">
      <c r="AM40581" s="445"/>
    </row>
    <row r="40582" spans="39:39">
      <c r="AM40582" s="445"/>
    </row>
    <row r="40583" spans="39:39">
      <c r="AM40583" s="445"/>
    </row>
    <row r="40584" spans="39:39">
      <c r="AM40584" s="445"/>
    </row>
    <row r="40585" spans="39:39">
      <c r="AM40585" s="445"/>
    </row>
    <row r="40586" spans="39:39">
      <c r="AM40586" s="445"/>
    </row>
    <row r="40587" spans="39:39">
      <c r="AM40587" s="445"/>
    </row>
    <row r="40588" spans="39:39">
      <c r="AM40588" s="445"/>
    </row>
    <row r="40589" spans="39:39">
      <c r="AM40589" s="445"/>
    </row>
    <row r="40590" spans="39:39">
      <c r="AM40590" s="445"/>
    </row>
    <row r="40591" spans="39:39">
      <c r="AM40591" s="445"/>
    </row>
    <row r="40592" spans="39:39">
      <c r="AM40592" s="445"/>
    </row>
    <row r="40593" spans="39:39">
      <c r="AM40593" s="445"/>
    </row>
    <row r="40594" spans="39:39">
      <c r="AM40594" s="445"/>
    </row>
    <row r="40595" spans="39:39">
      <c r="AM40595" s="445"/>
    </row>
    <row r="40596" spans="39:39">
      <c r="AM40596" s="445"/>
    </row>
    <row r="40597" spans="39:39">
      <c r="AM40597" s="445"/>
    </row>
    <row r="40598" spans="39:39">
      <c r="AM40598" s="445"/>
    </row>
    <row r="40599" spans="39:39">
      <c r="AM40599" s="445"/>
    </row>
    <row r="40600" spans="39:39">
      <c r="AM40600" s="445"/>
    </row>
    <row r="40601" spans="39:39">
      <c r="AM40601" s="445"/>
    </row>
    <row r="40602" spans="39:39">
      <c r="AM40602" s="445"/>
    </row>
    <row r="40603" spans="39:39">
      <c r="AM40603" s="445"/>
    </row>
    <row r="40604" spans="39:39">
      <c r="AM40604" s="445"/>
    </row>
    <row r="40605" spans="39:39">
      <c r="AM40605" s="445"/>
    </row>
    <row r="40606" spans="39:39">
      <c r="AM40606" s="445"/>
    </row>
    <row r="40607" spans="39:39">
      <c r="AM40607" s="445"/>
    </row>
    <row r="40608" spans="39:39">
      <c r="AM40608" s="445"/>
    </row>
    <row r="40609" spans="39:39">
      <c r="AM40609" s="445"/>
    </row>
    <row r="40610" spans="39:39">
      <c r="AM40610" s="445"/>
    </row>
    <row r="40611" spans="39:39">
      <c r="AM40611" s="445"/>
    </row>
    <row r="40612" spans="39:39">
      <c r="AM40612" s="445"/>
    </row>
    <row r="40613" spans="39:39">
      <c r="AM40613" s="445"/>
    </row>
    <row r="40614" spans="39:39">
      <c r="AM40614" s="445"/>
    </row>
    <row r="40615" spans="39:39">
      <c r="AM40615" s="445"/>
    </row>
    <row r="40616" spans="39:39">
      <c r="AM40616" s="445"/>
    </row>
    <row r="40617" spans="39:39">
      <c r="AM40617" s="445"/>
    </row>
    <row r="40618" spans="39:39">
      <c r="AM40618" s="445"/>
    </row>
    <row r="40619" spans="39:39">
      <c r="AM40619" s="445"/>
    </row>
    <row r="40620" spans="39:39">
      <c r="AM40620" s="445"/>
    </row>
    <row r="40621" spans="39:39">
      <c r="AM40621" s="445"/>
    </row>
    <row r="40622" spans="39:39">
      <c r="AM40622" s="445"/>
    </row>
    <row r="40623" spans="39:39">
      <c r="AM40623" s="445"/>
    </row>
    <row r="40624" spans="39:39">
      <c r="AM40624" s="445"/>
    </row>
    <row r="40625" spans="39:39">
      <c r="AM40625" s="445"/>
    </row>
    <row r="40626" spans="39:39">
      <c r="AM40626" s="445"/>
    </row>
    <row r="40627" spans="39:39">
      <c r="AM40627" s="445"/>
    </row>
    <row r="40628" spans="39:39">
      <c r="AM40628" s="445"/>
    </row>
    <row r="40629" spans="39:39">
      <c r="AM40629" s="445"/>
    </row>
    <row r="40630" spans="39:39">
      <c r="AM40630" s="445"/>
    </row>
    <row r="40631" spans="39:39">
      <c r="AM40631" s="445"/>
    </row>
    <row r="40632" spans="39:39">
      <c r="AM40632" s="445"/>
    </row>
    <row r="40633" spans="39:39">
      <c r="AM40633" s="445"/>
    </row>
    <row r="40634" spans="39:39">
      <c r="AM40634" s="445"/>
    </row>
    <row r="40635" spans="39:39">
      <c r="AM40635" s="445"/>
    </row>
    <row r="40636" spans="39:39">
      <c r="AM40636" s="445"/>
    </row>
    <row r="40637" spans="39:39">
      <c r="AM40637" s="445"/>
    </row>
    <row r="40638" spans="39:39">
      <c r="AM40638" s="445"/>
    </row>
    <row r="40639" spans="39:39">
      <c r="AM40639" s="445"/>
    </row>
    <row r="40640" spans="39:39">
      <c r="AM40640" s="445"/>
    </row>
    <row r="40641" spans="39:39">
      <c r="AM40641" s="445"/>
    </row>
    <row r="40642" spans="39:39">
      <c r="AM40642" s="445"/>
    </row>
    <row r="40643" spans="39:39">
      <c r="AM40643" s="445"/>
    </row>
    <row r="40644" spans="39:39">
      <c r="AM40644" s="445"/>
    </row>
    <row r="40645" spans="39:39">
      <c r="AM40645" s="445"/>
    </row>
    <row r="40646" spans="39:39">
      <c r="AM40646" s="445"/>
    </row>
    <row r="40647" spans="39:39">
      <c r="AM40647" s="445"/>
    </row>
    <row r="40648" spans="39:39">
      <c r="AM40648" s="445"/>
    </row>
    <row r="40649" spans="39:39">
      <c r="AM40649" s="445"/>
    </row>
    <row r="40650" spans="39:39">
      <c r="AM40650" s="445"/>
    </row>
    <row r="40651" spans="39:39">
      <c r="AM40651" s="445"/>
    </row>
    <row r="40652" spans="39:39">
      <c r="AM40652" s="445"/>
    </row>
    <row r="40653" spans="39:39">
      <c r="AM40653" s="445"/>
    </row>
    <row r="40654" spans="39:39">
      <c r="AM40654" s="445"/>
    </row>
    <row r="40655" spans="39:39">
      <c r="AM40655" s="445"/>
    </row>
    <row r="40656" spans="39:39">
      <c r="AM40656" s="445"/>
    </row>
    <row r="40657" spans="39:39">
      <c r="AM40657" s="445"/>
    </row>
    <row r="40658" spans="39:39">
      <c r="AM40658" s="445"/>
    </row>
    <row r="40659" spans="39:39">
      <c r="AM40659" s="445"/>
    </row>
    <row r="40660" spans="39:39">
      <c r="AM40660" s="445"/>
    </row>
    <row r="40661" spans="39:39">
      <c r="AM40661" s="445"/>
    </row>
    <row r="40662" spans="39:39">
      <c r="AM40662" s="445"/>
    </row>
    <row r="40663" spans="39:39">
      <c r="AM40663" s="445"/>
    </row>
    <row r="40664" spans="39:39">
      <c r="AM40664" s="445"/>
    </row>
    <row r="40665" spans="39:39">
      <c r="AM40665" s="445"/>
    </row>
    <row r="40666" spans="39:39">
      <c r="AM40666" s="445"/>
    </row>
    <row r="40667" spans="39:39">
      <c r="AM40667" s="445"/>
    </row>
    <row r="40668" spans="39:39">
      <c r="AM40668" s="445"/>
    </row>
    <row r="40669" spans="39:39">
      <c r="AM40669" s="445"/>
    </row>
    <row r="40670" spans="39:39">
      <c r="AM40670" s="445"/>
    </row>
    <row r="40671" spans="39:39">
      <c r="AM40671" s="445"/>
    </row>
    <row r="40672" spans="39:39">
      <c r="AM40672" s="445"/>
    </row>
    <row r="40673" spans="39:39">
      <c r="AM40673" s="445"/>
    </row>
    <row r="40674" spans="39:39">
      <c r="AM40674" s="445"/>
    </row>
    <row r="40675" spans="39:39">
      <c r="AM40675" s="445"/>
    </row>
    <row r="40676" spans="39:39">
      <c r="AM40676" s="445"/>
    </row>
    <row r="40677" spans="39:39">
      <c r="AM40677" s="445"/>
    </row>
    <row r="40678" spans="39:39">
      <c r="AM40678" s="445"/>
    </row>
    <row r="40679" spans="39:39">
      <c r="AM40679" s="445"/>
    </row>
    <row r="40680" spans="39:39">
      <c r="AM40680" s="445"/>
    </row>
    <row r="40681" spans="39:39">
      <c r="AM40681" s="445"/>
    </row>
    <row r="40682" spans="39:39">
      <c r="AM40682" s="445"/>
    </row>
    <row r="40683" spans="39:39">
      <c r="AM40683" s="445"/>
    </row>
    <row r="40684" spans="39:39">
      <c r="AM40684" s="445"/>
    </row>
    <row r="40685" spans="39:39">
      <c r="AM40685" s="445"/>
    </row>
    <row r="40686" spans="39:39">
      <c r="AM40686" s="445"/>
    </row>
    <row r="40687" spans="39:39">
      <c r="AM40687" s="445"/>
    </row>
    <row r="40688" spans="39:39">
      <c r="AM40688" s="445"/>
    </row>
    <row r="40689" spans="39:39">
      <c r="AM40689" s="445"/>
    </row>
    <row r="40690" spans="39:39">
      <c r="AM40690" s="445"/>
    </row>
    <row r="40691" spans="39:39">
      <c r="AM40691" s="445"/>
    </row>
    <row r="40692" spans="39:39">
      <c r="AM40692" s="445"/>
    </row>
    <row r="40693" spans="39:39">
      <c r="AM40693" s="445"/>
    </row>
    <row r="40694" spans="39:39">
      <c r="AM40694" s="445"/>
    </row>
    <row r="40695" spans="39:39">
      <c r="AM40695" s="445"/>
    </row>
    <row r="40696" spans="39:39">
      <c r="AM40696" s="445"/>
    </row>
    <row r="40697" spans="39:39">
      <c r="AM40697" s="445"/>
    </row>
    <row r="40698" spans="39:39">
      <c r="AM40698" s="445"/>
    </row>
    <row r="40699" spans="39:39">
      <c r="AM40699" s="445"/>
    </row>
    <row r="40700" spans="39:39">
      <c r="AM40700" s="445"/>
    </row>
    <row r="40701" spans="39:39">
      <c r="AM40701" s="445"/>
    </row>
    <row r="40702" spans="39:39">
      <c r="AM40702" s="445"/>
    </row>
    <row r="40703" spans="39:39">
      <c r="AM40703" s="445"/>
    </row>
    <row r="40704" spans="39:39">
      <c r="AM40704" s="445"/>
    </row>
    <row r="40705" spans="39:39">
      <c r="AM40705" s="445"/>
    </row>
    <row r="40706" spans="39:39">
      <c r="AM40706" s="445"/>
    </row>
    <row r="40707" spans="39:39">
      <c r="AM40707" s="445"/>
    </row>
    <row r="40708" spans="39:39">
      <c r="AM40708" s="445"/>
    </row>
    <row r="40709" spans="39:39">
      <c r="AM40709" s="445"/>
    </row>
    <row r="40710" spans="39:39">
      <c r="AM40710" s="445"/>
    </row>
    <row r="40711" spans="39:39">
      <c r="AM40711" s="445"/>
    </row>
    <row r="40712" spans="39:39">
      <c r="AM40712" s="445"/>
    </row>
    <row r="40713" spans="39:39">
      <c r="AM40713" s="445"/>
    </row>
    <row r="40714" spans="39:39">
      <c r="AM40714" s="445"/>
    </row>
    <row r="40715" spans="39:39">
      <c r="AM40715" s="445"/>
    </row>
    <row r="40716" spans="39:39">
      <c r="AM40716" s="445"/>
    </row>
    <row r="40717" spans="39:39">
      <c r="AM40717" s="445"/>
    </row>
    <row r="40718" spans="39:39">
      <c r="AM40718" s="445"/>
    </row>
    <row r="40719" spans="39:39">
      <c r="AM40719" s="445"/>
    </row>
    <row r="40720" spans="39:39">
      <c r="AM40720" s="445"/>
    </row>
    <row r="40721" spans="39:39">
      <c r="AM40721" s="445"/>
    </row>
    <row r="40722" spans="39:39">
      <c r="AM40722" s="445"/>
    </row>
    <row r="40723" spans="39:39">
      <c r="AM40723" s="445"/>
    </row>
    <row r="40724" spans="39:39">
      <c r="AM40724" s="445"/>
    </row>
    <row r="40725" spans="39:39">
      <c r="AM40725" s="445"/>
    </row>
    <row r="40726" spans="39:39">
      <c r="AM40726" s="445"/>
    </row>
    <row r="40727" spans="39:39">
      <c r="AM40727" s="445"/>
    </row>
    <row r="40728" spans="39:39">
      <c r="AM40728" s="445"/>
    </row>
    <row r="40729" spans="39:39">
      <c r="AM40729" s="445"/>
    </row>
    <row r="40730" spans="39:39">
      <c r="AM40730" s="445"/>
    </row>
    <row r="40731" spans="39:39">
      <c r="AM40731" s="445"/>
    </row>
    <row r="40732" spans="39:39">
      <c r="AM40732" s="445"/>
    </row>
    <row r="40733" spans="39:39">
      <c r="AM40733" s="445"/>
    </row>
    <row r="40734" spans="39:39">
      <c r="AM40734" s="445"/>
    </row>
    <row r="40735" spans="39:39">
      <c r="AM40735" s="445"/>
    </row>
    <row r="40736" spans="39:39">
      <c r="AM40736" s="445"/>
    </row>
    <row r="40737" spans="39:39">
      <c r="AM40737" s="445"/>
    </row>
    <row r="40738" spans="39:39">
      <c r="AM40738" s="445"/>
    </row>
    <row r="40739" spans="39:39">
      <c r="AM40739" s="445"/>
    </row>
    <row r="40740" spans="39:39">
      <c r="AM40740" s="445"/>
    </row>
    <row r="40741" spans="39:39">
      <c r="AM40741" s="445"/>
    </row>
    <row r="40742" spans="39:39">
      <c r="AM40742" s="445"/>
    </row>
    <row r="40743" spans="39:39">
      <c r="AM40743" s="445"/>
    </row>
    <row r="40744" spans="39:39">
      <c r="AM40744" s="445"/>
    </row>
    <row r="40745" spans="39:39">
      <c r="AM40745" s="445"/>
    </row>
    <row r="40746" spans="39:39">
      <c r="AM40746" s="445"/>
    </row>
    <row r="40747" spans="39:39">
      <c r="AM40747" s="445"/>
    </row>
    <row r="40748" spans="39:39">
      <c r="AM40748" s="445"/>
    </row>
    <row r="40749" spans="39:39">
      <c r="AM40749" s="445"/>
    </row>
    <row r="40750" spans="39:39">
      <c r="AM40750" s="445"/>
    </row>
    <row r="40751" spans="39:39">
      <c r="AM40751" s="445"/>
    </row>
    <row r="40752" spans="39:39">
      <c r="AM40752" s="445"/>
    </row>
    <row r="40753" spans="39:39">
      <c r="AM40753" s="445"/>
    </row>
    <row r="40754" spans="39:39">
      <c r="AM40754" s="445"/>
    </row>
    <row r="40755" spans="39:39">
      <c r="AM40755" s="445"/>
    </row>
    <row r="40756" spans="39:39">
      <c r="AM40756" s="445"/>
    </row>
    <row r="40757" spans="39:39">
      <c r="AM40757" s="445"/>
    </row>
    <row r="40758" spans="39:39">
      <c r="AM40758" s="445"/>
    </row>
    <row r="40759" spans="39:39">
      <c r="AM40759" s="445"/>
    </row>
    <row r="40760" spans="39:39">
      <c r="AM40760" s="445"/>
    </row>
    <row r="40761" spans="39:39">
      <c r="AM40761" s="445"/>
    </row>
    <row r="40762" spans="39:39">
      <c r="AM40762" s="445"/>
    </row>
    <row r="40763" spans="39:39">
      <c r="AM40763" s="445"/>
    </row>
    <row r="40764" spans="39:39">
      <c r="AM40764" s="445"/>
    </row>
    <row r="40765" spans="39:39">
      <c r="AM40765" s="445"/>
    </row>
    <row r="40766" spans="39:39">
      <c r="AM40766" s="445"/>
    </row>
    <row r="40767" spans="39:39">
      <c r="AM40767" s="445"/>
    </row>
    <row r="40768" spans="39:39">
      <c r="AM40768" s="445"/>
    </row>
    <row r="40769" spans="39:39">
      <c r="AM40769" s="445"/>
    </row>
    <row r="40770" spans="39:39">
      <c r="AM40770" s="445"/>
    </row>
    <row r="40771" spans="39:39">
      <c r="AM40771" s="445"/>
    </row>
    <row r="40772" spans="39:39">
      <c r="AM40772" s="445"/>
    </row>
    <row r="40773" spans="39:39">
      <c r="AM40773" s="445"/>
    </row>
    <row r="40774" spans="39:39">
      <c r="AM40774" s="445"/>
    </row>
    <row r="40775" spans="39:39">
      <c r="AM40775" s="445"/>
    </row>
    <row r="40776" spans="39:39">
      <c r="AM40776" s="445"/>
    </row>
    <row r="40777" spans="39:39">
      <c r="AM40777" s="445"/>
    </row>
    <row r="40778" spans="39:39">
      <c r="AM40778" s="445"/>
    </row>
    <row r="40779" spans="39:39">
      <c r="AM40779" s="445"/>
    </row>
    <row r="40780" spans="39:39">
      <c r="AM40780" s="445"/>
    </row>
    <row r="40781" spans="39:39">
      <c r="AM40781" s="445"/>
    </row>
    <row r="40782" spans="39:39">
      <c r="AM40782" s="445"/>
    </row>
    <row r="40783" spans="39:39">
      <c r="AM40783" s="445"/>
    </row>
    <row r="40784" spans="39:39">
      <c r="AM40784" s="445"/>
    </row>
    <row r="40785" spans="39:39">
      <c r="AM40785" s="445"/>
    </row>
    <row r="40786" spans="39:39">
      <c r="AM40786" s="445"/>
    </row>
    <row r="40787" spans="39:39">
      <c r="AM40787" s="445"/>
    </row>
    <row r="40788" spans="39:39">
      <c r="AM40788" s="445"/>
    </row>
    <row r="40789" spans="39:39">
      <c r="AM40789" s="445"/>
    </row>
    <row r="40790" spans="39:39">
      <c r="AM40790" s="445"/>
    </row>
    <row r="40791" spans="39:39">
      <c r="AM40791" s="445"/>
    </row>
    <row r="40792" spans="39:39">
      <c r="AM40792" s="445"/>
    </row>
    <row r="40793" spans="39:39">
      <c r="AM40793" s="445"/>
    </row>
    <row r="40794" spans="39:39">
      <c r="AM40794" s="445"/>
    </row>
    <row r="40795" spans="39:39">
      <c r="AM40795" s="445"/>
    </row>
    <row r="40796" spans="39:39">
      <c r="AM40796" s="445"/>
    </row>
    <row r="40797" spans="39:39">
      <c r="AM40797" s="445"/>
    </row>
    <row r="40798" spans="39:39">
      <c r="AM40798" s="445"/>
    </row>
    <row r="40799" spans="39:39">
      <c r="AM40799" s="445"/>
    </row>
    <row r="40800" spans="39:39">
      <c r="AM40800" s="445"/>
    </row>
    <row r="40801" spans="39:39">
      <c r="AM40801" s="445"/>
    </row>
    <row r="40802" spans="39:39">
      <c r="AM40802" s="445"/>
    </row>
    <row r="40803" spans="39:39">
      <c r="AM40803" s="445"/>
    </row>
    <row r="40804" spans="39:39">
      <c r="AM40804" s="445"/>
    </row>
    <row r="40805" spans="39:39">
      <c r="AM40805" s="445"/>
    </row>
    <row r="40806" spans="39:39">
      <c r="AM40806" s="445"/>
    </row>
    <row r="40807" spans="39:39">
      <c r="AM40807" s="445"/>
    </row>
    <row r="40808" spans="39:39">
      <c r="AM40808" s="445"/>
    </row>
    <row r="40809" spans="39:39">
      <c r="AM40809" s="445"/>
    </row>
    <row r="40810" spans="39:39">
      <c r="AM40810" s="445"/>
    </row>
    <row r="40811" spans="39:39">
      <c r="AM40811" s="445"/>
    </row>
    <row r="40812" spans="39:39">
      <c r="AM40812" s="445"/>
    </row>
    <row r="40813" spans="39:39">
      <c r="AM40813" s="445"/>
    </row>
    <row r="40814" spans="39:39">
      <c r="AM40814" s="445"/>
    </row>
    <row r="40815" spans="39:39">
      <c r="AM40815" s="445"/>
    </row>
    <row r="40816" spans="39:39">
      <c r="AM40816" s="445"/>
    </row>
    <row r="40817" spans="39:39">
      <c r="AM40817" s="445"/>
    </row>
    <row r="40818" spans="39:39">
      <c r="AM40818" s="445"/>
    </row>
    <row r="40819" spans="39:39">
      <c r="AM40819" s="445"/>
    </row>
    <row r="40820" spans="39:39">
      <c r="AM40820" s="445"/>
    </row>
    <row r="40821" spans="39:39">
      <c r="AM40821" s="445"/>
    </row>
    <row r="40822" spans="39:39">
      <c r="AM40822" s="445"/>
    </row>
    <row r="40823" spans="39:39">
      <c r="AM40823" s="445"/>
    </row>
    <row r="40824" spans="39:39">
      <c r="AM40824" s="445"/>
    </row>
    <row r="40825" spans="39:39">
      <c r="AM40825" s="445"/>
    </row>
    <row r="40826" spans="39:39">
      <c r="AM40826" s="445"/>
    </row>
    <row r="40827" spans="39:39">
      <c r="AM40827" s="445"/>
    </row>
    <row r="40828" spans="39:39">
      <c r="AM40828" s="445"/>
    </row>
    <row r="40829" spans="39:39">
      <c r="AM40829" s="445"/>
    </row>
    <row r="40830" spans="39:39">
      <c r="AM40830" s="445"/>
    </row>
    <row r="40831" spans="39:39">
      <c r="AM40831" s="445"/>
    </row>
    <row r="40832" spans="39:39">
      <c r="AM40832" s="445"/>
    </row>
    <row r="40833" spans="39:39">
      <c r="AM40833" s="445"/>
    </row>
    <row r="40834" spans="39:39">
      <c r="AM40834" s="445"/>
    </row>
    <row r="40835" spans="39:39">
      <c r="AM40835" s="445"/>
    </row>
    <row r="40836" spans="39:39">
      <c r="AM40836" s="445"/>
    </row>
    <row r="40837" spans="39:39">
      <c r="AM40837" s="445"/>
    </row>
    <row r="40838" spans="39:39">
      <c r="AM40838" s="445"/>
    </row>
    <row r="40839" spans="39:39">
      <c r="AM40839" s="445"/>
    </row>
    <row r="40840" spans="39:39">
      <c r="AM40840" s="445"/>
    </row>
    <row r="40841" spans="39:39">
      <c r="AM40841" s="445"/>
    </row>
    <row r="40842" spans="39:39">
      <c r="AM40842" s="445"/>
    </row>
    <row r="40843" spans="39:39">
      <c r="AM40843" s="445"/>
    </row>
    <row r="40844" spans="39:39">
      <c r="AM40844" s="445"/>
    </row>
    <row r="40845" spans="39:39">
      <c r="AM40845" s="445"/>
    </row>
    <row r="40846" spans="39:39">
      <c r="AM40846" s="445"/>
    </row>
    <row r="40847" spans="39:39">
      <c r="AM40847" s="445"/>
    </row>
    <row r="40848" spans="39:39">
      <c r="AM40848" s="445"/>
    </row>
    <row r="40849" spans="39:39">
      <c r="AM40849" s="445"/>
    </row>
    <row r="40850" spans="39:39">
      <c r="AM40850" s="445"/>
    </row>
    <row r="40851" spans="39:39">
      <c r="AM40851" s="445"/>
    </row>
    <row r="40852" spans="39:39">
      <c r="AM40852" s="445"/>
    </row>
    <row r="40853" spans="39:39">
      <c r="AM40853" s="445"/>
    </row>
    <row r="40854" spans="39:39">
      <c r="AM40854" s="445"/>
    </row>
    <row r="40855" spans="39:39">
      <c r="AM40855" s="445"/>
    </row>
    <row r="40856" spans="39:39">
      <c r="AM40856" s="445"/>
    </row>
    <row r="40857" spans="39:39">
      <c r="AM40857" s="445"/>
    </row>
    <row r="40858" spans="39:39">
      <c r="AM40858" s="445"/>
    </row>
    <row r="40859" spans="39:39">
      <c r="AM40859" s="445"/>
    </row>
    <row r="40860" spans="39:39">
      <c r="AM40860" s="445"/>
    </row>
    <row r="40861" spans="39:39">
      <c r="AM40861" s="445"/>
    </row>
    <row r="40862" spans="39:39">
      <c r="AM40862" s="445"/>
    </row>
    <row r="40863" spans="39:39">
      <c r="AM40863" s="445"/>
    </row>
    <row r="40864" spans="39:39">
      <c r="AM40864" s="445"/>
    </row>
    <row r="40865" spans="39:39">
      <c r="AM40865" s="445"/>
    </row>
    <row r="40866" spans="39:39">
      <c r="AM40866" s="445"/>
    </row>
    <row r="40867" spans="39:39">
      <c r="AM40867" s="445"/>
    </row>
    <row r="40868" spans="39:39">
      <c r="AM40868" s="445"/>
    </row>
    <row r="40869" spans="39:39">
      <c r="AM40869" s="445"/>
    </row>
    <row r="40870" spans="39:39">
      <c r="AM40870" s="445"/>
    </row>
    <row r="40871" spans="39:39">
      <c r="AM40871" s="445"/>
    </row>
    <row r="40872" spans="39:39">
      <c r="AM40872" s="445"/>
    </row>
    <row r="40873" spans="39:39">
      <c r="AM40873" s="445"/>
    </row>
    <row r="40874" spans="39:39">
      <c r="AM40874" s="445"/>
    </row>
    <row r="40875" spans="39:39">
      <c r="AM40875" s="445"/>
    </row>
    <row r="40876" spans="39:39">
      <c r="AM40876" s="445"/>
    </row>
    <row r="40877" spans="39:39">
      <c r="AM40877" s="445"/>
    </row>
    <row r="40878" spans="39:39">
      <c r="AM40878" s="445"/>
    </row>
    <row r="40879" spans="39:39">
      <c r="AM40879" s="445"/>
    </row>
    <row r="40880" spans="39:39">
      <c r="AM40880" s="445"/>
    </row>
    <row r="40881" spans="39:39">
      <c r="AM40881" s="445"/>
    </row>
    <row r="40882" spans="39:39">
      <c r="AM40882" s="445"/>
    </row>
    <row r="40883" spans="39:39">
      <c r="AM40883" s="445"/>
    </row>
    <row r="40884" spans="39:39">
      <c r="AM40884" s="445"/>
    </row>
    <row r="40885" spans="39:39">
      <c r="AM40885" s="445"/>
    </row>
    <row r="40886" spans="39:39">
      <c r="AM40886" s="445"/>
    </row>
    <row r="40887" spans="39:39">
      <c r="AM40887" s="445"/>
    </row>
    <row r="40888" spans="39:39">
      <c r="AM40888" s="445"/>
    </row>
    <row r="40889" spans="39:39">
      <c r="AM40889" s="445"/>
    </row>
    <row r="40890" spans="39:39">
      <c r="AM40890" s="445"/>
    </row>
    <row r="40891" spans="39:39">
      <c r="AM40891" s="445"/>
    </row>
    <row r="40892" spans="39:39">
      <c r="AM40892" s="445"/>
    </row>
    <row r="40893" spans="39:39">
      <c r="AM40893" s="445"/>
    </row>
    <row r="40894" spans="39:39">
      <c r="AM40894" s="445"/>
    </row>
    <row r="40895" spans="39:39">
      <c r="AM40895" s="445"/>
    </row>
    <row r="40896" spans="39:39">
      <c r="AM40896" s="445"/>
    </row>
    <row r="40897" spans="39:39">
      <c r="AM40897" s="445"/>
    </row>
    <row r="40898" spans="39:39">
      <c r="AM40898" s="445"/>
    </row>
    <row r="40899" spans="39:39">
      <c r="AM40899" s="445"/>
    </row>
    <row r="40900" spans="39:39">
      <c r="AM40900" s="445"/>
    </row>
    <row r="40901" spans="39:39">
      <c r="AM40901" s="445"/>
    </row>
    <row r="40902" spans="39:39">
      <c r="AM40902" s="445"/>
    </row>
    <row r="40903" spans="39:39">
      <c r="AM40903" s="445"/>
    </row>
    <row r="40904" spans="39:39">
      <c r="AM40904" s="445"/>
    </row>
    <row r="40905" spans="39:39">
      <c r="AM40905" s="445"/>
    </row>
    <row r="40906" spans="39:39">
      <c r="AM40906" s="445"/>
    </row>
    <row r="40907" spans="39:39">
      <c r="AM40907" s="445"/>
    </row>
    <row r="40908" spans="39:39">
      <c r="AM40908" s="445"/>
    </row>
    <row r="40909" spans="39:39">
      <c r="AM40909" s="445"/>
    </row>
    <row r="40910" spans="39:39">
      <c r="AM40910" s="445"/>
    </row>
    <row r="40911" spans="39:39">
      <c r="AM40911" s="445"/>
    </row>
    <row r="40912" spans="39:39">
      <c r="AM40912" s="445"/>
    </row>
    <row r="40913" spans="39:39">
      <c r="AM40913" s="445"/>
    </row>
    <row r="40914" spans="39:39">
      <c r="AM40914" s="445"/>
    </row>
    <row r="40915" spans="39:39">
      <c r="AM40915" s="445"/>
    </row>
    <row r="40916" spans="39:39">
      <c r="AM40916" s="445"/>
    </row>
    <row r="40917" spans="39:39">
      <c r="AM40917" s="445"/>
    </row>
    <row r="40918" spans="39:39">
      <c r="AM40918" s="445"/>
    </row>
    <row r="40919" spans="39:39">
      <c r="AM40919" s="445"/>
    </row>
    <row r="40920" spans="39:39">
      <c r="AM40920" s="445"/>
    </row>
    <row r="40921" spans="39:39">
      <c r="AM40921" s="445"/>
    </row>
    <row r="40922" spans="39:39">
      <c r="AM40922" s="445"/>
    </row>
    <row r="40923" spans="39:39">
      <c r="AM40923" s="445"/>
    </row>
    <row r="40924" spans="39:39">
      <c r="AM40924" s="445"/>
    </row>
    <row r="40925" spans="39:39">
      <c r="AM40925" s="445"/>
    </row>
    <row r="40926" spans="39:39">
      <c r="AM40926" s="445"/>
    </row>
    <row r="40927" spans="39:39">
      <c r="AM40927" s="445"/>
    </row>
    <row r="40928" spans="39:39">
      <c r="AM40928" s="445"/>
    </row>
    <row r="40929" spans="39:39">
      <c r="AM40929" s="445"/>
    </row>
    <row r="40930" spans="39:39">
      <c r="AM40930" s="445"/>
    </row>
    <row r="40931" spans="39:39">
      <c r="AM40931" s="445"/>
    </row>
    <row r="40932" spans="39:39">
      <c r="AM40932" s="445"/>
    </row>
    <row r="40933" spans="39:39">
      <c r="AM40933" s="445"/>
    </row>
    <row r="40934" spans="39:39">
      <c r="AM40934" s="445"/>
    </row>
    <row r="40935" spans="39:39">
      <c r="AM40935" s="445"/>
    </row>
    <row r="40936" spans="39:39">
      <c r="AM40936" s="445"/>
    </row>
    <row r="40937" spans="39:39">
      <c r="AM40937" s="445"/>
    </row>
    <row r="40938" spans="39:39">
      <c r="AM40938" s="445"/>
    </row>
    <row r="40939" spans="39:39">
      <c r="AM40939" s="445"/>
    </row>
    <row r="40940" spans="39:39">
      <c r="AM40940" s="445"/>
    </row>
    <row r="40941" spans="39:39">
      <c r="AM40941" s="445"/>
    </row>
    <row r="40942" spans="39:39">
      <c r="AM40942" s="445"/>
    </row>
    <row r="40943" spans="39:39">
      <c r="AM40943" s="445"/>
    </row>
    <row r="40944" spans="39:39">
      <c r="AM40944" s="445"/>
    </row>
    <row r="40945" spans="39:39">
      <c r="AM40945" s="445"/>
    </row>
    <row r="40946" spans="39:39">
      <c r="AM40946" s="445"/>
    </row>
    <row r="40947" spans="39:39">
      <c r="AM40947" s="445"/>
    </row>
    <row r="40948" spans="39:39">
      <c r="AM40948" s="445"/>
    </row>
    <row r="40949" spans="39:39">
      <c r="AM40949" s="445"/>
    </row>
    <row r="40950" spans="39:39">
      <c r="AM40950" s="445"/>
    </row>
    <row r="40951" spans="39:39">
      <c r="AM40951" s="445"/>
    </row>
    <row r="40952" spans="39:39">
      <c r="AM40952" s="445"/>
    </row>
    <row r="40953" spans="39:39">
      <c r="AM40953" s="445"/>
    </row>
    <row r="40954" spans="39:39">
      <c r="AM40954" s="445"/>
    </row>
    <row r="40955" spans="39:39">
      <c r="AM40955" s="445"/>
    </row>
    <row r="40956" spans="39:39">
      <c r="AM40956" s="445"/>
    </row>
    <row r="40957" spans="39:39">
      <c r="AM40957" s="445"/>
    </row>
    <row r="40958" spans="39:39">
      <c r="AM40958" s="445"/>
    </row>
    <row r="40959" spans="39:39">
      <c r="AM40959" s="445"/>
    </row>
    <row r="40960" spans="39:39">
      <c r="AM40960" s="445"/>
    </row>
    <row r="40961" spans="39:39">
      <c r="AM40961" s="445"/>
    </row>
    <row r="40962" spans="39:39">
      <c r="AM40962" s="445"/>
    </row>
    <row r="40963" spans="39:39">
      <c r="AM40963" s="445"/>
    </row>
    <row r="40964" spans="39:39">
      <c r="AM40964" s="445"/>
    </row>
    <row r="40965" spans="39:39">
      <c r="AM40965" s="445"/>
    </row>
    <row r="40966" spans="39:39">
      <c r="AM40966" s="445"/>
    </row>
    <row r="40967" spans="39:39">
      <c r="AM40967" s="445"/>
    </row>
    <row r="40968" spans="39:39">
      <c r="AM40968" s="445"/>
    </row>
    <row r="40969" spans="39:39">
      <c r="AM40969" s="445"/>
    </row>
    <row r="40970" spans="39:39">
      <c r="AM40970" s="445"/>
    </row>
    <row r="40971" spans="39:39">
      <c r="AM40971" s="445"/>
    </row>
    <row r="40972" spans="39:39">
      <c r="AM40972" s="445"/>
    </row>
    <row r="40973" spans="39:39">
      <c r="AM40973" s="445"/>
    </row>
    <row r="40974" spans="39:39">
      <c r="AM40974" s="445"/>
    </row>
    <row r="40975" spans="39:39">
      <c r="AM40975" s="445"/>
    </row>
    <row r="40976" spans="39:39">
      <c r="AM40976" s="445"/>
    </row>
    <row r="40977" spans="39:39">
      <c r="AM40977" s="445"/>
    </row>
    <row r="40978" spans="39:39">
      <c r="AM40978" s="445"/>
    </row>
    <row r="40979" spans="39:39">
      <c r="AM40979" s="445"/>
    </row>
    <row r="40980" spans="39:39">
      <c r="AM40980" s="445"/>
    </row>
    <row r="40981" spans="39:39">
      <c r="AM40981" s="445"/>
    </row>
    <row r="40982" spans="39:39">
      <c r="AM40982" s="445"/>
    </row>
    <row r="40983" spans="39:39">
      <c r="AM40983" s="445"/>
    </row>
    <row r="40984" spans="39:39">
      <c r="AM40984" s="445"/>
    </row>
    <row r="40985" spans="39:39">
      <c r="AM40985" s="445"/>
    </row>
    <row r="40986" spans="39:39">
      <c r="AM40986" s="445"/>
    </row>
    <row r="40987" spans="39:39">
      <c r="AM40987" s="445"/>
    </row>
    <row r="40988" spans="39:39">
      <c r="AM40988" s="445"/>
    </row>
    <row r="40989" spans="39:39">
      <c r="AM40989" s="445"/>
    </row>
    <row r="40990" spans="39:39">
      <c r="AM40990" s="445"/>
    </row>
    <row r="40991" spans="39:39">
      <c r="AM40991" s="445"/>
    </row>
    <row r="40992" spans="39:39">
      <c r="AM40992" s="445"/>
    </row>
    <row r="40993" spans="39:39">
      <c r="AM40993" s="445"/>
    </row>
    <row r="40994" spans="39:39">
      <c r="AM40994" s="445"/>
    </row>
    <row r="40995" spans="39:39">
      <c r="AM40995" s="445"/>
    </row>
    <row r="40996" spans="39:39">
      <c r="AM40996" s="445"/>
    </row>
    <row r="40997" spans="39:39">
      <c r="AM40997" s="445"/>
    </row>
    <row r="40998" spans="39:39">
      <c r="AM40998" s="445"/>
    </row>
    <row r="40999" spans="39:39">
      <c r="AM40999" s="445"/>
    </row>
    <row r="41000" spans="39:39">
      <c r="AM41000" s="445"/>
    </row>
    <row r="41001" spans="39:39">
      <c r="AM41001" s="445"/>
    </row>
    <row r="41002" spans="39:39">
      <c r="AM41002" s="445"/>
    </row>
    <row r="41003" spans="39:39">
      <c r="AM41003" s="445"/>
    </row>
    <row r="41004" spans="39:39">
      <c r="AM41004" s="445"/>
    </row>
    <row r="41005" spans="39:39">
      <c r="AM41005" s="445"/>
    </row>
    <row r="41006" spans="39:39">
      <c r="AM41006" s="445"/>
    </row>
    <row r="41007" spans="39:39">
      <c r="AM41007" s="445"/>
    </row>
    <row r="41008" spans="39:39">
      <c r="AM41008" s="445"/>
    </row>
    <row r="41009" spans="39:39">
      <c r="AM41009" s="445"/>
    </row>
    <row r="41010" spans="39:39">
      <c r="AM41010" s="445"/>
    </row>
    <row r="41011" spans="39:39">
      <c r="AM41011" s="445"/>
    </row>
    <row r="41012" spans="39:39">
      <c r="AM41012" s="445"/>
    </row>
    <row r="41013" spans="39:39">
      <c r="AM41013" s="445"/>
    </row>
    <row r="41014" spans="39:39">
      <c r="AM41014" s="445"/>
    </row>
    <row r="41015" spans="39:39">
      <c r="AM41015" s="445"/>
    </row>
    <row r="41016" spans="39:39">
      <c r="AM41016" s="445"/>
    </row>
    <row r="41017" spans="39:39">
      <c r="AM41017" s="445"/>
    </row>
    <row r="41018" spans="39:39">
      <c r="AM41018" s="445"/>
    </row>
    <row r="41019" spans="39:39">
      <c r="AM41019" s="445"/>
    </row>
    <row r="41020" spans="39:39">
      <c r="AM41020" s="445"/>
    </row>
    <row r="41021" spans="39:39">
      <c r="AM41021" s="445"/>
    </row>
    <row r="41022" spans="39:39">
      <c r="AM41022" s="445"/>
    </row>
    <row r="41023" spans="39:39">
      <c r="AM41023" s="445"/>
    </row>
    <row r="41024" spans="39:39">
      <c r="AM41024" s="445"/>
    </row>
    <row r="41025" spans="39:39">
      <c r="AM41025" s="445"/>
    </row>
    <row r="41026" spans="39:39">
      <c r="AM41026" s="445"/>
    </row>
    <row r="41027" spans="39:39">
      <c r="AM41027" s="445"/>
    </row>
    <row r="41028" spans="39:39">
      <c r="AM41028" s="445"/>
    </row>
    <row r="41029" spans="39:39">
      <c r="AM41029" s="445"/>
    </row>
    <row r="41030" spans="39:39">
      <c r="AM41030" s="445"/>
    </row>
    <row r="41031" spans="39:39">
      <c r="AM41031" s="445"/>
    </row>
    <row r="41032" spans="39:39">
      <c r="AM41032" s="445"/>
    </row>
    <row r="41033" spans="39:39">
      <c r="AM41033" s="445"/>
    </row>
    <row r="41034" spans="39:39">
      <c r="AM41034" s="445"/>
    </row>
    <row r="41035" spans="39:39">
      <c r="AM41035" s="445"/>
    </row>
    <row r="41036" spans="39:39">
      <c r="AM41036" s="445"/>
    </row>
    <row r="41037" spans="39:39">
      <c r="AM41037" s="445"/>
    </row>
    <row r="41038" spans="39:39">
      <c r="AM41038" s="445"/>
    </row>
    <row r="41039" spans="39:39">
      <c r="AM41039" s="445"/>
    </row>
    <row r="41040" spans="39:39">
      <c r="AM41040" s="445"/>
    </row>
    <row r="41041" spans="39:39">
      <c r="AM41041" s="445"/>
    </row>
    <row r="41042" spans="39:39">
      <c r="AM41042" s="445"/>
    </row>
    <row r="41043" spans="39:39">
      <c r="AM41043" s="445"/>
    </row>
    <row r="41044" spans="39:39">
      <c r="AM41044" s="445"/>
    </row>
    <row r="41045" spans="39:39">
      <c r="AM41045" s="445"/>
    </row>
    <row r="41046" spans="39:39">
      <c r="AM41046" s="445"/>
    </row>
    <row r="41047" spans="39:39">
      <c r="AM41047" s="445"/>
    </row>
    <row r="41048" spans="39:39">
      <c r="AM41048" s="445"/>
    </row>
    <row r="41049" spans="39:39">
      <c r="AM41049" s="445"/>
    </row>
    <row r="41050" spans="39:39">
      <c r="AM41050" s="445"/>
    </row>
    <row r="41051" spans="39:39">
      <c r="AM41051" s="445"/>
    </row>
    <row r="41052" spans="39:39">
      <c r="AM41052" s="445"/>
    </row>
    <row r="41053" spans="39:39">
      <c r="AM41053" s="445"/>
    </row>
    <row r="41054" spans="39:39">
      <c r="AM41054" s="445"/>
    </row>
    <row r="41055" spans="39:39">
      <c r="AM41055" s="445"/>
    </row>
    <row r="41056" spans="39:39">
      <c r="AM41056" s="445"/>
    </row>
    <row r="41057" spans="39:39">
      <c r="AM41057" s="445"/>
    </row>
    <row r="41058" spans="39:39">
      <c r="AM41058" s="445"/>
    </row>
    <row r="41059" spans="39:39">
      <c r="AM41059" s="445"/>
    </row>
    <row r="41060" spans="39:39">
      <c r="AM41060" s="445"/>
    </row>
    <row r="41061" spans="39:39">
      <c r="AM41061" s="445"/>
    </row>
    <row r="41062" spans="39:39">
      <c r="AM41062" s="445"/>
    </row>
    <row r="41063" spans="39:39">
      <c r="AM41063" s="445"/>
    </row>
    <row r="41064" spans="39:39">
      <c r="AM41064" s="445"/>
    </row>
    <row r="41065" spans="39:39">
      <c r="AM41065" s="445"/>
    </row>
    <row r="41066" spans="39:39">
      <c r="AM41066" s="445"/>
    </row>
    <row r="41067" spans="39:39">
      <c r="AM41067" s="445"/>
    </row>
    <row r="41068" spans="39:39">
      <c r="AM41068" s="445"/>
    </row>
    <row r="41069" spans="39:39">
      <c r="AM41069" s="445"/>
    </row>
    <row r="41070" spans="39:39">
      <c r="AM41070" s="445"/>
    </row>
    <row r="41071" spans="39:39">
      <c r="AM41071" s="445"/>
    </row>
    <row r="41072" spans="39:39">
      <c r="AM41072" s="445"/>
    </row>
    <row r="41073" spans="39:39">
      <c r="AM41073" s="445"/>
    </row>
    <row r="41074" spans="39:39">
      <c r="AM41074" s="445"/>
    </row>
    <row r="41075" spans="39:39">
      <c r="AM41075" s="445"/>
    </row>
    <row r="41076" spans="39:39">
      <c r="AM41076" s="445"/>
    </row>
    <row r="41077" spans="39:39">
      <c r="AM41077" s="445"/>
    </row>
    <row r="41078" spans="39:39">
      <c r="AM41078" s="445"/>
    </row>
    <row r="41079" spans="39:39">
      <c r="AM41079" s="445"/>
    </row>
    <row r="41080" spans="39:39">
      <c r="AM41080" s="445"/>
    </row>
    <row r="41081" spans="39:39">
      <c r="AM41081" s="445"/>
    </row>
    <row r="41082" spans="39:39">
      <c r="AM41082" s="445"/>
    </row>
    <row r="41083" spans="39:39">
      <c r="AM41083" s="445"/>
    </row>
    <row r="41084" spans="39:39">
      <c r="AM41084" s="445"/>
    </row>
    <row r="41085" spans="39:39">
      <c r="AM41085" s="445"/>
    </row>
    <row r="41086" spans="39:39">
      <c r="AM41086" s="445"/>
    </row>
    <row r="41087" spans="39:39">
      <c r="AM41087" s="445"/>
    </row>
    <row r="41088" spans="39:39">
      <c r="AM41088" s="445"/>
    </row>
    <row r="41089" spans="39:39">
      <c r="AM41089" s="445"/>
    </row>
    <row r="41090" spans="39:39">
      <c r="AM41090" s="445"/>
    </row>
    <row r="41091" spans="39:39">
      <c r="AM41091" s="445"/>
    </row>
    <row r="41092" spans="39:39">
      <c r="AM41092" s="445"/>
    </row>
    <row r="41093" spans="39:39">
      <c r="AM41093" s="445"/>
    </row>
    <row r="41094" spans="39:39">
      <c r="AM41094" s="445"/>
    </row>
    <row r="41095" spans="39:39">
      <c r="AM41095" s="445"/>
    </row>
    <row r="41096" spans="39:39">
      <c r="AM41096" s="445"/>
    </row>
    <row r="41097" spans="39:39">
      <c r="AM41097" s="445"/>
    </row>
    <row r="41098" spans="39:39">
      <c r="AM41098" s="445"/>
    </row>
    <row r="41099" spans="39:39">
      <c r="AM41099" s="445"/>
    </row>
    <row r="41100" spans="39:39">
      <c r="AM41100" s="445"/>
    </row>
    <row r="41101" spans="39:39">
      <c r="AM41101" s="445"/>
    </row>
    <row r="41102" spans="39:39">
      <c r="AM41102" s="445"/>
    </row>
    <row r="41103" spans="39:39">
      <c r="AM41103" s="445"/>
    </row>
    <row r="41104" spans="39:39">
      <c r="AM41104" s="445"/>
    </row>
    <row r="41105" spans="39:39">
      <c r="AM41105" s="445"/>
    </row>
    <row r="41106" spans="39:39">
      <c r="AM41106" s="445"/>
    </row>
    <row r="41107" spans="39:39">
      <c r="AM41107" s="445"/>
    </row>
    <row r="41108" spans="39:39">
      <c r="AM41108" s="445"/>
    </row>
    <row r="41109" spans="39:39">
      <c r="AM41109" s="445"/>
    </row>
    <row r="41110" spans="39:39">
      <c r="AM41110" s="445"/>
    </row>
    <row r="41111" spans="39:39">
      <c r="AM41111" s="445"/>
    </row>
    <row r="41112" spans="39:39">
      <c r="AM41112" s="445"/>
    </row>
    <row r="41113" spans="39:39">
      <c r="AM41113" s="445"/>
    </row>
    <row r="41114" spans="39:39">
      <c r="AM41114" s="445"/>
    </row>
    <row r="41115" spans="39:39">
      <c r="AM41115" s="445"/>
    </row>
    <row r="41116" spans="39:39">
      <c r="AM41116" s="445"/>
    </row>
    <row r="41117" spans="39:39">
      <c r="AM41117" s="445"/>
    </row>
    <row r="41118" spans="39:39">
      <c r="AM41118" s="445"/>
    </row>
    <row r="41119" spans="39:39">
      <c r="AM41119" s="445"/>
    </row>
    <row r="41120" spans="39:39">
      <c r="AM41120" s="445"/>
    </row>
    <row r="41121" spans="39:39">
      <c r="AM41121" s="445"/>
    </row>
    <row r="41122" spans="39:39">
      <c r="AM41122" s="445"/>
    </row>
    <row r="41123" spans="39:39">
      <c r="AM41123" s="445"/>
    </row>
    <row r="41124" spans="39:39">
      <c r="AM41124" s="445"/>
    </row>
    <row r="41125" spans="39:39">
      <c r="AM41125" s="445"/>
    </row>
    <row r="41126" spans="39:39">
      <c r="AM41126" s="445"/>
    </row>
    <row r="41127" spans="39:39">
      <c r="AM41127" s="445"/>
    </row>
    <row r="41128" spans="39:39">
      <c r="AM41128" s="445"/>
    </row>
    <row r="41129" spans="39:39">
      <c r="AM41129" s="445"/>
    </row>
    <row r="41130" spans="39:39">
      <c r="AM41130" s="445"/>
    </row>
    <row r="41131" spans="39:39">
      <c r="AM41131" s="445"/>
    </row>
    <row r="41132" spans="39:39">
      <c r="AM41132" s="445"/>
    </row>
    <row r="41133" spans="39:39">
      <c r="AM41133" s="445"/>
    </row>
    <row r="41134" spans="39:39">
      <c r="AM41134" s="445"/>
    </row>
    <row r="41135" spans="39:39">
      <c r="AM41135" s="445"/>
    </row>
    <row r="41136" spans="39:39">
      <c r="AM41136" s="445"/>
    </row>
    <row r="41137" spans="39:39">
      <c r="AM41137" s="445"/>
    </row>
    <row r="41138" spans="39:39">
      <c r="AM41138" s="445"/>
    </row>
    <row r="41139" spans="39:39">
      <c r="AM41139" s="445"/>
    </row>
    <row r="41140" spans="39:39">
      <c r="AM41140" s="445"/>
    </row>
    <row r="41141" spans="39:39">
      <c r="AM41141" s="445"/>
    </row>
    <row r="41142" spans="39:39">
      <c r="AM41142" s="445"/>
    </row>
    <row r="41143" spans="39:39">
      <c r="AM41143" s="445"/>
    </row>
    <row r="41144" spans="39:39">
      <c r="AM41144" s="445"/>
    </row>
    <row r="41145" spans="39:39">
      <c r="AM41145" s="445"/>
    </row>
    <row r="41146" spans="39:39">
      <c r="AM41146" s="445"/>
    </row>
    <row r="41147" spans="39:39">
      <c r="AM41147" s="445"/>
    </row>
    <row r="41148" spans="39:39">
      <c r="AM41148" s="445"/>
    </row>
    <row r="41149" spans="39:39">
      <c r="AM41149" s="445"/>
    </row>
    <row r="41150" spans="39:39">
      <c r="AM41150" s="445"/>
    </row>
    <row r="41151" spans="39:39">
      <c r="AM41151" s="445"/>
    </row>
    <row r="41152" spans="39:39">
      <c r="AM41152" s="445"/>
    </row>
    <row r="41153" spans="39:39">
      <c r="AM41153" s="445"/>
    </row>
    <row r="41154" spans="39:39">
      <c r="AM41154" s="445"/>
    </row>
    <row r="41155" spans="39:39">
      <c r="AM41155" s="445"/>
    </row>
    <row r="41156" spans="39:39">
      <c r="AM41156" s="445"/>
    </row>
    <row r="41157" spans="39:39">
      <c r="AM41157" s="445"/>
    </row>
    <row r="41158" spans="39:39">
      <c r="AM41158" s="445"/>
    </row>
    <row r="41159" spans="39:39">
      <c r="AM41159" s="445"/>
    </row>
    <row r="41160" spans="39:39">
      <c r="AM41160" s="445"/>
    </row>
    <row r="41161" spans="39:39">
      <c r="AM41161" s="445"/>
    </row>
    <row r="41162" spans="39:39">
      <c r="AM41162" s="445"/>
    </row>
    <row r="41163" spans="39:39">
      <c r="AM41163" s="445"/>
    </row>
    <row r="41164" spans="39:39">
      <c r="AM41164" s="445"/>
    </row>
    <row r="41165" spans="39:39">
      <c r="AM41165" s="445"/>
    </row>
    <row r="41166" spans="39:39">
      <c r="AM41166" s="445"/>
    </row>
    <row r="41167" spans="39:39">
      <c r="AM41167" s="445"/>
    </row>
    <row r="41168" spans="39:39">
      <c r="AM41168" s="445"/>
    </row>
    <row r="41169" spans="39:39">
      <c r="AM41169" s="445"/>
    </row>
    <row r="41170" spans="39:39">
      <c r="AM41170" s="445"/>
    </row>
    <row r="41171" spans="39:39">
      <c r="AM41171" s="445"/>
    </row>
    <row r="41172" spans="39:39">
      <c r="AM41172" s="445"/>
    </row>
    <row r="41173" spans="39:39">
      <c r="AM41173" s="445"/>
    </row>
    <row r="41174" spans="39:39">
      <c r="AM41174" s="445"/>
    </row>
    <row r="41175" spans="39:39">
      <c r="AM41175" s="445"/>
    </row>
    <row r="41176" spans="39:39">
      <c r="AM41176" s="445"/>
    </row>
    <row r="41177" spans="39:39">
      <c r="AM41177" s="445"/>
    </row>
    <row r="41178" spans="39:39">
      <c r="AM41178" s="445"/>
    </row>
    <row r="41179" spans="39:39">
      <c r="AM41179" s="445"/>
    </row>
    <row r="41180" spans="39:39">
      <c r="AM41180" s="445"/>
    </row>
    <row r="41181" spans="39:39">
      <c r="AM41181" s="445"/>
    </row>
    <row r="41182" spans="39:39">
      <c r="AM41182" s="445"/>
    </row>
    <row r="41183" spans="39:39">
      <c r="AM41183" s="445"/>
    </row>
    <row r="41184" spans="39:39">
      <c r="AM41184" s="445"/>
    </row>
    <row r="41185" spans="39:39">
      <c r="AM41185" s="445"/>
    </row>
    <row r="41186" spans="39:39">
      <c r="AM41186" s="445"/>
    </row>
    <row r="41187" spans="39:39">
      <c r="AM41187" s="445"/>
    </row>
    <row r="41188" spans="39:39">
      <c r="AM41188" s="445"/>
    </row>
    <row r="41189" spans="39:39">
      <c r="AM41189" s="445"/>
    </row>
    <row r="41190" spans="39:39">
      <c r="AM41190" s="445"/>
    </row>
    <row r="41191" spans="39:39">
      <c r="AM41191" s="445"/>
    </row>
    <row r="41192" spans="39:39">
      <c r="AM41192" s="445"/>
    </row>
    <row r="41193" spans="39:39">
      <c r="AM41193" s="445"/>
    </row>
    <row r="41194" spans="39:39">
      <c r="AM41194" s="445"/>
    </row>
    <row r="41195" spans="39:39">
      <c r="AM41195" s="445"/>
    </row>
    <row r="41196" spans="39:39">
      <c r="AM41196" s="445"/>
    </row>
    <row r="41197" spans="39:39">
      <c r="AM41197" s="445"/>
    </row>
    <row r="41198" spans="39:39">
      <c r="AM41198" s="445"/>
    </row>
    <row r="41199" spans="39:39">
      <c r="AM41199" s="445"/>
    </row>
    <row r="41200" spans="39:39">
      <c r="AM41200" s="445"/>
    </row>
    <row r="41201" spans="39:39">
      <c r="AM41201" s="445"/>
    </row>
    <row r="41202" spans="39:39">
      <c r="AM41202" s="445"/>
    </row>
    <row r="41203" spans="39:39">
      <c r="AM41203" s="445"/>
    </row>
    <row r="41204" spans="39:39">
      <c r="AM41204" s="445"/>
    </row>
    <row r="41205" spans="39:39">
      <c r="AM41205" s="445"/>
    </row>
    <row r="41206" spans="39:39">
      <c r="AM41206" s="445"/>
    </row>
    <row r="41207" spans="39:39">
      <c r="AM41207" s="445"/>
    </row>
    <row r="41208" spans="39:39">
      <c r="AM41208" s="445"/>
    </row>
    <row r="41209" spans="39:39">
      <c r="AM41209" s="445"/>
    </row>
    <row r="41210" spans="39:39">
      <c r="AM41210" s="445"/>
    </row>
    <row r="41211" spans="39:39">
      <c r="AM41211" s="445"/>
    </row>
    <row r="41212" spans="39:39">
      <c r="AM41212" s="445"/>
    </row>
    <row r="41213" spans="39:39">
      <c r="AM41213" s="445"/>
    </row>
    <row r="41214" spans="39:39">
      <c r="AM41214" s="445"/>
    </row>
    <row r="41215" spans="39:39">
      <c r="AM41215" s="445"/>
    </row>
    <row r="41216" spans="39:39">
      <c r="AM41216" s="445"/>
    </row>
    <row r="41217" spans="39:39">
      <c r="AM41217" s="445"/>
    </row>
    <row r="41218" spans="39:39">
      <c r="AM41218" s="445"/>
    </row>
    <row r="41219" spans="39:39">
      <c r="AM41219" s="445"/>
    </row>
    <row r="41220" spans="39:39">
      <c r="AM41220" s="445"/>
    </row>
    <row r="41221" spans="39:39">
      <c r="AM41221" s="445"/>
    </row>
    <row r="41222" spans="39:39">
      <c r="AM41222" s="445"/>
    </row>
    <row r="41223" spans="39:39">
      <c r="AM41223" s="445"/>
    </row>
    <row r="41224" spans="39:39">
      <c r="AM41224" s="445"/>
    </row>
    <row r="41225" spans="39:39">
      <c r="AM41225" s="445"/>
    </row>
    <row r="41226" spans="39:39">
      <c r="AM41226" s="445"/>
    </row>
    <row r="41227" spans="39:39">
      <c r="AM41227" s="445"/>
    </row>
    <row r="41228" spans="39:39">
      <c r="AM41228" s="445"/>
    </row>
    <row r="41229" spans="39:39">
      <c r="AM41229" s="445"/>
    </row>
    <row r="41230" spans="39:39">
      <c r="AM41230" s="445"/>
    </row>
    <row r="41231" spans="39:39">
      <c r="AM41231" s="445"/>
    </row>
    <row r="41232" spans="39:39">
      <c r="AM41232" s="445"/>
    </row>
    <row r="41233" spans="39:39">
      <c r="AM41233" s="445"/>
    </row>
    <row r="41234" spans="39:39">
      <c r="AM41234" s="445"/>
    </row>
    <row r="41235" spans="39:39">
      <c r="AM41235" s="445"/>
    </row>
    <row r="41236" spans="39:39">
      <c r="AM41236" s="445"/>
    </row>
    <row r="41237" spans="39:39">
      <c r="AM41237" s="445"/>
    </row>
    <row r="41238" spans="39:39">
      <c r="AM41238" s="445"/>
    </row>
    <row r="41239" spans="39:39">
      <c r="AM41239" s="445"/>
    </row>
    <row r="41240" spans="39:39">
      <c r="AM41240" s="445"/>
    </row>
    <row r="41241" spans="39:39">
      <c r="AM41241" s="445"/>
    </row>
    <row r="41242" spans="39:39">
      <c r="AM41242" s="445"/>
    </row>
    <row r="41243" spans="39:39">
      <c r="AM41243" s="445"/>
    </row>
    <row r="41244" spans="39:39">
      <c r="AM41244" s="445"/>
    </row>
    <row r="41245" spans="39:39">
      <c r="AM41245" s="445"/>
    </row>
    <row r="41246" spans="39:39">
      <c r="AM41246" s="445"/>
    </row>
    <row r="41247" spans="39:39">
      <c r="AM41247" s="445"/>
    </row>
    <row r="41248" spans="39:39">
      <c r="AM41248" s="445"/>
    </row>
    <row r="41249" spans="39:39">
      <c r="AM41249" s="445"/>
    </row>
    <row r="41250" spans="39:39">
      <c r="AM41250" s="445"/>
    </row>
    <row r="41251" spans="39:39">
      <c r="AM41251" s="445"/>
    </row>
    <row r="41252" spans="39:39">
      <c r="AM41252" s="445"/>
    </row>
    <row r="41253" spans="39:39">
      <c r="AM41253" s="445"/>
    </row>
    <row r="41254" spans="39:39">
      <c r="AM41254" s="445"/>
    </row>
    <row r="41255" spans="39:39">
      <c r="AM41255" s="445"/>
    </row>
    <row r="41256" spans="39:39">
      <c r="AM41256" s="445"/>
    </row>
    <row r="41257" spans="39:39">
      <c r="AM41257" s="445"/>
    </row>
    <row r="41258" spans="39:39">
      <c r="AM41258" s="445"/>
    </row>
    <row r="41259" spans="39:39">
      <c r="AM41259" s="445"/>
    </row>
    <row r="41260" spans="39:39">
      <c r="AM41260" s="445"/>
    </row>
    <row r="41261" spans="39:39">
      <c r="AM41261" s="445"/>
    </row>
    <row r="41262" spans="39:39">
      <c r="AM41262" s="445"/>
    </row>
    <row r="41263" spans="39:39">
      <c r="AM41263" s="445"/>
    </row>
    <row r="41264" spans="39:39">
      <c r="AM41264" s="445"/>
    </row>
    <row r="41265" spans="39:39">
      <c r="AM41265" s="445"/>
    </row>
    <row r="41266" spans="39:39">
      <c r="AM41266" s="445"/>
    </row>
    <row r="41267" spans="39:39">
      <c r="AM41267" s="445"/>
    </row>
    <row r="41268" spans="39:39">
      <c r="AM41268" s="445"/>
    </row>
    <row r="41269" spans="39:39">
      <c r="AM41269" s="445"/>
    </row>
    <row r="41270" spans="39:39">
      <c r="AM41270" s="445"/>
    </row>
    <row r="41271" spans="39:39">
      <c r="AM41271" s="445"/>
    </row>
    <row r="41272" spans="39:39">
      <c r="AM41272" s="445"/>
    </row>
    <row r="41273" spans="39:39">
      <c r="AM41273" s="445"/>
    </row>
    <row r="41274" spans="39:39">
      <c r="AM41274" s="445"/>
    </row>
    <row r="41275" spans="39:39">
      <c r="AM41275" s="445"/>
    </row>
    <row r="41276" spans="39:39">
      <c r="AM41276" s="445"/>
    </row>
    <row r="41277" spans="39:39">
      <c r="AM41277" s="445"/>
    </row>
    <row r="41278" spans="39:39">
      <c r="AM41278" s="445"/>
    </row>
    <row r="41279" spans="39:39">
      <c r="AM41279" s="445"/>
    </row>
    <row r="41280" spans="39:39">
      <c r="AM41280" s="445"/>
    </row>
    <row r="41281" spans="39:39">
      <c r="AM41281" s="445"/>
    </row>
    <row r="41282" spans="39:39">
      <c r="AM41282" s="445"/>
    </row>
    <row r="41283" spans="39:39">
      <c r="AM41283" s="445"/>
    </row>
    <row r="41284" spans="39:39">
      <c r="AM41284" s="445"/>
    </row>
    <row r="41285" spans="39:39">
      <c r="AM41285" s="445"/>
    </row>
    <row r="41286" spans="39:39">
      <c r="AM41286" s="445"/>
    </row>
    <row r="41287" spans="39:39">
      <c r="AM41287" s="445"/>
    </row>
    <row r="41288" spans="39:39">
      <c r="AM41288" s="445"/>
    </row>
    <row r="41289" spans="39:39">
      <c r="AM41289" s="445"/>
    </row>
    <row r="41290" spans="39:39">
      <c r="AM41290" s="445"/>
    </row>
    <row r="41291" spans="39:39">
      <c r="AM41291" s="445"/>
    </row>
    <row r="41292" spans="39:39">
      <c r="AM41292" s="445"/>
    </row>
    <row r="41293" spans="39:39">
      <c r="AM41293" s="445"/>
    </row>
    <row r="41294" spans="39:39">
      <c r="AM41294" s="445"/>
    </row>
    <row r="41295" spans="39:39">
      <c r="AM41295" s="445"/>
    </row>
    <row r="41296" spans="39:39">
      <c r="AM41296" s="445"/>
    </row>
    <row r="41297" spans="39:39">
      <c r="AM41297" s="445"/>
    </row>
    <row r="41298" spans="39:39">
      <c r="AM41298" s="445"/>
    </row>
    <row r="41299" spans="39:39">
      <c r="AM41299" s="445"/>
    </row>
    <row r="41300" spans="39:39">
      <c r="AM41300" s="445"/>
    </row>
    <row r="41301" spans="39:39">
      <c r="AM41301" s="445"/>
    </row>
    <row r="41302" spans="39:39">
      <c r="AM41302" s="445"/>
    </row>
    <row r="41303" spans="39:39">
      <c r="AM41303" s="445"/>
    </row>
    <row r="41304" spans="39:39">
      <c r="AM41304" s="445"/>
    </row>
    <row r="41305" spans="39:39">
      <c r="AM41305" s="445"/>
    </row>
    <row r="41306" spans="39:39">
      <c r="AM41306" s="445"/>
    </row>
    <row r="41307" spans="39:39">
      <c r="AM41307" s="445"/>
    </row>
    <row r="41308" spans="39:39">
      <c r="AM41308" s="445"/>
    </row>
    <row r="41309" spans="39:39">
      <c r="AM41309" s="445"/>
    </row>
    <row r="41310" spans="39:39">
      <c r="AM41310" s="445"/>
    </row>
    <row r="41311" spans="39:39">
      <c r="AM41311" s="445"/>
    </row>
    <row r="41312" spans="39:39">
      <c r="AM41312" s="445"/>
    </row>
    <row r="41313" spans="39:39">
      <c r="AM41313" s="445"/>
    </row>
    <row r="41314" spans="39:39">
      <c r="AM41314" s="445"/>
    </row>
    <row r="41315" spans="39:39">
      <c r="AM41315" s="445"/>
    </row>
    <row r="41316" spans="39:39">
      <c r="AM41316" s="445"/>
    </row>
    <row r="41317" spans="39:39">
      <c r="AM41317" s="445"/>
    </row>
    <row r="41318" spans="39:39">
      <c r="AM41318" s="445"/>
    </row>
    <row r="41319" spans="39:39">
      <c r="AM41319" s="445"/>
    </row>
    <row r="41320" spans="39:39">
      <c r="AM41320" s="445"/>
    </row>
    <row r="41321" spans="39:39">
      <c r="AM41321" s="445"/>
    </row>
    <row r="41322" spans="39:39">
      <c r="AM41322" s="445"/>
    </row>
    <row r="41323" spans="39:39">
      <c r="AM41323" s="445"/>
    </row>
    <row r="41324" spans="39:39">
      <c r="AM41324" s="445"/>
    </row>
    <row r="41325" spans="39:39">
      <c r="AM41325" s="445"/>
    </row>
    <row r="41326" spans="39:39">
      <c r="AM41326" s="445"/>
    </row>
    <row r="41327" spans="39:39">
      <c r="AM41327" s="445"/>
    </row>
    <row r="41328" spans="39:39">
      <c r="AM41328" s="445"/>
    </row>
    <row r="41329" spans="39:39">
      <c r="AM41329" s="445"/>
    </row>
    <row r="41330" spans="39:39">
      <c r="AM41330" s="445"/>
    </row>
    <row r="41331" spans="39:39">
      <c r="AM41331" s="445"/>
    </row>
    <row r="41332" spans="39:39">
      <c r="AM41332" s="445"/>
    </row>
    <row r="41333" spans="39:39">
      <c r="AM41333" s="445"/>
    </row>
    <row r="41334" spans="39:39">
      <c r="AM41334" s="445"/>
    </row>
    <row r="41335" spans="39:39">
      <c r="AM41335" s="445"/>
    </row>
    <row r="41336" spans="39:39">
      <c r="AM41336" s="445"/>
    </row>
    <row r="41337" spans="39:39">
      <c r="AM41337" s="445"/>
    </row>
    <row r="41338" spans="39:39">
      <c r="AM41338" s="445"/>
    </row>
    <row r="41339" spans="39:39">
      <c r="AM41339" s="445"/>
    </row>
    <row r="41340" spans="39:39">
      <c r="AM41340" s="445"/>
    </row>
    <row r="41341" spans="39:39">
      <c r="AM41341" s="445"/>
    </row>
    <row r="41342" spans="39:39">
      <c r="AM41342" s="445"/>
    </row>
    <row r="41343" spans="39:39">
      <c r="AM41343" s="445"/>
    </row>
    <row r="41344" spans="39:39">
      <c r="AM41344" s="445"/>
    </row>
    <row r="41345" spans="39:39">
      <c r="AM41345" s="445"/>
    </row>
    <row r="41346" spans="39:39">
      <c r="AM41346" s="445"/>
    </row>
    <row r="41347" spans="39:39">
      <c r="AM41347" s="445"/>
    </row>
    <row r="41348" spans="39:39">
      <c r="AM41348" s="445"/>
    </row>
    <row r="41349" spans="39:39">
      <c r="AM41349" s="445"/>
    </row>
    <row r="41350" spans="39:39">
      <c r="AM41350" s="445"/>
    </row>
    <row r="41351" spans="39:39">
      <c r="AM41351" s="445"/>
    </row>
    <row r="41352" spans="39:39">
      <c r="AM41352" s="445"/>
    </row>
    <row r="41353" spans="39:39">
      <c r="AM41353" s="445"/>
    </row>
    <row r="41354" spans="39:39">
      <c r="AM41354" s="445"/>
    </row>
    <row r="41355" spans="39:39">
      <c r="AM41355" s="445"/>
    </row>
    <row r="41356" spans="39:39">
      <c r="AM41356" s="445"/>
    </row>
    <row r="41357" spans="39:39">
      <c r="AM41357" s="445"/>
    </row>
    <row r="41358" spans="39:39">
      <c r="AM41358" s="445"/>
    </row>
    <row r="41359" spans="39:39">
      <c r="AM41359" s="445"/>
    </row>
    <row r="41360" spans="39:39">
      <c r="AM41360" s="445"/>
    </row>
    <row r="41361" spans="39:39">
      <c r="AM41361" s="445"/>
    </row>
    <row r="41362" spans="39:39">
      <c r="AM41362" s="445"/>
    </row>
    <row r="41363" spans="39:39">
      <c r="AM41363" s="445"/>
    </row>
    <row r="41364" spans="39:39">
      <c r="AM41364" s="445"/>
    </row>
    <row r="41365" spans="39:39">
      <c r="AM41365" s="445"/>
    </row>
    <row r="41366" spans="39:39">
      <c r="AM41366" s="445"/>
    </row>
    <row r="41367" spans="39:39">
      <c r="AM41367" s="445"/>
    </row>
    <row r="41368" spans="39:39">
      <c r="AM41368" s="445"/>
    </row>
    <row r="41369" spans="39:39">
      <c r="AM41369" s="445"/>
    </row>
    <row r="41370" spans="39:39">
      <c r="AM41370" s="445"/>
    </row>
    <row r="41371" spans="39:39">
      <c r="AM41371" s="445"/>
    </row>
    <row r="41372" spans="39:39">
      <c r="AM41372" s="445"/>
    </row>
    <row r="41373" spans="39:39">
      <c r="AM41373" s="445"/>
    </row>
    <row r="41374" spans="39:39">
      <c r="AM41374" s="445"/>
    </row>
    <row r="41375" spans="39:39">
      <c r="AM41375" s="445"/>
    </row>
    <row r="41376" spans="39:39">
      <c r="AM41376" s="445"/>
    </row>
    <row r="41377" spans="39:39">
      <c r="AM41377" s="445"/>
    </row>
    <row r="41378" spans="39:39">
      <c r="AM41378" s="445"/>
    </row>
    <row r="41379" spans="39:39">
      <c r="AM41379" s="445"/>
    </row>
    <row r="41380" spans="39:39">
      <c r="AM41380" s="445"/>
    </row>
    <row r="41381" spans="39:39">
      <c r="AM41381" s="445"/>
    </row>
    <row r="41382" spans="39:39">
      <c r="AM41382" s="445"/>
    </row>
    <row r="41383" spans="39:39">
      <c r="AM41383" s="445"/>
    </row>
    <row r="41384" spans="39:39">
      <c r="AM41384" s="445"/>
    </row>
    <row r="41385" spans="39:39">
      <c r="AM41385" s="445"/>
    </row>
    <row r="41386" spans="39:39">
      <c r="AM41386" s="445"/>
    </row>
    <row r="41387" spans="39:39">
      <c r="AM41387" s="445"/>
    </row>
    <row r="41388" spans="39:39">
      <c r="AM41388" s="445"/>
    </row>
    <row r="41389" spans="39:39">
      <c r="AM41389" s="445"/>
    </row>
    <row r="41390" spans="39:39">
      <c r="AM41390" s="445"/>
    </row>
    <row r="41391" spans="39:39">
      <c r="AM41391" s="445"/>
    </row>
    <row r="41392" spans="39:39">
      <c r="AM41392" s="445"/>
    </row>
    <row r="41393" spans="39:39">
      <c r="AM41393" s="445"/>
    </row>
    <row r="41394" spans="39:39">
      <c r="AM41394" s="445"/>
    </row>
    <row r="41395" spans="39:39">
      <c r="AM41395" s="445"/>
    </row>
    <row r="41396" spans="39:39">
      <c r="AM41396" s="445"/>
    </row>
    <row r="41397" spans="39:39">
      <c r="AM41397" s="445"/>
    </row>
    <row r="41398" spans="39:39">
      <c r="AM41398" s="445"/>
    </row>
    <row r="41399" spans="39:39">
      <c r="AM41399" s="445"/>
    </row>
    <row r="41400" spans="39:39">
      <c r="AM41400" s="445"/>
    </row>
    <row r="41401" spans="39:39">
      <c r="AM41401" s="445"/>
    </row>
    <row r="41402" spans="39:39">
      <c r="AM41402" s="445"/>
    </row>
    <row r="41403" spans="39:39">
      <c r="AM41403" s="445"/>
    </row>
    <row r="41404" spans="39:39">
      <c r="AM41404" s="445"/>
    </row>
    <row r="41405" spans="39:39">
      <c r="AM41405" s="445"/>
    </row>
    <row r="41406" spans="39:39">
      <c r="AM41406" s="445"/>
    </row>
    <row r="41407" spans="39:39">
      <c r="AM41407" s="445"/>
    </row>
    <row r="41408" spans="39:39">
      <c r="AM41408" s="445"/>
    </row>
    <row r="41409" spans="39:39">
      <c r="AM41409" s="445"/>
    </row>
    <row r="41410" spans="39:39">
      <c r="AM41410" s="445"/>
    </row>
    <row r="41411" spans="39:39">
      <c r="AM41411" s="445"/>
    </row>
    <row r="41412" spans="39:39">
      <c r="AM41412" s="445"/>
    </row>
    <row r="41413" spans="39:39">
      <c r="AM41413" s="445"/>
    </row>
    <row r="41414" spans="39:39">
      <c r="AM41414" s="445"/>
    </row>
    <row r="41415" spans="39:39">
      <c r="AM41415" s="445"/>
    </row>
    <row r="41416" spans="39:39">
      <c r="AM41416" s="445"/>
    </row>
    <row r="41417" spans="39:39">
      <c r="AM41417" s="445"/>
    </row>
    <row r="41418" spans="39:39">
      <c r="AM41418" s="445"/>
    </row>
    <row r="41419" spans="39:39">
      <c r="AM41419" s="445"/>
    </row>
    <row r="41420" spans="39:39">
      <c r="AM41420" s="445"/>
    </row>
    <row r="41421" spans="39:39">
      <c r="AM41421" s="445"/>
    </row>
    <row r="41422" spans="39:39">
      <c r="AM41422" s="445"/>
    </row>
    <row r="41423" spans="39:39">
      <c r="AM41423" s="445"/>
    </row>
    <row r="41424" spans="39:39">
      <c r="AM41424" s="445"/>
    </row>
    <row r="41425" spans="39:39">
      <c r="AM41425" s="445"/>
    </row>
    <row r="41426" spans="39:39">
      <c r="AM41426" s="445"/>
    </row>
    <row r="41427" spans="39:39">
      <c r="AM41427" s="445"/>
    </row>
    <row r="41428" spans="39:39">
      <c r="AM41428" s="445"/>
    </row>
    <row r="41429" spans="39:39">
      <c r="AM41429" s="445"/>
    </row>
    <row r="41430" spans="39:39">
      <c r="AM41430" s="445"/>
    </row>
    <row r="41431" spans="39:39">
      <c r="AM41431" s="445"/>
    </row>
    <row r="41432" spans="39:39">
      <c r="AM41432" s="445"/>
    </row>
    <row r="41433" spans="39:39">
      <c r="AM41433" s="445"/>
    </row>
    <row r="41434" spans="39:39">
      <c r="AM41434" s="445"/>
    </row>
    <row r="41435" spans="39:39">
      <c r="AM41435" s="445"/>
    </row>
    <row r="41436" spans="39:39">
      <c r="AM41436" s="445"/>
    </row>
    <row r="41437" spans="39:39">
      <c r="AM41437" s="445"/>
    </row>
    <row r="41438" spans="39:39">
      <c r="AM41438" s="445"/>
    </row>
    <row r="41439" spans="39:39">
      <c r="AM41439" s="445"/>
    </row>
    <row r="41440" spans="39:39">
      <c r="AM41440" s="445"/>
    </row>
    <row r="41441" spans="39:39">
      <c r="AM41441" s="445"/>
    </row>
    <row r="41442" spans="39:39">
      <c r="AM41442" s="445"/>
    </row>
    <row r="41443" spans="39:39">
      <c r="AM41443" s="445"/>
    </row>
    <row r="41444" spans="39:39">
      <c r="AM41444" s="445"/>
    </row>
    <row r="41445" spans="39:39">
      <c r="AM41445" s="445"/>
    </row>
    <row r="41446" spans="39:39">
      <c r="AM41446" s="445"/>
    </row>
    <row r="41447" spans="39:39">
      <c r="AM41447" s="445"/>
    </row>
    <row r="41448" spans="39:39">
      <c r="AM41448" s="445"/>
    </row>
    <row r="41449" spans="39:39">
      <c r="AM41449" s="445"/>
    </row>
    <row r="41450" spans="39:39">
      <c r="AM41450" s="445"/>
    </row>
    <row r="41451" spans="39:39">
      <c r="AM41451" s="445"/>
    </row>
    <row r="41452" spans="39:39">
      <c r="AM41452" s="445"/>
    </row>
    <row r="41453" spans="39:39">
      <c r="AM41453" s="445"/>
    </row>
    <row r="41454" spans="39:39">
      <c r="AM41454" s="445"/>
    </row>
    <row r="41455" spans="39:39">
      <c r="AM41455" s="445"/>
    </row>
    <row r="41456" spans="39:39">
      <c r="AM41456" s="445"/>
    </row>
    <row r="41457" spans="39:39">
      <c r="AM41457" s="445"/>
    </row>
    <row r="41458" spans="39:39">
      <c r="AM41458" s="445"/>
    </row>
    <row r="41459" spans="39:39">
      <c r="AM41459" s="445"/>
    </row>
    <row r="41460" spans="39:39">
      <c r="AM41460" s="445"/>
    </row>
    <row r="41461" spans="39:39">
      <c r="AM41461" s="445"/>
    </row>
    <row r="41462" spans="39:39">
      <c r="AM41462" s="445"/>
    </row>
    <row r="41463" spans="39:39">
      <c r="AM41463" s="445"/>
    </row>
    <row r="41464" spans="39:39">
      <c r="AM41464" s="445"/>
    </row>
    <row r="41465" spans="39:39">
      <c r="AM41465" s="445"/>
    </row>
    <row r="41466" spans="39:39">
      <c r="AM41466" s="445"/>
    </row>
    <row r="41467" spans="39:39">
      <c r="AM41467" s="445"/>
    </row>
    <row r="41468" spans="39:39">
      <c r="AM41468" s="445"/>
    </row>
    <row r="41469" spans="39:39">
      <c r="AM41469" s="445"/>
    </row>
    <row r="41470" spans="39:39">
      <c r="AM41470" s="445"/>
    </row>
    <row r="41471" spans="39:39">
      <c r="AM41471" s="445"/>
    </row>
    <row r="41472" spans="39:39">
      <c r="AM41472" s="445"/>
    </row>
    <row r="41473" spans="39:39">
      <c r="AM41473" s="445"/>
    </row>
    <row r="41474" spans="39:39">
      <c r="AM41474" s="445"/>
    </row>
    <row r="41475" spans="39:39">
      <c r="AM41475" s="445"/>
    </row>
    <row r="41476" spans="39:39">
      <c r="AM41476" s="445"/>
    </row>
    <row r="41477" spans="39:39">
      <c r="AM41477" s="445"/>
    </row>
    <row r="41478" spans="39:39">
      <c r="AM41478" s="445"/>
    </row>
    <row r="41479" spans="39:39">
      <c r="AM41479" s="445"/>
    </row>
    <row r="41480" spans="39:39">
      <c r="AM41480" s="445"/>
    </row>
    <row r="41481" spans="39:39">
      <c r="AM41481" s="445"/>
    </row>
    <row r="41482" spans="39:39">
      <c r="AM41482" s="445"/>
    </row>
    <row r="41483" spans="39:39">
      <c r="AM41483" s="445"/>
    </row>
    <row r="41484" spans="39:39">
      <c r="AM41484" s="445"/>
    </row>
    <row r="41485" spans="39:39">
      <c r="AM41485" s="445"/>
    </row>
    <row r="41486" spans="39:39">
      <c r="AM41486" s="445"/>
    </row>
    <row r="41487" spans="39:39">
      <c r="AM41487" s="445"/>
    </row>
    <row r="41488" spans="39:39">
      <c r="AM41488" s="445"/>
    </row>
    <row r="41489" spans="39:39">
      <c r="AM41489" s="445"/>
    </row>
    <row r="41490" spans="39:39">
      <c r="AM41490" s="445"/>
    </row>
    <row r="41491" spans="39:39">
      <c r="AM41491" s="445"/>
    </row>
    <row r="41492" spans="39:39">
      <c r="AM41492" s="445"/>
    </row>
    <row r="41493" spans="39:39">
      <c r="AM41493" s="445"/>
    </row>
    <row r="41494" spans="39:39">
      <c r="AM41494" s="445"/>
    </row>
    <row r="41495" spans="39:39">
      <c r="AM41495" s="445"/>
    </row>
    <row r="41496" spans="39:39">
      <c r="AM41496" s="445"/>
    </row>
    <row r="41497" spans="39:39">
      <c r="AM41497" s="445"/>
    </row>
    <row r="41498" spans="39:39">
      <c r="AM41498" s="445"/>
    </row>
    <row r="41499" spans="39:39">
      <c r="AM41499" s="445"/>
    </row>
    <row r="41500" spans="39:39">
      <c r="AM41500" s="445"/>
    </row>
    <row r="41501" spans="39:39">
      <c r="AM41501" s="445"/>
    </row>
    <row r="41502" spans="39:39">
      <c r="AM41502" s="445"/>
    </row>
    <row r="41503" spans="39:39">
      <c r="AM41503" s="445"/>
    </row>
    <row r="41504" spans="39:39">
      <c r="AM41504" s="445"/>
    </row>
    <row r="41505" spans="39:39">
      <c r="AM41505" s="445"/>
    </row>
    <row r="41506" spans="39:39">
      <c r="AM41506" s="445"/>
    </row>
    <row r="41507" spans="39:39">
      <c r="AM41507" s="445"/>
    </row>
    <row r="41508" spans="39:39">
      <c r="AM41508" s="445"/>
    </row>
    <row r="41509" spans="39:39">
      <c r="AM41509" s="445"/>
    </row>
    <row r="41510" spans="39:39">
      <c r="AM41510" s="445"/>
    </row>
    <row r="41511" spans="39:39">
      <c r="AM41511" s="445"/>
    </row>
    <row r="41512" spans="39:39">
      <c r="AM41512" s="445"/>
    </row>
    <row r="41513" spans="39:39">
      <c r="AM41513" s="445"/>
    </row>
    <row r="41514" spans="39:39">
      <c r="AM41514" s="445"/>
    </row>
    <row r="41515" spans="39:39">
      <c r="AM41515" s="445"/>
    </row>
    <row r="41516" spans="39:39">
      <c r="AM41516" s="445"/>
    </row>
    <row r="41517" spans="39:39">
      <c r="AM41517" s="445"/>
    </row>
    <row r="41518" spans="39:39">
      <c r="AM41518" s="445"/>
    </row>
    <row r="41519" spans="39:39">
      <c r="AM41519" s="445"/>
    </row>
    <row r="41520" spans="39:39">
      <c r="AM41520" s="445"/>
    </row>
    <row r="41521" spans="39:39">
      <c r="AM41521" s="445"/>
    </row>
    <row r="41522" spans="39:39">
      <c r="AM41522" s="445"/>
    </row>
    <row r="41523" spans="39:39">
      <c r="AM41523" s="445"/>
    </row>
    <row r="41524" spans="39:39">
      <c r="AM41524" s="445"/>
    </row>
    <row r="41525" spans="39:39">
      <c r="AM41525" s="445"/>
    </row>
    <row r="41526" spans="39:39">
      <c r="AM41526" s="445"/>
    </row>
    <row r="41527" spans="39:39">
      <c r="AM41527" s="445"/>
    </row>
    <row r="41528" spans="39:39">
      <c r="AM41528" s="445"/>
    </row>
    <row r="41529" spans="39:39">
      <c r="AM41529" s="445"/>
    </row>
    <row r="41530" spans="39:39">
      <c r="AM41530" s="445"/>
    </row>
    <row r="41531" spans="39:39">
      <c r="AM41531" s="445"/>
    </row>
    <row r="41532" spans="39:39">
      <c r="AM41532" s="445"/>
    </row>
    <row r="41533" spans="39:39">
      <c r="AM41533" s="445"/>
    </row>
    <row r="41534" spans="39:39">
      <c r="AM41534" s="445"/>
    </row>
    <row r="41535" spans="39:39">
      <c r="AM41535" s="445"/>
    </row>
    <row r="41536" spans="39:39">
      <c r="AM41536" s="445"/>
    </row>
    <row r="41537" spans="39:39">
      <c r="AM41537" s="445"/>
    </row>
    <row r="41538" spans="39:39">
      <c r="AM41538" s="445"/>
    </row>
    <row r="41539" spans="39:39">
      <c r="AM41539" s="445"/>
    </row>
    <row r="41540" spans="39:39">
      <c r="AM41540" s="445"/>
    </row>
    <row r="41541" spans="39:39">
      <c r="AM41541" s="445"/>
    </row>
    <row r="41542" spans="39:39">
      <c r="AM41542" s="445"/>
    </row>
    <row r="41543" spans="39:39">
      <c r="AM41543" s="445"/>
    </row>
    <row r="41544" spans="39:39">
      <c r="AM41544" s="445"/>
    </row>
    <row r="41545" spans="39:39">
      <c r="AM41545" s="445"/>
    </row>
    <row r="41546" spans="39:39">
      <c r="AM41546" s="445"/>
    </row>
    <row r="41547" spans="39:39">
      <c r="AM41547" s="445"/>
    </row>
    <row r="41548" spans="39:39">
      <c r="AM41548" s="445"/>
    </row>
    <row r="41549" spans="39:39">
      <c r="AM41549" s="445"/>
    </row>
    <row r="41550" spans="39:39">
      <c r="AM41550" s="445"/>
    </row>
    <row r="41551" spans="39:39">
      <c r="AM41551" s="445"/>
    </row>
    <row r="41552" spans="39:39">
      <c r="AM41552" s="445"/>
    </row>
    <row r="41553" spans="39:39">
      <c r="AM41553" s="445"/>
    </row>
    <row r="41554" spans="39:39">
      <c r="AM41554" s="445"/>
    </row>
    <row r="41555" spans="39:39">
      <c r="AM41555" s="445"/>
    </row>
    <row r="41556" spans="39:39">
      <c r="AM41556" s="445"/>
    </row>
    <row r="41557" spans="39:39">
      <c r="AM41557" s="445"/>
    </row>
    <row r="41558" spans="39:39">
      <c r="AM41558" s="445"/>
    </row>
    <row r="41559" spans="39:39">
      <c r="AM41559" s="445"/>
    </row>
    <row r="41560" spans="39:39">
      <c r="AM41560" s="445"/>
    </row>
    <row r="41561" spans="39:39">
      <c r="AM41561" s="445"/>
    </row>
    <row r="41562" spans="39:39">
      <c r="AM41562" s="445"/>
    </row>
    <row r="41563" spans="39:39">
      <c r="AM41563" s="445"/>
    </row>
    <row r="41564" spans="39:39">
      <c r="AM41564" s="445"/>
    </row>
    <row r="41565" spans="39:39">
      <c r="AM41565" s="445"/>
    </row>
    <row r="41566" spans="39:39">
      <c r="AM41566" s="445"/>
    </row>
    <row r="41567" spans="39:39">
      <c r="AM41567" s="445"/>
    </row>
    <row r="41568" spans="39:39">
      <c r="AM41568" s="445"/>
    </row>
    <row r="41569" spans="39:39">
      <c r="AM41569" s="445"/>
    </row>
    <row r="41570" spans="39:39">
      <c r="AM41570" s="445"/>
    </row>
    <row r="41571" spans="39:39">
      <c r="AM41571" s="445"/>
    </row>
    <row r="41572" spans="39:39">
      <c r="AM41572" s="445"/>
    </row>
    <row r="41573" spans="39:39">
      <c r="AM41573" s="445"/>
    </row>
    <row r="41574" spans="39:39">
      <c r="AM41574" s="445"/>
    </row>
    <row r="41575" spans="39:39">
      <c r="AM41575" s="445"/>
    </row>
    <row r="41576" spans="39:39">
      <c r="AM41576" s="445"/>
    </row>
    <row r="41577" spans="39:39">
      <c r="AM41577" s="445"/>
    </row>
    <row r="41578" spans="39:39">
      <c r="AM41578" s="445"/>
    </row>
    <row r="41579" spans="39:39">
      <c r="AM41579" s="445"/>
    </row>
    <row r="41580" spans="39:39">
      <c r="AM41580" s="445"/>
    </row>
    <row r="41581" spans="39:39">
      <c r="AM41581" s="445"/>
    </row>
    <row r="41582" spans="39:39">
      <c r="AM41582" s="445"/>
    </row>
    <row r="41583" spans="39:39">
      <c r="AM41583" s="445"/>
    </row>
    <row r="41584" spans="39:39">
      <c r="AM41584" s="445"/>
    </row>
    <row r="41585" spans="39:39">
      <c r="AM41585" s="445"/>
    </row>
    <row r="41586" spans="39:39">
      <c r="AM41586" s="445"/>
    </row>
    <row r="41587" spans="39:39">
      <c r="AM41587" s="445"/>
    </row>
    <row r="41588" spans="39:39">
      <c r="AM41588" s="445"/>
    </row>
    <row r="41589" spans="39:39">
      <c r="AM41589" s="445"/>
    </row>
    <row r="41590" spans="39:39">
      <c r="AM41590" s="445"/>
    </row>
    <row r="41591" spans="39:39">
      <c r="AM41591" s="445"/>
    </row>
    <row r="41592" spans="39:39">
      <c r="AM41592" s="445"/>
    </row>
    <row r="41593" spans="39:39">
      <c r="AM41593" s="445"/>
    </row>
    <row r="41594" spans="39:39">
      <c r="AM41594" s="445"/>
    </row>
    <row r="41595" spans="39:39">
      <c r="AM41595" s="445"/>
    </row>
    <row r="41596" spans="39:39">
      <c r="AM41596" s="445"/>
    </row>
    <row r="41597" spans="39:39">
      <c r="AM41597" s="445"/>
    </row>
    <row r="41598" spans="39:39">
      <c r="AM41598" s="445"/>
    </row>
    <row r="41599" spans="39:39">
      <c r="AM41599" s="445"/>
    </row>
    <row r="41600" spans="39:39">
      <c r="AM41600" s="445"/>
    </row>
    <row r="41601" spans="39:39">
      <c r="AM41601" s="445"/>
    </row>
    <row r="41602" spans="39:39">
      <c r="AM41602" s="445"/>
    </row>
    <row r="41603" spans="39:39">
      <c r="AM41603" s="445"/>
    </row>
    <row r="41604" spans="39:39">
      <c r="AM41604" s="445"/>
    </row>
    <row r="41605" spans="39:39">
      <c r="AM41605" s="445"/>
    </row>
    <row r="41606" spans="39:39">
      <c r="AM41606" s="445"/>
    </row>
    <row r="41607" spans="39:39">
      <c r="AM41607" s="445"/>
    </row>
    <row r="41608" spans="39:39">
      <c r="AM41608" s="445"/>
    </row>
    <row r="41609" spans="39:39">
      <c r="AM41609" s="445"/>
    </row>
    <row r="41610" spans="39:39">
      <c r="AM41610" s="445"/>
    </row>
    <row r="41611" spans="39:39">
      <c r="AM41611" s="445"/>
    </row>
    <row r="41612" spans="39:39">
      <c r="AM41612" s="445"/>
    </row>
    <row r="41613" spans="39:39">
      <c r="AM41613" s="445"/>
    </row>
    <row r="41614" spans="39:39">
      <c r="AM41614" s="445"/>
    </row>
    <row r="41615" spans="39:39">
      <c r="AM41615" s="445"/>
    </row>
    <row r="41616" spans="39:39">
      <c r="AM41616" s="445"/>
    </row>
    <row r="41617" spans="39:39">
      <c r="AM41617" s="445"/>
    </row>
    <row r="41618" spans="39:39">
      <c r="AM41618" s="445"/>
    </row>
    <row r="41619" spans="39:39">
      <c r="AM41619" s="445"/>
    </row>
    <row r="41620" spans="39:39">
      <c r="AM41620" s="445"/>
    </row>
    <row r="41621" spans="39:39">
      <c r="AM41621" s="445"/>
    </row>
    <row r="41622" spans="39:39">
      <c r="AM41622" s="445"/>
    </row>
    <row r="41623" spans="39:39">
      <c r="AM41623" s="445"/>
    </row>
    <row r="41624" spans="39:39">
      <c r="AM41624" s="445"/>
    </row>
    <row r="41625" spans="39:39">
      <c r="AM41625" s="445"/>
    </row>
    <row r="41626" spans="39:39">
      <c r="AM41626" s="445"/>
    </row>
    <row r="41627" spans="39:39">
      <c r="AM41627" s="445"/>
    </row>
    <row r="41628" spans="39:39">
      <c r="AM41628" s="445"/>
    </row>
    <row r="41629" spans="39:39">
      <c r="AM41629" s="445"/>
    </row>
    <row r="41630" spans="39:39">
      <c r="AM41630" s="445"/>
    </row>
    <row r="41631" spans="39:39">
      <c r="AM41631" s="445"/>
    </row>
    <row r="41632" spans="39:39">
      <c r="AM41632" s="445"/>
    </row>
    <row r="41633" spans="39:39">
      <c r="AM41633" s="445"/>
    </row>
    <row r="41634" spans="39:39">
      <c r="AM41634" s="445"/>
    </row>
    <row r="41635" spans="39:39">
      <c r="AM41635" s="445"/>
    </row>
    <row r="41636" spans="39:39">
      <c r="AM41636" s="445"/>
    </row>
    <row r="41637" spans="39:39">
      <c r="AM41637" s="445"/>
    </row>
    <row r="41638" spans="39:39">
      <c r="AM41638" s="445"/>
    </row>
    <row r="41639" spans="39:39">
      <c r="AM41639" s="445"/>
    </row>
    <row r="41640" spans="39:39">
      <c r="AM41640" s="445"/>
    </row>
    <row r="41641" spans="39:39">
      <c r="AM41641" s="445"/>
    </row>
    <row r="41642" spans="39:39">
      <c r="AM41642" s="445"/>
    </row>
    <row r="41643" spans="39:39">
      <c r="AM41643" s="445"/>
    </row>
    <row r="41644" spans="39:39">
      <c r="AM41644" s="445"/>
    </row>
    <row r="41645" spans="39:39">
      <c r="AM41645" s="445"/>
    </row>
    <row r="41646" spans="39:39">
      <c r="AM41646" s="445"/>
    </row>
    <row r="41647" spans="39:39">
      <c r="AM41647" s="445"/>
    </row>
    <row r="41648" spans="39:39">
      <c r="AM41648" s="445"/>
    </row>
    <row r="41649" spans="39:39">
      <c r="AM41649" s="445"/>
    </row>
    <row r="41650" spans="39:39">
      <c r="AM41650" s="445"/>
    </row>
    <row r="41651" spans="39:39">
      <c r="AM41651" s="445"/>
    </row>
    <row r="41652" spans="39:39">
      <c r="AM41652" s="445"/>
    </row>
    <row r="41653" spans="39:39">
      <c r="AM41653" s="445"/>
    </row>
    <row r="41654" spans="39:39">
      <c r="AM41654" s="445"/>
    </row>
    <row r="41655" spans="39:39">
      <c r="AM41655" s="445"/>
    </row>
    <row r="41656" spans="39:39">
      <c r="AM41656" s="445"/>
    </row>
    <row r="41657" spans="39:39">
      <c r="AM41657" s="445"/>
    </row>
    <row r="41658" spans="39:39">
      <c r="AM41658" s="445"/>
    </row>
    <row r="41659" spans="39:39">
      <c r="AM41659" s="445"/>
    </row>
    <row r="41660" spans="39:39">
      <c r="AM41660" s="445"/>
    </row>
    <row r="41661" spans="39:39">
      <c r="AM41661" s="445"/>
    </row>
    <row r="41662" spans="39:39">
      <c r="AM41662" s="445"/>
    </row>
    <row r="41663" spans="39:39">
      <c r="AM41663" s="445"/>
    </row>
    <row r="41664" spans="39:39">
      <c r="AM41664" s="445"/>
    </row>
    <row r="41665" spans="39:39">
      <c r="AM41665" s="445"/>
    </row>
    <row r="41666" spans="39:39">
      <c r="AM41666" s="445"/>
    </row>
    <row r="41667" spans="39:39">
      <c r="AM41667" s="445"/>
    </row>
    <row r="41668" spans="39:39">
      <c r="AM41668" s="445"/>
    </row>
    <row r="41669" spans="39:39">
      <c r="AM41669" s="445"/>
    </row>
    <row r="41670" spans="39:39">
      <c r="AM41670" s="445"/>
    </row>
    <row r="41671" spans="39:39">
      <c r="AM41671" s="445"/>
    </row>
    <row r="41672" spans="39:39">
      <c r="AM41672" s="445"/>
    </row>
    <row r="41673" spans="39:39">
      <c r="AM41673" s="445"/>
    </row>
    <row r="41674" spans="39:39">
      <c r="AM41674" s="445"/>
    </row>
    <row r="41675" spans="39:39">
      <c r="AM41675" s="445"/>
    </row>
    <row r="41676" spans="39:39">
      <c r="AM41676" s="445"/>
    </row>
    <row r="41677" spans="39:39">
      <c r="AM41677" s="445"/>
    </row>
    <row r="41678" spans="39:39">
      <c r="AM41678" s="445"/>
    </row>
    <row r="41679" spans="39:39">
      <c r="AM41679" s="445"/>
    </row>
    <row r="41680" spans="39:39">
      <c r="AM41680" s="445"/>
    </row>
    <row r="41681" spans="39:39">
      <c r="AM41681" s="445"/>
    </row>
    <row r="41682" spans="39:39">
      <c r="AM41682" s="445"/>
    </row>
    <row r="41683" spans="39:39">
      <c r="AM41683" s="445"/>
    </row>
    <row r="41684" spans="39:39">
      <c r="AM41684" s="445"/>
    </row>
    <row r="41685" spans="39:39">
      <c r="AM41685" s="445"/>
    </row>
    <row r="41686" spans="39:39">
      <c r="AM41686" s="445"/>
    </row>
    <row r="41687" spans="39:39">
      <c r="AM41687" s="445"/>
    </row>
    <row r="41688" spans="39:39">
      <c r="AM41688" s="445"/>
    </row>
    <row r="41689" spans="39:39">
      <c r="AM41689" s="445"/>
    </row>
    <row r="41690" spans="39:39">
      <c r="AM41690" s="445"/>
    </row>
    <row r="41691" spans="39:39">
      <c r="AM41691" s="445"/>
    </row>
    <row r="41692" spans="39:39">
      <c r="AM41692" s="445"/>
    </row>
    <row r="41693" spans="39:39">
      <c r="AM41693" s="445"/>
    </row>
    <row r="41694" spans="39:39">
      <c r="AM41694" s="445"/>
    </row>
    <row r="41695" spans="39:39">
      <c r="AM41695" s="445"/>
    </row>
    <row r="41696" spans="39:39">
      <c r="AM41696" s="445"/>
    </row>
    <row r="41697" spans="39:39">
      <c r="AM41697" s="445"/>
    </row>
    <row r="41698" spans="39:39">
      <c r="AM41698" s="445"/>
    </row>
    <row r="41699" spans="39:39">
      <c r="AM41699" s="445"/>
    </row>
    <row r="41700" spans="39:39">
      <c r="AM41700" s="445"/>
    </row>
    <row r="41701" spans="39:39">
      <c r="AM41701" s="445"/>
    </row>
    <row r="41702" spans="39:39">
      <c r="AM41702" s="445"/>
    </row>
    <row r="41703" spans="39:39">
      <c r="AM41703" s="445"/>
    </row>
    <row r="41704" spans="39:39">
      <c r="AM41704" s="445"/>
    </row>
    <row r="41705" spans="39:39">
      <c r="AM41705" s="445"/>
    </row>
    <row r="41706" spans="39:39">
      <c r="AM41706" s="445"/>
    </row>
    <row r="41707" spans="39:39">
      <c r="AM41707" s="445"/>
    </row>
    <row r="41708" spans="39:39">
      <c r="AM41708" s="445"/>
    </row>
    <row r="41709" spans="39:39">
      <c r="AM41709" s="445"/>
    </row>
    <row r="41710" spans="39:39">
      <c r="AM41710" s="445"/>
    </row>
    <row r="41711" spans="39:39">
      <c r="AM41711" s="445"/>
    </row>
    <row r="41712" spans="39:39">
      <c r="AM41712" s="445"/>
    </row>
    <row r="41713" spans="39:39">
      <c r="AM41713" s="445"/>
    </row>
    <row r="41714" spans="39:39">
      <c r="AM41714" s="445"/>
    </row>
    <row r="41715" spans="39:39">
      <c r="AM41715" s="445"/>
    </row>
    <row r="41716" spans="39:39">
      <c r="AM41716" s="445"/>
    </row>
    <row r="41717" spans="39:39">
      <c r="AM41717" s="445"/>
    </row>
    <row r="41718" spans="39:39">
      <c r="AM41718" s="445"/>
    </row>
    <row r="41719" spans="39:39">
      <c r="AM41719" s="445"/>
    </row>
    <row r="41720" spans="39:39">
      <c r="AM41720" s="445"/>
    </row>
    <row r="41721" spans="39:39">
      <c r="AM41721" s="445"/>
    </row>
    <row r="41722" spans="39:39">
      <c r="AM41722" s="445"/>
    </row>
    <row r="41723" spans="39:39">
      <c r="AM41723" s="445"/>
    </row>
    <row r="41724" spans="39:39">
      <c r="AM41724" s="445"/>
    </row>
    <row r="41725" spans="39:39">
      <c r="AM41725" s="445"/>
    </row>
    <row r="41726" spans="39:39">
      <c r="AM41726" s="445"/>
    </row>
    <row r="41727" spans="39:39">
      <c r="AM41727" s="445"/>
    </row>
    <row r="41728" spans="39:39">
      <c r="AM41728" s="445"/>
    </row>
    <row r="41729" spans="39:39">
      <c r="AM41729" s="445"/>
    </row>
    <row r="41730" spans="39:39">
      <c r="AM41730" s="445"/>
    </row>
    <row r="41731" spans="39:39">
      <c r="AM41731" s="445"/>
    </row>
    <row r="41732" spans="39:39">
      <c r="AM41732" s="445"/>
    </row>
    <row r="41733" spans="39:39">
      <c r="AM41733" s="445"/>
    </row>
    <row r="41734" spans="39:39">
      <c r="AM41734" s="445"/>
    </row>
    <row r="41735" spans="39:39">
      <c r="AM41735" s="445"/>
    </row>
    <row r="41736" spans="39:39">
      <c r="AM41736" s="445"/>
    </row>
    <row r="41737" spans="39:39">
      <c r="AM41737" s="445"/>
    </row>
    <row r="41738" spans="39:39">
      <c r="AM41738" s="445"/>
    </row>
    <row r="41739" spans="39:39">
      <c r="AM41739" s="445"/>
    </row>
    <row r="41740" spans="39:39">
      <c r="AM41740" s="445"/>
    </row>
    <row r="41741" spans="39:39">
      <c r="AM41741" s="445"/>
    </row>
    <row r="41742" spans="39:39">
      <c r="AM41742" s="445"/>
    </row>
    <row r="41743" spans="39:39">
      <c r="AM41743" s="445"/>
    </row>
    <row r="41744" spans="39:39">
      <c r="AM41744" s="445"/>
    </row>
    <row r="41745" spans="39:39">
      <c r="AM41745" s="445"/>
    </row>
    <row r="41746" spans="39:39">
      <c r="AM41746" s="445"/>
    </row>
    <row r="41747" spans="39:39">
      <c r="AM41747" s="445"/>
    </row>
    <row r="41748" spans="39:39">
      <c r="AM41748" s="445"/>
    </row>
    <row r="41749" spans="39:39">
      <c r="AM41749" s="445"/>
    </row>
    <row r="41750" spans="39:39">
      <c r="AM41750" s="445"/>
    </row>
    <row r="41751" spans="39:39">
      <c r="AM41751" s="445"/>
    </row>
    <row r="41752" spans="39:39">
      <c r="AM41752" s="445"/>
    </row>
    <row r="41753" spans="39:39">
      <c r="AM41753" s="445"/>
    </row>
    <row r="41754" spans="39:39">
      <c r="AM41754" s="445"/>
    </row>
    <row r="41755" spans="39:39">
      <c r="AM41755" s="445"/>
    </row>
    <row r="41756" spans="39:39">
      <c r="AM41756" s="445"/>
    </row>
    <row r="41757" spans="39:39">
      <c r="AM41757" s="445"/>
    </row>
    <row r="41758" spans="39:39">
      <c r="AM41758" s="445"/>
    </row>
    <row r="41759" spans="39:39">
      <c r="AM41759" s="445"/>
    </row>
    <row r="41760" spans="39:39">
      <c r="AM41760" s="445"/>
    </row>
    <row r="41761" spans="39:39">
      <c r="AM41761" s="445"/>
    </row>
    <row r="41762" spans="39:39">
      <c r="AM41762" s="445"/>
    </row>
    <row r="41763" spans="39:39">
      <c r="AM41763" s="445"/>
    </row>
    <row r="41764" spans="39:39">
      <c r="AM41764" s="445"/>
    </row>
    <row r="41765" spans="39:39">
      <c r="AM41765" s="445"/>
    </row>
    <row r="41766" spans="39:39">
      <c r="AM41766" s="445"/>
    </row>
    <row r="41767" spans="39:39">
      <c r="AM41767" s="445"/>
    </row>
    <row r="41768" spans="39:39">
      <c r="AM41768" s="445"/>
    </row>
    <row r="41769" spans="39:39">
      <c r="AM41769" s="445"/>
    </row>
    <row r="41770" spans="39:39">
      <c r="AM41770" s="445"/>
    </row>
    <row r="41771" spans="39:39">
      <c r="AM41771" s="445"/>
    </row>
    <row r="41772" spans="39:39">
      <c r="AM41772" s="445"/>
    </row>
    <row r="41773" spans="39:39">
      <c r="AM41773" s="445"/>
    </row>
    <row r="41774" spans="39:39">
      <c r="AM41774" s="445"/>
    </row>
    <row r="41775" spans="39:39">
      <c r="AM41775" s="445"/>
    </row>
    <row r="41776" spans="39:39">
      <c r="AM41776" s="445"/>
    </row>
    <row r="41777" spans="39:39">
      <c r="AM41777" s="445"/>
    </row>
    <row r="41778" spans="39:39">
      <c r="AM41778" s="445"/>
    </row>
    <row r="41779" spans="39:39">
      <c r="AM41779" s="445"/>
    </row>
    <row r="41780" spans="39:39">
      <c r="AM41780" s="445"/>
    </row>
    <row r="41781" spans="39:39">
      <c r="AM41781" s="445"/>
    </row>
    <row r="41782" spans="39:39">
      <c r="AM41782" s="445"/>
    </row>
    <row r="41783" spans="39:39">
      <c r="AM41783" s="445"/>
    </row>
    <row r="41784" spans="39:39">
      <c r="AM41784" s="445"/>
    </row>
    <row r="41785" spans="39:39">
      <c r="AM41785" s="445"/>
    </row>
    <row r="41786" spans="39:39">
      <c r="AM41786" s="445"/>
    </row>
    <row r="41787" spans="39:39">
      <c r="AM41787" s="445"/>
    </row>
    <row r="41788" spans="39:39">
      <c r="AM41788" s="445"/>
    </row>
    <row r="41789" spans="39:39">
      <c r="AM41789" s="445"/>
    </row>
    <row r="41790" spans="39:39">
      <c r="AM41790" s="445"/>
    </row>
    <row r="41791" spans="39:39">
      <c r="AM41791" s="445"/>
    </row>
    <row r="41792" spans="39:39">
      <c r="AM41792" s="445"/>
    </row>
    <row r="41793" spans="39:39">
      <c r="AM41793" s="445"/>
    </row>
    <row r="41794" spans="39:39">
      <c r="AM41794" s="445"/>
    </row>
    <row r="41795" spans="39:39">
      <c r="AM41795" s="445"/>
    </row>
    <row r="41796" spans="39:39">
      <c r="AM41796" s="445"/>
    </row>
    <row r="41797" spans="39:39">
      <c r="AM41797" s="445"/>
    </row>
    <row r="41798" spans="39:39">
      <c r="AM41798" s="445"/>
    </row>
    <row r="41799" spans="39:39">
      <c r="AM41799" s="445"/>
    </row>
    <row r="41800" spans="39:39">
      <c r="AM41800" s="445"/>
    </row>
    <row r="41801" spans="39:39">
      <c r="AM41801" s="445"/>
    </row>
    <row r="41802" spans="39:39">
      <c r="AM41802" s="445"/>
    </row>
    <row r="41803" spans="39:39">
      <c r="AM41803" s="445"/>
    </row>
    <row r="41804" spans="39:39">
      <c r="AM41804" s="445"/>
    </row>
    <row r="41805" spans="39:39">
      <c r="AM41805" s="445"/>
    </row>
    <row r="41806" spans="39:39">
      <c r="AM41806" s="445"/>
    </row>
    <row r="41807" spans="39:39">
      <c r="AM41807" s="445"/>
    </row>
    <row r="41808" spans="39:39">
      <c r="AM41808" s="445"/>
    </row>
    <row r="41809" spans="39:39">
      <c r="AM41809" s="445"/>
    </row>
    <row r="41810" spans="39:39">
      <c r="AM41810" s="445"/>
    </row>
    <row r="41811" spans="39:39">
      <c r="AM41811" s="445"/>
    </row>
    <row r="41812" spans="39:39">
      <c r="AM41812" s="445"/>
    </row>
    <row r="41813" spans="39:39">
      <c r="AM41813" s="445"/>
    </row>
    <row r="41814" spans="39:39">
      <c r="AM41814" s="445"/>
    </row>
    <row r="41815" spans="39:39">
      <c r="AM41815" s="445"/>
    </row>
    <row r="41816" spans="39:39">
      <c r="AM41816" s="445"/>
    </row>
    <row r="41817" spans="39:39">
      <c r="AM41817" s="445"/>
    </row>
    <row r="41818" spans="39:39">
      <c r="AM41818" s="445"/>
    </row>
    <row r="41819" spans="39:39">
      <c r="AM41819" s="445"/>
    </row>
    <row r="41820" spans="39:39">
      <c r="AM41820" s="445"/>
    </row>
    <row r="41821" spans="39:39">
      <c r="AM41821" s="445"/>
    </row>
    <row r="41822" spans="39:39">
      <c r="AM41822" s="445"/>
    </row>
    <row r="41823" spans="39:39">
      <c r="AM41823" s="445"/>
    </row>
    <row r="41824" spans="39:39">
      <c r="AM41824" s="445"/>
    </row>
    <row r="41825" spans="39:39">
      <c r="AM41825" s="445"/>
    </row>
    <row r="41826" spans="39:39">
      <c r="AM41826" s="445"/>
    </row>
    <row r="41827" spans="39:39">
      <c r="AM41827" s="445"/>
    </row>
    <row r="41828" spans="39:39">
      <c r="AM41828" s="445"/>
    </row>
    <row r="41829" spans="39:39">
      <c r="AM41829" s="445"/>
    </row>
    <row r="41830" spans="39:39">
      <c r="AM41830" s="445"/>
    </row>
    <row r="41831" spans="39:39">
      <c r="AM41831" s="445"/>
    </row>
    <row r="41832" spans="39:39">
      <c r="AM41832" s="445"/>
    </row>
    <row r="41833" spans="39:39">
      <c r="AM41833" s="445"/>
    </row>
    <row r="41834" spans="39:39">
      <c r="AM41834" s="445"/>
    </row>
    <row r="41835" spans="39:39">
      <c r="AM41835" s="445"/>
    </row>
    <row r="41836" spans="39:39">
      <c r="AM41836" s="445"/>
    </row>
    <row r="41837" spans="39:39">
      <c r="AM41837" s="445"/>
    </row>
    <row r="41838" spans="39:39">
      <c r="AM41838" s="445"/>
    </row>
    <row r="41839" spans="39:39">
      <c r="AM41839" s="445"/>
    </row>
    <row r="41840" spans="39:39">
      <c r="AM41840" s="445"/>
    </row>
    <row r="41841" spans="39:39">
      <c r="AM41841" s="445"/>
    </row>
    <row r="41842" spans="39:39">
      <c r="AM41842" s="445"/>
    </row>
    <row r="41843" spans="39:39">
      <c r="AM41843" s="445"/>
    </row>
    <row r="41844" spans="39:39">
      <c r="AM41844" s="445"/>
    </row>
    <row r="41845" spans="39:39">
      <c r="AM41845" s="445"/>
    </row>
    <row r="41846" spans="39:39">
      <c r="AM41846" s="445"/>
    </row>
    <row r="41847" spans="39:39">
      <c r="AM41847" s="445"/>
    </row>
    <row r="41848" spans="39:39">
      <c r="AM41848" s="445"/>
    </row>
    <row r="41849" spans="39:39">
      <c r="AM41849" s="445"/>
    </row>
    <row r="41850" spans="39:39">
      <c r="AM41850" s="445"/>
    </row>
    <row r="41851" spans="39:39">
      <c r="AM41851" s="445"/>
    </row>
    <row r="41852" spans="39:39">
      <c r="AM41852" s="445"/>
    </row>
    <row r="41853" spans="39:39">
      <c r="AM41853" s="445"/>
    </row>
    <row r="41854" spans="39:39">
      <c r="AM41854" s="445"/>
    </row>
    <row r="41855" spans="39:39">
      <c r="AM41855" s="445"/>
    </row>
    <row r="41856" spans="39:39">
      <c r="AM41856" s="445"/>
    </row>
    <row r="41857" spans="39:39">
      <c r="AM41857" s="445"/>
    </row>
    <row r="41858" spans="39:39">
      <c r="AM41858" s="445"/>
    </row>
    <row r="41859" spans="39:39">
      <c r="AM41859" s="445"/>
    </row>
    <row r="41860" spans="39:39">
      <c r="AM41860" s="445"/>
    </row>
    <row r="41861" spans="39:39">
      <c r="AM41861" s="445"/>
    </row>
    <row r="41862" spans="39:39">
      <c r="AM41862" s="445"/>
    </row>
    <row r="41863" spans="39:39">
      <c r="AM41863" s="445"/>
    </row>
    <row r="41864" spans="39:39">
      <c r="AM41864" s="445"/>
    </row>
    <row r="41865" spans="39:39">
      <c r="AM41865" s="445"/>
    </row>
    <row r="41866" spans="39:39">
      <c r="AM41866" s="445"/>
    </row>
    <row r="41867" spans="39:39">
      <c r="AM41867" s="445"/>
    </row>
    <row r="41868" spans="39:39">
      <c r="AM41868" s="445"/>
    </row>
    <row r="41869" spans="39:39">
      <c r="AM41869" s="445"/>
    </row>
    <row r="41870" spans="39:39">
      <c r="AM41870" s="445"/>
    </row>
    <row r="41871" spans="39:39">
      <c r="AM41871" s="445"/>
    </row>
    <row r="41872" spans="39:39">
      <c r="AM41872" s="445"/>
    </row>
    <row r="41873" spans="39:39">
      <c r="AM41873" s="445"/>
    </row>
    <row r="41874" spans="39:39">
      <c r="AM41874" s="445"/>
    </row>
    <row r="41875" spans="39:39">
      <c r="AM41875" s="445"/>
    </row>
    <row r="41876" spans="39:39">
      <c r="AM41876" s="445"/>
    </row>
    <row r="41877" spans="39:39">
      <c r="AM41877" s="445"/>
    </row>
    <row r="41878" spans="39:39">
      <c r="AM41878" s="445"/>
    </row>
    <row r="41879" spans="39:39">
      <c r="AM41879" s="445"/>
    </row>
    <row r="41880" spans="39:39">
      <c r="AM41880" s="445"/>
    </row>
    <row r="41881" spans="39:39">
      <c r="AM41881" s="445"/>
    </row>
    <row r="41882" spans="39:39">
      <c r="AM41882" s="445"/>
    </row>
    <row r="41883" spans="39:39">
      <c r="AM41883" s="445"/>
    </row>
    <row r="41884" spans="39:39">
      <c r="AM41884" s="445"/>
    </row>
    <row r="41885" spans="39:39">
      <c r="AM41885" s="445"/>
    </row>
    <row r="41886" spans="39:39">
      <c r="AM41886" s="445"/>
    </row>
    <row r="41887" spans="39:39">
      <c r="AM41887" s="445"/>
    </row>
    <row r="41888" spans="39:39">
      <c r="AM41888" s="445"/>
    </row>
    <row r="41889" spans="39:39">
      <c r="AM41889" s="445"/>
    </row>
    <row r="41890" spans="39:39">
      <c r="AM41890" s="445"/>
    </row>
    <row r="41891" spans="39:39">
      <c r="AM41891" s="445"/>
    </row>
    <row r="41892" spans="39:39">
      <c r="AM41892" s="445"/>
    </row>
    <row r="41893" spans="39:39">
      <c r="AM41893" s="445"/>
    </row>
    <row r="41894" spans="39:39">
      <c r="AM41894" s="445"/>
    </row>
    <row r="41895" spans="39:39">
      <c r="AM41895" s="445"/>
    </row>
    <row r="41896" spans="39:39">
      <c r="AM41896" s="445"/>
    </row>
    <row r="41897" spans="39:39">
      <c r="AM41897" s="445"/>
    </row>
    <row r="41898" spans="39:39">
      <c r="AM41898" s="445"/>
    </row>
    <row r="41899" spans="39:39">
      <c r="AM41899" s="445"/>
    </row>
    <row r="41900" spans="39:39">
      <c r="AM41900" s="445"/>
    </row>
    <row r="41901" spans="39:39">
      <c r="AM41901" s="445"/>
    </row>
    <row r="41902" spans="39:39">
      <c r="AM41902" s="445"/>
    </row>
    <row r="41903" spans="39:39">
      <c r="AM41903" s="445"/>
    </row>
    <row r="41904" spans="39:39">
      <c r="AM41904" s="445"/>
    </row>
    <row r="41905" spans="39:39">
      <c r="AM41905" s="445"/>
    </row>
    <row r="41906" spans="39:39">
      <c r="AM41906" s="445"/>
    </row>
    <row r="41907" spans="39:39">
      <c r="AM41907" s="445"/>
    </row>
    <row r="41908" spans="39:39">
      <c r="AM41908" s="445"/>
    </row>
    <row r="41909" spans="39:39">
      <c r="AM41909" s="445"/>
    </row>
    <row r="41910" spans="39:39">
      <c r="AM41910" s="445"/>
    </row>
    <row r="41911" spans="39:39">
      <c r="AM41911" s="445"/>
    </row>
    <row r="41912" spans="39:39">
      <c r="AM41912" s="445"/>
    </row>
    <row r="41913" spans="39:39">
      <c r="AM41913" s="445"/>
    </row>
    <row r="41914" spans="39:39">
      <c r="AM41914" s="445"/>
    </row>
    <row r="41915" spans="39:39">
      <c r="AM41915" s="445"/>
    </row>
    <row r="41916" spans="39:39">
      <c r="AM41916" s="445"/>
    </row>
    <row r="41917" spans="39:39">
      <c r="AM41917" s="445"/>
    </row>
    <row r="41918" spans="39:39">
      <c r="AM41918" s="445"/>
    </row>
    <row r="41919" spans="39:39">
      <c r="AM41919" s="445"/>
    </row>
    <row r="41920" spans="39:39">
      <c r="AM41920" s="445"/>
    </row>
    <row r="41921" spans="39:39">
      <c r="AM41921" s="445"/>
    </row>
    <row r="41922" spans="39:39">
      <c r="AM41922" s="445"/>
    </row>
    <row r="41923" spans="39:39">
      <c r="AM41923" s="445"/>
    </row>
    <row r="41924" spans="39:39">
      <c r="AM41924" s="445"/>
    </row>
    <row r="41925" spans="39:39">
      <c r="AM41925" s="445"/>
    </row>
    <row r="41926" spans="39:39">
      <c r="AM41926" s="445"/>
    </row>
    <row r="41927" spans="39:39">
      <c r="AM41927" s="445"/>
    </row>
    <row r="41928" spans="39:39">
      <c r="AM41928" s="445"/>
    </row>
    <row r="41929" spans="39:39">
      <c r="AM41929" s="445"/>
    </row>
    <row r="41930" spans="39:39">
      <c r="AM41930" s="445"/>
    </row>
    <row r="41931" spans="39:39">
      <c r="AM41931" s="445"/>
    </row>
    <row r="41932" spans="39:39">
      <c r="AM41932" s="445"/>
    </row>
    <row r="41933" spans="39:39">
      <c r="AM41933" s="445"/>
    </row>
    <row r="41934" spans="39:39">
      <c r="AM41934" s="445"/>
    </row>
    <row r="41935" spans="39:39">
      <c r="AM41935" s="445"/>
    </row>
    <row r="41936" spans="39:39">
      <c r="AM41936" s="445"/>
    </row>
    <row r="41937" spans="39:39">
      <c r="AM41937" s="445"/>
    </row>
    <row r="41938" spans="39:39">
      <c r="AM41938" s="445"/>
    </row>
    <row r="41939" spans="39:39">
      <c r="AM41939" s="445"/>
    </row>
    <row r="41940" spans="39:39">
      <c r="AM41940" s="445"/>
    </row>
    <row r="41941" spans="39:39">
      <c r="AM41941" s="445"/>
    </row>
    <row r="41942" spans="39:39">
      <c r="AM41942" s="445"/>
    </row>
    <row r="41943" spans="39:39">
      <c r="AM41943" s="445"/>
    </row>
    <row r="41944" spans="39:39">
      <c r="AM41944" s="445"/>
    </row>
    <row r="41945" spans="39:39">
      <c r="AM41945" s="445"/>
    </row>
    <row r="41946" spans="39:39">
      <c r="AM41946" s="445"/>
    </row>
    <row r="41947" spans="39:39">
      <c r="AM41947" s="445"/>
    </row>
    <row r="41948" spans="39:39">
      <c r="AM41948" s="445"/>
    </row>
    <row r="41949" spans="39:39">
      <c r="AM41949" s="445"/>
    </row>
    <row r="41950" spans="39:39">
      <c r="AM41950" s="445"/>
    </row>
    <row r="41951" spans="39:39">
      <c r="AM41951" s="445"/>
    </row>
    <row r="41952" spans="39:39">
      <c r="AM41952" s="445"/>
    </row>
    <row r="41953" spans="39:39">
      <c r="AM41953" s="445"/>
    </row>
    <row r="41954" spans="39:39">
      <c r="AM41954" s="445"/>
    </row>
    <row r="41955" spans="39:39">
      <c r="AM41955" s="445"/>
    </row>
    <row r="41956" spans="39:39">
      <c r="AM41956" s="445"/>
    </row>
    <row r="41957" spans="39:39">
      <c r="AM41957" s="445"/>
    </row>
    <row r="41958" spans="39:39">
      <c r="AM41958" s="445"/>
    </row>
    <row r="41959" spans="39:39">
      <c r="AM41959" s="445"/>
    </row>
    <row r="41960" spans="39:39">
      <c r="AM41960" s="445"/>
    </row>
    <row r="41961" spans="39:39">
      <c r="AM41961" s="445"/>
    </row>
    <row r="41962" spans="39:39">
      <c r="AM41962" s="445"/>
    </row>
    <row r="41963" spans="39:39">
      <c r="AM41963" s="445"/>
    </row>
    <row r="41964" spans="39:39">
      <c r="AM41964" s="445"/>
    </row>
    <row r="41965" spans="39:39">
      <c r="AM41965" s="445"/>
    </row>
    <row r="41966" spans="39:39">
      <c r="AM41966" s="445"/>
    </row>
    <row r="41967" spans="39:39">
      <c r="AM41967" s="445"/>
    </row>
    <row r="41968" spans="39:39">
      <c r="AM41968" s="445"/>
    </row>
    <row r="41969" spans="39:39">
      <c r="AM41969" s="445"/>
    </row>
    <row r="41970" spans="39:39">
      <c r="AM41970" s="445"/>
    </row>
    <row r="41971" spans="39:39">
      <c r="AM41971" s="445"/>
    </row>
    <row r="41972" spans="39:39">
      <c r="AM41972" s="445"/>
    </row>
    <row r="41973" spans="39:39">
      <c r="AM41973" s="445"/>
    </row>
    <row r="41974" spans="39:39">
      <c r="AM41974" s="445"/>
    </row>
    <row r="41975" spans="39:39">
      <c r="AM41975" s="445"/>
    </row>
    <row r="41976" spans="39:39">
      <c r="AM41976" s="445"/>
    </row>
    <row r="41977" spans="39:39">
      <c r="AM41977" s="445"/>
    </row>
    <row r="41978" spans="39:39">
      <c r="AM41978" s="445"/>
    </row>
    <row r="41979" spans="39:39">
      <c r="AM41979" s="445"/>
    </row>
    <row r="41980" spans="39:39">
      <c r="AM41980" s="445"/>
    </row>
    <row r="41981" spans="39:39">
      <c r="AM41981" s="445"/>
    </row>
    <row r="41982" spans="39:39">
      <c r="AM41982" s="445"/>
    </row>
    <row r="41983" spans="39:39">
      <c r="AM41983" s="445"/>
    </row>
    <row r="41984" spans="39:39">
      <c r="AM41984" s="445"/>
    </row>
    <row r="41985" spans="39:39">
      <c r="AM41985" s="445"/>
    </row>
    <row r="41986" spans="39:39">
      <c r="AM41986" s="445"/>
    </row>
    <row r="41987" spans="39:39">
      <c r="AM41987" s="445"/>
    </row>
    <row r="41988" spans="39:39">
      <c r="AM41988" s="445"/>
    </row>
    <row r="41989" spans="39:39">
      <c r="AM41989" s="445"/>
    </row>
    <row r="41990" spans="39:39">
      <c r="AM41990" s="445"/>
    </row>
    <row r="41991" spans="39:39">
      <c r="AM41991" s="445"/>
    </row>
    <row r="41992" spans="39:39">
      <c r="AM41992" s="445"/>
    </row>
    <row r="41993" spans="39:39">
      <c r="AM41993" s="445"/>
    </row>
    <row r="41994" spans="39:39">
      <c r="AM41994" s="445"/>
    </row>
    <row r="41995" spans="39:39">
      <c r="AM41995" s="445"/>
    </row>
    <row r="41996" spans="39:39">
      <c r="AM41996" s="445"/>
    </row>
    <row r="41997" spans="39:39">
      <c r="AM41997" s="445"/>
    </row>
    <row r="41998" spans="39:39">
      <c r="AM41998" s="445"/>
    </row>
    <row r="41999" spans="39:39">
      <c r="AM41999" s="445"/>
    </row>
    <row r="42000" spans="39:39">
      <c r="AM42000" s="445"/>
    </row>
    <row r="42001" spans="39:39">
      <c r="AM42001" s="445"/>
    </row>
    <row r="42002" spans="39:39">
      <c r="AM42002" s="445"/>
    </row>
    <row r="42003" spans="39:39">
      <c r="AM42003" s="445"/>
    </row>
    <row r="42004" spans="39:39">
      <c r="AM42004" s="445"/>
    </row>
    <row r="42005" spans="39:39">
      <c r="AM42005" s="445"/>
    </row>
    <row r="42006" spans="39:39">
      <c r="AM42006" s="445"/>
    </row>
    <row r="42007" spans="39:39">
      <c r="AM42007" s="445"/>
    </row>
    <row r="42008" spans="39:39">
      <c r="AM42008" s="445"/>
    </row>
    <row r="42009" spans="39:39">
      <c r="AM42009" s="445"/>
    </row>
    <row r="42010" spans="39:39">
      <c r="AM42010" s="445"/>
    </row>
    <row r="42011" spans="39:39">
      <c r="AM42011" s="445"/>
    </row>
    <row r="42012" spans="39:39">
      <c r="AM42012" s="445"/>
    </row>
    <row r="42013" spans="39:39">
      <c r="AM42013" s="445"/>
    </row>
    <row r="42014" spans="39:39">
      <c r="AM42014" s="445"/>
    </row>
    <row r="42015" spans="39:39">
      <c r="AM42015" s="445"/>
    </row>
    <row r="42016" spans="39:39">
      <c r="AM42016" s="445"/>
    </row>
    <row r="42017" spans="39:39">
      <c r="AM42017" s="445"/>
    </row>
    <row r="42018" spans="39:39">
      <c r="AM42018" s="445"/>
    </row>
    <row r="42019" spans="39:39">
      <c r="AM42019" s="445"/>
    </row>
    <row r="42020" spans="39:39">
      <c r="AM42020" s="445"/>
    </row>
    <row r="42021" spans="39:39">
      <c r="AM42021" s="445"/>
    </row>
    <row r="42022" spans="39:39">
      <c r="AM42022" s="445"/>
    </row>
    <row r="42023" spans="39:39">
      <c r="AM42023" s="445"/>
    </row>
    <row r="42024" spans="39:39">
      <c r="AM42024" s="445"/>
    </row>
    <row r="42025" spans="39:39">
      <c r="AM42025" s="445"/>
    </row>
    <row r="42026" spans="39:39">
      <c r="AM42026" s="445"/>
    </row>
    <row r="42027" spans="39:39">
      <c r="AM42027" s="445"/>
    </row>
    <row r="42028" spans="39:39">
      <c r="AM42028" s="445"/>
    </row>
    <row r="42029" spans="39:39">
      <c r="AM42029" s="445"/>
    </row>
    <row r="42030" spans="39:39">
      <c r="AM42030" s="445"/>
    </row>
    <row r="42031" spans="39:39">
      <c r="AM42031" s="445"/>
    </row>
    <row r="42032" spans="39:39">
      <c r="AM42032" s="445"/>
    </row>
    <row r="42033" spans="39:39">
      <c r="AM42033" s="445"/>
    </row>
    <row r="42034" spans="39:39">
      <c r="AM42034" s="445"/>
    </row>
    <row r="42035" spans="39:39">
      <c r="AM42035" s="445"/>
    </row>
    <row r="42036" spans="39:39">
      <c r="AM42036" s="445"/>
    </row>
    <row r="42037" spans="39:39">
      <c r="AM42037" s="445"/>
    </row>
    <row r="42038" spans="39:39">
      <c r="AM42038" s="445"/>
    </row>
    <row r="42039" spans="39:39">
      <c r="AM42039" s="445"/>
    </row>
    <row r="42040" spans="39:39">
      <c r="AM42040" s="445"/>
    </row>
    <row r="42041" spans="39:39">
      <c r="AM42041" s="445"/>
    </row>
    <row r="42042" spans="39:39">
      <c r="AM42042" s="445"/>
    </row>
    <row r="42043" spans="39:39">
      <c r="AM42043" s="445"/>
    </row>
    <row r="42044" spans="39:39">
      <c r="AM42044" s="445"/>
    </row>
    <row r="42045" spans="39:39">
      <c r="AM42045" s="445"/>
    </row>
    <row r="42046" spans="39:39">
      <c r="AM42046" s="445"/>
    </row>
    <row r="42047" spans="39:39">
      <c r="AM42047" s="445"/>
    </row>
    <row r="42048" spans="39:39">
      <c r="AM42048" s="445"/>
    </row>
    <row r="42049" spans="39:39">
      <c r="AM42049" s="445"/>
    </row>
    <row r="42050" spans="39:39">
      <c r="AM42050" s="445"/>
    </row>
    <row r="42051" spans="39:39">
      <c r="AM42051" s="445"/>
    </row>
    <row r="42052" spans="39:39">
      <c r="AM42052" s="445"/>
    </row>
    <row r="42053" spans="39:39">
      <c r="AM42053" s="445"/>
    </row>
    <row r="42054" spans="39:39">
      <c r="AM42054" s="445"/>
    </row>
    <row r="42055" spans="39:39">
      <c r="AM42055" s="445"/>
    </row>
    <row r="42056" spans="39:39">
      <c r="AM42056" s="445"/>
    </row>
    <row r="42057" spans="39:39">
      <c r="AM42057" s="445"/>
    </row>
    <row r="42058" spans="39:39">
      <c r="AM42058" s="445"/>
    </row>
    <row r="42059" spans="39:39">
      <c r="AM42059" s="445"/>
    </row>
    <row r="42060" spans="39:39">
      <c r="AM42060" s="445"/>
    </row>
    <row r="42061" spans="39:39">
      <c r="AM42061" s="445"/>
    </row>
    <row r="42062" spans="39:39">
      <c r="AM42062" s="445"/>
    </row>
    <row r="42063" spans="39:39">
      <c r="AM42063" s="445"/>
    </row>
    <row r="42064" spans="39:39">
      <c r="AM42064" s="445"/>
    </row>
    <row r="42065" spans="39:39">
      <c r="AM42065" s="445"/>
    </row>
    <row r="42066" spans="39:39">
      <c r="AM42066" s="445"/>
    </row>
    <row r="42067" spans="39:39">
      <c r="AM42067" s="445"/>
    </row>
    <row r="42068" spans="39:39">
      <c r="AM42068" s="445"/>
    </row>
    <row r="42069" spans="39:39">
      <c r="AM42069" s="445"/>
    </row>
    <row r="42070" spans="39:39">
      <c r="AM42070" s="445"/>
    </row>
    <row r="42071" spans="39:39">
      <c r="AM42071" s="445"/>
    </row>
    <row r="42072" spans="39:39">
      <c r="AM42072" s="445"/>
    </row>
    <row r="42073" spans="39:39">
      <c r="AM42073" s="445"/>
    </row>
    <row r="42074" spans="39:39">
      <c r="AM42074" s="445"/>
    </row>
    <row r="42075" spans="39:39">
      <c r="AM42075" s="445"/>
    </row>
    <row r="42076" spans="39:39">
      <c r="AM42076" s="445"/>
    </row>
    <row r="42077" spans="39:39">
      <c r="AM42077" s="445"/>
    </row>
    <row r="42078" spans="39:39">
      <c r="AM42078" s="445"/>
    </row>
    <row r="42079" spans="39:39">
      <c r="AM42079" s="445"/>
    </row>
    <row r="42080" spans="39:39">
      <c r="AM42080" s="445"/>
    </row>
    <row r="42081" spans="39:39">
      <c r="AM42081" s="445"/>
    </row>
    <row r="42082" spans="39:39">
      <c r="AM42082" s="445"/>
    </row>
    <row r="42083" spans="39:39">
      <c r="AM42083" s="445"/>
    </row>
    <row r="42084" spans="39:39">
      <c r="AM42084" s="445"/>
    </row>
    <row r="42085" spans="39:39">
      <c r="AM42085" s="445"/>
    </row>
    <row r="42086" spans="39:39">
      <c r="AM42086" s="445"/>
    </row>
    <row r="42087" spans="39:39">
      <c r="AM42087" s="445"/>
    </row>
    <row r="42088" spans="39:39">
      <c r="AM42088" s="445"/>
    </row>
    <row r="42089" spans="39:39">
      <c r="AM42089" s="445"/>
    </row>
    <row r="42090" spans="39:39">
      <c r="AM42090" s="445"/>
    </row>
    <row r="42091" spans="39:39">
      <c r="AM42091" s="445"/>
    </row>
    <row r="42092" spans="39:39">
      <c r="AM42092" s="445"/>
    </row>
    <row r="42093" spans="39:39">
      <c r="AM42093" s="445"/>
    </row>
    <row r="42094" spans="39:39">
      <c r="AM42094" s="445"/>
    </row>
    <row r="42095" spans="39:39">
      <c r="AM42095" s="445"/>
    </row>
    <row r="42096" spans="39:39">
      <c r="AM42096" s="445"/>
    </row>
    <row r="42097" spans="39:39">
      <c r="AM42097" s="445"/>
    </row>
    <row r="42098" spans="39:39">
      <c r="AM42098" s="445"/>
    </row>
    <row r="42099" spans="39:39">
      <c r="AM42099" s="445"/>
    </row>
    <row r="42100" spans="39:39">
      <c r="AM42100" s="445"/>
    </row>
    <row r="42101" spans="39:39">
      <c r="AM42101" s="445"/>
    </row>
    <row r="42102" spans="39:39">
      <c r="AM42102" s="445"/>
    </row>
    <row r="42103" spans="39:39">
      <c r="AM42103" s="445"/>
    </row>
    <row r="42104" spans="39:39">
      <c r="AM42104" s="445"/>
    </row>
    <row r="42105" spans="39:39">
      <c r="AM42105" s="445"/>
    </row>
    <row r="42106" spans="39:39">
      <c r="AM42106" s="445"/>
    </row>
    <row r="42107" spans="39:39">
      <c r="AM42107" s="445"/>
    </row>
    <row r="42108" spans="39:39">
      <c r="AM42108" s="445"/>
    </row>
    <row r="42109" spans="39:39">
      <c r="AM42109" s="445"/>
    </row>
    <row r="42110" spans="39:39">
      <c r="AM42110" s="445"/>
    </row>
    <row r="42111" spans="39:39">
      <c r="AM42111" s="445"/>
    </row>
    <row r="42112" spans="39:39">
      <c r="AM42112" s="445"/>
    </row>
    <row r="42113" spans="39:39">
      <c r="AM42113" s="445"/>
    </row>
    <row r="42114" spans="39:39">
      <c r="AM42114" s="445"/>
    </row>
    <row r="42115" spans="39:39">
      <c r="AM42115" s="445"/>
    </row>
    <row r="42116" spans="39:39">
      <c r="AM42116" s="445"/>
    </row>
    <row r="42117" spans="39:39">
      <c r="AM42117" s="445"/>
    </row>
    <row r="42118" spans="39:39">
      <c r="AM42118" s="445"/>
    </row>
    <row r="42119" spans="39:39">
      <c r="AM42119" s="445"/>
    </row>
    <row r="42120" spans="39:39">
      <c r="AM42120" s="445"/>
    </row>
    <row r="42121" spans="39:39">
      <c r="AM42121" s="445"/>
    </row>
    <row r="42122" spans="39:39">
      <c r="AM42122" s="445"/>
    </row>
    <row r="42123" spans="39:39">
      <c r="AM42123" s="445"/>
    </row>
    <row r="42124" spans="39:39">
      <c r="AM42124" s="445"/>
    </row>
    <row r="42125" spans="39:39">
      <c r="AM42125" s="445"/>
    </row>
    <row r="42126" spans="39:39">
      <c r="AM42126" s="445"/>
    </row>
    <row r="42127" spans="39:39">
      <c r="AM42127" s="445"/>
    </row>
    <row r="42128" spans="39:39">
      <c r="AM42128" s="445"/>
    </row>
    <row r="42129" spans="39:39">
      <c r="AM42129" s="445"/>
    </row>
    <row r="42130" spans="39:39">
      <c r="AM42130" s="445"/>
    </row>
    <row r="42131" spans="39:39">
      <c r="AM42131" s="445"/>
    </row>
    <row r="42132" spans="39:39">
      <c r="AM42132" s="445"/>
    </row>
    <row r="42133" spans="39:39">
      <c r="AM42133" s="445"/>
    </row>
    <row r="42134" spans="39:39">
      <c r="AM42134" s="445"/>
    </row>
    <row r="42135" spans="39:39">
      <c r="AM42135" s="445"/>
    </row>
    <row r="42136" spans="39:39">
      <c r="AM42136" s="445"/>
    </row>
    <row r="42137" spans="39:39">
      <c r="AM42137" s="445"/>
    </row>
    <row r="42138" spans="39:39">
      <c r="AM42138" s="445"/>
    </row>
    <row r="42139" spans="39:39">
      <c r="AM42139" s="445"/>
    </row>
    <row r="42140" spans="39:39">
      <c r="AM42140" s="445"/>
    </row>
    <row r="42141" spans="39:39">
      <c r="AM42141" s="445"/>
    </row>
    <row r="42142" spans="39:39">
      <c r="AM42142" s="445"/>
    </row>
    <row r="42143" spans="39:39">
      <c r="AM42143" s="445"/>
    </row>
    <row r="42144" spans="39:39">
      <c r="AM42144" s="445"/>
    </row>
    <row r="42145" spans="39:39">
      <c r="AM42145" s="445"/>
    </row>
    <row r="42146" spans="39:39">
      <c r="AM42146" s="445"/>
    </row>
    <row r="42147" spans="39:39">
      <c r="AM42147" s="445"/>
    </row>
    <row r="42148" spans="39:39">
      <c r="AM42148" s="445"/>
    </row>
    <row r="42149" spans="39:39">
      <c r="AM42149" s="445"/>
    </row>
    <row r="42150" spans="39:39">
      <c r="AM42150" s="445"/>
    </row>
    <row r="42151" spans="39:39">
      <c r="AM42151" s="445"/>
    </row>
    <row r="42152" spans="39:39">
      <c r="AM42152" s="445"/>
    </row>
    <row r="42153" spans="39:39">
      <c r="AM42153" s="445"/>
    </row>
    <row r="42154" spans="39:39">
      <c r="AM42154" s="445"/>
    </row>
    <row r="42155" spans="39:39">
      <c r="AM42155" s="445"/>
    </row>
    <row r="42156" spans="39:39">
      <c r="AM42156" s="445"/>
    </row>
    <row r="42157" spans="39:39">
      <c r="AM42157" s="445"/>
    </row>
    <row r="42158" spans="39:39">
      <c r="AM42158" s="445"/>
    </row>
    <row r="42159" spans="39:39">
      <c r="AM42159" s="445"/>
    </row>
    <row r="42160" spans="39:39">
      <c r="AM42160" s="445"/>
    </row>
    <row r="42161" spans="39:39">
      <c r="AM42161" s="445"/>
    </row>
    <row r="42162" spans="39:39">
      <c r="AM42162" s="445"/>
    </row>
    <row r="42163" spans="39:39">
      <c r="AM42163" s="445"/>
    </row>
    <row r="42164" spans="39:39">
      <c r="AM42164" s="445"/>
    </row>
    <row r="42165" spans="39:39">
      <c r="AM42165" s="445"/>
    </row>
    <row r="42166" spans="39:39">
      <c r="AM42166" s="445"/>
    </row>
    <row r="42167" spans="39:39">
      <c r="AM42167" s="445"/>
    </row>
    <row r="42168" spans="39:39">
      <c r="AM42168" s="445"/>
    </row>
    <row r="42169" spans="39:39">
      <c r="AM42169" s="445"/>
    </row>
    <row r="42170" spans="39:39">
      <c r="AM42170" s="445"/>
    </row>
    <row r="42171" spans="39:39">
      <c r="AM42171" s="445"/>
    </row>
    <row r="42172" spans="39:39">
      <c r="AM42172" s="445"/>
    </row>
    <row r="42173" spans="39:39">
      <c r="AM42173" s="445"/>
    </row>
    <row r="42174" spans="39:39">
      <c r="AM42174" s="445"/>
    </row>
    <row r="42175" spans="39:39">
      <c r="AM42175" s="445"/>
    </row>
    <row r="42176" spans="39:39">
      <c r="AM42176" s="445"/>
    </row>
    <row r="42177" spans="39:39">
      <c r="AM42177" s="445"/>
    </row>
    <row r="42178" spans="39:39">
      <c r="AM42178" s="445"/>
    </row>
    <row r="42179" spans="39:39">
      <c r="AM42179" s="445"/>
    </row>
    <row r="42180" spans="39:39">
      <c r="AM42180" s="445"/>
    </row>
    <row r="42181" spans="39:39">
      <c r="AM42181" s="445"/>
    </row>
    <row r="42182" spans="39:39">
      <c r="AM42182" s="445"/>
    </row>
    <row r="42183" spans="39:39">
      <c r="AM42183" s="445"/>
    </row>
    <row r="42184" spans="39:39">
      <c r="AM42184" s="445"/>
    </row>
    <row r="42185" spans="39:39">
      <c r="AM42185" s="445"/>
    </row>
    <row r="42186" spans="39:39">
      <c r="AM42186" s="445"/>
    </row>
    <row r="42187" spans="39:39">
      <c r="AM42187" s="445"/>
    </row>
    <row r="42188" spans="39:39">
      <c r="AM42188" s="445"/>
    </row>
    <row r="42189" spans="39:39">
      <c r="AM42189" s="445"/>
    </row>
    <row r="42190" spans="39:39">
      <c r="AM42190" s="445"/>
    </row>
    <row r="42191" spans="39:39">
      <c r="AM42191" s="445"/>
    </row>
    <row r="42192" spans="39:39">
      <c r="AM42192" s="445"/>
    </row>
    <row r="42193" spans="39:39">
      <c r="AM42193" s="445"/>
    </row>
    <row r="42194" spans="39:39">
      <c r="AM42194" s="445"/>
    </row>
    <row r="42195" spans="39:39">
      <c r="AM42195" s="445"/>
    </row>
    <row r="42196" spans="39:39">
      <c r="AM42196" s="445"/>
    </row>
    <row r="42197" spans="39:39">
      <c r="AM42197" s="445"/>
    </row>
    <row r="42198" spans="39:39">
      <c r="AM42198" s="445"/>
    </row>
    <row r="42199" spans="39:39">
      <c r="AM42199" s="445"/>
    </row>
    <row r="42200" spans="39:39">
      <c r="AM42200" s="445"/>
    </row>
    <row r="42201" spans="39:39">
      <c r="AM42201" s="445"/>
    </row>
    <row r="42202" spans="39:39">
      <c r="AM42202" s="445"/>
    </row>
    <row r="42203" spans="39:39">
      <c r="AM42203" s="445"/>
    </row>
    <row r="42204" spans="39:39">
      <c r="AM42204" s="445"/>
    </row>
    <row r="42205" spans="39:39">
      <c r="AM42205" s="445"/>
    </row>
    <row r="42206" spans="39:39">
      <c r="AM42206" s="445"/>
    </row>
    <row r="42207" spans="39:39">
      <c r="AM42207" s="445"/>
    </row>
    <row r="42208" spans="39:39">
      <c r="AM42208" s="445"/>
    </row>
    <row r="42209" spans="39:39">
      <c r="AM42209" s="445"/>
    </row>
    <row r="42210" spans="39:39">
      <c r="AM42210" s="445"/>
    </row>
    <row r="42211" spans="39:39">
      <c r="AM42211" s="445"/>
    </row>
    <row r="42212" spans="39:39">
      <c r="AM42212" s="445"/>
    </row>
    <row r="42213" spans="39:39">
      <c r="AM42213" s="445"/>
    </row>
    <row r="42214" spans="39:39">
      <c r="AM42214" s="445"/>
    </row>
    <row r="42215" spans="39:39">
      <c r="AM42215" s="445"/>
    </row>
    <row r="42216" spans="39:39">
      <c r="AM42216" s="445"/>
    </row>
    <row r="42217" spans="39:39">
      <c r="AM42217" s="445"/>
    </row>
    <row r="42218" spans="39:39">
      <c r="AM42218" s="445"/>
    </row>
    <row r="42219" spans="39:39">
      <c r="AM42219" s="445"/>
    </row>
    <row r="42220" spans="39:39">
      <c r="AM42220" s="445"/>
    </row>
    <row r="42221" spans="39:39">
      <c r="AM42221" s="445"/>
    </row>
    <row r="42222" spans="39:39">
      <c r="AM42222" s="445"/>
    </row>
    <row r="42223" spans="39:39">
      <c r="AM42223" s="445"/>
    </row>
    <row r="42224" spans="39:39">
      <c r="AM42224" s="445"/>
    </row>
    <row r="42225" spans="39:39">
      <c r="AM42225" s="445"/>
    </row>
    <row r="42226" spans="39:39">
      <c r="AM42226" s="445"/>
    </row>
    <row r="42227" spans="39:39">
      <c r="AM42227" s="445"/>
    </row>
    <row r="42228" spans="39:39">
      <c r="AM42228" s="445"/>
    </row>
    <row r="42229" spans="39:39">
      <c r="AM42229" s="445"/>
    </row>
    <row r="42230" spans="39:39">
      <c r="AM42230" s="445"/>
    </row>
    <row r="42231" spans="39:39">
      <c r="AM42231" s="445"/>
    </row>
    <row r="42232" spans="39:39">
      <c r="AM42232" s="445"/>
    </row>
    <row r="42233" spans="39:39">
      <c r="AM42233" s="445"/>
    </row>
    <row r="42234" spans="39:39">
      <c r="AM42234" s="445"/>
    </row>
    <row r="42235" spans="39:39">
      <c r="AM42235" s="445"/>
    </row>
    <row r="42236" spans="39:39">
      <c r="AM42236" s="445"/>
    </row>
    <row r="42237" spans="39:39">
      <c r="AM42237" s="445"/>
    </row>
    <row r="42238" spans="39:39">
      <c r="AM42238" s="445"/>
    </row>
    <row r="42239" spans="39:39">
      <c r="AM42239" s="445"/>
    </row>
    <row r="42240" spans="39:39">
      <c r="AM42240" s="445"/>
    </row>
    <row r="42241" spans="39:39">
      <c r="AM42241" s="445"/>
    </row>
    <row r="42242" spans="39:39">
      <c r="AM42242" s="445"/>
    </row>
    <row r="42243" spans="39:39">
      <c r="AM42243" s="445"/>
    </row>
    <row r="42244" spans="39:39">
      <c r="AM42244" s="445"/>
    </row>
    <row r="42245" spans="39:39">
      <c r="AM42245" s="445"/>
    </row>
    <row r="42246" spans="39:39">
      <c r="AM42246" s="445"/>
    </row>
    <row r="42247" spans="39:39">
      <c r="AM42247" s="445"/>
    </row>
    <row r="42248" spans="39:39">
      <c r="AM42248" s="445"/>
    </row>
    <row r="42249" spans="39:39">
      <c r="AM42249" s="445"/>
    </row>
    <row r="42250" spans="39:39">
      <c r="AM42250" s="445"/>
    </row>
    <row r="42251" spans="39:39">
      <c r="AM42251" s="445"/>
    </row>
    <row r="42252" spans="39:39">
      <c r="AM42252" s="445"/>
    </row>
    <row r="42253" spans="39:39">
      <c r="AM42253" s="445"/>
    </row>
    <row r="42254" spans="39:39">
      <c r="AM42254" s="445"/>
    </row>
    <row r="42255" spans="39:39">
      <c r="AM42255" s="445"/>
    </row>
    <row r="42256" spans="39:39">
      <c r="AM42256" s="445"/>
    </row>
    <row r="42257" spans="39:39">
      <c r="AM42257" s="445"/>
    </row>
    <row r="42258" spans="39:39">
      <c r="AM42258" s="445"/>
    </row>
    <row r="42259" spans="39:39">
      <c r="AM42259" s="445"/>
    </row>
    <row r="42260" spans="39:39">
      <c r="AM42260" s="445"/>
    </row>
    <row r="42261" spans="39:39">
      <c r="AM42261" s="445"/>
    </row>
    <row r="42262" spans="39:39">
      <c r="AM42262" s="445"/>
    </row>
    <row r="42263" spans="39:39">
      <c r="AM42263" s="445"/>
    </row>
    <row r="42264" spans="39:39">
      <c r="AM42264" s="445"/>
    </row>
    <row r="42265" spans="39:39">
      <c r="AM42265" s="445"/>
    </row>
    <row r="42266" spans="39:39">
      <c r="AM42266" s="445"/>
    </row>
    <row r="42267" spans="39:39">
      <c r="AM42267" s="445"/>
    </row>
    <row r="42268" spans="39:39">
      <c r="AM42268" s="445"/>
    </row>
    <row r="42269" spans="39:39">
      <c r="AM42269" s="445"/>
    </row>
    <row r="42270" spans="39:39">
      <c r="AM42270" s="445"/>
    </row>
    <row r="42271" spans="39:39">
      <c r="AM42271" s="445"/>
    </row>
    <row r="42272" spans="39:39">
      <c r="AM42272" s="445"/>
    </row>
    <row r="42273" spans="39:39">
      <c r="AM42273" s="445"/>
    </row>
    <row r="42274" spans="39:39">
      <c r="AM42274" s="445"/>
    </row>
    <row r="42275" spans="39:39">
      <c r="AM42275" s="445"/>
    </row>
    <row r="42276" spans="39:39">
      <c r="AM42276" s="445"/>
    </row>
    <row r="42277" spans="39:39">
      <c r="AM42277" s="445"/>
    </row>
    <row r="42278" spans="39:39">
      <c r="AM42278" s="445"/>
    </row>
    <row r="42279" spans="39:39">
      <c r="AM42279" s="445"/>
    </row>
    <row r="42280" spans="39:39">
      <c r="AM42280" s="445"/>
    </row>
    <row r="42281" spans="39:39">
      <c r="AM42281" s="445"/>
    </row>
    <row r="42282" spans="39:39">
      <c r="AM42282" s="445"/>
    </row>
    <row r="42283" spans="39:39">
      <c r="AM42283" s="445"/>
    </row>
    <row r="42284" spans="39:39">
      <c r="AM42284" s="445"/>
    </row>
    <row r="42285" spans="39:39">
      <c r="AM42285" s="445"/>
    </row>
    <row r="42286" spans="39:39">
      <c r="AM42286" s="445"/>
    </row>
    <row r="42287" spans="39:39">
      <c r="AM42287" s="445"/>
    </row>
    <row r="42288" spans="39:39">
      <c r="AM42288" s="445"/>
    </row>
    <row r="42289" spans="39:39">
      <c r="AM42289" s="445"/>
    </row>
    <row r="42290" spans="39:39">
      <c r="AM42290" s="445"/>
    </row>
    <row r="42291" spans="39:39">
      <c r="AM42291" s="445"/>
    </row>
    <row r="42292" spans="39:39">
      <c r="AM42292" s="445"/>
    </row>
    <row r="42293" spans="39:39">
      <c r="AM42293" s="445"/>
    </row>
    <row r="42294" spans="39:39">
      <c r="AM42294" s="445"/>
    </row>
    <row r="42295" spans="39:39">
      <c r="AM42295" s="445"/>
    </row>
    <row r="42296" spans="39:39">
      <c r="AM42296" s="445"/>
    </row>
    <row r="42297" spans="39:39">
      <c r="AM42297" s="445"/>
    </row>
    <row r="42298" spans="39:39">
      <c r="AM42298" s="445"/>
    </row>
    <row r="42299" spans="39:39">
      <c r="AM42299" s="445"/>
    </row>
    <row r="42300" spans="39:39">
      <c r="AM42300" s="445"/>
    </row>
    <row r="42301" spans="39:39">
      <c r="AM42301" s="445"/>
    </row>
    <row r="42302" spans="39:39">
      <c r="AM42302" s="445"/>
    </row>
    <row r="42303" spans="39:39">
      <c r="AM42303" s="445"/>
    </row>
    <row r="42304" spans="39:39">
      <c r="AM42304" s="445"/>
    </row>
    <row r="42305" spans="39:39">
      <c r="AM42305" s="445"/>
    </row>
    <row r="42306" spans="39:39">
      <c r="AM42306" s="445"/>
    </row>
    <row r="42307" spans="39:39">
      <c r="AM42307" s="445"/>
    </row>
    <row r="42308" spans="39:39">
      <c r="AM42308" s="445"/>
    </row>
    <row r="42309" spans="39:39">
      <c r="AM42309" s="445"/>
    </row>
    <row r="42310" spans="39:39">
      <c r="AM42310" s="445"/>
    </row>
    <row r="42311" spans="39:39">
      <c r="AM42311" s="445"/>
    </row>
    <row r="42312" spans="39:39">
      <c r="AM42312" s="445"/>
    </row>
    <row r="42313" spans="39:39">
      <c r="AM42313" s="445"/>
    </row>
    <row r="42314" spans="39:39">
      <c r="AM42314" s="445"/>
    </row>
    <row r="42315" spans="39:39">
      <c r="AM42315" s="445"/>
    </row>
    <row r="42316" spans="39:39">
      <c r="AM42316" s="445"/>
    </row>
    <row r="42317" spans="39:39">
      <c r="AM42317" s="445"/>
    </row>
    <row r="42318" spans="39:39">
      <c r="AM42318" s="445"/>
    </row>
    <row r="42319" spans="39:39">
      <c r="AM42319" s="445"/>
    </row>
    <row r="42320" spans="39:39">
      <c r="AM42320" s="445"/>
    </row>
    <row r="42321" spans="39:39">
      <c r="AM42321" s="445"/>
    </row>
    <row r="42322" spans="39:39">
      <c r="AM42322" s="445"/>
    </row>
    <row r="42323" spans="39:39">
      <c r="AM42323" s="445"/>
    </row>
    <row r="42324" spans="39:39">
      <c r="AM42324" s="445"/>
    </row>
    <row r="42325" spans="39:39">
      <c r="AM42325" s="445"/>
    </row>
    <row r="42326" spans="39:39">
      <c r="AM42326" s="445"/>
    </row>
    <row r="42327" spans="39:39">
      <c r="AM42327" s="445"/>
    </row>
    <row r="42328" spans="39:39">
      <c r="AM42328" s="445"/>
    </row>
    <row r="42329" spans="39:39">
      <c r="AM42329" s="445"/>
    </row>
    <row r="42330" spans="39:39">
      <c r="AM42330" s="445"/>
    </row>
    <row r="42331" spans="39:39">
      <c r="AM42331" s="445"/>
    </row>
    <row r="42332" spans="39:39">
      <c r="AM42332" s="445"/>
    </row>
    <row r="42333" spans="39:39">
      <c r="AM42333" s="445"/>
    </row>
    <row r="42334" spans="39:39">
      <c r="AM42334" s="445"/>
    </row>
    <row r="42335" spans="39:39">
      <c r="AM42335" s="445"/>
    </row>
    <row r="42336" spans="39:39">
      <c r="AM42336" s="445"/>
    </row>
    <row r="42337" spans="39:39">
      <c r="AM42337" s="445"/>
    </row>
    <row r="42338" spans="39:39">
      <c r="AM42338" s="445"/>
    </row>
    <row r="42339" spans="39:39">
      <c r="AM42339" s="445"/>
    </row>
    <row r="42340" spans="39:39">
      <c r="AM42340" s="445"/>
    </row>
    <row r="42341" spans="39:39">
      <c r="AM42341" s="445"/>
    </row>
    <row r="42342" spans="39:39">
      <c r="AM42342" s="445"/>
    </row>
    <row r="42343" spans="39:39">
      <c r="AM42343" s="445"/>
    </row>
    <row r="42344" spans="39:39">
      <c r="AM42344" s="445"/>
    </row>
    <row r="42345" spans="39:39">
      <c r="AM42345" s="445"/>
    </row>
    <row r="42346" spans="39:39">
      <c r="AM42346" s="445"/>
    </row>
    <row r="42347" spans="39:39">
      <c r="AM42347" s="445"/>
    </row>
    <row r="42348" spans="39:39">
      <c r="AM42348" s="445"/>
    </row>
    <row r="42349" spans="39:39">
      <c r="AM42349" s="445"/>
    </row>
    <row r="42350" spans="39:39">
      <c r="AM42350" s="445"/>
    </row>
    <row r="42351" spans="39:39">
      <c r="AM42351" s="445"/>
    </row>
    <row r="42352" spans="39:39">
      <c r="AM42352" s="445"/>
    </row>
    <row r="42353" spans="39:39">
      <c r="AM42353" s="445"/>
    </row>
    <row r="42354" spans="39:39">
      <c r="AM42354" s="445"/>
    </row>
    <row r="42355" spans="39:39">
      <c r="AM42355" s="445"/>
    </row>
    <row r="42356" spans="39:39">
      <c r="AM42356" s="445"/>
    </row>
    <row r="42357" spans="39:39">
      <c r="AM42357" s="445"/>
    </row>
    <row r="42358" spans="39:39">
      <c r="AM42358" s="445"/>
    </row>
    <row r="42359" spans="39:39">
      <c r="AM42359" s="445"/>
    </row>
    <row r="42360" spans="39:39">
      <c r="AM42360" s="445"/>
    </row>
    <row r="42361" spans="39:39">
      <c r="AM42361" s="445"/>
    </row>
    <row r="42362" spans="39:39">
      <c r="AM42362" s="445"/>
    </row>
    <row r="42363" spans="39:39">
      <c r="AM42363" s="445"/>
    </row>
    <row r="42364" spans="39:39">
      <c r="AM42364" s="445"/>
    </row>
    <row r="42365" spans="39:39">
      <c r="AM42365" s="445"/>
    </row>
    <row r="42366" spans="39:39">
      <c r="AM42366" s="445"/>
    </row>
    <row r="42367" spans="39:39">
      <c r="AM42367" s="445"/>
    </row>
    <row r="42368" spans="39:39">
      <c r="AM42368" s="445"/>
    </row>
    <row r="42369" spans="39:39">
      <c r="AM42369" s="445"/>
    </row>
    <row r="42370" spans="39:39">
      <c r="AM42370" s="445"/>
    </row>
    <row r="42371" spans="39:39">
      <c r="AM42371" s="445"/>
    </row>
    <row r="42372" spans="39:39">
      <c r="AM42372" s="445"/>
    </row>
    <row r="42373" spans="39:39">
      <c r="AM42373" s="445"/>
    </row>
    <row r="42374" spans="39:39">
      <c r="AM42374" s="445"/>
    </row>
    <row r="42375" spans="39:39">
      <c r="AM42375" s="445"/>
    </row>
    <row r="42376" spans="39:39">
      <c r="AM42376" s="445"/>
    </row>
    <row r="42377" spans="39:39">
      <c r="AM42377" s="445"/>
    </row>
    <row r="42378" spans="39:39">
      <c r="AM42378" s="445"/>
    </row>
    <row r="42379" spans="39:39">
      <c r="AM42379" s="445"/>
    </row>
    <row r="42380" spans="39:39">
      <c r="AM42380" s="445"/>
    </row>
    <row r="42381" spans="39:39">
      <c r="AM42381" s="445"/>
    </row>
    <row r="42382" spans="39:39">
      <c r="AM42382" s="445"/>
    </row>
    <row r="42383" spans="39:39">
      <c r="AM42383" s="445"/>
    </row>
    <row r="42384" spans="39:39">
      <c r="AM42384" s="445"/>
    </row>
    <row r="42385" spans="39:39">
      <c r="AM42385" s="445"/>
    </row>
    <row r="42386" spans="39:39">
      <c r="AM42386" s="445"/>
    </row>
    <row r="42387" spans="39:39">
      <c r="AM42387" s="445"/>
    </row>
    <row r="42388" spans="39:39">
      <c r="AM42388" s="445"/>
    </row>
    <row r="42389" spans="39:39">
      <c r="AM42389" s="445"/>
    </row>
    <row r="42390" spans="39:39">
      <c r="AM42390" s="445"/>
    </row>
    <row r="42391" spans="39:39">
      <c r="AM42391" s="445"/>
    </row>
    <row r="42392" spans="39:39">
      <c r="AM42392" s="445"/>
    </row>
    <row r="42393" spans="39:39">
      <c r="AM42393" s="445"/>
    </row>
    <row r="42394" spans="39:39">
      <c r="AM42394" s="445"/>
    </row>
    <row r="42395" spans="39:39">
      <c r="AM42395" s="445"/>
    </row>
    <row r="42396" spans="39:39">
      <c r="AM42396" s="445"/>
    </row>
    <row r="42397" spans="39:39">
      <c r="AM42397" s="445"/>
    </row>
    <row r="42398" spans="39:39">
      <c r="AM42398" s="445"/>
    </row>
    <row r="42399" spans="39:39">
      <c r="AM42399" s="445"/>
    </row>
    <row r="42400" spans="39:39">
      <c r="AM42400" s="445"/>
    </row>
    <row r="42401" spans="39:39">
      <c r="AM42401" s="445"/>
    </row>
    <row r="42402" spans="39:39">
      <c r="AM42402" s="445"/>
    </row>
    <row r="42403" spans="39:39">
      <c r="AM42403" s="445"/>
    </row>
    <row r="42404" spans="39:39">
      <c r="AM42404" s="445"/>
    </row>
    <row r="42405" spans="39:39">
      <c r="AM42405" s="445"/>
    </row>
    <row r="42406" spans="39:39">
      <c r="AM42406" s="445"/>
    </row>
    <row r="42407" spans="39:39">
      <c r="AM42407" s="445"/>
    </row>
    <row r="42408" spans="39:39">
      <c r="AM42408" s="445"/>
    </row>
    <row r="42409" spans="39:39">
      <c r="AM42409" s="445"/>
    </row>
    <row r="42410" spans="39:39">
      <c r="AM42410" s="445"/>
    </row>
    <row r="42411" spans="39:39">
      <c r="AM42411" s="445"/>
    </row>
    <row r="42412" spans="39:39">
      <c r="AM42412" s="445"/>
    </row>
    <row r="42413" spans="39:39">
      <c r="AM42413" s="445"/>
    </row>
    <row r="42414" spans="39:39">
      <c r="AM42414" s="445"/>
    </row>
    <row r="42415" spans="39:39">
      <c r="AM42415" s="445"/>
    </row>
    <row r="42416" spans="39:39">
      <c r="AM42416" s="445"/>
    </row>
    <row r="42417" spans="39:39">
      <c r="AM42417" s="445"/>
    </row>
    <row r="42418" spans="39:39">
      <c r="AM42418" s="445"/>
    </row>
    <row r="42419" spans="39:39">
      <c r="AM42419" s="445"/>
    </row>
    <row r="42420" spans="39:39">
      <c r="AM42420" s="445"/>
    </row>
    <row r="42421" spans="39:39">
      <c r="AM42421" s="445"/>
    </row>
    <row r="42422" spans="39:39">
      <c r="AM42422" s="445"/>
    </row>
    <row r="42423" spans="39:39">
      <c r="AM42423" s="445"/>
    </row>
    <row r="42424" spans="39:39">
      <c r="AM42424" s="445"/>
    </row>
    <row r="42425" spans="39:39">
      <c r="AM42425" s="445"/>
    </row>
    <row r="42426" spans="39:39">
      <c r="AM42426" s="445"/>
    </row>
    <row r="42427" spans="39:39">
      <c r="AM42427" s="445"/>
    </row>
    <row r="42428" spans="39:39">
      <c r="AM42428" s="445"/>
    </row>
    <row r="42429" spans="39:39">
      <c r="AM42429" s="445"/>
    </row>
    <row r="42430" spans="39:39">
      <c r="AM42430" s="445"/>
    </row>
    <row r="42431" spans="39:39">
      <c r="AM42431" s="445"/>
    </row>
    <row r="42432" spans="39:39">
      <c r="AM42432" s="445"/>
    </row>
    <row r="42433" spans="39:39">
      <c r="AM42433" s="445"/>
    </row>
    <row r="42434" spans="39:39">
      <c r="AM42434" s="445"/>
    </row>
    <row r="42435" spans="39:39">
      <c r="AM42435" s="445"/>
    </row>
    <row r="42436" spans="39:39">
      <c r="AM42436" s="445"/>
    </row>
    <row r="42437" spans="39:39">
      <c r="AM42437" s="445"/>
    </row>
    <row r="42438" spans="39:39">
      <c r="AM42438" s="445"/>
    </row>
    <row r="42439" spans="39:39">
      <c r="AM42439" s="445"/>
    </row>
    <row r="42440" spans="39:39">
      <c r="AM42440" s="445"/>
    </row>
    <row r="42441" spans="39:39">
      <c r="AM42441" s="445"/>
    </row>
    <row r="42442" spans="39:39">
      <c r="AM42442" s="445"/>
    </row>
    <row r="42443" spans="39:39">
      <c r="AM42443" s="445"/>
    </row>
    <row r="42444" spans="39:39">
      <c r="AM42444" s="445"/>
    </row>
    <row r="42445" spans="39:39">
      <c r="AM42445" s="445"/>
    </row>
    <row r="42446" spans="39:39">
      <c r="AM42446" s="445"/>
    </row>
    <row r="42447" spans="39:39">
      <c r="AM42447" s="445"/>
    </row>
    <row r="42448" spans="39:39">
      <c r="AM42448" s="445"/>
    </row>
    <row r="42449" spans="39:39">
      <c r="AM42449" s="445"/>
    </row>
    <row r="42450" spans="39:39">
      <c r="AM42450" s="445"/>
    </row>
    <row r="42451" spans="39:39">
      <c r="AM42451" s="445"/>
    </row>
    <row r="42452" spans="39:39">
      <c r="AM42452" s="445"/>
    </row>
    <row r="42453" spans="39:39">
      <c r="AM42453" s="445"/>
    </row>
    <row r="42454" spans="39:39">
      <c r="AM42454" s="445"/>
    </row>
    <row r="42455" spans="39:39">
      <c r="AM42455" s="445"/>
    </row>
    <row r="42456" spans="39:39">
      <c r="AM42456" s="445"/>
    </row>
    <row r="42457" spans="39:39">
      <c r="AM42457" s="445"/>
    </row>
    <row r="42458" spans="39:39">
      <c r="AM42458" s="445"/>
    </row>
    <row r="42459" spans="39:39">
      <c r="AM42459" s="445"/>
    </row>
    <row r="42460" spans="39:39">
      <c r="AM42460" s="445"/>
    </row>
    <row r="42461" spans="39:39">
      <c r="AM42461" s="445"/>
    </row>
    <row r="42462" spans="39:39">
      <c r="AM42462" s="445"/>
    </row>
    <row r="42463" spans="39:39">
      <c r="AM42463" s="445"/>
    </row>
    <row r="42464" spans="39:39">
      <c r="AM42464" s="445"/>
    </row>
    <row r="42465" spans="39:39">
      <c r="AM42465" s="445"/>
    </row>
    <row r="42466" spans="39:39">
      <c r="AM42466" s="445"/>
    </row>
    <row r="42467" spans="39:39">
      <c r="AM42467" s="445"/>
    </row>
    <row r="42468" spans="39:39">
      <c r="AM42468" s="445"/>
    </row>
    <row r="42469" spans="39:39">
      <c r="AM42469" s="445"/>
    </row>
    <row r="42470" spans="39:39">
      <c r="AM42470" s="445"/>
    </row>
    <row r="42471" spans="39:39">
      <c r="AM42471" s="445"/>
    </row>
    <row r="42472" spans="39:39">
      <c r="AM42472" s="445"/>
    </row>
    <row r="42473" spans="39:39">
      <c r="AM42473" s="445"/>
    </row>
    <row r="42474" spans="39:39">
      <c r="AM42474" s="445"/>
    </row>
    <row r="42475" spans="39:39">
      <c r="AM42475" s="445"/>
    </row>
    <row r="42476" spans="39:39">
      <c r="AM42476" s="445"/>
    </row>
    <row r="42477" spans="39:39">
      <c r="AM42477" s="445"/>
    </row>
    <row r="42478" spans="39:39">
      <c r="AM42478" s="445"/>
    </row>
    <row r="42479" spans="39:39">
      <c r="AM42479" s="445"/>
    </row>
    <row r="42480" spans="39:39">
      <c r="AM42480" s="445"/>
    </row>
    <row r="42481" spans="39:39">
      <c r="AM42481" s="445"/>
    </row>
    <row r="42482" spans="39:39">
      <c r="AM42482" s="445"/>
    </row>
    <row r="42483" spans="39:39">
      <c r="AM42483" s="445"/>
    </row>
    <row r="42484" spans="39:39">
      <c r="AM42484" s="445"/>
    </row>
    <row r="42485" spans="39:39">
      <c r="AM42485" s="445"/>
    </row>
    <row r="42486" spans="39:39">
      <c r="AM42486" s="445"/>
    </row>
    <row r="42487" spans="39:39">
      <c r="AM42487" s="445"/>
    </row>
    <row r="42488" spans="39:39">
      <c r="AM42488" s="445"/>
    </row>
    <row r="42489" spans="39:39">
      <c r="AM42489" s="445"/>
    </row>
    <row r="42490" spans="39:39">
      <c r="AM42490" s="445"/>
    </row>
    <row r="42491" spans="39:39">
      <c r="AM42491" s="445"/>
    </row>
    <row r="42492" spans="39:39">
      <c r="AM42492" s="445"/>
    </row>
    <row r="42493" spans="39:39">
      <c r="AM42493" s="445"/>
    </row>
    <row r="42494" spans="39:39">
      <c r="AM42494" s="445"/>
    </row>
    <row r="42495" spans="39:39">
      <c r="AM42495" s="445"/>
    </row>
    <row r="42496" spans="39:39">
      <c r="AM42496" s="445"/>
    </row>
    <row r="42497" spans="39:39">
      <c r="AM42497" s="445"/>
    </row>
    <row r="42498" spans="39:39">
      <c r="AM42498" s="445"/>
    </row>
    <row r="42499" spans="39:39">
      <c r="AM42499" s="445"/>
    </row>
    <row r="42500" spans="39:39">
      <c r="AM42500" s="445"/>
    </row>
    <row r="42501" spans="39:39">
      <c r="AM42501" s="445"/>
    </row>
    <row r="42502" spans="39:39">
      <c r="AM42502" s="445"/>
    </row>
    <row r="42503" spans="39:39">
      <c r="AM42503" s="445"/>
    </row>
    <row r="42504" spans="39:39">
      <c r="AM42504" s="445"/>
    </row>
    <row r="42505" spans="39:39">
      <c r="AM42505" s="445"/>
    </row>
    <row r="42506" spans="39:39">
      <c r="AM42506" s="445"/>
    </row>
    <row r="42507" spans="39:39">
      <c r="AM42507" s="445"/>
    </row>
    <row r="42508" spans="39:39">
      <c r="AM42508" s="445"/>
    </row>
    <row r="42509" spans="39:39">
      <c r="AM42509" s="445"/>
    </row>
    <row r="42510" spans="39:39">
      <c r="AM42510" s="445"/>
    </row>
    <row r="42511" spans="39:39">
      <c r="AM42511" s="445"/>
    </row>
    <row r="42512" spans="39:39">
      <c r="AM42512" s="445"/>
    </row>
    <row r="42513" spans="39:39">
      <c r="AM42513" s="445"/>
    </row>
    <row r="42514" spans="39:39">
      <c r="AM42514" s="445"/>
    </row>
    <row r="42515" spans="39:39">
      <c r="AM42515" s="445"/>
    </row>
    <row r="42516" spans="39:39">
      <c r="AM42516" s="445"/>
    </row>
    <row r="42517" spans="39:39">
      <c r="AM42517" s="445"/>
    </row>
    <row r="42518" spans="39:39">
      <c r="AM42518" s="445"/>
    </row>
    <row r="42519" spans="39:39">
      <c r="AM42519" s="445"/>
    </row>
    <row r="42520" spans="39:39">
      <c r="AM42520" s="445"/>
    </row>
    <row r="42521" spans="39:39">
      <c r="AM42521" s="445"/>
    </row>
    <row r="42522" spans="39:39">
      <c r="AM42522" s="445"/>
    </row>
    <row r="42523" spans="39:39">
      <c r="AM42523" s="445"/>
    </row>
    <row r="42524" spans="39:39">
      <c r="AM42524" s="445"/>
    </row>
    <row r="42525" spans="39:39">
      <c r="AM42525" s="445"/>
    </row>
    <row r="42526" spans="39:39">
      <c r="AM42526" s="445"/>
    </row>
    <row r="42527" spans="39:39">
      <c r="AM42527" s="445"/>
    </row>
    <row r="42528" spans="39:39">
      <c r="AM42528" s="445"/>
    </row>
    <row r="42529" spans="39:39">
      <c r="AM42529" s="445"/>
    </row>
    <row r="42530" spans="39:39">
      <c r="AM42530" s="445"/>
    </row>
    <row r="42531" spans="39:39">
      <c r="AM42531" s="445"/>
    </row>
    <row r="42532" spans="39:39">
      <c r="AM42532" s="445"/>
    </row>
    <row r="42533" spans="39:39">
      <c r="AM42533" s="445"/>
    </row>
    <row r="42534" spans="39:39">
      <c r="AM42534" s="445"/>
    </row>
    <row r="42535" spans="39:39">
      <c r="AM42535" s="445"/>
    </row>
    <row r="42536" spans="39:39">
      <c r="AM42536" s="445"/>
    </row>
    <row r="42537" spans="39:39">
      <c r="AM42537" s="445"/>
    </row>
    <row r="42538" spans="39:39">
      <c r="AM42538" s="445"/>
    </row>
    <row r="42539" spans="39:39">
      <c r="AM42539" s="445"/>
    </row>
    <row r="42540" spans="39:39">
      <c r="AM42540" s="445"/>
    </row>
    <row r="42541" spans="39:39">
      <c r="AM42541" s="445"/>
    </row>
    <row r="42542" spans="39:39">
      <c r="AM42542" s="445"/>
    </row>
    <row r="42543" spans="39:39">
      <c r="AM42543" s="445"/>
    </row>
    <row r="42544" spans="39:39">
      <c r="AM42544" s="445"/>
    </row>
    <row r="42545" spans="39:39">
      <c r="AM42545" s="445"/>
    </row>
    <row r="42546" spans="39:39">
      <c r="AM42546" s="445"/>
    </row>
    <row r="42547" spans="39:39">
      <c r="AM42547" s="445"/>
    </row>
    <row r="42548" spans="39:39">
      <c r="AM42548" s="445"/>
    </row>
    <row r="42549" spans="39:39">
      <c r="AM42549" s="445"/>
    </row>
    <row r="42550" spans="39:39">
      <c r="AM42550" s="445"/>
    </row>
    <row r="42551" spans="39:39">
      <c r="AM42551" s="445"/>
    </row>
    <row r="42552" spans="39:39">
      <c r="AM42552" s="445"/>
    </row>
    <row r="42553" spans="39:39">
      <c r="AM42553" s="445"/>
    </row>
    <row r="42554" spans="39:39">
      <c r="AM42554" s="445"/>
    </row>
    <row r="42555" spans="39:39">
      <c r="AM42555" s="445"/>
    </row>
    <row r="42556" spans="39:39">
      <c r="AM42556" s="445"/>
    </row>
    <row r="42557" spans="39:39">
      <c r="AM42557" s="445"/>
    </row>
    <row r="42558" spans="39:39">
      <c r="AM42558" s="445"/>
    </row>
    <row r="42559" spans="39:39">
      <c r="AM42559" s="445"/>
    </row>
    <row r="42560" spans="39:39">
      <c r="AM42560" s="445"/>
    </row>
    <row r="42561" spans="39:39">
      <c r="AM42561" s="445"/>
    </row>
    <row r="42562" spans="39:39">
      <c r="AM42562" s="445"/>
    </row>
    <row r="42563" spans="39:39">
      <c r="AM42563" s="445"/>
    </row>
    <row r="42564" spans="39:39">
      <c r="AM42564" s="445"/>
    </row>
    <row r="42565" spans="39:39">
      <c r="AM42565" s="445"/>
    </row>
    <row r="42566" spans="39:39">
      <c r="AM42566" s="445"/>
    </row>
    <row r="42567" spans="39:39">
      <c r="AM42567" s="445"/>
    </row>
    <row r="42568" spans="39:39">
      <c r="AM42568" s="445"/>
    </row>
    <row r="42569" spans="39:39">
      <c r="AM42569" s="445"/>
    </row>
    <row r="42570" spans="39:39">
      <c r="AM42570" s="445"/>
    </row>
    <row r="42571" spans="39:39">
      <c r="AM42571" s="445"/>
    </row>
    <row r="42572" spans="39:39">
      <c r="AM42572" s="445"/>
    </row>
    <row r="42573" spans="39:39">
      <c r="AM42573" s="445"/>
    </row>
    <row r="42574" spans="39:39">
      <c r="AM42574" s="445"/>
    </row>
    <row r="42575" spans="39:39">
      <c r="AM42575" s="445"/>
    </row>
    <row r="42576" spans="39:39">
      <c r="AM42576" s="445"/>
    </row>
    <row r="42577" spans="39:39">
      <c r="AM42577" s="445"/>
    </row>
    <row r="42578" spans="39:39">
      <c r="AM42578" s="445"/>
    </row>
    <row r="42579" spans="39:39">
      <c r="AM42579" s="445"/>
    </row>
    <row r="42580" spans="39:39">
      <c r="AM42580" s="445"/>
    </row>
    <row r="42581" spans="39:39">
      <c r="AM42581" s="445"/>
    </row>
    <row r="42582" spans="39:39">
      <c r="AM42582" s="445"/>
    </row>
    <row r="42583" spans="39:39">
      <c r="AM42583" s="445"/>
    </row>
    <row r="42584" spans="39:39">
      <c r="AM42584" s="445"/>
    </row>
    <row r="42585" spans="39:39">
      <c r="AM42585" s="445"/>
    </row>
    <row r="42586" spans="39:39">
      <c r="AM42586" s="445"/>
    </row>
    <row r="42587" spans="39:39">
      <c r="AM42587" s="445"/>
    </row>
    <row r="42588" spans="39:39">
      <c r="AM42588" s="445"/>
    </row>
    <row r="42589" spans="39:39">
      <c r="AM42589" s="445"/>
    </row>
    <row r="42590" spans="39:39">
      <c r="AM42590" s="445"/>
    </row>
    <row r="42591" spans="39:39">
      <c r="AM42591" s="445"/>
    </row>
    <row r="42592" spans="39:39">
      <c r="AM42592" s="445"/>
    </row>
    <row r="42593" spans="39:39">
      <c r="AM42593" s="445"/>
    </row>
    <row r="42594" spans="39:39">
      <c r="AM42594" s="445"/>
    </row>
    <row r="42595" spans="39:39">
      <c r="AM42595" s="445"/>
    </row>
    <row r="42596" spans="39:39">
      <c r="AM42596" s="445"/>
    </row>
    <row r="42597" spans="39:39">
      <c r="AM42597" s="445"/>
    </row>
    <row r="42598" spans="39:39">
      <c r="AM42598" s="445"/>
    </row>
    <row r="42599" spans="39:39">
      <c r="AM42599" s="445"/>
    </row>
    <row r="42600" spans="39:39">
      <c r="AM42600" s="445"/>
    </row>
    <row r="42601" spans="39:39">
      <c r="AM42601" s="445"/>
    </row>
    <row r="42602" spans="39:39">
      <c r="AM42602" s="445"/>
    </row>
    <row r="42603" spans="39:39">
      <c r="AM42603" s="445"/>
    </row>
    <row r="42604" spans="39:39">
      <c r="AM42604" s="445"/>
    </row>
    <row r="42605" spans="39:39">
      <c r="AM42605" s="445"/>
    </row>
    <row r="42606" spans="39:39">
      <c r="AM42606" s="445"/>
    </row>
    <row r="42607" spans="39:39">
      <c r="AM42607" s="445"/>
    </row>
    <row r="42608" spans="39:39">
      <c r="AM42608" s="445"/>
    </row>
    <row r="42609" spans="39:39">
      <c r="AM42609" s="445"/>
    </row>
    <row r="42610" spans="39:39">
      <c r="AM42610" s="445"/>
    </row>
    <row r="42611" spans="39:39">
      <c r="AM42611" s="445"/>
    </row>
    <row r="42612" spans="39:39">
      <c r="AM42612" s="445"/>
    </row>
    <row r="42613" spans="39:39">
      <c r="AM42613" s="445"/>
    </row>
    <row r="42614" spans="39:39">
      <c r="AM42614" s="445"/>
    </row>
    <row r="42615" spans="39:39">
      <c r="AM42615" s="445"/>
    </row>
    <row r="42616" spans="39:39">
      <c r="AM42616" s="445"/>
    </row>
    <row r="42617" spans="39:39">
      <c r="AM42617" s="445"/>
    </row>
    <row r="42618" spans="39:39">
      <c r="AM42618" s="445"/>
    </row>
    <row r="42619" spans="39:39">
      <c r="AM42619" s="445"/>
    </row>
    <row r="42620" spans="39:39">
      <c r="AM42620" s="445"/>
    </row>
    <row r="42621" spans="39:39">
      <c r="AM42621" s="445"/>
    </row>
    <row r="42622" spans="39:39">
      <c r="AM42622" s="445"/>
    </row>
    <row r="42623" spans="39:39">
      <c r="AM42623" s="445"/>
    </row>
    <row r="42624" spans="39:39">
      <c r="AM42624" s="445"/>
    </row>
    <row r="42625" spans="39:39">
      <c r="AM42625" s="445"/>
    </row>
    <row r="42626" spans="39:39">
      <c r="AM42626" s="445"/>
    </row>
    <row r="42627" spans="39:39">
      <c r="AM42627" s="445"/>
    </row>
    <row r="42628" spans="39:39">
      <c r="AM42628" s="445"/>
    </row>
    <row r="42629" spans="39:39">
      <c r="AM42629" s="445"/>
    </row>
    <row r="42630" spans="39:39">
      <c r="AM42630" s="445"/>
    </row>
    <row r="42631" spans="39:39">
      <c r="AM42631" s="445"/>
    </row>
    <row r="42632" spans="39:39">
      <c r="AM42632" s="445"/>
    </row>
    <row r="42633" spans="39:39">
      <c r="AM42633" s="445"/>
    </row>
    <row r="42634" spans="39:39">
      <c r="AM42634" s="445"/>
    </row>
    <row r="42635" spans="39:39">
      <c r="AM42635" s="445"/>
    </row>
    <row r="42636" spans="39:39">
      <c r="AM42636" s="445"/>
    </row>
    <row r="42637" spans="39:39">
      <c r="AM42637" s="445"/>
    </row>
    <row r="42638" spans="39:39">
      <c r="AM42638" s="445"/>
    </row>
    <row r="42639" spans="39:39">
      <c r="AM42639" s="445"/>
    </row>
    <row r="42640" spans="39:39">
      <c r="AM42640" s="445"/>
    </row>
    <row r="42641" spans="39:39">
      <c r="AM42641" s="445"/>
    </row>
    <row r="42642" spans="39:39">
      <c r="AM42642" s="445"/>
    </row>
    <row r="42643" spans="39:39">
      <c r="AM42643" s="445"/>
    </row>
    <row r="42644" spans="39:39">
      <c r="AM42644" s="445"/>
    </row>
    <row r="42645" spans="39:39">
      <c r="AM42645" s="445"/>
    </row>
    <row r="42646" spans="39:39">
      <c r="AM42646" s="445"/>
    </row>
    <row r="42647" spans="39:39">
      <c r="AM42647" s="445"/>
    </row>
    <row r="42648" spans="39:39">
      <c r="AM42648" s="445"/>
    </row>
    <row r="42649" spans="39:39">
      <c r="AM42649" s="445"/>
    </row>
    <row r="42650" spans="39:39">
      <c r="AM42650" s="445"/>
    </row>
    <row r="42651" spans="39:39">
      <c r="AM42651" s="445"/>
    </row>
    <row r="42652" spans="39:39">
      <c r="AM42652" s="445"/>
    </row>
    <row r="42653" spans="39:39">
      <c r="AM42653" s="445"/>
    </row>
    <row r="42654" spans="39:39">
      <c r="AM42654" s="445"/>
    </row>
    <row r="42655" spans="39:39">
      <c r="AM42655" s="445"/>
    </row>
    <row r="42656" spans="39:39">
      <c r="AM42656" s="445"/>
    </row>
    <row r="42657" spans="39:39">
      <c r="AM42657" s="445"/>
    </row>
    <row r="42658" spans="39:39">
      <c r="AM42658" s="445"/>
    </row>
    <row r="42659" spans="39:39">
      <c r="AM42659" s="445"/>
    </row>
    <row r="42660" spans="39:39">
      <c r="AM42660" s="445"/>
    </row>
    <row r="42661" spans="39:39">
      <c r="AM42661" s="445"/>
    </row>
    <row r="42662" spans="39:39">
      <c r="AM42662" s="445"/>
    </row>
    <row r="42663" spans="39:39">
      <c r="AM42663" s="445"/>
    </row>
    <row r="42664" spans="39:39">
      <c r="AM42664" s="445"/>
    </row>
    <row r="42665" spans="39:39">
      <c r="AM42665" s="445"/>
    </row>
    <row r="42666" spans="39:39">
      <c r="AM42666" s="445"/>
    </row>
    <row r="42667" spans="39:39">
      <c r="AM42667" s="445"/>
    </row>
    <row r="42668" spans="39:39">
      <c r="AM42668" s="445"/>
    </row>
    <row r="42669" spans="39:39">
      <c r="AM42669" s="445"/>
    </row>
    <row r="42670" spans="39:39">
      <c r="AM42670" s="445"/>
    </row>
    <row r="42671" spans="39:39">
      <c r="AM42671" s="445"/>
    </row>
    <row r="42672" spans="39:39">
      <c r="AM42672" s="445"/>
    </row>
    <row r="42673" spans="39:39">
      <c r="AM42673" s="445"/>
    </row>
    <row r="42674" spans="39:39">
      <c r="AM42674" s="445"/>
    </row>
    <row r="42675" spans="39:39">
      <c r="AM42675" s="445"/>
    </row>
    <row r="42676" spans="39:39">
      <c r="AM42676" s="445"/>
    </row>
    <row r="42677" spans="39:39">
      <c r="AM42677" s="445"/>
    </row>
    <row r="42678" spans="39:39">
      <c r="AM42678" s="445"/>
    </row>
    <row r="42679" spans="39:39">
      <c r="AM42679" s="445"/>
    </row>
    <row r="42680" spans="39:39">
      <c r="AM42680" s="445"/>
    </row>
    <row r="42681" spans="39:39">
      <c r="AM42681" s="445"/>
    </row>
    <row r="42682" spans="39:39">
      <c r="AM42682" s="445"/>
    </row>
    <row r="42683" spans="39:39">
      <c r="AM42683" s="445"/>
    </row>
    <row r="42684" spans="39:39">
      <c r="AM42684" s="445"/>
    </row>
    <row r="42685" spans="39:39">
      <c r="AM42685" s="445"/>
    </row>
    <row r="42686" spans="39:39">
      <c r="AM42686" s="445"/>
    </row>
    <row r="42687" spans="39:39">
      <c r="AM42687" s="445"/>
    </row>
    <row r="42688" spans="39:39">
      <c r="AM42688" s="445"/>
    </row>
    <row r="42689" spans="39:39">
      <c r="AM42689" s="445"/>
    </row>
    <row r="42690" spans="39:39">
      <c r="AM42690" s="445"/>
    </row>
    <row r="42691" spans="39:39">
      <c r="AM42691" s="445"/>
    </row>
    <row r="42692" spans="39:39">
      <c r="AM42692" s="445"/>
    </row>
    <row r="42693" spans="39:39">
      <c r="AM42693" s="445"/>
    </row>
    <row r="42694" spans="39:39">
      <c r="AM42694" s="445"/>
    </row>
    <row r="42695" spans="39:39">
      <c r="AM42695" s="445"/>
    </row>
    <row r="42696" spans="39:39">
      <c r="AM42696" s="445"/>
    </row>
    <row r="42697" spans="39:39">
      <c r="AM42697" s="445"/>
    </row>
    <row r="42698" spans="39:39">
      <c r="AM42698" s="445"/>
    </row>
    <row r="42699" spans="39:39">
      <c r="AM42699" s="445"/>
    </row>
    <row r="42700" spans="39:39">
      <c r="AM42700" s="445"/>
    </row>
    <row r="42701" spans="39:39">
      <c r="AM42701" s="445"/>
    </row>
    <row r="42702" spans="39:39">
      <c r="AM42702" s="445"/>
    </row>
    <row r="42703" spans="39:39">
      <c r="AM42703" s="445"/>
    </row>
    <row r="42704" spans="39:39">
      <c r="AM42704" s="445"/>
    </row>
    <row r="42705" spans="39:39">
      <c r="AM42705" s="445"/>
    </row>
    <row r="42706" spans="39:39">
      <c r="AM42706" s="445"/>
    </row>
    <row r="42707" spans="39:39">
      <c r="AM42707" s="445"/>
    </row>
    <row r="42708" spans="39:39">
      <c r="AM42708" s="445"/>
    </row>
    <row r="42709" spans="39:39">
      <c r="AM42709" s="445"/>
    </row>
    <row r="42710" spans="39:39">
      <c r="AM42710" s="445"/>
    </row>
    <row r="42711" spans="39:39">
      <c r="AM42711" s="445"/>
    </row>
    <row r="42712" spans="39:39">
      <c r="AM42712" s="445"/>
    </row>
    <row r="42713" spans="39:39">
      <c r="AM42713" s="445"/>
    </row>
    <row r="42714" spans="39:39">
      <c r="AM42714" s="445"/>
    </row>
    <row r="42715" spans="39:39">
      <c r="AM42715" s="445"/>
    </row>
    <row r="42716" spans="39:39">
      <c r="AM42716" s="445"/>
    </row>
    <row r="42717" spans="39:39">
      <c r="AM42717" s="445"/>
    </row>
    <row r="42718" spans="39:39">
      <c r="AM42718" s="445"/>
    </row>
    <row r="42719" spans="39:39">
      <c r="AM42719" s="445"/>
    </row>
    <row r="42720" spans="39:39">
      <c r="AM42720" s="445"/>
    </row>
    <row r="42721" spans="39:39">
      <c r="AM42721" s="445"/>
    </row>
    <row r="42722" spans="39:39">
      <c r="AM42722" s="445"/>
    </row>
    <row r="42723" spans="39:39">
      <c r="AM42723" s="445"/>
    </row>
    <row r="42724" spans="39:39">
      <c r="AM42724" s="445"/>
    </row>
    <row r="42725" spans="39:39">
      <c r="AM42725" s="445"/>
    </row>
    <row r="42726" spans="39:39">
      <c r="AM42726" s="445"/>
    </row>
    <row r="42727" spans="39:39">
      <c r="AM42727" s="445"/>
    </row>
    <row r="42728" spans="39:39">
      <c r="AM42728" s="445"/>
    </row>
    <row r="42729" spans="39:39">
      <c r="AM42729" s="445"/>
    </row>
    <row r="42730" spans="39:39">
      <c r="AM42730" s="445"/>
    </row>
    <row r="42731" spans="39:39">
      <c r="AM42731" s="445"/>
    </row>
    <row r="42732" spans="39:39">
      <c r="AM42732" s="445"/>
    </row>
    <row r="42733" spans="39:39">
      <c r="AM42733" s="445"/>
    </row>
    <row r="42734" spans="39:39">
      <c r="AM42734" s="445"/>
    </row>
    <row r="42735" spans="39:39">
      <c r="AM42735" s="445"/>
    </row>
    <row r="42736" spans="39:39">
      <c r="AM42736" s="445"/>
    </row>
    <row r="42737" spans="39:39">
      <c r="AM42737" s="445"/>
    </row>
    <row r="42738" spans="39:39">
      <c r="AM42738" s="445"/>
    </row>
    <row r="42739" spans="39:39">
      <c r="AM42739" s="445"/>
    </row>
    <row r="42740" spans="39:39">
      <c r="AM42740" s="445"/>
    </row>
    <row r="42741" spans="39:39">
      <c r="AM42741" s="445"/>
    </row>
    <row r="42742" spans="39:39">
      <c r="AM42742" s="445"/>
    </row>
    <row r="42743" spans="39:39">
      <c r="AM42743" s="445"/>
    </row>
    <row r="42744" spans="39:39">
      <c r="AM42744" s="445"/>
    </row>
    <row r="42745" spans="39:39">
      <c r="AM42745" s="445"/>
    </row>
    <row r="42746" spans="39:39">
      <c r="AM42746" s="445"/>
    </row>
    <row r="42747" spans="39:39">
      <c r="AM42747" s="445"/>
    </row>
    <row r="42748" spans="39:39">
      <c r="AM42748" s="445"/>
    </row>
    <row r="42749" spans="39:39">
      <c r="AM42749" s="445"/>
    </row>
    <row r="42750" spans="39:39">
      <c r="AM42750" s="445"/>
    </row>
    <row r="42751" spans="39:39">
      <c r="AM42751" s="445"/>
    </row>
    <row r="42752" spans="39:39">
      <c r="AM42752" s="445"/>
    </row>
    <row r="42753" spans="39:39">
      <c r="AM42753" s="445"/>
    </row>
    <row r="42754" spans="39:39">
      <c r="AM42754" s="445"/>
    </row>
    <row r="42755" spans="39:39">
      <c r="AM42755" s="445"/>
    </row>
    <row r="42756" spans="39:39">
      <c r="AM42756" s="445"/>
    </row>
    <row r="42757" spans="39:39">
      <c r="AM42757" s="445"/>
    </row>
    <row r="42758" spans="39:39">
      <c r="AM42758" s="445"/>
    </row>
    <row r="42759" spans="39:39">
      <c r="AM42759" s="445"/>
    </row>
    <row r="42760" spans="39:39">
      <c r="AM42760" s="445"/>
    </row>
    <row r="42761" spans="39:39">
      <c r="AM42761" s="445"/>
    </row>
    <row r="42762" spans="39:39">
      <c r="AM42762" s="445"/>
    </row>
    <row r="42763" spans="39:39">
      <c r="AM42763" s="445"/>
    </row>
    <row r="42764" spans="39:39">
      <c r="AM42764" s="445"/>
    </row>
    <row r="42765" spans="39:39">
      <c r="AM42765" s="445"/>
    </row>
    <row r="42766" spans="39:39">
      <c r="AM42766" s="445"/>
    </row>
    <row r="42767" spans="39:39">
      <c r="AM42767" s="445"/>
    </row>
    <row r="42768" spans="39:39">
      <c r="AM42768" s="445"/>
    </row>
    <row r="42769" spans="39:39">
      <c r="AM42769" s="445"/>
    </row>
    <row r="42770" spans="39:39">
      <c r="AM42770" s="445"/>
    </row>
    <row r="42771" spans="39:39">
      <c r="AM42771" s="445"/>
    </row>
    <row r="42772" spans="39:39">
      <c r="AM42772" s="445"/>
    </row>
    <row r="42773" spans="39:39">
      <c r="AM42773" s="445"/>
    </row>
    <row r="42774" spans="39:39">
      <c r="AM42774" s="445"/>
    </row>
    <row r="42775" spans="39:39">
      <c r="AM42775" s="445"/>
    </row>
    <row r="42776" spans="39:39">
      <c r="AM42776" s="445"/>
    </row>
    <row r="42777" spans="39:39">
      <c r="AM42777" s="445"/>
    </row>
    <row r="42778" spans="39:39">
      <c r="AM42778" s="445"/>
    </row>
    <row r="42779" spans="39:39">
      <c r="AM42779" s="445"/>
    </row>
    <row r="42780" spans="39:39">
      <c r="AM42780" s="445"/>
    </row>
    <row r="42781" spans="39:39">
      <c r="AM42781" s="445"/>
    </row>
    <row r="42782" spans="39:39">
      <c r="AM42782" s="445"/>
    </row>
    <row r="42783" spans="39:39">
      <c r="AM42783" s="445"/>
    </row>
    <row r="42784" spans="39:39">
      <c r="AM42784" s="445"/>
    </row>
    <row r="42785" spans="39:39">
      <c r="AM42785" s="445"/>
    </row>
    <row r="42786" spans="39:39">
      <c r="AM42786" s="445"/>
    </row>
    <row r="42787" spans="39:39">
      <c r="AM42787" s="445"/>
    </row>
    <row r="42788" spans="39:39">
      <c r="AM42788" s="445"/>
    </row>
    <row r="42789" spans="39:39">
      <c r="AM42789" s="445"/>
    </row>
    <row r="42790" spans="39:39">
      <c r="AM42790" s="445"/>
    </row>
    <row r="42791" spans="39:39">
      <c r="AM42791" s="445"/>
    </row>
    <row r="42792" spans="39:39">
      <c r="AM42792" s="445"/>
    </row>
    <row r="42793" spans="39:39">
      <c r="AM42793" s="445"/>
    </row>
    <row r="42794" spans="39:39">
      <c r="AM42794" s="445"/>
    </row>
    <row r="42795" spans="39:39">
      <c r="AM42795" s="445"/>
    </row>
    <row r="42796" spans="39:39">
      <c r="AM42796" s="445"/>
    </row>
    <row r="42797" spans="39:39">
      <c r="AM42797" s="445"/>
    </row>
    <row r="42798" spans="39:39">
      <c r="AM42798" s="445"/>
    </row>
    <row r="42799" spans="39:39">
      <c r="AM42799" s="445"/>
    </row>
    <row r="42800" spans="39:39">
      <c r="AM42800" s="445"/>
    </row>
    <row r="42801" spans="39:39">
      <c r="AM42801" s="445"/>
    </row>
    <row r="42802" spans="39:39">
      <c r="AM42802" s="445"/>
    </row>
    <row r="42803" spans="39:39">
      <c r="AM42803" s="445"/>
    </row>
    <row r="42804" spans="39:39">
      <c r="AM42804" s="445"/>
    </row>
    <row r="42805" spans="39:39">
      <c r="AM42805" s="445"/>
    </row>
    <row r="42806" spans="39:39">
      <c r="AM42806" s="445"/>
    </row>
    <row r="42807" spans="39:39">
      <c r="AM42807" s="445"/>
    </row>
    <row r="42808" spans="39:39">
      <c r="AM42808" s="445"/>
    </row>
    <row r="42809" spans="39:39">
      <c r="AM42809" s="445"/>
    </row>
    <row r="42810" spans="39:39">
      <c r="AM42810" s="445"/>
    </row>
    <row r="42811" spans="39:39">
      <c r="AM42811" s="445"/>
    </row>
    <row r="42812" spans="39:39">
      <c r="AM42812" s="445"/>
    </row>
    <row r="42813" spans="39:39">
      <c r="AM42813" s="445"/>
    </row>
    <row r="42814" spans="39:39">
      <c r="AM42814" s="445"/>
    </row>
    <row r="42815" spans="39:39">
      <c r="AM42815" s="445"/>
    </row>
    <row r="42816" spans="39:39">
      <c r="AM42816" s="445"/>
    </row>
    <row r="42817" spans="39:39">
      <c r="AM42817" s="445"/>
    </row>
    <row r="42818" spans="39:39">
      <c r="AM42818" s="445"/>
    </row>
    <row r="42819" spans="39:39">
      <c r="AM42819" s="445"/>
    </row>
    <row r="42820" spans="39:39">
      <c r="AM42820" s="445"/>
    </row>
    <row r="42821" spans="39:39">
      <c r="AM42821" s="445"/>
    </row>
    <row r="42822" spans="39:39">
      <c r="AM42822" s="445"/>
    </row>
    <row r="42823" spans="39:39">
      <c r="AM42823" s="445"/>
    </row>
    <row r="42824" spans="39:39">
      <c r="AM42824" s="445"/>
    </row>
    <row r="42825" spans="39:39">
      <c r="AM42825" s="445"/>
    </row>
    <row r="42826" spans="39:39">
      <c r="AM42826" s="445"/>
    </row>
    <row r="42827" spans="39:39">
      <c r="AM42827" s="445"/>
    </row>
    <row r="42828" spans="39:39">
      <c r="AM42828" s="445"/>
    </row>
    <row r="42829" spans="39:39">
      <c r="AM42829" s="445"/>
    </row>
    <row r="42830" spans="39:39">
      <c r="AM42830" s="445"/>
    </row>
    <row r="42831" spans="39:39">
      <c r="AM42831" s="445"/>
    </row>
    <row r="42832" spans="39:39">
      <c r="AM42832" s="445"/>
    </row>
    <row r="42833" spans="39:39">
      <c r="AM42833" s="445"/>
    </row>
    <row r="42834" spans="39:39">
      <c r="AM42834" s="445"/>
    </row>
    <row r="42835" spans="39:39">
      <c r="AM42835" s="445"/>
    </row>
    <row r="42836" spans="39:39">
      <c r="AM42836" s="445"/>
    </row>
    <row r="42837" spans="39:39">
      <c r="AM42837" s="445"/>
    </row>
    <row r="42838" spans="39:39">
      <c r="AM42838" s="445"/>
    </row>
    <row r="42839" spans="39:39">
      <c r="AM42839" s="445"/>
    </row>
    <row r="42840" spans="39:39">
      <c r="AM42840" s="445"/>
    </row>
    <row r="42841" spans="39:39">
      <c r="AM42841" s="445"/>
    </row>
    <row r="42842" spans="39:39">
      <c r="AM42842" s="445"/>
    </row>
    <row r="42843" spans="39:39">
      <c r="AM42843" s="445"/>
    </row>
    <row r="42844" spans="39:39">
      <c r="AM42844" s="445"/>
    </row>
    <row r="42845" spans="39:39">
      <c r="AM42845" s="445"/>
    </row>
    <row r="42846" spans="39:39">
      <c r="AM42846" s="445"/>
    </row>
    <row r="42847" spans="39:39">
      <c r="AM42847" s="445"/>
    </row>
    <row r="42848" spans="39:39">
      <c r="AM42848" s="445"/>
    </row>
    <row r="42849" spans="39:39">
      <c r="AM42849" s="445"/>
    </row>
    <row r="42850" spans="39:39">
      <c r="AM42850" s="445"/>
    </row>
    <row r="42851" spans="39:39">
      <c r="AM42851" s="445"/>
    </row>
    <row r="42852" spans="39:39">
      <c r="AM42852" s="445"/>
    </row>
    <row r="42853" spans="39:39">
      <c r="AM42853" s="445"/>
    </row>
    <row r="42854" spans="39:39">
      <c r="AM42854" s="445"/>
    </row>
    <row r="42855" spans="39:39">
      <c r="AM42855" s="445"/>
    </row>
    <row r="42856" spans="39:39">
      <c r="AM42856" s="445"/>
    </row>
    <row r="42857" spans="39:39">
      <c r="AM42857" s="445"/>
    </row>
    <row r="42858" spans="39:39">
      <c r="AM42858" s="445"/>
    </row>
    <row r="42859" spans="39:39">
      <c r="AM42859" s="445"/>
    </row>
    <row r="42860" spans="39:39">
      <c r="AM42860" s="445"/>
    </row>
    <row r="42861" spans="39:39">
      <c r="AM42861" s="445"/>
    </row>
    <row r="42862" spans="39:39">
      <c r="AM42862" s="445"/>
    </row>
    <row r="42863" spans="39:39">
      <c r="AM42863" s="445"/>
    </row>
    <row r="42864" spans="39:39">
      <c r="AM42864" s="445"/>
    </row>
    <row r="42865" spans="39:39">
      <c r="AM42865" s="445"/>
    </row>
    <row r="42866" spans="39:39">
      <c r="AM42866" s="445"/>
    </row>
    <row r="42867" spans="39:39">
      <c r="AM42867" s="445"/>
    </row>
    <row r="42868" spans="39:39">
      <c r="AM42868" s="445"/>
    </row>
    <row r="42869" spans="39:39">
      <c r="AM42869" s="445"/>
    </row>
    <row r="42870" spans="39:39">
      <c r="AM42870" s="445"/>
    </row>
    <row r="42871" spans="39:39">
      <c r="AM42871" s="445"/>
    </row>
    <row r="42872" spans="39:39">
      <c r="AM42872" s="445"/>
    </row>
    <row r="42873" spans="39:39">
      <c r="AM42873" s="445"/>
    </row>
    <row r="42874" spans="39:39">
      <c r="AM42874" s="445"/>
    </row>
    <row r="42875" spans="39:39">
      <c r="AM42875" s="445"/>
    </row>
    <row r="42876" spans="39:39">
      <c r="AM42876" s="445"/>
    </row>
    <row r="42877" spans="39:39">
      <c r="AM42877" s="445"/>
    </row>
    <row r="42878" spans="39:39">
      <c r="AM42878" s="445"/>
    </row>
    <row r="42879" spans="39:39">
      <c r="AM42879" s="445"/>
    </row>
    <row r="42880" spans="39:39">
      <c r="AM42880" s="445"/>
    </row>
    <row r="42881" spans="39:39">
      <c r="AM42881" s="445"/>
    </row>
    <row r="42882" spans="39:39">
      <c r="AM42882" s="445"/>
    </row>
    <row r="42883" spans="39:39">
      <c r="AM42883" s="445"/>
    </row>
    <row r="42884" spans="39:39">
      <c r="AM42884" s="445"/>
    </row>
    <row r="42885" spans="39:39">
      <c r="AM42885" s="445"/>
    </row>
    <row r="42886" spans="39:39">
      <c r="AM42886" s="445"/>
    </row>
    <row r="42887" spans="39:39">
      <c r="AM42887" s="445"/>
    </row>
    <row r="42888" spans="39:39">
      <c r="AM42888" s="445"/>
    </row>
    <row r="42889" spans="39:39">
      <c r="AM42889" s="445"/>
    </row>
    <row r="42890" spans="39:39">
      <c r="AM42890" s="445"/>
    </row>
    <row r="42891" spans="39:39">
      <c r="AM42891" s="445"/>
    </row>
    <row r="42892" spans="39:39">
      <c r="AM42892" s="445"/>
    </row>
    <row r="42893" spans="39:39">
      <c r="AM42893" s="445"/>
    </row>
    <row r="42894" spans="39:39">
      <c r="AM42894" s="445"/>
    </row>
    <row r="42895" spans="39:39">
      <c r="AM42895" s="445"/>
    </row>
    <row r="42896" spans="39:39">
      <c r="AM42896" s="445"/>
    </row>
    <row r="42897" spans="39:39">
      <c r="AM42897" s="445"/>
    </row>
    <row r="42898" spans="39:39">
      <c r="AM42898" s="445"/>
    </row>
    <row r="42899" spans="39:39">
      <c r="AM42899" s="445"/>
    </row>
    <row r="42900" spans="39:39">
      <c r="AM42900" s="445"/>
    </row>
    <row r="42901" spans="39:39">
      <c r="AM42901" s="445"/>
    </row>
    <row r="42902" spans="39:39">
      <c r="AM42902" s="445"/>
    </row>
    <row r="42903" spans="39:39">
      <c r="AM42903" s="445"/>
    </row>
    <row r="42904" spans="39:39">
      <c r="AM42904" s="445"/>
    </row>
    <row r="42905" spans="39:39">
      <c r="AM42905" s="445"/>
    </row>
    <row r="42906" spans="39:39">
      <c r="AM42906" s="445"/>
    </row>
    <row r="42907" spans="39:39">
      <c r="AM42907" s="445"/>
    </row>
    <row r="42908" spans="39:39">
      <c r="AM42908" s="445"/>
    </row>
    <row r="42909" spans="39:39">
      <c r="AM42909" s="445"/>
    </row>
    <row r="42910" spans="39:39">
      <c r="AM42910" s="445"/>
    </row>
    <row r="42911" spans="39:39">
      <c r="AM42911" s="445"/>
    </row>
    <row r="42912" spans="39:39">
      <c r="AM42912" s="445"/>
    </row>
    <row r="42913" spans="39:39">
      <c r="AM42913" s="445"/>
    </row>
    <row r="42914" spans="39:39">
      <c r="AM42914" s="445"/>
    </row>
    <row r="42915" spans="39:39">
      <c r="AM42915" s="445"/>
    </row>
    <row r="42916" spans="39:39">
      <c r="AM42916" s="445"/>
    </row>
    <row r="42917" spans="39:39">
      <c r="AM42917" s="445"/>
    </row>
    <row r="42918" spans="39:39">
      <c r="AM42918" s="445"/>
    </row>
    <row r="42919" spans="39:39">
      <c r="AM42919" s="445"/>
    </row>
    <row r="42920" spans="39:39">
      <c r="AM42920" s="445"/>
    </row>
    <row r="42921" spans="39:39">
      <c r="AM42921" s="445"/>
    </row>
    <row r="42922" spans="39:39">
      <c r="AM42922" s="445"/>
    </row>
    <row r="42923" spans="39:39">
      <c r="AM42923" s="445"/>
    </row>
    <row r="42924" spans="39:39">
      <c r="AM42924" s="445"/>
    </row>
    <row r="42925" spans="39:39">
      <c r="AM42925" s="445"/>
    </row>
    <row r="42926" spans="39:39">
      <c r="AM42926" s="445"/>
    </row>
    <row r="42927" spans="39:39">
      <c r="AM42927" s="445"/>
    </row>
    <row r="42928" spans="39:39">
      <c r="AM42928" s="445"/>
    </row>
    <row r="42929" spans="39:39">
      <c r="AM42929" s="445"/>
    </row>
    <row r="42930" spans="39:39">
      <c r="AM42930" s="445"/>
    </row>
    <row r="42931" spans="39:39">
      <c r="AM42931" s="445"/>
    </row>
    <row r="42932" spans="39:39">
      <c r="AM42932" s="445"/>
    </row>
    <row r="42933" spans="39:39">
      <c r="AM42933" s="445"/>
    </row>
    <row r="42934" spans="39:39">
      <c r="AM42934" s="445"/>
    </row>
    <row r="42935" spans="39:39">
      <c r="AM42935" s="445"/>
    </row>
    <row r="42936" spans="39:39">
      <c r="AM42936" s="445"/>
    </row>
    <row r="42937" spans="39:39">
      <c r="AM42937" s="445"/>
    </row>
    <row r="42938" spans="39:39">
      <c r="AM42938" s="445"/>
    </row>
    <row r="42939" spans="39:39">
      <c r="AM42939" s="445"/>
    </row>
    <row r="42940" spans="39:39">
      <c r="AM42940" s="445"/>
    </row>
    <row r="42941" spans="39:39">
      <c r="AM42941" s="445"/>
    </row>
    <row r="42942" spans="39:39">
      <c r="AM42942" s="445"/>
    </row>
    <row r="42943" spans="39:39">
      <c r="AM42943" s="445"/>
    </row>
    <row r="42944" spans="39:39">
      <c r="AM42944" s="445"/>
    </row>
    <row r="42945" spans="39:39">
      <c r="AM42945" s="445"/>
    </row>
    <row r="42946" spans="39:39">
      <c r="AM42946" s="445"/>
    </row>
    <row r="42947" spans="39:39">
      <c r="AM42947" s="445"/>
    </row>
    <row r="42948" spans="39:39">
      <c r="AM42948" s="445"/>
    </row>
    <row r="42949" spans="39:39">
      <c r="AM42949" s="445"/>
    </row>
    <row r="42950" spans="39:39">
      <c r="AM42950" s="445"/>
    </row>
    <row r="42951" spans="39:39">
      <c r="AM42951" s="445"/>
    </row>
    <row r="42952" spans="39:39">
      <c r="AM42952" s="445"/>
    </row>
    <row r="42953" spans="39:39">
      <c r="AM42953" s="445"/>
    </row>
    <row r="42954" spans="39:39">
      <c r="AM42954" s="445"/>
    </row>
    <row r="42955" spans="39:39">
      <c r="AM42955" s="445"/>
    </row>
    <row r="42956" spans="39:39">
      <c r="AM42956" s="445"/>
    </row>
    <row r="42957" spans="39:39">
      <c r="AM42957" s="445"/>
    </row>
    <row r="42958" spans="39:39">
      <c r="AM42958" s="445"/>
    </row>
    <row r="42959" spans="39:39">
      <c r="AM42959" s="445"/>
    </row>
    <row r="42960" spans="39:39">
      <c r="AM42960" s="445"/>
    </row>
    <row r="42961" spans="39:39">
      <c r="AM42961" s="445"/>
    </row>
    <row r="42962" spans="39:39">
      <c r="AM42962" s="445"/>
    </row>
    <row r="42963" spans="39:39">
      <c r="AM42963" s="445"/>
    </row>
    <row r="42964" spans="39:39">
      <c r="AM42964" s="445"/>
    </row>
    <row r="42965" spans="39:39">
      <c r="AM42965" s="445"/>
    </row>
    <row r="42966" spans="39:39">
      <c r="AM42966" s="445"/>
    </row>
    <row r="42967" spans="39:39">
      <c r="AM42967" s="445"/>
    </row>
    <row r="42968" spans="39:39">
      <c r="AM42968" s="445"/>
    </row>
    <row r="42969" spans="39:39">
      <c r="AM42969" s="445"/>
    </row>
    <row r="42970" spans="39:39">
      <c r="AM42970" s="445"/>
    </row>
    <row r="42971" spans="39:39">
      <c r="AM42971" s="445"/>
    </row>
    <row r="42972" spans="39:39">
      <c r="AM42972" s="445"/>
    </row>
    <row r="42973" spans="39:39">
      <c r="AM42973" s="445"/>
    </row>
    <row r="42974" spans="39:39">
      <c r="AM42974" s="445"/>
    </row>
    <row r="42975" spans="39:39">
      <c r="AM42975" s="445"/>
    </row>
    <row r="42976" spans="39:39">
      <c r="AM42976" s="445"/>
    </row>
    <row r="42977" spans="39:39">
      <c r="AM42977" s="445"/>
    </row>
    <row r="42978" spans="39:39">
      <c r="AM42978" s="445"/>
    </row>
    <row r="42979" spans="39:39">
      <c r="AM42979" s="445"/>
    </row>
    <row r="42980" spans="39:39">
      <c r="AM42980" s="445"/>
    </row>
    <row r="42981" spans="39:39">
      <c r="AM42981" s="445"/>
    </row>
    <row r="42982" spans="39:39">
      <c r="AM42982" s="445"/>
    </row>
    <row r="42983" spans="39:39">
      <c r="AM42983" s="445"/>
    </row>
    <row r="42984" spans="39:39">
      <c r="AM42984" s="445"/>
    </row>
    <row r="42985" spans="39:39">
      <c r="AM42985" s="445"/>
    </row>
    <row r="42986" spans="39:39">
      <c r="AM42986" s="445"/>
    </row>
    <row r="42987" spans="39:39">
      <c r="AM42987" s="445"/>
    </row>
    <row r="42988" spans="39:39">
      <c r="AM42988" s="445"/>
    </row>
    <row r="42989" spans="39:39">
      <c r="AM42989" s="445"/>
    </row>
    <row r="42990" spans="39:39">
      <c r="AM42990" s="445"/>
    </row>
    <row r="42991" spans="39:39">
      <c r="AM42991" s="445"/>
    </row>
    <row r="42992" spans="39:39">
      <c r="AM42992" s="445"/>
    </row>
    <row r="42993" spans="39:39">
      <c r="AM42993" s="445"/>
    </row>
    <row r="42994" spans="39:39">
      <c r="AM42994" s="445"/>
    </row>
    <row r="42995" spans="39:39">
      <c r="AM42995" s="445"/>
    </row>
    <row r="42996" spans="39:39">
      <c r="AM42996" s="445"/>
    </row>
    <row r="42997" spans="39:39">
      <c r="AM42997" s="445"/>
    </row>
    <row r="42998" spans="39:39">
      <c r="AM42998" s="445"/>
    </row>
    <row r="42999" spans="39:39">
      <c r="AM42999" s="445"/>
    </row>
    <row r="43000" spans="39:39">
      <c r="AM43000" s="445"/>
    </row>
    <row r="43001" spans="39:39">
      <c r="AM43001" s="445"/>
    </row>
    <row r="43002" spans="39:39">
      <c r="AM43002" s="445"/>
    </row>
    <row r="43003" spans="39:39">
      <c r="AM43003" s="445"/>
    </row>
    <row r="43004" spans="39:39">
      <c r="AM43004" s="445"/>
    </row>
    <row r="43005" spans="39:39">
      <c r="AM43005" s="445"/>
    </row>
    <row r="43006" spans="39:39">
      <c r="AM43006" s="445"/>
    </row>
    <row r="43007" spans="39:39">
      <c r="AM43007" s="445"/>
    </row>
    <row r="43008" spans="39:39">
      <c r="AM43008" s="445"/>
    </row>
    <row r="43009" spans="39:39">
      <c r="AM43009" s="445"/>
    </row>
    <row r="43010" spans="39:39">
      <c r="AM43010" s="445"/>
    </row>
    <row r="43011" spans="39:39">
      <c r="AM43011" s="445"/>
    </row>
    <row r="43012" spans="39:39">
      <c r="AM43012" s="445"/>
    </row>
    <row r="43013" spans="39:39">
      <c r="AM43013" s="445"/>
    </row>
    <row r="43014" spans="39:39">
      <c r="AM43014" s="445"/>
    </row>
    <row r="43015" spans="39:39">
      <c r="AM43015" s="445"/>
    </row>
    <row r="43016" spans="39:39">
      <c r="AM43016" s="445"/>
    </row>
    <row r="43017" spans="39:39">
      <c r="AM43017" s="445"/>
    </row>
    <row r="43018" spans="39:39">
      <c r="AM43018" s="445"/>
    </row>
    <row r="43019" spans="39:39">
      <c r="AM43019" s="445"/>
    </row>
    <row r="43020" spans="39:39">
      <c r="AM43020" s="445"/>
    </row>
    <row r="43021" spans="39:39">
      <c r="AM43021" s="445"/>
    </row>
    <row r="43022" spans="39:39">
      <c r="AM43022" s="445"/>
    </row>
    <row r="43023" spans="39:39">
      <c r="AM43023" s="445"/>
    </row>
    <row r="43024" spans="39:39">
      <c r="AM43024" s="445"/>
    </row>
    <row r="43025" spans="39:39">
      <c r="AM43025" s="445"/>
    </row>
    <row r="43026" spans="39:39">
      <c r="AM43026" s="445"/>
    </row>
    <row r="43027" spans="39:39">
      <c r="AM43027" s="445"/>
    </row>
    <row r="43028" spans="39:39">
      <c r="AM43028" s="445"/>
    </row>
    <row r="43029" spans="39:39">
      <c r="AM43029" s="445"/>
    </row>
    <row r="43030" spans="39:39">
      <c r="AM43030" s="445"/>
    </row>
    <row r="43031" spans="39:39">
      <c r="AM43031" s="445"/>
    </row>
    <row r="43032" spans="39:39">
      <c r="AM43032" s="445"/>
    </row>
    <row r="43033" spans="39:39">
      <c r="AM43033" s="445"/>
    </row>
    <row r="43034" spans="39:39">
      <c r="AM43034" s="445"/>
    </row>
    <row r="43035" spans="39:39">
      <c r="AM43035" s="445"/>
    </row>
    <row r="43036" spans="39:39">
      <c r="AM43036" s="445"/>
    </row>
    <row r="43037" spans="39:39">
      <c r="AM43037" s="445"/>
    </row>
    <row r="43038" spans="39:39">
      <c r="AM43038" s="445"/>
    </row>
    <row r="43039" spans="39:39">
      <c r="AM43039" s="445"/>
    </row>
    <row r="43040" spans="39:39">
      <c r="AM43040" s="445"/>
    </row>
    <row r="43041" spans="39:39">
      <c r="AM43041" s="445"/>
    </row>
    <row r="43042" spans="39:39">
      <c r="AM43042" s="445"/>
    </row>
    <row r="43043" spans="39:39">
      <c r="AM43043" s="445"/>
    </row>
    <row r="43044" spans="39:39">
      <c r="AM43044" s="445"/>
    </row>
    <row r="43045" spans="39:39">
      <c r="AM43045" s="445"/>
    </row>
    <row r="43046" spans="39:39">
      <c r="AM43046" s="445"/>
    </row>
    <row r="43047" spans="39:39">
      <c r="AM43047" s="445"/>
    </row>
    <row r="43048" spans="39:39">
      <c r="AM43048" s="445"/>
    </row>
    <row r="43049" spans="39:39">
      <c r="AM43049" s="445"/>
    </row>
    <row r="43050" spans="39:39">
      <c r="AM43050" s="445"/>
    </row>
    <row r="43051" spans="39:39">
      <c r="AM43051" s="445"/>
    </row>
    <row r="43052" spans="39:39">
      <c r="AM43052" s="445"/>
    </row>
    <row r="43053" spans="39:39">
      <c r="AM43053" s="445"/>
    </row>
    <row r="43054" spans="39:39">
      <c r="AM43054" s="445"/>
    </row>
    <row r="43055" spans="39:39">
      <c r="AM43055" s="445"/>
    </row>
    <row r="43056" spans="39:39">
      <c r="AM43056" s="445"/>
    </row>
    <row r="43057" spans="39:39">
      <c r="AM43057" s="445"/>
    </row>
    <row r="43058" spans="39:39">
      <c r="AM43058" s="445"/>
    </row>
    <row r="43059" spans="39:39">
      <c r="AM43059" s="445"/>
    </row>
    <row r="43060" spans="39:39">
      <c r="AM43060" s="445"/>
    </row>
    <row r="43061" spans="39:39">
      <c r="AM43061" s="445"/>
    </row>
    <row r="43062" spans="39:39">
      <c r="AM43062" s="445"/>
    </row>
    <row r="43063" spans="39:39">
      <c r="AM43063" s="445"/>
    </row>
    <row r="43064" spans="39:39">
      <c r="AM43064" s="445"/>
    </row>
    <row r="43065" spans="39:39">
      <c r="AM43065" s="445"/>
    </row>
    <row r="43066" spans="39:39">
      <c r="AM43066" s="445"/>
    </row>
    <row r="43067" spans="39:39">
      <c r="AM43067" s="445"/>
    </row>
    <row r="43068" spans="39:39">
      <c r="AM43068" s="445"/>
    </row>
    <row r="43069" spans="39:39">
      <c r="AM43069" s="445"/>
    </row>
    <row r="43070" spans="39:39">
      <c r="AM43070" s="445"/>
    </row>
    <row r="43071" spans="39:39">
      <c r="AM43071" s="445"/>
    </row>
    <row r="43072" spans="39:39">
      <c r="AM43072" s="445"/>
    </row>
    <row r="43073" spans="39:39">
      <c r="AM43073" s="445"/>
    </row>
    <row r="43074" spans="39:39">
      <c r="AM43074" s="445"/>
    </row>
    <row r="43075" spans="39:39">
      <c r="AM43075" s="445"/>
    </row>
    <row r="43076" spans="39:39">
      <c r="AM43076" s="445"/>
    </row>
    <row r="43077" spans="39:39">
      <c r="AM43077" s="445"/>
    </row>
    <row r="43078" spans="39:39">
      <c r="AM43078" s="445"/>
    </row>
    <row r="43079" spans="39:39">
      <c r="AM43079" s="445"/>
    </row>
    <row r="43080" spans="39:39">
      <c r="AM43080" s="445"/>
    </row>
    <row r="43081" spans="39:39">
      <c r="AM43081" s="445"/>
    </row>
    <row r="43082" spans="39:39">
      <c r="AM43082" s="445"/>
    </row>
    <row r="43083" spans="39:39">
      <c r="AM43083" s="445"/>
    </row>
    <row r="43084" spans="39:39">
      <c r="AM43084" s="445"/>
    </row>
    <row r="43085" spans="39:39">
      <c r="AM43085" s="445"/>
    </row>
    <row r="43086" spans="39:39">
      <c r="AM43086" s="445"/>
    </row>
    <row r="43087" spans="39:39">
      <c r="AM43087" s="445"/>
    </row>
    <row r="43088" spans="39:39">
      <c r="AM43088" s="445"/>
    </row>
    <row r="43089" spans="39:39">
      <c r="AM43089" s="445"/>
    </row>
    <row r="43090" spans="39:39">
      <c r="AM43090" s="445"/>
    </row>
    <row r="43091" spans="39:39">
      <c r="AM43091" s="445"/>
    </row>
    <row r="43092" spans="39:39">
      <c r="AM43092" s="445"/>
    </row>
    <row r="43093" spans="39:39">
      <c r="AM43093" s="445"/>
    </row>
    <row r="43094" spans="39:39">
      <c r="AM43094" s="445"/>
    </row>
    <row r="43095" spans="39:39">
      <c r="AM43095" s="445"/>
    </row>
    <row r="43096" spans="39:39">
      <c r="AM43096" s="445"/>
    </row>
    <row r="43097" spans="39:39">
      <c r="AM43097" s="445"/>
    </row>
    <row r="43098" spans="39:39">
      <c r="AM43098" s="445"/>
    </row>
    <row r="43099" spans="39:39">
      <c r="AM43099" s="445"/>
    </row>
    <row r="43100" spans="39:39">
      <c r="AM43100" s="445"/>
    </row>
    <row r="43101" spans="39:39">
      <c r="AM43101" s="445"/>
    </row>
    <row r="43102" spans="39:39">
      <c r="AM43102" s="445"/>
    </row>
    <row r="43103" spans="39:39">
      <c r="AM43103" s="445"/>
    </row>
    <row r="43104" spans="39:39">
      <c r="AM43104" s="445"/>
    </row>
    <row r="43105" spans="39:39">
      <c r="AM43105" s="445"/>
    </row>
    <row r="43106" spans="39:39">
      <c r="AM43106" s="445"/>
    </row>
    <row r="43107" spans="39:39">
      <c r="AM43107" s="445"/>
    </row>
    <row r="43108" spans="39:39">
      <c r="AM43108" s="445"/>
    </row>
    <row r="43109" spans="39:39">
      <c r="AM43109" s="445"/>
    </row>
    <row r="43110" spans="39:39">
      <c r="AM43110" s="445"/>
    </row>
    <row r="43111" spans="39:39">
      <c r="AM43111" s="445"/>
    </row>
    <row r="43112" spans="39:39">
      <c r="AM43112" s="445"/>
    </row>
    <row r="43113" spans="39:39">
      <c r="AM43113" s="445"/>
    </row>
    <row r="43114" spans="39:39">
      <c r="AM43114" s="445"/>
    </row>
    <row r="43115" spans="39:39">
      <c r="AM43115" s="445"/>
    </row>
    <row r="43116" spans="39:39">
      <c r="AM43116" s="445"/>
    </row>
    <row r="43117" spans="39:39">
      <c r="AM43117" s="445"/>
    </row>
    <row r="43118" spans="39:39">
      <c r="AM43118" s="445"/>
    </row>
    <row r="43119" spans="39:39">
      <c r="AM43119" s="445"/>
    </row>
    <row r="43120" spans="39:39">
      <c r="AM43120" s="445"/>
    </row>
    <row r="43121" spans="39:39">
      <c r="AM43121" s="445"/>
    </row>
    <row r="43122" spans="39:39">
      <c r="AM43122" s="445"/>
    </row>
    <row r="43123" spans="39:39">
      <c r="AM43123" s="445"/>
    </row>
    <row r="43124" spans="39:39">
      <c r="AM43124" s="445"/>
    </row>
    <row r="43125" spans="39:39">
      <c r="AM43125" s="445"/>
    </row>
    <row r="43126" spans="39:39">
      <c r="AM43126" s="445"/>
    </row>
    <row r="43127" spans="39:39">
      <c r="AM43127" s="445"/>
    </row>
    <row r="43128" spans="39:39">
      <c r="AM43128" s="445"/>
    </row>
    <row r="43129" spans="39:39">
      <c r="AM43129" s="445"/>
    </row>
    <row r="43130" spans="39:39">
      <c r="AM43130" s="445"/>
    </row>
    <row r="43131" spans="39:39">
      <c r="AM43131" s="445"/>
    </row>
    <row r="43132" spans="39:39">
      <c r="AM43132" s="445"/>
    </row>
    <row r="43133" spans="39:39">
      <c r="AM43133" s="445"/>
    </row>
    <row r="43134" spans="39:39">
      <c r="AM43134" s="445"/>
    </row>
    <row r="43135" spans="39:39">
      <c r="AM43135" s="445"/>
    </row>
    <row r="43136" spans="39:39">
      <c r="AM43136" s="445"/>
    </row>
    <row r="43137" spans="39:39">
      <c r="AM43137" s="445"/>
    </row>
    <row r="43138" spans="39:39">
      <c r="AM43138" s="445"/>
    </row>
    <row r="43139" spans="39:39">
      <c r="AM43139" s="445"/>
    </row>
    <row r="43140" spans="39:39">
      <c r="AM43140" s="445"/>
    </row>
    <row r="43141" spans="39:39">
      <c r="AM43141" s="445"/>
    </row>
    <row r="43142" spans="39:39">
      <c r="AM43142" s="445"/>
    </row>
    <row r="43143" spans="39:39">
      <c r="AM43143" s="445"/>
    </row>
    <row r="43144" spans="39:39">
      <c r="AM43144" s="445"/>
    </row>
    <row r="43145" spans="39:39">
      <c r="AM43145" s="445"/>
    </row>
    <row r="43146" spans="39:39">
      <c r="AM43146" s="445"/>
    </row>
    <row r="43147" spans="39:39">
      <c r="AM43147" s="445"/>
    </row>
    <row r="43148" spans="39:39">
      <c r="AM43148" s="445"/>
    </row>
    <row r="43149" spans="39:39">
      <c r="AM43149" s="445"/>
    </row>
    <row r="43150" spans="39:39">
      <c r="AM43150" s="445"/>
    </row>
    <row r="43151" spans="39:39">
      <c r="AM43151" s="445"/>
    </row>
    <row r="43152" spans="39:39">
      <c r="AM43152" s="445"/>
    </row>
    <row r="43153" spans="39:39">
      <c r="AM43153" s="445"/>
    </row>
    <row r="43154" spans="39:39">
      <c r="AM43154" s="445"/>
    </row>
    <row r="43155" spans="39:39">
      <c r="AM43155" s="445"/>
    </row>
    <row r="43156" spans="39:39">
      <c r="AM43156" s="445"/>
    </row>
    <row r="43157" spans="39:39">
      <c r="AM43157" s="445"/>
    </row>
    <row r="43158" spans="39:39">
      <c r="AM43158" s="445"/>
    </row>
    <row r="43159" spans="39:39">
      <c r="AM43159" s="445"/>
    </row>
    <row r="43160" spans="39:39">
      <c r="AM43160" s="445"/>
    </row>
    <row r="43161" spans="39:39">
      <c r="AM43161" s="445"/>
    </row>
    <row r="43162" spans="39:39">
      <c r="AM43162" s="445"/>
    </row>
    <row r="43163" spans="39:39">
      <c r="AM43163" s="445"/>
    </row>
    <row r="43164" spans="39:39">
      <c r="AM43164" s="445"/>
    </row>
    <row r="43165" spans="39:39">
      <c r="AM43165" s="445"/>
    </row>
    <row r="43166" spans="39:39">
      <c r="AM43166" s="445"/>
    </row>
    <row r="43167" spans="39:39">
      <c r="AM43167" s="445"/>
    </row>
    <row r="43168" spans="39:39">
      <c r="AM43168" s="445"/>
    </row>
    <row r="43169" spans="39:39">
      <c r="AM43169" s="445"/>
    </row>
    <row r="43170" spans="39:39">
      <c r="AM43170" s="445"/>
    </row>
    <row r="43171" spans="39:39">
      <c r="AM43171" s="445"/>
    </row>
    <row r="43172" spans="39:39">
      <c r="AM43172" s="445"/>
    </row>
    <row r="43173" spans="39:39">
      <c r="AM43173" s="445"/>
    </row>
    <row r="43174" spans="39:39">
      <c r="AM43174" s="445"/>
    </row>
    <row r="43175" spans="39:39">
      <c r="AM43175" s="445"/>
    </row>
    <row r="43176" spans="39:39">
      <c r="AM43176" s="445"/>
    </row>
    <row r="43177" spans="39:39">
      <c r="AM43177" s="445"/>
    </row>
    <row r="43178" spans="39:39">
      <c r="AM43178" s="445"/>
    </row>
    <row r="43179" spans="39:39">
      <c r="AM43179" s="445"/>
    </row>
    <row r="43180" spans="39:39">
      <c r="AM43180" s="445"/>
    </row>
    <row r="43181" spans="39:39">
      <c r="AM43181" s="445"/>
    </row>
    <row r="43182" spans="39:39">
      <c r="AM43182" s="445"/>
    </row>
    <row r="43183" spans="39:39">
      <c r="AM43183" s="445"/>
    </row>
    <row r="43184" spans="39:39">
      <c r="AM43184" s="445"/>
    </row>
    <row r="43185" spans="39:39">
      <c r="AM43185" s="445"/>
    </row>
    <row r="43186" spans="39:39">
      <c r="AM43186" s="445"/>
    </row>
    <row r="43187" spans="39:39">
      <c r="AM43187" s="445"/>
    </row>
    <row r="43188" spans="39:39">
      <c r="AM43188" s="445"/>
    </row>
    <row r="43189" spans="39:39">
      <c r="AM43189" s="445"/>
    </row>
    <row r="43190" spans="39:39">
      <c r="AM43190" s="445"/>
    </row>
    <row r="43191" spans="39:39">
      <c r="AM43191" s="445"/>
    </row>
    <row r="43192" spans="39:39">
      <c r="AM43192" s="445"/>
    </row>
    <row r="43193" spans="39:39">
      <c r="AM43193" s="445"/>
    </row>
    <row r="43194" spans="39:39">
      <c r="AM43194" s="445"/>
    </row>
    <row r="43195" spans="39:39">
      <c r="AM43195" s="445"/>
    </row>
    <row r="43196" spans="39:39">
      <c r="AM43196" s="445"/>
    </row>
    <row r="43197" spans="39:39">
      <c r="AM43197" s="445"/>
    </row>
    <row r="43198" spans="39:39">
      <c r="AM43198" s="445"/>
    </row>
    <row r="43199" spans="39:39">
      <c r="AM43199" s="445"/>
    </row>
    <row r="43200" spans="39:39">
      <c r="AM43200" s="445"/>
    </row>
    <row r="43201" spans="39:39">
      <c r="AM43201" s="445"/>
    </row>
    <row r="43202" spans="39:39">
      <c r="AM43202" s="445"/>
    </row>
    <row r="43203" spans="39:39">
      <c r="AM43203" s="445"/>
    </row>
    <row r="43204" spans="39:39">
      <c r="AM43204" s="445"/>
    </row>
    <row r="43205" spans="39:39">
      <c r="AM43205" s="445"/>
    </row>
    <row r="43206" spans="39:39">
      <c r="AM43206" s="445"/>
    </row>
    <row r="43207" spans="39:39">
      <c r="AM43207" s="445"/>
    </row>
    <row r="43208" spans="39:39">
      <c r="AM43208" s="445"/>
    </row>
    <row r="43209" spans="39:39">
      <c r="AM43209" s="445"/>
    </row>
    <row r="43210" spans="39:39">
      <c r="AM43210" s="445"/>
    </row>
    <row r="43211" spans="39:39">
      <c r="AM43211" s="445"/>
    </row>
    <row r="43212" spans="39:39">
      <c r="AM43212" s="445"/>
    </row>
    <row r="43213" spans="39:39">
      <c r="AM43213" s="445"/>
    </row>
    <row r="43214" spans="39:39">
      <c r="AM43214" s="445"/>
    </row>
    <row r="43215" spans="39:39">
      <c r="AM43215" s="445"/>
    </row>
    <row r="43216" spans="39:39">
      <c r="AM43216" s="445"/>
    </row>
    <row r="43217" spans="39:39">
      <c r="AM43217" s="445"/>
    </row>
    <row r="43218" spans="39:39">
      <c r="AM43218" s="445"/>
    </row>
    <row r="43219" spans="39:39">
      <c r="AM43219" s="445"/>
    </row>
    <row r="43220" spans="39:39">
      <c r="AM43220" s="445"/>
    </row>
    <row r="43221" spans="39:39">
      <c r="AM43221" s="445"/>
    </row>
    <row r="43222" spans="39:39">
      <c r="AM43222" s="445"/>
    </row>
    <row r="43223" spans="39:39">
      <c r="AM43223" s="445"/>
    </row>
    <row r="43224" spans="39:39">
      <c r="AM43224" s="445"/>
    </row>
    <row r="43225" spans="39:39">
      <c r="AM43225" s="445"/>
    </row>
    <row r="43226" spans="39:39">
      <c r="AM43226" s="445"/>
    </row>
    <row r="43227" spans="39:39">
      <c r="AM43227" s="445"/>
    </row>
    <row r="43228" spans="39:39">
      <c r="AM43228" s="445"/>
    </row>
    <row r="43229" spans="39:39">
      <c r="AM43229" s="445"/>
    </row>
    <row r="43230" spans="39:39">
      <c r="AM43230" s="445"/>
    </row>
    <row r="43231" spans="39:39">
      <c r="AM43231" s="445"/>
    </row>
    <row r="43232" spans="39:39">
      <c r="AM43232" s="445"/>
    </row>
    <row r="43233" spans="39:39">
      <c r="AM43233" s="445"/>
    </row>
    <row r="43234" spans="39:39">
      <c r="AM43234" s="445"/>
    </row>
    <row r="43235" spans="39:39">
      <c r="AM43235" s="445"/>
    </row>
    <row r="43236" spans="39:39">
      <c r="AM43236" s="445"/>
    </row>
    <row r="43237" spans="39:39">
      <c r="AM43237" s="445"/>
    </row>
    <row r="43238" spans="39:39">
      <c r="AM43238" s="445"/>
    </row>
    <row r="43239" spans="39:39">
      <c r="AM43239" s="445"/>
    </row>
    <row r="43240" spans="39:39">
      <c r="AM43240" s="445"/>
    </row>
    <row r="43241" spans="39:39">
      <c r="AM43241" s="445"/>
    </row>
    <row r="43242" spans="39:39">
      <c r="AM43242" s="445"/>
    </row>
    <row r="43243" spans="39:39">
      <c r="AM43243" s="445"/>
    </row>
    <row r="43244" spans="39:39">
      <c r="AM43244" s="445"/>
    </row>
    <row r="43245" spans="39:39">
      <c r="AM43245" s="445"/>
    </row>
    <row r="43246" spans="39:39">
      <c r="AM43246" s="445"/>
    </row>
    <row r="43247" spans="39:39">
      <c r="AM43247" s="445"/>
    </row>
    <row r="43248" spans="39:39">
      <c r="AM43248" s="445"/>
    </row>
    <row r="43249" spans="39:39">
      <c r="AM43249" s="445"/>
    </row>
    <row r="43250" spans="39:39">
      <c r="AM43250" s="445"/>
    </row>
    <row r="43251" spans="39:39">
      <c r="AM43251" s="445"/>
    </row>
    <row r="43252" spans="39:39">
      <c r="AM43252" s="445"/>
    </row>
    <row r="43253" spans="39:39">
      <c r="AM43253" s="445"/>
    </row>
    <row r="43254" spans="39:39">
      <c r="AM43254" s="445"/>
    </row>
    <row r="43255" spans="39:39">
      <c r="AM43255" s="445"/>
    </row>
    <row r="43256" spans="39:39">
      <c r="AM43256" s="445"/>
    </row>
    <row r="43257" spans="39:39">
      <c r="AM43257" s="445"/>
    </row>
    <row r="43258" spans="39:39">
      <c r="AM43258" s="445"/>
    </row>
    <row r="43259" spans="39:39">
      <c r="AM43259" s="445"/>
    </row>
    <row r="43260" spans="39:39">
      <c r="AM43260" s="445"/>
    </row>
    <row r="43261" spans="39:39">
      <c r="AM43261" s="445"/>
    </row>
    <row r="43262" spans="39:39">
      <c r="AM43262" s="445"/>
    </row>
    <row r="43263" spans="39:39">
      <c r="AM43263" s="445"/>
    </row>
    <row r="43264" spans="39:39">
      <c r="AM43264" s="445"/>
    </row>
    <row r="43265" spans="39:39">
      <c r="AM43265" s="445"/>
    </row>
    <row r="43266" spans="39:39">
      <c r="AM43266" s="445"/>
    </row>
    <row r="43267" spans="39:39">
      <c r="AM43267" s="445"/>
    </row>
    <row r="43268" spans="39:39">
      <c r="AM43268" s="445"/>
    </row>
    <row r="43269" spans="39:39">
      <c r="AM43269" s="445"/>
    </row>
    <row r="43270" spans="39:39">
      <c r="AM43270" s="445"/>
    </row>
    <row r="43271" spans="39:39">
      <c r="AM43271" s="445"/>
    </row>
    <row r="43272" spans="39:39">
      <c r="AM43272" s="445"/>
    </row>
    <row r="43273" spans="39:39">
      <c r="AM43273" s="445"/>
    </row>
    <row r="43274" spans="39:39">
      <c r="AM43274" s="445"/>
    </row>
    <row r="43275" spans="39:39">
      <c r="AM43275" s="445"/>
    </row>
    <row r="43276" spans="39:39">
      <c r="AM43276" s="445"/>
    </row>
    <row r="43277" spans="39:39">
      <c r="AM43277" s="445"/>
    </row>
    <row r="43278" spans="39:39">
      <c r="AM43278" s="445"/>
    </row>
    <row r="43279" spans="39:39">
      <c r="AM43279" s="445"/>
    </row>
    <row r="43280" spans="39:39">
      <c r="AM43280" s="445"/>
    </row>
    <row r="43281" spans="39:39">
      <c r="AM43281" s="445"/>
    </row>
    <row r="43282" spans="39:39">
      <c r="AM43282" s="445"/>
    </row>
    <row r="43283" spans="39:39">
      <c r="AM43283" s="445"/>
    </row>
    <row r="43284" spans="39:39">
      <c r="AM43284" s="445"/>
    </row>
    <row r="43285" spans="39:39">
      <c r="AM43285" s="445"/>
    </row>
    <row r="43286" spans="39:39">
      <c r="AM43286" s="445"/>
    </row>
    <row r="43287" spans="39:39">
      <c r="AM43287" s="445"/>
    </row>
    <row r="43288" spans="39:39">
      <c r="AM43288" s="445"/>
    </row>
    <row r="43289" spans="39:39">
      <c r="AM43289" s="445"/>
    </row>
    <row r="43290" spans="39:39">
      <c r="AM43290" s="445"/>
    </row>
    <row r="43291" spans="39:39">
      <c r="AM43291" s="445"/>
    </row>
    <row r="43292" spans="39:39">
      <c r="AM43292" s="445"/>
    </row>
    <row r="43293" spans="39:39">
      <c r="AM43293" s="445"/>
    </row>
    <row r="43294" spans="39:39">
      <c r="AM43294" s="445"/>
    </row>
    <row r="43295" spans="39:39">
      <c r="AM43295" s="445"/>
    </row>
    <row r="43296" spans="39:39">
      <c r="AM43296" s="445"/>
    </row>
    <row r="43297" spans="39:39">
      <c r="AM43297" s="445"/>
    </row>
    <row r="43298" spans="39:39">
      <c r="AM43298" s="445"/>
    </row>
    <row r="43299" spans="39:39">
      <c r="AM43299" s="445"/>
    </row>
    <row r="43300" spans="39:39">
      <c r="AM43300" s="445"/>
    </row>
    <row r="43301" spans="39:39">
      <c r="AM43301" s="445"/>
    </row>
    <row r="43302" spans="39:39">
      <c r="AM43302" s="445"/>
    </row>
    <row r="43303" spans="39:39">
      <c r="AM43303" s="445"/>
    </row>
    <row r="43304" spans="39:39">
      <c r="AM43304" s="445"/>
    </row>
    <row r="43305" spans="39:39">
      <c r="AM43305" s="445"/>
    </row>
    <row r="43306" spans="39:39">
      <c r="AM43306" s="445"/>
    </row>
    <row r="43307" spans="39:39">
      <c r="AM43307" s="445"/>
    </row>
    <row r="43308" spans="39:39">
      <c r="AM43308" s="445"/>
    </row>
    <row r="43309" spans="39:39">
      <c r="AM43309" s="445"/>
    </row>
    <row r="43310" spans="39:39">
      <c r="AM43310" s="445"/>
    </row>
    <row r="43311" spans="39:39">
      <c r="AM43311" s="445"/>
    </row>
    <row r="43312" spans="39:39">
      <c r="AM43312" s="445"/>
    </row>
    <row r="43313" spans="39:39">
      <c r="AM43313" s="445"/>
    </row>
    <row r="43314" spans="39:39">
      <c r="AM43314" s="445"/>
    </row>
    <row r="43315" spans="39:39">
      <c r="AM43315" s="445"/>
    </row>
    <row r="43316" spans="39:39">
      <c r="AM43316" s="445"/>
    </row>
    <row r="43317" spans="39:39">
      <c r="AM43317" s="445"/>
    </row>
    <row r="43318" spans="39:39">
      <c r="AM43318" s="445"/>
    </row>
    <row r="43319" spans="39:39">
      <c r="AM43319" s="445"/>
    </row>
    <row r="43320" spans="39:39">
      <c r="AM43320" s="445"/>
    </row>
    <row r="43321" spans="39:39">
      <c r="AM43321" s="445"/>
    </row>
    <row r="43322" spans="39:39">
      <c r="AM43322" s="445"/>
    </row>
    <row r="43323" spans="39:39">
      <c r="AM43323" s="445"/>
    </row>
    <row r="43324" spans="39:39">
      <c r="AM43324" s="445"/>
    </row>
    <row r="43325" spans="39:39">
      <c r="AM43325" s="445"/>
    </row>
    <row r="43326" spans="39:39">
      <c r="AM43326" s="445"/>
    </row>
    <row r="43327" spans="39:39">
      <c r="AM43327" s="445"/>
    </row>
    <row r="43328" spans="39:39">
      <c r="AM43328" s="445"/>
    </row>
    <row r="43329" spans="39:39">
      <c r="AM43329" s="445"/>
    </row>
    <row r="43330" spans="39:39">
      <c r="AM43330" s="445"/>
    </row>
    <row r="43331" spans="39:39">
      <c r="AM43331" s="445"/>
    </row>
    <row r="43332" spans="39:39">
      <c r="AM43332" s="445"/>
    </row>
    <row r="43333" spans="39:39">
      <c r="AM43333" s="445"/>
    </row>
    <row r="43334" spans="39:39">
      <c r="AM43334" s="445"/>
    </row>
    <row r="43335" spans="39:39">
      <c r="AM43335" s="445"/>
    </row>
    <row r="43336" spans="39:39">
      <c r="AM43336" s="445"/>
    </row>
    <row r="43337" spans="39:39">
      <c r="AM43337" s="445"/>
    </row>
    <row r="43338" spans="39:39">
      <c r="AM43338" s="445"/>
    </row>
    <row r="43339" spans="39:39">
      <c r="AM43339" s="445"/>
    </row>
    <row r="43340" spans="39:39">
      <c r="AM43340" s="445"/>
    </row>
    <row r="43341" spans="39:39">
      <c r="AM43341" s="445"/>
    </row>
    <row r="43342" spans="39:39">
      <c r="AM43342" s="445"/>
    </row>
    <row r="43343" spans="39:39">
      <c r="AM43343" s="445"/>
    </row>
    <row r="43344" spans="39:39">
      <c r="AM43344" s="445"/>
    </row>
    <row r="43345" spans="39:39">
      <c r="AM43345" s="445"/>
    </row>
    <row r="43346" spans="39:39">
      <c r="AM43346" s="445"/>
    </row>
    <row r="43347" spans="39:39">
      <c r="AM43347" s="445"/>
    </row>
    <row r="43348" spans="39:39">
      <c r="AM43348" s="445"/>
    </row>
    <row r="43349" spans="39:39">
      <c r="AM43349" s="445"/>
    </row>
    <row r="43350" spans="39:39">
      <c r="AM43350" s="445"/>
    </row>
    <row r="43351" spans="39:39">
      <c r="AM43351" s="445"/>
    </row>
    <row r="43352" spans="39:39">
      <c r="AM43352" s="445"/>
    </row>
    <row r="43353" spans="39:39">
      <c r="AM43353" s="445"/>
    </row>
    <row r="43354" spans="39:39">
      <c r="AM43354" s="445"/>
    </row>
    <row r="43355" spans="39:39">
      <c r="AM43355" s="445"/>
    </row>
    <row r="43356" spans="39:39">
      <c r="AM43356" s="445"/>
    </row>
    <row r="43357" spans="39:39">
      <c r="AM43357" s="445"/>
    </row>
    <row r="43358" spans="39:39">
      <c r="AM43358" s="445"/>
    </row>
    <row r="43359" spans="39:39">
      <c r="AM43359" s="445"/>
    </row>
    <row r="43360" spans="39:39">
      <c r="AM43360" s="445"/>
    </row>
    <row r="43361" spans="39:39">
      <c r="AM43361" s="445"/>
    </row>
    <row r="43362" spans="39:39">
      <c r="AM43362" s="445"/>
    </row>
    <row r="43363" spans="39:39">
      <c r="AM43363" s="445"/>
    </row>
    <row r="43364" spans="39:39">
      <c r="AM43364" s="445"/>
    </row>
    <row r="43365" spans="39:39">
      <c r="AM43365" s="445"/>
    </row>
    <row r="43366" spans="39:39">
      <c r="AM43366" s="445"/>
    </row>
    <row r="43367" spans="39:39">
      <c r="AM43367" s="445"/>
    </row>
    <row r="43368" spans="39:39">
      <c r="AM43368" s="445"/>
    </row>
    <row r="43369" spans="39:39">
      <c r="AM43369" s="445"/>
    </row>
    <row r="43370" spans="39:39">
      <c r="AM43370" s="445"/>
    </row>
    <row r="43371" spans="39:39">
      <c r="AM43371" s="445"/>
    </row>
    <row r="43372" spans="39:39">
      <c r="AM43372" s="445"/>
    </row>
    <row r="43373" spans="39:39">
      <c r="AM43373" s="445"/>
    </row>
    <row r="43374" spans="39:39">
      <c r="AM43374" s="445"/>
    </row>
    <row r="43375" spans="39:39">
      <c r="AM43375" s="445"/>
    </row>
    <row r="43376" spans="39:39">
      <c r="AM43376" s="445"/>
    </row>
    <row r="43377" spans="39:39">
      <c r="AM43377" s="445"/>
    </row>
    <row r="43378" spans="39:39">
      <c r="AM43378" s="445"/>
    </row>
    <row r="43379" spans="39:39">
      <c r="AM43379" s="445"/>
    </row>
    <row r="43380" spans="39:39">
      <c r="AM43380" s="445"/>
    </row>
    <row r="43381" spans="39:39">
      <c r="AM43381" s="445"/>
    </row>
    <row r="43382" spans="39:39">
      <c r="AM43382" s="445"/>
    </row>
    <row r="43383" spans="39:39">
      <c r="AM43383" s="445"/>
    </row>
    <row r="43384" spans="39:39">
      <c r="AM43384" s="445"/>
    </row>
    <row r="43385" spans="39:39">
      <c r="AM43385" s="445"/>
    </row>
    <row r="43386" spans="39:39">
      <c r="AM43386" s="445"/>
    </row>
    <row r="43387" spans="39:39">
      <c r="AM43387" s="445"/>
    </row>
    <row r="43388" spans="39:39">
      <c r="AM43388" s="445"/>
    </row>
    <row r="43389" spans="39:39">
      <c r="AM43389" s="445"/>
    </row>
    <row r="43390" spans="39:39">
      <c r="AM43390" s="445"/>
    </row>
    <row r="43391" spans="39:39">
      <c r="AM43391" s="445"/>
    </row>
    <row r="43392" spans="39:39">
      <c r="AM43392" s="445"/>
    </row>
    <row r="43393" spans="39:39">
      <c r="AM43393" s="445"/>
    </row>
    <row r="43394" spans="39:39">
      <c r="AM43394" s="445"/>
    </row>
    <row r="43395" spans="39:39">
      <c r="AM43395" s="445"/>
    </row>
    <row r="43396" spans="39:39">
      <c r="AM43396" s="445"/>
    </row>
    <row r="43397" spans="39:39">
      <c r="AM43397" s="445"/>
    </row>
    <row r="43398" spans="39:39">
      <c r="AM43398" s="445"/>
    </row>
    <row r="43399" spans="39:39">
      <c r="AM43399" s="445"/>
    </row>
    <row r="43400" spans="39:39">
      <c r="AM43400" s="445"/>
    </row>
    <row r="43401" spans="39:39">
      <c r="AM43401" s="445"/>
    </row>
    <row r="43402" spans="39:39">
      <c r="AM43402" s="445"/>
    </row>
    <row r="43403" spans="39:39">
      <c r="AM43403" s="445"/>
    </row>
    <row r="43404" spans="39:39">
      <c r="AM43404" s="445"/>
    </row>
    <row r="43405" spans="39:39">
      <c r="AM43405" s="445"/>
    </row>
    <row r="43406" spans="39:39">
      <c r="AM43406" s="445"/>
    </row>
    <row r="43407" spans="39:39">
      <c r="AM43407" s="445"/>
    </row>
    <row r="43408" spans="39:39">
      <c r="AM43408" s="445"/>
    </row>
    <row r="43409" spans="39:39">
      <c r="AM43409" s="445"/>
    </row>
    <row r="43410" spans="39:39">
      <c r="AM43410" s="445"/>
    </row>
    <row r="43411" spans="39:39">
      <c r="AM43411" s="445"/>
    </row>
    <row r="43412" spans="39:39">
      <c r="AM43412" s="445"/>
    </row>
    <row r="43413" spans="39:39">
      <c r="AM43413" s="445"/>
    </row>
    <row r="43414" spans="39:39">
      <c r="AM43414" s="445"/>
    </row>
    <row r="43415" spans="39:39">
      <c r="AM43415" s="445"/>
    </row>
    <row r="43416" spans="39:39">
      <c r="AM43416" s="445"/>
    </row>
    <row r="43417" spans="39:39">
      <c r="AM43417" s="445"/>
    </row>
    <row r="43418" spans="39:39">
      <c r="AM43418" s="445"/>
    </row>
    <row r="43419" spans="39:39">
      <c r="AM43419" s="445"/>
    </row>
    <row r="43420" spans="39:39">
      <c r="AM43420" s="445"/>
    </row>
    <row r="43421" spans="39:39">
      <c r="AM43421" s="445"/>
    </row>
    <row r="43422" spans="39:39">
      <c r="AM43422" s="445"/>
    </row>
    <row r="43423" spans="39:39">
      <c r="AM43423" s="445"/>
    </row>
    <row r="43424" spans="39:39">
      <c r="AM43424" s="445"/>
    </row>
    <row r="43425" spans="39:39">
      <c r="AM43425" s="445"/>
    </row>
    <row r="43426" spans="39:39">
      <c r="AM43426" s="445"/>
    </row>
    <row r="43427" spans="39:39">
      <c r="AM43427" s="445"/>
    </row>
    <row r="43428" spans="39:39">
      <c r="AM43428" s="445"/>
    </row>
    <row r="43429" spans="39:39">
      <c r="AM43429" s="445"/>
    </row>
    <row r="43430" spans="39:39">
      <c r="AM43430" s="445"/>
    </row>
    <row r="43431" spans="39:39">
      <c r="AM43431" s="445"/>
    </row>
    <row r="43432" spans="39:39">
      <c r="AM43432" s="445"/>
    </row>
    <row r="43433" spans="39:39">
      <c r="AM43433" s="445"/>
    </row>
    <row r="43434" spans="39:39">
      <c r="AM43434" s="445"/>
    </row>
    <row r="43435" spans="39:39">
      <c r="AM43435" s="445"/>
    </row>
    <row r="43436" spans="39:39">
      <c r="AM43436" s="445"/>
    </row>
    <row r="43437" spans="39:39">
      <c r="AM43437" s="445"/>
    </row>
    <row r="43438" spans="39:39">
      <c r="AM43438" s="445"/>
    </row>
    <row r="43439" spans="39:39">
      <c r="AM43439" s="445"/>
    </row>
    <row r="43440" spans="39:39">
      <c r="AM43440" s="445"/>
    </row>
    <row r="43441" spans="39:39">
      <c r="AM43441" s="445"/>
    </row>
    <row r="43442" spans="39:39">
      <c r="AM43442" s="445"/>
    </row>
    <row r="43443" spans="39:39">
      <c r="AM43443" s="445"/>
    </row>
    <row r="43444" spans="39:39">
      <c r="AM43444" s="445"/>
    </row>
    <row r="43445" spans="39:39">
      <c r="AM43445" s="445"/>
    </row>
    <row r="43446" spans="39:39">
      <c r="AM43446" s="445"/>
    </row>
    <row r="43447" spans="39:39">
      <c r="AM43447" s="445"/>
    </row>
    <row r="43448" spans="39:39">
      <c r="AM43448" s="445"/>
    </row>
    <row r="43449" spans="39:39">
      <c r="AM43449" s="445"/>
    </row>
    <row r="43450" spans="39:39">
      <c r="AM43450" s="445"/>
    </row>
    <row r="43451" spans="39:39">
      <c r="AM43451" s="445"/>
    </row>
    <row r="43452" spans="39:39">
      <c r="AM43452" s="445"/>
    </row>
    <row r="43453" spans="39:39">
      <c r="AM43453" s="445"/>
    </row>
    <row r="43454" spans="39:39">
      <c r="AM43454" s="445"/>
    </row>
    <row r="43455" spans="39:39">
      <c r="AM43455" s="445"/>
    </row>
    <row r="43456" spans="39:39">
      <c r="AM43456" s="445"/>
    </row>
    <row r="43457" spans="39:39">
      <c r="AM43457" s="445"/>
    </row>
    <row r="43458" spans="39:39">
      <c r="AM43458" s="445"/>
    </row>
    <row r="43459" spans="39:39">
      <c r="AM43459" s="445"/>
    </row>
    <row r="43460" spans="39:39">
      <c r="AM43460" s="445"/>
    </row>
    <row r="43461" spans="39:39">
      <c r="AM43461" s="445"/>
    </row>
    <row r="43462" spans="39:39">
      <c r="AM43462" s="445"/>
    </row>
    <row r="43463" spans="39:39">
      <c r="AM43463" s="445"/>
    </row>
    <row r="43464" spans="39:39">
      <c r="AM43464" s="445"/>
    </row>
    <row r="43465" spans="39:39">
      <c r="AM43465" s="445"/>
    </row>
    <row r="43466" spans="39:39">
      <c r="AM43466" s="445"/>
    </row>
    <row r="43467" spans="39:39">
      <c r="AM43467" s="445"/>
    </row>
    <row r="43468" spans="39:39">
      <c r="AM43468" s="445"/>
    </row>
    <row r="43469" spans="39:39">
      <c r="AM43469" s="445"/>
    </row>
    <row r="43470" spans="39:39">
      <c r="AM43470" s="445"/>
    </row>
    <row r="43471" spans="39:39">
      <c r="AM43471" s="445"/>
    </row>
    <row r="43472" spans="39:39">
      <c r="AM43472" s="445"/>
    </row>
    <row r="43473" spans="39:39">
      <c r="AM43473" s="445"/>
    </row>
    <row r="43474" spans="39:39">
      <c r="AM43474" s="445"/>
    </row>
    <row r="43475" spans="39:39">
      <c r="AM43475" s="445"/>
    </row>
    <row r="43476" spans="39:39">
      <c r="AM43476" s="445"/>
    </row>
    <row r="43477" spans="39:39">
      <c r="AM43477" s="445"/>
    </row>
    <row r="43478" spans="39:39">
      <c r="AM43478" s="445"/>
    </row>
    <row r="43479" spans="39:39">
      <c r="AM43479" s="445"/>
    </row>
    <row r="43480" spans="39:39">
      <c r="AM43480" s="445"/>
    </row>
    <row r="43481" spans="39:39">
      <c r="AM43481" s="445"/>
    </row>
    <row r="43482" spans="39:39">
      <c r="AM43482" s="445"/>
    </row>
    <row r="43483" spans="39:39">
      <c r="AM43483" s="445"/>
    </row>
    <row r="43484" spans="39:39">
      <c r="AM43484" s="445"/>
    </row>
    <row r="43485" spans="39:39">
      <c r="AM43485" s="445"/>
    </row>
    <row r="43486" spans="39:39">
      <c r="AM43486" s="445"/>
    </row>
    <row r="43487" spans="39:39">
      <c r="AM43487" s="445"/>
    </row>
    <row r="43488" spans="39:39">
      <c r="AM43488" s="445"/>
    </row>
    <row r="43489" spans="39:39">
      <c r="AM43489" s="445"/>
    </row>
    <row r="43490" spans="39:39">
      <c r="AM43490" s="445"/>
    </row>
    <row r="43491" spans="39:39">
      <c r="AM43491" s="445"/>
    </row>
    <row r="43492" spans="39:39">
      <c r="AM43492" s="445"/>
    </row>
    <row r="43493" spans="39:39">
      <c r="AM43493" s="445"/>
    </row>
    <row r="43494" spans="39:39">
      <c r="AM43494" s="445"/>
    </row>
    <row r="43495" spans="39:39">
      <c r="AM43495" s="445"/>
    </row>
    <row r="43496" spans="39:39">
      <c r="AM43496" s="445"/>
    </row>
    <row r="43497" spans="39:39">
      <c r="AM43497" s="445"/>
    </row>
    <row r="43498" spans="39:39">
      <c r="AM43498" s="445"/>
    </row>
    <row r="43499" spans="39:39">
      <c r="AM43499" s="445"/>
    </row>
    <row r="43500" spans="39:39">
      <c r="AM43500" s="445"/>
    </row>
    <row r="43501" spans="39:39">
      <c r="AM43501" s="445"/>
    </row>
    <row r="43502" spans="39:39">
      <c r="AM43502" s="445"/>
    </row>
    <row r="43503" spans="39:39">
      <c r="AM43503" s="445"/>
    </row>
    <row r="43504" spans="39:39">
      <c r="AM43504" s="445"/>
    </row>
    <row r="43505" spans="39:39">
      <c r="AM43505" s="445"/>
    </row>
    <row r="43506" spans="39:39">
      <c r="AM43506" s="445"/>
    </row>
    <row r="43507" spans="39:39">
      <c r="AM43507" s="445"/>
    </row>
    <row r="43508" spans="39:39">
      <c r="AM43508" s="445"/>
    </row>
    <row r="43509" spans="39:39">
      <c r="AM43509" s="445"/>
    </row>
    <row r="43510" spans="39:39">
      <c r="AM43510" s="445"/>
    </row>
    <row r="43511" spans="39:39">
      <c r="AM43511" s="445"/>
    </row>
    <row r="43512" spans="39:39">
      <c r="AM43512" s="445"/>
    </row>
    <row r="43513" spans="39:39">
      <c r="AM43513" s="445"/>
    </row>
    <row r="43514" spans="39:39">
      <c r="AM43514" s="445"/>
    </row>
    <row r="43515" spans="39:39">
      <c r="AM43515" s="445"/>
    </row>
    <row r="43516" spans="39:39">
      <c r="AM43516" s="445"/>
    </row>
    <row r="43517" spans="39:39">
      <c r="AM43517" s="445"/>
    </row>
    <row r="43518" spans="39:39">
      <c r="AM43518" s="445"/>
    </row>
    <row r="43519" spans="39:39">
      <c r="AM43519" s="445"/>
    </row>
    <row r="43520" spans="39:39">
      <c r="AM43520" s="445"/>
    </row>
    <row r="43521" spans="39:39">
      <c r="AM43521" s="445"/>
    </row>
    <row r="43522" spans="39:39">
      <c r="AM43522" s="445"/>
    </row>
    <row r="43523" spans="39:39">
      <c r="AM43523" s="445"/>
    </row>
    <row r="43524" spans="39:39">
      <c r="AM43524" s="445"/>
    </row>
    <row r="43525" spans="39:39">
      <c r="AM43525" s="445"/>
    </row>
    <row r="43526" spans="39:39">
      <c r="AM43526" s="445"/>
    </row>
    <row r="43527" spans="39:39">
      <c r="AM43527" s="445"/>
    </row>
    <row r="43528" spans="39:39">
      <c r="AM43528" s="445"/>
    </row>
    <row r="43529" spans="39:39">
      <c r="AM43529" s="445"/>
    </row>
    <row r="43530" spans="39:39">
      <c r="AM43530" s="445"/>
    </row>
    <row r="43531" spans="39:39">
      <c r="AM43531" s="445"/>
    </row>
    <row r="43532" spans="39:39">
      <c r="AM43532" s="445"/>
    </row>
    <row r="43533" spans="39:39">
      <c r="AM43533" s="445"/>
    </row>
    <row r="43534" spans="39:39">
      <c r="AM43534" s="445"/>
    </row>
    <row r="43535" spans="39:39">
      <c r="AM43535" s="445"/>
    </row>
    <row r="43536" spans="39:39">
      <c r="AM43536" s="445"/>
    </row>
    <row r="43537" spans="39:39">
      <c r="AM43537" s="445"/>
    </row>
    <row r="43538" spans="39:39">
      <c r="AM43538" s="445"/>
    </row>
    <row r="43539" spans="39:39">
      <c r="AM43539" s="445"/>
    </row>
    <row r="43540" spans="39:39">
      <c r="AM43540" s="445"/>
    </row>
    <row r="43541" spans="39:39">
      <c r="AM43541" s="445"/>
    </row>
    <row r="43542" spans="39:39">
      <c r="AM43542" s="445"/>
    </row>
    <row r="43543" spans="39:39">
      <c r="AM43543" s="445"/>
    </row>
    <row r="43544" spans="39:39">
      <c r="AM43544" s="445"/>
    </row>
    <row r="43545" spans="39:39">
      <c r="AM43545" s="445"/>
    </row>
    <row r="43546" spans="39:39">
      <c r="AM43546" s="445"/>
    </row>
    <row r="43547" spans="39:39">
      <c r="AM43547" s="445"/>
    </row>
    <row r="43548" spans="39:39">
      <c r="AM43548" s="445"/>
    </row>
    <row r="43549" spans="39:39">
      <c r="AM43549" s="445"/>
    </row>
    <row r="43550" spans="39:39">
      <c r="AM43550" s="445"/>
    </row>
    <row r="43551" spans="39:39">
      <c r="AM43551" s="445"/>
    </row>
    <row r="43552" spans="39:39">
      <c r="AM43552" s="445"/>
    </row>
    <row r="43553" spans="39:39">
      <c r="AM43553" s="445"/>
    </row>
    <row r="43554" spans="39:39">
      <c r="AM43554" s="445"/>
    </row>
    <row r="43555" spans="39:39">
      <c r="AM43555" s="445"/>
    </row>
    <row r="43556" spans="39:39">
      <c r="AM43556" s="445"/>
    </row>
    <row r="43557" spans="39:39">
      <c r="AM43557" s="445"/>
    </row>
    <row r="43558" spans="39:39">
      <c r="AM43558" s="445"/>
    </row>
    <row r="43559" spans="39:39">
      <c r="AM43559" s="445"/>
    </row>
    <row r="43560" spans="39:39">
      <c r="AM43560" s="445"/>
    </row>
    <row r="43561" spans="39:39">
      <c r="AM43561" s="445"/>
    </row>
    <row r="43562" spans="39:39">
      <c r="AM43562" s="445"/>
    </row>
    <row r="43563" spans="39:39">
      <c r="AM43563" s="445"/>
    </row>
    <row r="43564" spans="39:39">
      <c r="AM43564" s="445"/>
    </row>
    <row r="43565" spans="39:39">
      <c r="AM43565" s="445"/>
    </row>
    <row r="43566" spans="39:39">
      <c r="AM43566" s="445"/>
    </row>
    <row r="43567" spans="39:39">
      <c r="AM43567" s="445"/>
    </row>
    <row r="43568" spans="39:39">
      <c r="AM43568" s="445"/>
    </row>
    <row r="43569" spans="39:39">
      <c r="AM43569" s="445"/>
    </row>
    <row r="43570" spans="39:39">
      <c r="AM43570" s="445"/>
    </row>
    <row r="43571" spans="39:39">
      <c r="AM43571" s="445"/>
    </row>
    <row r="43572" spans="39:39">
      <c r="AM43572" s="445"/>
    </row>
    <row r="43573" spans="39:39">
      <c r="AM43573" s="445"/>
    </row>
    <row r="43574" spans="39:39">
      <c r="AM43574" s="445"/>
    </row>
    <row r="43575" spans="39:39">
      <c r="AM43575" s="445"/>
    </row>
    <row r="43576" spans="39:39">
      <c r="AM43576" s="445"/>
    </row>
    <row r="43577" spans="39:39">
      <c r="AM43577" s="445"/>
    </row>
    <row r="43578" spans="39:39">
      <c r="AM43578" s="445"/>
    </row>
    <row r="43579" spans="39:39">
      <c r="AM43579" s="445"/>
    </row>
    <row r="43580" spans="39:39">
      <c r="AM43580" s="445"/>
    </row>
    <row r="43581" spans="39:39">
      <c r="AM43581" s="445"/>
    </row>
    <row r="43582" spans="39:39">
      <c r="AM43582" s="445"/>
    </row>
    <row r="43583" spans="39:39">
      <c r="AM43583" s="445"/>
    </row>
    <row r="43584" spans="39:39">
      <c r="AM43584" s="445"/>
    </row>
    <row r="43585" spans="39:39">
      <c r="AM43585" s="445"/>
    </row>
    <row r="43586" spans="39:39">
      <c r="AM43586" s="445"/>
    </row>
    <row r="43587" spans="39:39">
      <c r="AM43587" s="445"/>
    </row>
    <row r="43588" spans="39:39">
      <c r="AM43588" s="445"/>
    </row>
    <row r="43589" spans="39:39">
      <c r="AM43589" s="445"/>
    </row>
    <row r="43590" spans="39:39">
      <c r="AM43590" s="445"/>
    </row>
    <row r="43591" spans="39:39">
      <c r="AM43591" s="445"/>
    </row>
    <row r="43592" spans="39:39">
      <c r="AM43592" s="445"/>
    </row>
    <row r="43593" spans="39:39">
      <c r="AM43593" s="445"/>
    </row>
    <row r="43594" spans="39:39">
      <c r="AM43594" s="445"/>
    </row>
    <row r="43595" spans="39:39">
      <c r="AM43595" s="445"/>
    </row>
    <row r="43596" spans="39:39">
      <c r="AM43596" s="445"/>
    </row>
    <row r="43597" spans="39:39">
      <c r="AM43597" s="445"/>
    </row>
    <row r="43598" spans="39:39">
      <c r="AM43598" s="445"/>
    </row>
    <row r="43599" spans="39:39">
      <c r="AM43599" s="445"/>
    </row>
    <row r="43600" spans="39:39">
      <c r="AM43600" s="445"/>
    </row>
    <row r="43601" spans="39:39">
      <c r="AM43601" s="445"/>
    </row>
    <row r="43602" spans="39:39">
      <c r="AM43602" s="445"/>
    </row>
    <row r="43603" spans="39:39">
      <c r="AM43603" s="445"/>
    </row>
    <row r="43604" spans="39:39">
      <c r="AM43604" s="445"/>
    </row>
    <row r="43605" spans="39:39">
      <c r="AM43605" s="445"/>
    </row>
    <row r="43606" spans="39:39">
      <c r="AM43606" s="445"/>
    </row>
    <row r="43607" spans="39:39">
      <c r="AM43607" s="445"/>
    </row>
    <row r="43608" spans="39:39">
      <c r="AM43608" s="445"/>
    </row>
    <row r="43609" spans="39:39">
      <c r="AM43609" s="445"/>
    </row>
    <row r="43610" spans="39:39">
      <c r="AM43610" s="445"/>
    </row>
    <row r="43611" spans="39:39">
      <c r="AM43611" s="445"/>
    </row>
    <row r="43612" spans="39:39">
      <c r="AM43612" s="445"/>
    </row>
    <row r="43613" spans="39:39">
      <c r="AM43613" s="445"/>
    </row>
    <row r="43614" spans="39:39">
      <c r="AM43614" s="445"/>
    </row>
    <row r="43615" spans="39:39">
      <c r="AM43615" s="445"/>
    </row>
    <row r="43616" spans="39:39">
      <c r="AM43616" s="445"/>
    </row>
    <row r="43617" spans="39:39">
      <c r="AM43617" s="445"/>
    </row>
    <row r="43618" spans="39:39">
      <c r="AM43618" s="445"/>
    </row>
    <row r="43619" spans="39:39">
      <c r="AM43619" s="445"/>
    </row>
    <row r="43620" spans="39:39">
      <c r="AM43620" s="445"/>
    </row>
    <row r="43621" spans="39:39">
      <c r="AM43621" s="445"/>
    </row>
    <row r="43622" spans="39:39">
      <c r="AM43622" s="445"/>
    </row>
    <row r="43623" spans="39:39">
      <c r="AM43623" s="445"/>
    </row>
    <row r="43624" spans="39:39">
      <c r="AM43624" s="445"/>
    </row>
    <row r="43625" spans="39:39">
      <c r="AM43625" s="445"/>
    </row>
    <row r="43626" spans="39:39">
      <c r="AM43626" s="445"/>
    </row>
    <row r="43627" spans="39:39">
      <c r="AM43627" s="445"/>
    </row>
    <row r="43628" spans="39:39">
      <c r="AM43628" s="445"/>
    </row>
    <row r="43629" spans="39:39">
      <c r="AM43629" s="445"/>
    </row>
    <row r="43630" spans="39:39">
      <c r="AM43630" s="445"/>
    </row>
    <row r="43631" spans="39:39">
      <c r="AM43631" s="445"/>
    </row>
    <row r="43632" spans="39:39">
      <c r="AM43632" s="445"/>
    </row>
    <row r="43633" spans="39:39">
      <c r="AM43633" s="445"/>
    </row>
    <row r="43634" spans="39:39">
      <c r="AM43634" s="445"/>
    </row>
    <row r="43635" spans="39:39">
      <c r="AM43635" s="445"/>
    </row>
    <row r="43636" spans="39:39">
      <c r="AM43636" s="445"/>
    </row>
    <row r="43637" spans="39:39">
      <c r="AM43637" s="445"/>
    </row>
    <row r="43638" spans="39:39">
      <c r="AM43638" s="445"/>
    </row>
    <row r="43639" spans="39:39">
      <c r="AM43639" s="445"/>
    </row>
    <row r="43640" spans="39:39">
      <c r="AM43640" s="445"/>
    </row>
    <row r="43641" spans="39:39">
      <c r="AM43641" s="445"/>
    </row>
    <row r="43642" spans="39:39">
      <c r="AM43642" s="445"/>
    </row>
    <row r="43643" spans="39:39">
      <c r="AM43643" s="445"/>
    </row>
    <row r="43644" spans="39:39">
      <c r="AM43644" s="445"/>
    </row>
    <row r="43645" spans="39:39">
      <c r="AM43645" s="445"/>
    </row>
    <row r="43646" spans="39:39">
      <c r="AM43646" s="445"/>
    </row>
    <row r="43647" spans="39:39">
      <c r="AM43647" s="445"/>
    </row>
    <row r="43648" spans="39:39">
      <c r="AM43648" s="445"/>
    </row>
    <row r="43649" spans="39:39">
      <c r="AM43649" s="445"/>
    </row>
    <row r="43650" spans="39:39">
      <c r="AM43650" s="445"/>
    </row>
    <row r="43651" spans="39:39">
      <c r="AM43651" s="445"/>
    </row>
    <row r="43652" spans="39:39">
      <c r="AM43652" s="445"/>
    </row>
    <row r="43653" spans="39:39">
      <c r="AM43653" s="445"/>
    </row>
    <row r="43654" spans="39:39">
      <c r="AM43654" s="445"/>
    </row>
    <row r="43655" spans="39:39">
      <c r="AM43655" s="445"/>
    </row>
    <row r="43656" spans="39:39">
      <c r="AM43656" s="445"/>
    </row>
    <row r="43657" spans="39:39">
      <c r="AM43657" s="445"/>
    </row>
    <row r="43658" spans="39:39">
      <c r="AM43658" s="445"/>
    </row>
    <row r="43659" spans="39:39">
      <c r="AM43659" s="445"/>
    </row>
    <row r="43660" spans="39:39">
      <c r="AM43660" s="445"/>
    </row>
    <row r="43661" spans="39:39">
      <c r="AM43661" s="445"/>
    </row>
    <row r="43662" spans="39:39">
      <c r="AM43662" s="445"/>
    </row>
    <row r="43663" spans="39:39">
      <c r="AM43663" s="445"/>
    </row>
    <row r="43664" spans="39:39">
      <c r="AM43664" s="445"/>
    </row>
    <row r="43665" spans="39:39">
      <c r="AM43665" s="445"/>
    </row>
    <row r="43666" spans="39:39">
      <c r="AM43666" s="445"/>
    </row>
    <row r="43667" spans="39:39">
      <c r="AM43667" s="445"/>
    </row>
    <row r="43668" spans="39:39">
      <c r="AM43668" s="445"/>
    </row>
    <row r="43669" spans="39:39">
      <c r="AM43669" s="445"/>
    </row>
    <row r="43670" spans="39:39">
      <c r="AM43670" s="445"/>
    </row>
    <row r="43671" spans="39:39">
      <c r="AM43671" s="445"/>
    </row>
    <row r="43672" spans="39:39">
      <c r="AM43672" s="445"/>
    </row>
    <row r="43673" spans="39:39">
      <c r="AM43673" s="445"/>
    </row>
    <row r="43674" spans="39:39">
      <c r="AM43674" s="445"/>
    </row>
    <row r="43675" spans="39:39">
      <c r="AM43675" s="445"/>
    </row>
    <row r="43676" spans="39:39">
      <c r="AM43676" s="445"/>
    </row>
    <row r="43677" spans="39:39">
      <c r="AM43677" s="445"/>
    </row>
    <row r="43678" spans="39:39">
      <c r="AM43678" s="445"/>
    </row>
    <row r="43679" spans="39:39">
      <c r="AM43679" s="445"/>
    </row>
    <row r="43680" spans="39:39">
      <c r="AM43680" s="445"/>
    </row>
    <row r="43681" spans="39:39">
      <c r="AM43681" s="445"/>
    </row>
    <row r="43682" spans="39:39">
      <c r="AM43682" s="445"/>
    </row>
    <row r="43683" spans="39:39">
      <c r="AM43683" s="445"/>
    </row>
    <row r="43684" spans="39:39">
      <c r="AM43684" s="445"/>
    </row>
    <row r="43685" spans="39:39">
      <c r="AM43685" s="445"/>
    </row>
    <row r="43686" spans="39:39">
      <c r="AM43686" s="445"/>
    </row>
    <row r="43687" spans="39:39">
      <c r="AM43687" s="445"/>
    </row>
    <row r="43688" spans="39:39">
      <c r="AM43688" s="445"/>
    </row>
    <row r="43689" spans="39:39">
      <c r="AM43689" s="445"/>
    </row>
    <row r="43690" spans="39:39">
      <c r="AM43690" s="445"/>
    </row>
    <row r="43691" spans="39:39">
      <c r="AM43691" s="445"/>
    </row>
    <row r="43692" spans="39:39">
      <c r="AM43692" s="445"/>
    </row>
    <row r="43693" spans="39:39">
      <c r="AM43693" s="445"/>
    </row>
    <row r="43694" spans="39:39">
      <c r="AM43694" s="445"/>
    </row>
    <row r="43695" spans="39:39">
      <c r="AM43695" s="445"/>
    </row>
    <row r="43696" spans="39:39">
      <c r="AM43696" s="445"/>
    </row>
    <row r="43697" spans="39:39">
      <c r="AM43697" s="445"/>
    </row>
    <row r="43698" spans="39:39">
      <c r="AM43698" s="445"/>
    </row>
    <row r="43699" spans="39:39">
      <c r="AM43699" s="445"/>
    </row>
    <row r="43700" spans="39:39">
      <c r="AM43700" s="445"/>
    </row>
    <row r="43701" spans="39:39">
      <c r="AM43701" s="445"/>
    </row>
    <row r="43702" spans="39:39">
      <c r="AM43702" s="445"/>
    </row>
    <row r="43703" spans="39:39">
      <c r="AM43703" s="445"/>
    </row>
    <row r="43704" spans="39:39">
      <c r="AM43704" s="445"/>
    </row>
    <row r="43705" spans="39:39">
      <c r="AM43705" s="445"/>
    </row>
    <row r="43706" spans="39:39">
      <c r="AM43706" s="445"/>
    </row>
    <row r="43707" spans="39:39">
      <c r="AM43707" s="445"/>
    </row>
    <row r="43708" spans="39:39">
      <c r="AM43708" s="445"/>
    </row>
    <row r="43709" spans="39:39">
      <c r="AM43709" s="445"/>
    </row>
    <row r="43710" spans="39:39">
      <c r="AM43710" s="445"/>
    </row>
    <row r="43711" spans="39:39">
      <c r="AM43711" s="445"/>
    </row>
    <row r="43712" spans="39:39">
      <c r="AM43712" s="445"/>
    </row>
    <row r="43713" spans="39:39">
      <c r="AM43713" s="445"/>
    </row>
    <row r="43714" spans="39:39">
      <c r="AM43714" s="445"/>
    </row>
    <row r="43715" spans="39:39">
      <c r="AM43715" s="445"/>
    </row>
    <row r="43716" spans="39:39">
      <c r="AM43716" s="445"/>
    </row>
    <row r="43717" spans="39:39">
      <c r="AM43717" s="445"/>
    </row>
    <row r="43718" spans="39:39">
      <c r="AM43718" s="445"/>
    </row>
    <row r="43719" spans="39:39">
      <c r="AM43719" s="445"/>
    </row>
    <row r="43720" spans="39:39">
      <c r="AM43720" s="445"/>
    </row>
    <row r="43721" spans="39:39">
      <c r="AM43721" s="445"/>
    </row>
    <row r="43722" spans="39:39">
      <c r="AM43722" s="445"/>
    </row>
    <row r="43723" spans="39:39">
      <c r="AM43723" s="445"/>
    </row>
    <row r="43724" spans="39:39">
      <c r="AM43724" s="445"/>
    </row>
    <row r="43725" spans="39:39">
      <c r="AM43725" s="445"/>
    </row>
    <row r="43726" spans="39:39">
      <c r="AM43726" s="445"/>
    </row>
    <row r="43727" spans="39:39">
      <c r="AM43727" s="445"/>
    </row>
    <row r="43728" spans="39:39">
      <c r="AM43728" s="445"/>
    </row>
    <row r="43729" spans="39:39">
      <c r="AM43729" s="445"/>
    </row>
    <row r="43730" spans="39:39">
      <c r="AM43730" s="445"/>
    </row>
    <row r="43731" spans="39:39">
      <c r="AM43731" s="445"/>
    </row>
    <row r="43732" spans="39:39">
      <c r="AM43732" s="445"/>
    </row>
    <row r="43733" spans="39:39">
      <c r="AM43733" s="445"/>
    </row>
    <row r="43734" spans="39:39">
      <c r="AM43734" s="445"/>
    </row>
    <row r="43735" spans="39:39">
      <c r="AM43735" s="445"/>
    </row>
    <row r="43736" spans="39:39">
      <c r="AM43736" s="445"/>
    </row>
    <row r="43737" spans="39:39">
      <c r="AM43737" s="445"/>
    </row>
    <row r="43738" spans="39:39">
      <c r="AM43738" s="445"/>
    </row>
    <row r="43739" spans="39:39">
      <c r="AM43739" s="445"/>
    </row>
    <row r="43740" spans="39:39">
      <c r="AM43740" s="445"/>
    </row>
    <row r="43741" spans="39:39">
      <c r="AM43741" s="445"/>
    </row>
    <row r="43742" spans="39:39">
      <c r="AM43742" s="445"/>
    </row>
    <row r="43743" spans="39:39">
      <c r="AM43743" s="445"/>
    </row>
    <row r="43744" spans="39:39">
      <c r="AM43744" s="445"/>
    </row>
    <row r="43745" spans="39:39">
      <c r="AM43745" s="445"/>
    </row>
    <row r="43746" spans="39:39">
      <c r="AM43746" s="445"/>
    </row>
    <row r="43747" spans="39:39">
      <c r="AM43747" s="445"/>
    </row>
    <row r="43748" spans="39:39">
      <c r="AM43748" s="445"/>
    </row>
    <row r="43749" spans="39:39">
      <c r="AM43749" s="445"/>
    </row>
    <row r="43750" spans="39:39">
      <c r="AM43750" s="445"/>
    </row>
    <row r="43751" spans="39:39">
      <c r="AM43751" s="445"/>
    </row>
    <row r="43752" spans="39:39">
      <c r="AM43752" s="445"/>
    </row>
    <row r="43753" spans="39:39">
      <c r="AM43753" s="445"/>
    </row>
    <row r="43754" spans="39:39">
      <c r="AM43754" s="445"/>
    </row>
    <row r="43755" spans="39:39">
      <c r="AM43755" s="445"/>
    </row>
    <row r="43756" spans="39:39">
      <c r="AM43756" s="445"/>
    </row>
    <row r="43757" spans="39:39">
      <c r="AM43757" s="445"/>
    </row>
    <row r="43758" spans="39:39">
      <c r="AM43758" s="445"/>
    </row>
    <row r="43759" spans="39:39">
      <c r="AM43759" s="445"/>
    </row>
    <row r="43760" spans="39:39">
      <c r="AM43760" s="445"/>
    </row>
    <row r="43761" spans="39:39">
      <c r="AM43761" s="445"/>
    </row>
    <row r="43762" spans="39:39">
      <c r="AM43762" s="445"/>
    </row>
    <row r="43763" spans="39:39">
      <c r="AM43763" s="445"/>
    </row>
    <row r="43764" spans="39:39">
      <c r="AM43764" s="445"/>
    </row>
    <row r="43765" spans="39:39">
      <c r="AM43765" s="445"/>
    </row>
    <row r="43766" spans="39:39">
      <c r="AM43766" s="445"/>
    </row>
    <row r="43767" spans="39:39">
      <c r="AM43767" s="445"/>
    </row>
    <row r="43768" spans="39:39">
      <c r="AM43768" s="445"/>
    </row>
    <row r="43769" spans="39:39">
      <c r="AM43769" s="445"/>
    </row>
    <row r="43770" spans="39:39">
      <c r="AM43770" s="445"/>
    </row>
    <row r="43771" spans="39:39">
      <c r="AM43771" s="445"/>
    </row>
    <row r="43772" spans="39:39">
      <c r="AM43772" s="445"/>
    </row>
    <row r="43773" spans="39:39">
      <c r="AM43773" s="445"/>
    </row>
    <row r="43774" spans="39:39">
      <c r="AM43774" s="445"/>
    </row>
    <row r="43775" spans="39:39">
      <c r="AM43775" s="445"/>
    </row>
    <row r="43776" spans="39:39">
      <c r="AM43776" s="445"/>
    </row>
    <row r="43777" spans="39:39">
      <c r="AM43777" s="445"/>
    </row>
    <row r="43778" spans="39:39">
      <c r="AM43778" s="445"/>
    </row>
    <row r="43779" spans="39:39">
      <c r="AM43779" s="445"/>
    </row>
    <row r="43780" spans="39:39">
      <c r="AM43780" s="445"/>
    </row>
    <row r="43781" spans="39:39">
      <c r="AM43781" s="445"/>
    </row>
    <row r="43782" spans="39:39">
      <c r="AM43782" s="445"/>
    </row>
    <row r="43783" spans="39:39">
      <c r="AM43783" s="445"/>
    </row>
    <row r="43784" spans="39:39">
      <c r="AM43784" s="445"/>
    </row>
    <row r="43785" spans="39:39">
      <c r="AM43785" s="445"/>
    </row>
    <row r="43786" spans="39:39">
      <c r="AM43786" s="445"/>
    </row>
    <row r="43787" spans="39:39">
      <c r="AM43787" s="445"/>
    </row>
    <row r="43788" spans="39:39">
      <c r="AM43788" s="445"/>
    </row>
    <row r="43789" spans="39:39">
      <c r="AM43789" s="445"/>
    </row>
    <row r="43790" spans="39:39">
      <c r="AM43790" s="445"/>
    </row>
    <row r="43791" spans="39:39">
      <c r="AM43791" s="445"/>
    </row>
    <row r="43792" spans="39:39">
      <c r="AM43792" s="445"/>
    </row>
    <row r="43793" spans="39:39">
      <c r="AM43793" s="445"/>
    </row>
    <row r="43794" spans="39:39">
      <c r="AM43794" s="445"/>
    </row>
    <row r="43795" spans="39:39">
      <c r="AM43795" s="445"/>
    </row>
    <row r="43796" spans="39:39">
      <c r="AM43796" s="445"/>
    </row>
    <row r="43797" spans="39:39">
      <c r="AM43797" s="445"/>
    </row>
    <row r="43798" spans="39:39">
      <c r="AM43798" s="445"/>
    </row>
    <row r="43799" spans="39:39">
      <c r="AM43799" s="445"/>
    </row>
    <row r="43800" spans="39:39">
      <c r="AM43800" s="445"/>
    </row>
    <row r="43801" spans="39:39">
      <c r="AM43801" s="445"/>
    </row>
    <row r="43802" spans="39:39">
      <c r="AM43802" s="445"/>
    </row>
    <row r="43803" spans="39:39">
      <c r="AM43803" s="445"/>
    </row>
    <row r="43804" spans="39:39">
      <c r="AM43804" s="445"/>
    </row>
    <row r="43805" spans="39:39">
      <c r="AM43805" s="445"/>
    </row>
    <row r="43806" spans="39:39">
      <c r="AM43806" s="445"/>
    </row>
    <row r="43807" spans="39:39">
      <c r="AM43807" s="445"/>
    </row>
    <row r="43808" spans="39:39">
      <c r="AM43808" s="445"/>
    </row>
    <row r="43809" spans="39:39">
      <c r="AM43809" s="445"/>
    </row>
    <row r="43810" spans="39:39">
      <c r="AM43810" s="445"/>
    </row>
    <row r="43811" spans="39:39">
      <c r="AM43811" s="445"/>
    </row>
    <row r="43812" spans="39:39">
      <c r="AM43812" s="445"/>
    </row>
    <row r="43813" spans="39:39">
      <c r="AM43813" s="445"/>
    </row>
    <row r="43814" spans="39:39">
      <c r="AM43814" s="445"/>
    </row>
    <row r="43815" spans="39:39">
      <c r="AM43815" s="445"/>
    </row>
    <row r="43816" spans="39:39">
      <c r="AM43816" s="445"/>
    </row>
    <row r="43817" spans="39:39">
      <c r="AM43817" s="445"/>
    </row>
    <row r="43818" spans="39:39">
      <c r="AM43818" s="445"/>
    </row>
    <row r="43819" spans="39:39">
      <c r="AM43819" s="445"/>
    </row>
    <row r="43820" spans="39:39">
      <c r="AM43820" s="445"/>
    </row>
    <row r="43821" spans="39:39">
      <c r="AM43821" s="445"/>
    </row>
    <row r="43822" spans="39:39">
      <c r="AM43822" s="445"/>
    </row>
    <row r="43823" spans="39:39">
      <c r="AM43823" s="445"/>
    </row>
    <row r="43824" spans="39:39">
      <c r="AM43824" s="445"/>
    </row>
    <row r="43825" spans="39:39">
      <c r="AM43825" s="445"/>
    </row>
    <row r="43826" spans="39:39">
      <c r="AM43826" s="445"/>
    </row>
    <row r="43827" spans="39:39">
      <c r="AM43827" s="445"/>
    </row>
    <row r="43828" spans="39:39">
      <c r="AM43828" s="445"/>
    </row>
    <row r="43829" spans="39:39">
      <c r="AM43829" s="445"/>
    </row>
    <row r="43830" spans="39:39">
      <c r="AM43830" s="445"/>
    </row>
    <row r="43831" spans="39:39">
      <c r="AM43831" s="445"/>
    </row>
    <row r="43832" spans="39:39">
      <c r="AM43832" s="445"/>
    </row>
    <row r="43833" spans="39:39">
      <c r="AM43833" s="445"/>
    </row>
    <row r="43834" spans="39:39">
      <c r="AM43834" s="445"/>
    </row>
    <row r="43835" spans="39:39">
      <c r="AM43835" s="445"/>
    </row>
    <row r="43836" spans="39:39">
      <c r="AM43836" s="445"/>
    </row>
    <row r="43837" spans="39:39">
      <c r="AM43837" s="445"/>
    </row>
    <row r="43838" spans="39:39">
      <c r="AM43838" s="445"/>
    </row>
    <row r="43839" spans="39:39">
      <c r="AM43839" s="445"/>
    </row>
    <row r="43840" spans="39:39">
      <c r="AM43840" s="445"/>
    </row>
    <row r="43841" spans="39:39">
      <c r="AM43841" s="445"/>
    </row>
    <row r="43842" spans="39:39">
      <c r="AM43842" s="445"/>
    </row>
    <row r="43843" spans="39:39">
      <c r="AM43843" s="445"/>
    </row>
    <row r="43844" spans="39:39">
      <c r="AM43844" s="445"/>
    </row>
    <row r="43845" spans="39:39">
      <c r="AM43845" s="445"/>
    </row>
    <row r="43846" spans="39:39">
      <c r="AM43846" s="445"/>
    </row>
    <row r="43847" spans="39:39">
      <c r="AM43847" s="445"/>
    </row>
    <row r="43848" spans="39:39">
      <c r="AM43848" s="445"/>
    </row>
    <row r="43849" spans="39:39">
      <c r="AM43849" s="445"/>
    </row>
    <row r="43850" spans="39:39">
      <c r="AM43850" s="445"/>
    </row>
    <row r="43851" spans="39:39">
      <c r="AM43851" s="445"/>
    </row>
    <row r="43852" spans="39:39">
      <c r="AM43852" s="445"/>
    </row>
    <row r="43853" spans="39:39">
      <c r="AM43853" s="445"/>
    </row>
    <row r="43854" spans="39:39">
      <c r="AM43854" s="445"/>
    </row>
    <row r="43855" spans="39:39">
      <c r="AM43855" s="445"/>
    </row>
    <row r="43856" spans="39:39">
      <c r="AM43856" s="445"/>
    </row>
    <row r="43857" spans="39:39">
      <c r="AM43857" s="445"/>
    </row>
    <row r="43858" spans="39:39">
      <c r="AM43858" s="445"/>
    </row>
    <row r="43859" spans="39:39">
      <c r="AM43859" s="445"/>
    </row>
    <row r="43860" spans="39:39">
      <c r="AM43860" s="445"/>
    </row>
    <row r="43861" spans="39:39">
      <c r="AM43861" s="445"/>
    </row>
    <row r="43862" spans="39:39">
      <c r="AM43862" s="445"/>
    </row>
    <row r="43863" spans="39:39">
      <c r="AM43863" s="445"/>
    </row>
    <row r="43864" spans="39:39">
      <c r="AM43864" s="445"/>
    </row>
    <row r="43865" spans="39:39">
      <c r="AM43865" s="445"/>
    </row>
    <row r="43866" spans="39:39">
      <c r="AM43866" s="445"/>
    </row>
    <row r="43867" spans="39:39">
      <c r="AM43867" s="445"/>
    </row>
    <row r="43868" spans="39:39">
      <c r="AM43868" s="445"/>
    </row>
    <row r="43869" spans="39:39">
      <c r="AM43869" s="445"/>
    </row>
    <row r="43870" spans="39:39">
      <c r="AM43870" s="445"/>
    </row>
    <row r="43871" spans="39:39">
      <c r="AM43871" s="445"/>
    </row>
    <row r="43872" spans="39:39">
      <c r="AM43872" s="445"/>
    </row>
    <row r="43873" spans="39:39">
      <c r="AM43873" s="445"/>
    </row>
    <row r="43874" spans="39:39">
      <c r="AM43874" s="445"/>
    </row>
    <row r="43875" spans="39:39">
      <c r="AM43875" s="445"/>
    </row>
    <row r="43876" spans="39:39">
      <c r="AM43876" s="445"/>
    </row>
    <row r="43877" spans="39:39">
      <c r="AM43877" s="445"/>
    </row>
    <row r="43878" spans="39:39">
      <c r="AM43878" s="445"/>
    </row>
    <row r="43879" spans="39:39">
      <c r="AM43879" s="445"/>
    </row>
    <row r="43880" spans="39:39">
      <c r="AM43880" s="445"/>
    </row>
    <row r="43881" spans="39:39">
      <c r="AM43881" s="445"/>
    </row>
    <row r="43882" spans="39:39">
      <c r="AM43882" s="445"/>
    </row>
    <row r="43883" spans="39:39">
      <c r="AM43883" s="445"/>
    </row>
    <row r="43884" spans="39:39">
      <c r="AM43884" s="445"/>
    </row>
    <row r="43885" spans="39:39">
      <c r="AM43885" s="445"/>
    </row>
    <row r="43886" spans="39:39">
      <c r="AM43886" s="445"/>
    </row>
    <row r="43887" spans="39:39">
      <c r="AM43887" s="445"/>
    </row>
    <row r="43888" spans="39:39">
      <c r="AM43888" s="445"/>
    </row>
    <row r="43889" spans="39:39">
      <c r="AM43889" s="445"/>
    </row>
    <row r="43890" spans="39:39">
      <c r="AM43890" s="445"/>
    </row>
    <row r="43891" spans="39:39">
      <c r="AM43891" s="445"/>
    </row>
    <row r="43892" spans="39:39">
      <c r="AM43892" s="445"/>
    </row>
    <row r="43893" spans="39:39">
      <c r="AM43893" s="445"/>
    </row>
    <row r="43894" spans="39:39">
      <c r="AM43894" s="445"/>
    </row>
    <row r="43895" spans="39:39">
      <c r="AM43895" s="445"/>
    </row>
    <row r="43896" spans="39:39">
      <c r="AM43896" s="445"/>
    </row>
    <row r="43897" spans="39:39">
      <c r="AM43897" s="445"/>
    </row>
    <row r="43898" spans="39:39">
      <c r="AM43898" s="445"/>
    </row>
    <row r="43899" spans="39:39">
      <c r="AM43899" s="445"/>
    </row>
    <row r="43900" spans="39:39">
      <c r="AM43900" s="445"/>
    </row>
    <row r="43901" spans="39:39">
      <c r="AM43901" s="445"/>
    </row>
    <row r="43902" spans="39:39">
      <c r="AM43902" s="445"/>
    </row>
    <row r="43903" spans="39:39">
      <c r="AM43903" s="445"/>
    </row>
    <row r="43904" spans="39:39">
      <c r="AM43904" s="445"/>
    </row>
    <row r="43905" spans="39:39">
      <c r="AM43905" s="445"/>
    </row>
    <row r="43906" spans="39:39">
      <c r="AM43906" s="445"/>
    </row>
    <row r="43907" spans="39:39">
      <c r="AM43907" s="445"/>
    </row>
    <row r="43908" spans="39:39">
      <c r="AM43908" s="445"/>
    </row>
    <row r="43909" spans="39:39">
      <c r="AM43909" s="445"/>
    </row>
    <row r="43910" spans="39:39">
      <c r="AM43910" s="445"/>
    </row>
    <row r="43911" spans="39:39">
      <c r="AM43911" s="445"/>
    </row>
    <row r="43912" spans="39:39">
      <c r="AM43912" s="445"/>
    </row>
    <row r="43913" spans="39:39">
      <c r="AM43913" s="445"/>
    </row>
    <row r="43914" spans="39:39">
      <c r="AM43914" s="445"/>
    </row>
    <row r="43915" spans="39:39">
      <c r="AM43915" s="445"/>
    </row>
    <row r="43916" spans="39:39">
      <c r="AM43916" s="445"/>
    </row>
    <row r="43917" spans="39:39">
      <c r="AM43917" s="445"/>
    </row>
    <row r="43918" spans="39:39">
      <c r="AM43918" s="445"/>
    </row>
    <row r="43919" spans="39:39">
      <c r="AM43919" s="445"/>
    </row>
    <row r="43920" spans="39:39">
      <c r="AM43920" s="445"/>
    </row>
    <row r="43921" spans="39:39">
      <c r="AM43921" s="445"/>
    </row>
    <row r="43922" spans="39:39">
      <c r="AM43922" s="445"/>
    </row>
    <row r="43923" spans="39:39">
      <c r="AM43923" s="445"/>
    </row>
    <row r="43924" spans="39:39">
      <c r="AM43924" s="445"/>
    </row>
    <row r="43925" spans="39:39">
      <c r="AM43925" s="445"/>
    </row>
    <row r="43926" spans="39:39">
      <c r="AM43926" s="445"/>
    </row>
    <row r="43927" spans="39:39">
      <c r="AM43927" s="445"/>
    </row>
    <row r="43928" spans="39:39">
      <c r="AM43928" s="445"/>
    </row>
    <row r="43929" spans="39:39">
      <c r="AM43929" s="445"/>
    </row>
    <row r="43930" spans="39:39">
      <c r="AM43930" s="445"/>
    </row>
    <row r="43931" spans="39:39">
      <c r="AM43931" s="445"/>
    </row>
    <row r="43932" spans="39:39">
      <c r="AM43932" s="445"/>
    </row>
    <row r="43933" spans="39:39">
      <c r="AM43933" s="445"/>
    </row>
    <row r="43934" spans="39:39">
      <c r="AM43934" s="445"/>
    </row>
    <row r="43935" spans="39:39">
      <c r="AM43935" s="445"/>
    </row>
    <row r="43936" spans="39:39">
      <c r="AM43936" s="445"/>
    </row>
    <row r="43937" spans="39:39">
      <c r="AM43937" s="445"/>
    </row>
    <row r="43938" spans="39:39">
      <c r="AM43938" s="445"/>
    </row>
    <row r="43939" spans="39:39">
      <c r="AM43939" s="445"/>
    </row>
    <row r="43940" spans="39:39">
      <c r="AM43940" s="445"/>
    </row>
    <row r="43941" spans="39:39">
      <c r="AM43941" s="445"/>
    </row>
    <row r="43942" spans="39:39">
      <c r="AM43942" s="445"/>
    </row>
    <row r="43943" spans="39:39">
      <c r="AM43943" s="445"/>
    </row>
    <row r="43944" spans="39:39">
      <c r="AM43944" s="445"/>
    </row>
    <row r="43945" spans="39:39">
      <c r="AM43945" s="445"/>
    </row>
    <row r="43946" spans="39:39">
      <c r="AM43946" s="445"/>
    </row>
    <row r="43947" spans="39:39">
      <c r="AM43947" s="445"/>
    </row>
    <row r="43948" spans="39:39">
      <c r="AM43948" s="445"/>
    </row>
    <row r="43949" spans="39:39">
      <c r="AM43949" s="445"/>
    </row>
    <row r="43950" spans="39:39">
      <c r="AM43950" s="445"/>
    </row>
    <row r="43951" spans="39:39">
      <c r="AM43951" s="445"/>
    </row>
    <row r="43952" spans="39:39">
      <c r="AM43952" s="445"/>
    </row>
    <row r="43953" spans="39:39">
      <c r="AM43953" s="445"/>
    </row>
    <row r="43954" spans="39:39">
      <c r="AM43954" s="445"/>
    </row>
    <row r="43955" spans="39:39">
      <c r="AM43955" s="445"/>
    </row>
    <row r="43956" spans="39:39">
      <c r="AM43956" s="445"/>
    </row>
    <row r="43957" spans="39:39">
      <c r="AM43957" s="445"/>
    </row>
    <row r="43958" spans="39:39">
      <c r="AM43958" s="445"/>
    </row>
    <row r="43959" spans="39:39">
      <c r="AM43959" s="445"/>
    </row>
    <row r="43960" spans="39:39">
      <c r="AM43960" s="445"/>
    </row>
    <row r="43961" spans="39:39">
      <c r="AM43961" s="445"/>
    </row>
    <row r="43962" spans="39:39">
      <c r="AM43962" s="445"/>
    </row>
    <row r="43963" spans="39:39">
      <c r="AM43963" s="445"/>
    </row>
    <row r="43964" spans="39:39">
      <c r="AM43964" s="445"/>
    </row>
    <row r="43965" spans="39:39">
      <c r="AM43965" s="445"/>
    </row>
    <row r="43966" spans="39:39">
      <c r="AM43966" s="445"/>
    </row>
    <row r="43967" spans="39:39">
      <c r="AM43967" s="445"/>
    </row>
    <row r="43968" spans="39:39">
      <c r="AM43968" s="445"/>
    </row>
    <row r="43969" spans="39:39">
      <c r="AM43969" s="445"/>
    </row>
    <row r="43970" spans="39:39">
      <c r="AM43970" s="445"/>
    </row>
    <row r="43971" spans="39:39">
      <c r="AM43971" s="445"/>
    </row>
    <row r="43972" spans="39:39">
      <c r="AM43972" s="445"/>
    </row>
    <row r="43973" spans="39:39">
      <c r="AM43973" s="445"/>
    </row>
    <row r="43974" spans="39:39">
      <c r="AM43974" s="445"/>
    </row>
    <row r="43975" spans="39:39">
      <c r="AM43975" s="445"/>
    </row>
    <row r="43976" spans="39:39">
      <c r="AM43976" s="445"/>
    </row>
    <row r="43977" spans="39:39">
      <c r="AM43977" s="445"/>
    </row>
    <row r="43978" spans="39:39">
      <c r="AM43978" s="445"/>
    </row>
    <row r="43979" spans="39:39">
      <c r="AM43979" s="445"/>
    </row>
    <row r="43980" spans="39:39">
      <c r="AM43980" s="445"/>
    </row>
    <row r="43981" spans="39:39">
      <c r="AM43981" s="445"/>
    </row>
    <row r="43982" spans="39:39">
      <c r="AM43982" s="445"/>
    </row>
    <row r="43983" spans="39:39">
      <c r="AM43983" s="445"/>
    </row>
    <row r="43984" spans="39:39">
      <c r="AM43984" s="445"/>
    </row>
    <row r="43985" spans="39:39">
      <c r="AM43985" s="445"/>
    </row>
    <row r="43986" spans="39:39">
      <c r="AM43986" s="445"/>
    </row>
    <row r="43987" spans="39:39">
      <c r="AM43987" s="445"/>
    </row>
    <row r="43988" spans="39:39">
      <c r="AM43988" s="445"/>
    </row>
    <row r="43989" spans="39:39">
      <c r="AM43989" s="445"/>
    </row>
    <row r="43990" spans="39:39">
      <c r="AM43990" s="445"/>
    </row>
    <row r="43991" spans="39:39">
      <c r="AM43991" s="445"/>
    </row>
    <row r="43992" spans="39:39">
      <c r="AM43992" s="445"/>
    </row>
    <row r="43993" spans="39:39">
      <c r="AM43993" s="445"/>
    </row>
    <row r="43994" spans="39:39">
      <c r="AM43994" s="445"/>
    </row>
    <row r="43995" spans="39:39">
      <c r="AM43995" s="445"/>
    </row>
    <row r="43996" spans="39:39">
      <c r="AM43996" s="445"/>
    </row>
    <row r="43997" spans="39:39">
      <c r="AM43997" s="445"/>
    </row>
    <row r="43998" spans="39:39">
      <c r="AM43998" s="445"/>
    </row>
    <row r="43999" spans="39:39">
      <c r="AM43999" s="445"/>
    </row>
    <row r="44000" spans="39:39">
      <c r="AM44000" s="445"/>
    </row>
    <row r="44001" spans="39:39">
      <c r="AM44001" s="445"/>
    </row>
    <row r="44002" spans="39:39">
      <c r="AM44002" s="445"/>
    </row>
    <row r="44003" spans="39:39">
      <c r="AM44003" s="445"/>
    </row>
    <row r="44004" spans="39:39">
      <c r="AM44004" s="445"/>
    </row>
    <row r="44005" spans="39:39">
      <c r="AM44005" s="445"/>
    </row>
    <row r="44006" spans="39:39">
      <c r="AM44006" s="445"/>
    </row>
    <row r="44007" spans="39:39">
      <c r="AM44007" s="445"/>
    </row>
    <row r="44008" spans="39:39">
      <c r="AM44008" s="445"/>
    </row>
    <row r="44009" spans="39:39">
      <c r="AM44009" s="445"/>
    </row>
    <row r="44010" spans="39:39">
      <c r="AM44010" s="445"/>
    </row>
    <row r="44011" spans="39:39">
      <c r="AM44011" s="445"/>
    </row>
    <row r="44012" spans="39:39">
      <c r="AM44012" s="445"/>
    </row>
    <row r="44013" spans="39:39">
      <c r="AM44013" s="445"/>
    </row>
    <row r="44014" spans="39:39">
      <c r="AM44014" s="445"/>
    </row>
    <row r="44015" spans="39:39">
      <c r="AM44015" s="445"/>
    </row>
    <row r="44016" spans="39:39">
      <c r="AM44016" s="445"/>
    </row>
    <row r="44017" spans="39:39">
      <c r="AM44017" s="445"/>
    </row>
    <row r="44018" spans="39:39">
      <c r="AM44018" s="445"/>
    </row>
    <row r="44019" spans="39:39">
      <c r="AM44019" s="445"/>
    </row>
    <row r="44020" spans="39:39">
      <c r="AM44020" s="445"/>
    </row>
    <row r="44021" spans="39:39">
      <c r="AM44021" s="445"/>
    </row>
    <row r="44022" spans="39:39">
      <c r="AM44022" s="445"/>
    </row>
    <row r="44023" spans="39:39">
      <c r="AM44023" s="445"/>
    </row>
    <row r="44024" spans="39:39">
      <c r="AM44024" s="445"/>
    </row>
    <row r="44025" spans="39:39">
      <c r="AM44025" s="445"/>
    </row>
    <row r="44026" spans="39:39">
      <c r="AM44026" s="445"/>
    </row>
    <row r="44027" spans="39:39">
      <c r="AM44027" s="445"/>
    </row>
    <row r="44028" spans="39:39">
      <c r="AM44028" s="445"/>
    </row>
    <row r="44029" spans="39:39">
      <c r="AM44029" s="445"/>
    </row>
    <row r="44030" spans="39:39">
      <c r="AM44030" s="445"/>
    </row>
    <row r="44031" spans="39:39">
      <c r="AM44031" s="445"/>
    </row>
    <row r="44032" spans="39:39">
      <c r="AM44032" s="445"/>
    </row>
    <row r="44033" spans="39:39">
      <c r="AM44033" s="445"/>
    </row>
    <row r="44034" spans="39:39">
      <c r="AM44034" s="445"/>
    </row>
    <row r="44035" spans="39:39">
      <c r="AM44035" s="445"/>
    </row>
    <row r="44036" spans="39:39">
      <c r="AM44036" s="445"/>
    </row>
    <row r="44037" spans="39:39">
      <c r="AM44037" s="445"/>
    </row>
    <row r="44038" spans="39:39">
      <c r="AM44038" s="445"/>
    </row>
    <row r="44039" spans="39:39">
      <c r="AM44039" s="445"/>
    </row>
    <row r="44040" spans="39:39">
      <c r="AM44040" s="445"/>
    </row>
    <row r="44041" spans="39:39">
      <c r="AM44041" s="445"/>
    </row>
    <row r="44042" spans="39:39">
      <c r="AM44042" s="445"/>
    </row>
    <row r="44043" spans="39:39">
      <c r="AM44043" s="445"/>
    </row>
    <row r="44044" spans="39:39">
      <c r="AM44044" s="445"/>
    </row>
    <row r="44045" spans="39:39">
      <c r="AM44045" s="445"/>
    </row>
    <row r="44046" spans="39:39">
      <c r="AM44046" s="445"/>
    </row>
    <row r="44047" spans="39:39">
      <c r="AM44047" s="445"/>
    </row>
    <row r="44048" spans="39:39">
      <c r="AM44048" s="445"/>
    </row>
    <row r="44049" spans="39:39">
      <c r="AM44049" s="445"/>
    </row>
    <row r="44050" spans="39:39">
      <c r="AM44050" s="445"/>
    </row>
    <row r="44051" spans="39:39">
      <c r="AM44051" s="445"/>
    </row>
    <row r="44052" spans="39:39">
      <c r="AM44052" s="445"/>
    </row>
    <row r="44053" spans="39:39">
      <c r="AM44053" s="445"/>
    </row>
    <row r="44054" spans="39:39">
      <c r="AM44054" s="445"/>
    </row>
    <row r="44055" spans="39:39">
      <c r="AM44055" s="445"/>
    </row>
    <row r="44056" spans="39:39">
      <c r="AM44056" s="445"/>
    </row>
    <row r="44057" spans="39:39">
      <c r="AM44057" s="445"/>
    </row>
    <row r="44058" spans="39:39">
      <c r="AM44058" s="445"/>
    </row>
    <row r="44059" spans="39:39">
      <c r="AM44059" s="445"/>
    </row>
    <row r="44060" spans="39:39">
      <c r="AM44060" s="445"/>
    </row>
    <row r="44061" spans="39:39">
      <c r="AM44061" s="445"/>
    </row>
    <row r="44062" spans="39:39">
      <c r="AM44062" s="445"/>
    </row>
    <row r="44063" spans="39:39">
      <c r="AM44063" s="445"/>
    </row>
    <row r="44064" spans="39:39">
      <c r="AM44064" s="445"/>
    </row>
    <row r="44065" spans="39:39">
      <c r="AM44065" s="445"/>
    </row>
    <row r="44066" spans="39:39">
      <c r="AM44066" s="445"/>
    </row>
    <row r="44067" spans="39:39">
      <c r="AM44067" s="445"/>
    </row>
    <row r="44068" spans="39:39">
      <c r="AM44068" s="445"/>
    </row>
    <row r="44069" spans="39:39">
      <c r="AM44069" s="445"/>
    </row>
    <row r="44070" spans="39:39">
      <c r="AM44070" s="445"/>
    </row>
    <row r="44071" spans="39:39">
      <c r="AM44071" s="445"/>
    </row>
    <row r="44072" spans="39:39">
      <c r="AM44072" s="445"/>
    </row>
    <row r="44073" spans="39:39">
      <c r="AM44073" s="445"/>
    </row>
    <row r="44074" spans="39:39">
      <c r="AM44074" s="445"/>
    </row>
    <row r="44075" spans="39:39">
      <c r="AM44075" s="445"/>
    </row>
    <row r="44076" spans="39:39">
      <c r="AM44076" s="445"/>
    </row>
    <row r="44077" spans="39:39">
      <c r="AM44077" s="445"/>
    </row>
    <row r="44078" spans="39:39">
      <c r="AM44078" s="445"/>
    </row>
    <row r="44079" spans="39:39">
      <c r="AM44079" s="445"/>
    </row>
    <row r="44080" spans="39:39">
      <c r="AM44080" s="445"/>
    </row>
    <row r="44081" spans="39:39">
      <c r="AM44081" s="445"/>
    </row>
    <row r="44082" spans="39:39">
      <c r="AM44082" s="445"/>
    </row>
    <row r="44083" spans="39:39">
      <c r="AM44083" s="445"/>
    </row>
    <row r="44084" spans="39:39">
      <c r="AM44084" s="445"/>
    </row>
    <row r="44085" spans="39:39">
      <c r="AM44085" s="445"/>
    </row>
    <row r="44086" spans="39:39">
      <c r="AM44086" s="445"/>
    </row>
    <row r="44087" spans="39:39">
      <c r="AM44087" s="445"/>
    </row>
    <row r="44088" spans="39:39">
      <c r="AM44088" s="445"/>
    </row>
    <row r="44089" spans="39:39">
      <c r="AM44089" s="445"/>
    </row>
    <row r="44090" spans="39:39">
      <c r="AM44090" s="445"/>
    </row>
    <row r="44091" spans="39:39">
      <c r="AM44091" s="445"/>
    </row>
    <row r="44092" spans="39:39">
      <c r="AM44092" s="445"/>
    </row>
    <row r="44093" spans="39:39">
      <c r="AM44093" s="445"/>
    </row>
    <row r="44094" spans="39:39">
      <c r="AM44094" s="445"/>
    </row>
    <row r="44095" spans="39:39">
      <c r="AM44095" s="445"/>
    </row>
    <row r="44096" spans="39:39">
      <c r="AM44096" s="445"/>
    </row>
    <row r="44097" spans="39:39">
      <c r="AM44097" s="445"/>
    </row>
    <row r="44098" spans="39:39">
      <c r="AM44098" s="445"/>
    </row>
    <row r="44099" spans="39:39">
      <c r="AM44099" s="445"/>
    </row>
    <row r="44100" spans="39:39">
      <c r="AM44100" s="445"/>
    </row>
    <row r="44101" spans="39:39">
      <c r="AM44101" s="445"/>
    </row>
    <row r="44102" spans="39:39">
      <c r="AM44102" s="445"/>
    </row>
    <row r="44103" spans="39:39">
      <c r="AM44103" s="445"/>
    </row>
    <row r="44104" spans="39:39">
      <c r="AM44104" s="445"/>
    </row>
    <row r="44105" spans="39:39">
      <c r="AM44105" s="445"/>
    </row>
    <row r="44106" spans="39:39">
      <c r="AM44106" s="445"/>
    </row>
    <row r="44107" spans="39:39">
      <c r="AM44107" s="445"/>
    </row>
    <row r="44108" spans="39:39">
      <c r="AM44108" s="445"/>
    </row>
    <row r="44109" spans="39:39">
      <c r="AM44109" s="445"/>
    </row>
    <row r="44110" spans="39:39">
      <c r="AM44110" s="445"/>
    </row>
    <row r="44111" spans="39:39">
      <c r="AM44111" s="445"/>
    </row>
    <row r="44112" spans="39:39">
      <c r="AM44112" s="445"/>
    </row>
    <row r="44113" spans="39:39">
      <c r="AM44113" s="445"/>
    </row>
    <row r="44114" spans="39:39">
      <c r="AM44114" s="445"/>
    </row>
    <row r="44115" spans="39:39">
      <c r="AM44115" s="445"/>
    </row>
    <row r="44116" spans="39:39">
      <c r="AM44116" s="445"/>
    </row>
    <row r="44117" spans="39:39">
      <c r="AM44117" s="445"/>
    </row>
    <row r="44118" spans="39:39">
      <c r="AM44118" s="445"/>
    </row>
    <row r="44119" spans="39:39">
      <c r="AM44119" s="445"/>
    </row>
    <row r="44120" spans="39:39">
      <c r="AM44120" s="445"/>
    </row>
    <row r="44121" spans="39:39">
      <c r="AM44121" s="445"/>
    </row>
    <row r="44122" spans="39:39">
      <c r="AM44122" s="445"/>
    </row>
    <row r="44123" spans="39:39">
      <c r="AM44123" s="445"/>
    </row>
    <row r="44124" spans="39:39">
      <c r="AM44124" s="445"/>
    </row>
    <row r="44125" spans="39:39">
      <c r="AM44125" s="445"/>
    </row>
    <row r="44126" spans="39:39">
      <c r="AM44126" s="445"/>
    </row>
    <row r="44127" spans="39:39">
      <c r="AM44127" s="445"/>
    </row>
    <row r="44128" spans="39:39">
      <c r="AM44128" s="445"/>
    </row>
    <row r="44129" spans="39:39">
      <c r="AM44129" s="445"/>
    </row>
    <row r="44130" spans="39:39">
      <c r="AM44130" s="445"/>
    </row>
    <row r="44131" spans="39:39">
      <c r="AM44131" s="445"/>
    </row>
    <row r="44132" spans="39:39">
      <c r="AM44132" s="445"/>
    </row>
    <row r="44133" spans="39:39">
      <c r="AM44133" s="445"/>
    </row>
    <row r="44134" spans="39:39">
      <c r="AM44134" s="445"/>
    </row>
    <row r="44135" spans="39:39">
      <c r="AM44135" s="445"/>
    </row>
    <row r="44136" spans="39:39">
      <c r="AM44136" s="445"/>
    </row>
    <row r="44137" spans="39:39">
      <c r="AM44137" s="445"/>
    </row>
    <row r="44138" spans="39:39">
      <c r="AM44138" s="445"/>
    </row>
    <row r="44139" spans="39:39">
      <c r="AM44139" s="445"/>
    </row>
    <row r="44140" spans="39:39">
      <c r="AM44140" s="445"/>
    </row>
    <row r="44141" spans="39:39">
      <c r="AM44141" s="445"/>
    </row>
    <row r="44142" spans="39:39">
      <c r="AM44142" s="445"/>
    </row>
    <row r="44143" spans="39:39">
      <c r="AM44143" s="445"/>
    </row>
    <row r="44144" spans="39:39">
      <c r="AM44144" s="445"/>
    </row>
    <row r="44145" spans="39:39">
      <c r="AM44145" s="445"/>
    </row>
    <row r="44146" spans="39:39">
      <c r="AM44146" s="445"/>
    </row>
    <row r="44147" spans="39:39">
      <c r="AM44147" s="445"/>
    </row>
    <row r="44148" spans="39:39">
      <c r="AM44148" s="445"/>
    </row>
    <row r="44149" spans="39:39">
      <c r="AM44149" s="445"/>
    </row>
    <row r="44150" spans="39:39">
      <c r="AM44150" s="445"/>
    </row>
    <row r="44151" spans="39:39">
      <c r="AM44151" s="445"/>
    </row>
    <row r="44152" spans="39:39">
      <c r="AM44152" s="445"/>
    </row>
    <row r="44153" spans="39:39">
      <c r="AM44153" s="445"/>
    </row>
    <row r="44154" spans="39:39">
      <c r="AM44154" s="445"/>
    </row>
    <row r="44155" spans="39:39">
      <c r="AM44155" s="445"/>
    </row>
    <row r="44156" spans="39:39">
      <c r="AM44156" s="445"/>
    </row>
    <row r="44157" spans="39:39">
      <c r="AM44157" s="445"/>
    </row>
    <row r="44158" spans="39:39">
      <c r="AM44158" s="445"/>
    </row>
    <row r="44159" spans="39:39">
      <c r="AM44159" s="445"/>
    </row>
    <row r="44160" spans="39:39">
      <c r="AM44160" s="445"/>
    </row>
    <row r="44161" spans="39:39">
      <c r="AM44161" s="445"/>
    </row>
    <row r="44162" spans="39:39">
      <c r="AM44162" s="445"/>
    </row>
    <row r="44163" spans="39:39">
      <c r="AM44163" s="445"/>
    </row>
    <row r="44164" spans="39:39">
      <c r="AM44164" s="445"/>
    </row>
    <row r="44165" spans="39:39">
      <c r="AM44165" s="445"/>
    </row>
    <row r="44166" spans="39:39">
      <c r="AM44166" s="445"/>
    </row>
    <row r="44167" spans="39:39">
      <c r="AM44167" s="445"/>
    </row>
    <row r="44168" spans="39:39">
      <c r="AM44168" s="445"/>
    </row>
    <row r="44169" spans="39:39">
      <c r="AM44169" s="445"/>
    </row>
    <row r="44170" spans="39:39">
      <c r="AM44170" s="445"/>
    </row>
    <row r="44171" spans="39:39">
      <c r="AM44171" s="445"/>
    </row>
    <row r="44172" spans="39:39">
      <c r="AM44172" s="445"/>
    </row>
    <row r="44173" spans="39:39">
      <c r="AM44173" s="445"/>
    </row>
    <row r="44174" spans="39:39">
      <c r="AM44174" s="445"/>
    </row>
    <row r="44175" spans="39:39">
      <c r="AM44175" s="445"/>
    </row>
    <row r="44176" spans="39:39">
      <c r="AM44176" s="445"/>
    </row>
    <row r="44177" spans="39:39">
      <c r="AM44177" s="445"/>
    </row>
    <row r="44178" spans="39:39">
      <c r="AM44178" s="445"/>
    </row>
    <row r="44179" spans="39:39">
      <c r="AM44179" s="445"/>
    </row>
    <row r="44180" spans="39:39">
      <c r="AM44180" s="445"/>
    </row>
    <row r="44181" spans="39:39">
      <c r="AM44181" s="445"/>
    </row>
    <row r="44182" spans="39:39">
      <c r="AM44182" s="445"/>
    </row>
    <row r="44183" spans="39:39">
      <c r="AM44183" s="445"/>
    </row>
    <row r="44184" spans="39:39">
      <c r="AM44184" s="445"/>
    </row>
    <row r="44185" spans="39:39">
      <c r="AM44185" s="445"/>
    </row>
    <row r="44186" spans="39:39">
      <c r="AM44186" s="445"/>
    </row>
    <row r="44187" spans="39:39">
      <c r="AM44187" s="445"/>
    </row>
    <row r="44188" spans="39:39">
      <c r="AM44188" s="445"/>
    </row>
    <row r="44189" spans="39:39">
      <c r="AM44189" s="445"/>
    </row>
    <row r="44190" spans="39:39">
      <c r="AM44190" s="445"/>
    </row>
    <row r="44191" spans="39:39">
      <c r="AM44191" s="445"/>
    </row>
    <row r="44192" spans="39:39">
      <c r="AM44192" s="445"/>
    </row>
    <row r="44193" spans="39:39">
      <c r="AM44193" s="445"/>
    </row>
    <row r="44194" spans="39:39">
      <c r="AM44194" s="445"/>
    </row>
    <row r="44195" spans="39:39">
      <c r="AM44195" s="445"/>
    </row>
    <row r="44196" spans="39:39">
      <c r="AM44196" s="445"/>
    </row>
    <row r="44197" spans="39:39">
      <c r="AM44197" s="445"/>
    </row>
    <row r="44198" spans="39:39">
      <c r="AM44198" s="445"/>
    </row>
    <row r="44199" spans="39:39">
      <c r="AM44199" s="445"/>
    </row>
    <row r="44200" spans="39:39">
      <c r="AM44200" s="445"/>
    </row>
    <row r="44201" spans="39:39">
      <c r="AM44201" s="445"/>
    </row>
    <row r="44202" spans="39:39">
      <c r="AM44202" s="445"/>
    </row>
    <row r="44203" spans="39:39">
      <c r="AM44203" s="445"/>
    </row>
    <row r="44204" spans="39:39">
      <c r="AM44204" s="445"/>
    </row>
    <row r="44205" spans="39:39">
      <c r="AM44205" s="445"/>
    </row>
    <row r="44206" spans="39:39">
      <c r="AM44206" s="445"/>
    </row>
    <row r="44207" spans="39:39">
      <c r="AM44207" s="445"/>
    </row>
    <row r="44208" spans="39:39">
      <c r="AM44208" s="445"/>
    </row>
    <row r="44209" spans="39:39">
      <c r="AM44209" s="445"/>
    </row>
    <row r="44210" spans="39:39">
      <c r="AM44210" s="445"/>
    </row>
    <row r="44211" spans="39:39">
      <c r="AM44211" s="445"/>
    </row>
    <row r="44212" spans="39:39">
      <c r="AM44212" s="445"/>
    </row>
    <row r="44213" spans="39:39">
      <c r="AM44213" s="445"/>
    </row>
    <row r="44214" spans="39:39">
      <c r="AM44214" s="445"/>
    </row>
    <row r="44215" spans="39:39">
      <c r="AM44215" s="445"/>
    </row>
    <row r="44216" spans="39:39">
      <c r="AM44216" s="445"/>
    </row>
    <row r="44217" spans="39:39">
      <c r="AM44217" s="445"/>
    </row>
    <row r="44218" spans="39:39">
      <c r="AM44218" s="445"/>
    </row>
    <row r="44219" spans="39:39">
      <c r="AM44219" s="445"/>
    </row>
    <row r="44220" spans="39:39">
      <c r="AM44220" s="445"/>
    </row>
    <row r="44221" spans="39:39">
      <c r="AM44221" s="445"/>
    </row>
    <row r="44222" spans="39:39">
      <c r="AM44222" s="445"/>
    </row>
    <row r="44223" spans="39:39">
      <c r="AM44223" s="445"/>
    </row>
    <row r="44224" spans="39:39">
      <c r="AM44224" s="445"/>
    </row>
    <row r="44225" spans="39:39">
      <c r="AM44225" s="445"/>
    </row>
    <row r="44226" spans="39:39">
      <c r="AM44226" s="445"/>
    </row>
    <row r="44227" spans="39:39">
      <c r="AM44227" s="445"/>
    </row>
    <row r="44228" spans="39:39">
      <c r="AM44228" s="445"/>
    </row>
    <row r="44229" spans="39:39">
      <c r="AM44229" s="445"/>
    </row>
    <row r="44230" spans="39:39">
      <c r="AM44230" s="445"/>
    </row>
    <row r="44231" spans="39:39">
      <c r="AM44231" s="445"/>
    </row>
    <row r="44232" spans="39:39">
      <c r="AM44232" s="445"/>
    </row>
    <row r="44233" spans="39:39">
      <c r="AM44233" s="445"/>
    </row>
    <row r="44234" spans="39:39">
      <c r="AM44234" s="445"/>
    </row>
    <row r="44235" spans="39:39">
      <c r="AM44235" s="445"/>
    </row>
    <row r="44236" spans="39:39">
      <c r="AM44236" s="445"/>
    </row>
    <row r="44237" spans="39:39">
      <c r="AM44237" s="445"/>
    </row>
    <row r="44238" spans="39:39">
      <c r="AM44238" s="445"/>
    </row>
    <row r="44239" spans="39:39">
      <c r="AM44239" s="445"/>
    </row>
    <row r="44240" spans="39:39">
      <c r="AM44240" s="445"/>
    </row>
    <row r="44241" spans="39:39">
      <c r="AM44241" s="445"/>
    </row>
    <row r="44242" spans="39:39">
      <c r="AM44242" s="445"/>
    </row>
    <row r="44243" spans="39:39">
      <c r="AM44243" s="445"/>
    </row>
    <row r="44244" spans="39:39">
      <c r="AM44244" s="445"/>
    </row>
    <row r="44245" spans="39:39">
      <c r="AM44245" s="445"/>
    </row>
    <row r="44246" spans="39:39">
      <c r="AM44246" s="445"/>
    </row>
    <row r="44247" spans="39:39">
      <c r="AM44247" s="445"/>
    </row>
    <row r="44248" spans="39:39">
      <c r="AM44248" s="445"/>
    </row>
    <row r="44249" spans="39:39">
      <c r="AM44249" s="445"/>
    </row>
    <row r="44250" spans="39:39">
      <c r="AM44250" s="445"/>
    </row>
    <row r="44251" spans="39:39">
      <c r="AM44251" s="445"/>
    </row>
    <row r="44252" spans="39:39">
      <c r="AM44252" s="445"/>
    </row>
    <row r="44253" spans="39:39">
      <c r="AM44253" s="445"/>
    </row>
    <row r="44254" spans="39:39">
      <c r="AM44254" s="445"/>
    </row>
    <row r="44255" spans="39:39">
      <c r="AM44255" s="445"/>
    </row>
    <row r="44256" spans="39:39">
      <c r="AM44256" s="445"/>
    </row>
    <row r="44257" spans="39:39">
      <c r="AM44257" s="445"/>
    </row>
    <row r="44258" spans="39:39">
      <c r="AM44258" s="445"/>
    </row>
    <row r="44259" spans="39:39">
      <c r="AM44259" s="445"/>
    </row>
    <row r="44260" spans="39:39">
      <c r="AM44260" s="445"/>
    </row>
    <row r="44261" spans="39:39">
      <c r="AM44261" s="445"/>
    </row>
    <row r="44262" spans="39:39">
      <c r="AM44262" s="445"/>
    </row>
    <row r="44263" spans="39:39">
      <c r="AM44263" s="445"/>
    </row>
    <row r="44264" spans="39:39">
      <c r="AM44264" s="445"/>
    </row>
    <row r="44265" spans="39:39">
      <c r="AM44265" s="445"/>
    </row>
    <row r="44266" spans="39:39">
      <c r="AM44266" s="445"/>
    </row>
    <row r="44267" spans="39:39">
      <c r="AM44267" s="445"/>
    </row>
    <row r="44268" spans="39:39">
      <c r="AM44268" s="445"/>
    </row>
    <row r="44269" spans="39:39">
      <c r="AM44269" s="445"/>
    </row>
    <row r="44270" spans="39:39">
      <c r="AM44270" s="445"/>
    </row>
    <row r="44271" spans="39:39">
      <c r="AM44271" s="445"/>
    </row>
    <row r="44272" spans="39:39">
      <c r="AM44272" s="445"/>
    </row>
    <row r="44273" spans="39:39">
      <c r="AM44273" s="445"/>
    </row>
    <row r="44274" spans="39:39">
      <c r="AM44274" s="445"/>
    </row>
    <row r="44275" spans="39:39">
      <c r="AM44275" s="445"/>
    </row>
    <row r="44276" spans="39:39">
      <c r="AM44276" s="445"/>
    </row>
    <row r="44277" spans="39:39">
      <c r="AM44277" s="445"/>
    </row>
    <row r="44278" spans="39:39">
      <c r="AM44278" s="445"/>
    </row>
    <row r="44279" spans="39:39">
      <c r="AM44279" s="445"/>
    </row>
    <row r="44280" spans="39:39">
      <c r="AM44280" s="445"/>
    </row>
    <row r="44281" spans="39:39">
      <c r="AM44281" s="445"/>
    </row>
    <row r="44282" spans="39:39">
      <c r="AM44282" s="445"/>
    </row>
    <row r="44283" spans="39:39">
      <c r="AM44283" s="445"/>
    </row>
    <row r="44284" spans="39:39">
      <c r="AM44284" s="445"/>
    </row>
    <row r="44285" spans="39:39">
      <c r="AM44285" s="445"/>
    </row>
    <row r="44286" spans="39:39">
      <c r="AM44286" s="445"/>
    </row>
    <row r="44287" spans="39:39">
      <c r="AM44287" s="445"/>
    </row>
    <row r="44288" spans="39:39">
      <c r="AM44288" s="445"/>
    </row>
    <row r="44289" spans="39:39">
      <c r="AM44289" s="445"/>
    </row>
    <row r="44290" spans="39:39">
      <c r="AM44290" s="445"/>
    </row>
    <row r="44291" spans="39:39">
      <c r="AM44291" s="445"/>
    </row>
    <row r="44292" spans="39:39">
      <c r="AM44292" s="445"/>
    </row>
    <row r="44293" spans="39:39">
      <c r="AM44293" s="445"/>
    </row>
    <row r="44294" spans="39:39">
      <c r="AM44294" s="445"/>
    </row>
    <row r="44295" spans="39:39">
      <c r="AM44295" s="445"/>
    </row>
    <row r="44296" spans="39:39">
      <c r="AM44296" s="445"/>
    </row>
    <row r="44297" spans="39:39">
      <c r="AM44297" s="445"/>
    </row>
    <row r="44298" spans="39:39">
      <c r="AM44298" s="445"/>
    </row>
    <row r="44299" spans="39:39">
      <c r="AM44299" s="445"/>
    </row>
    <row r="44300" spans="39:39">
      <c r="AM44300" s="445"/>
    </row>
    <row r="44301" spans="39:39">
      <c r="AM44301" s="445"/>
    </row>
    <row r="44302" spans="39:39">
      <c r="AM44302" s="445"/>
    </row>
    <row r="44303" spans="39:39">
      <c r="AM44303" s="445"/>
    </row>
    <row r="44304" spans="39:39">
      <c r="AM44304" s="445"/>
    </row>
    <row r="44305" spans="39:39">
      <c r="AM44305" s="445"/>
    </row>
    <row r="44306" spans="39:39">
      <c r="AM44306" s="445"/>
    </row>
    <row r="44307" spans="39:39">
      <c r="AM44307" s="445"/>
    </row>
    <row r="44308" spans="39:39">
      <c r="AM44308" s="445"/>
    </row>
    <row r="44309" spans="39:39">
      <c r="AM44309" s="445"/>
    </row>
    <row r="44310" spans="39:39">
      <c r="AM44310" s="445"/>
    </row>
    <row r="44311" spans="39:39">
      <c r="AM44311" s="445"/>
    </row>
    <row r="44312" spans="39:39">
      <c r="AM44312" s="445"/>
    </row>
    <row r="44313" spans="39:39">
      <c r="AM44313" s="445"/>
    </row>
    <row r="44314" spans="39:39">
      <c r="AM44314" s="445"/>
    </row>
    <row r="44315" spans="39:39">
      <c r="AM44315" s="445"/>
    </row>
    <row r="44316" spans="39:39">
      <c r="AM44316" s="445"/>
    </row>
    <row r="44317" spans="39:39">
      <c r="AM44317" s="445"/>
    </row>
    <row r="44318" spans="39:39">
      <c r="AM44318" s="445"/>
    </row>
    <row r="44319" spans="39:39">
      <c r="AM44319" s="445"/>
    </row>
    <row r="44320" spans="39:39">
      <c r="AM44320" s="445"/>
    </row>
    <row r="44321" spans="39:39">
      <c r="AM44321" s="445"/>
    </row>
    <row r="44322" spans="39:39">
      <c r="AM44322" s="445"/>
    </row>
    <row r="44323" spans="39:39">
      <c r="AM44323" s="445"/>
    </row>
    <row r="44324" spans="39:39">
      <c r="AM44324" s="445"/>
    </row>
    <row r="44325" spans="39:39">
      <c r="AM44325" s="445"/>
    </row>
    <row r="44326" spans="39:39">
      <c r="AM44326" s="445"/>
    </row>
    <row r="44327" spans="39:39">
      <c r="AM44327" s="445"/>
    </row>
    <row r="44328" spans="39:39">
      <c r="AM44328" s="445"/>
    </row>
    <row r="44329" spans="39:39">
      <c r="AM44329" s="445"/>
    </row>
    <row r="44330" spans="39:39">
      <c r="AM44330" s="445"/>
    </row>
    <row r="44331" spans="39:39">
      <c r="AM44331" s="445"/>
    </row>
    <row r="44332" spans="39:39">
      <c r="AM44332" s="445"/>
    </row>
    <row r="44333" spans="39:39">
      <c r="AM44333" s="445"/>
    </row>
    <row r="44334" spans="39:39">
      <c r="AM44334" s="445"/>
    </row>
    <row r="44335" spans="39:39">
      <c r="AM44335" s="445"/>
    </row>
    <row r="44336" spans="39:39">
      <c r="AM44336" s="445"/>
    </row>
    <row r="44337" spans="39:39">
      <c r="AM44337" s="445"/>
    </row>
    <row r="44338" spans="39:39">
      <c r="AM44338" s="445"/>
    </row>
    <row r="44339" spans="39:39">
      <c r="AM44339" s="445"/>
    </row>
    <row r="44340" spans="39:39">
      <c r="AM44340" s="445"/>
    </row>
    <row r="44341" spans="39:39">
      <c r="AM44341" s="445"/>
    </row>
    <row r="44342" spans="39:39">
      <c r="AM44342" s="445"/>
    </row>
    <row r="44343" spans="39:39">
      <c r="AM44343" s="445"/>
    </row>
    <row r="44344" spans="39:39">
      <c r="AM44344" s="445"/>
    </row>
    <row r="44345" spans="39:39">
      <c r="AM44345" s="445"/>
    </row>
    <row r="44346" spans="39:39">
      <c r="AM44346" s="445"/>
    </row>
    <row r="44347" spans="39:39">
      <c r="AM44347" s="445"/>
    </row>
    <row r="44348" spans="39:39">
      <c r="AM44348" s="445"/>
    </row>
    <row r="44349" spans="39:39">
      <c r="AM44349" s="445"/>
    </row>
    <row r="44350" spans="39:39">
      <c r="AM44350" s="445"/>
    </row>
    <row r="44351" spans="39:39">
      <c r="AM44351" s="445"/>
    </row>
    <row r="44352" spans="39:39">
      <c r="AM44352" s="445"/>
    </row>
    <row r="44353" spans="39:39">
      <c r="AM44353" s="445"/>
    </row>
    <row r="44354" spans="39:39">
      <c r="AM44354" s="445"/>
    </row>
    <row r="44355" spans="39:39">
      <c r="AM44355" s="445"/>
    </row>
    <row r="44356" spans="39:39">
      <c r="AM44356" s="445"/>
    </row>
    <row r="44357" spans="39:39">
      <c r="AM44357" s="445"/>
    </row>
    <row r="44358" spans="39:39">
      <c r="AM44358" s="445"/>
    </row>
    <row r="44359" spans="39:39">
      <c r="AM44359" s="445"/>
    </row>
    <row r="44360" spans="39:39">
      <c r="AM44360" s="445"/>
    </row>
    <row r="44361" spans="39:39">
      <c r="AM44361" s="445"/>
    </row>
    <row r="44362" spans="39:39">
      <c r="AM44362" s="445"/>
    </row>
    <row r="44363" spans="39:39">
      <c r="AM44363" s="445"/>
    </row>
    <row r="44364" spans="39:39">
      <c r="AM44364" s="445"/>
    </row>
    <row r="44365" spans="39:39">
      <c r="AM44365" s="445"/>
    </row>
    <row r="44366" spans="39:39">
      <c r="AM44366" s="445"/>
    </row>
    <row r="44367" spans="39:39">
      <c r="AM44367" s="445"/>
    </row>
    <row r="44368" spans="39:39">
      <c r="AM44368" s="445"/>
    </row>
    <row r="44369" spans="39:39">
      <c r="AM44369" s="445"/>
    </row>
    <row r="44370" spans="39:39">
      <c r="AM44370" s="445"/>
    </row>
    <row r="44371" spans="39:39">
      <c r="AM44371" s="445"/>
    </row>
    <row r="44372" spans="39:39">
      <c r="AM44372" s="445"/>
    </row>
    <row r="44373" spans="39:39">
      <c r="AM44373" s="445"/>
    </row>
    <row r="44374" spans="39:39">
      <c r="AM44374" s="445"/>
    </row>
    <row r="44375" spans="39:39">
      <c r="AM44375" s="445"/>
    </row>
    <row r="44376" spans="39:39">
      <c r="AM44376" s="445"/>
    </row>
    <row r="44377" spans="39:39">
      <c r="AM44377" s="445"/>
    </row>
    <row r="44378" spans="39:39">
      <c r="AM44378" s="445"/>
    </row>
    <row r="44379" spans="39:39">
      <c r="AM44379" s="445"/>
    </row>
    <row r="44380" spans="39:39">
      <c r="AM44380" s="445"/>
    </row>
    <row r="44381" spans="39:39">
      <c r="AM44381" s="445"/>
    </row>
    <row r="44382" spans="39:39">
      <c r="AM44382" s="445"/>
    </row>
    <row r="44383" spans="39:39">
      <c r="AM44383" s="445"/>
    </row>
    <row r="44384" spans="39:39">
      <c r="AM44384" s="445"/>
    </row>
    <row r="44385" spans="39:39">
      <c r="AM44385" s="445"/>
    </row>
    <row r="44386" spans="39:39">
      <c r="AM44386" s="445"/>
    </row>
    <row r="44387" spans="39:39">
      <c r="AM44387" s="445"/>
    </row>
    <row r="44388" spans="39:39">
      <c r="AM44388" s="445"/>
    </row>
    <row r="44389" spans="39:39">
      <c r="AM44389" s="445"/>
    </row>
    <row r="44390" spans="39:39">
      <c r="AM44390" s="445"/>
    </row>
    <row r="44391" spans="39:39">
      <c r="AM44391" s="445"/>
    </row>
    <row r="44392" spans="39:39">
      <c r="AM44392" s="445"/>
    </row>
    <row r="44393" spans="39:39">
      <c r="AM44393" s="445"/>
    </row>
    <row r="44394" spans="39:39">
      <c r="AM44394" s="445"/>
    </row>
    <row r="44395" spans="39:39">
      <c r="AM44395" s="445"/>
    </row>
    <row r="44396" spans="39:39">
      <c r="AM44396" s="445"/>
    </row>
    <row r="44397" spans="39:39">
      <c r="AM44397" s="445"/>
    </row>
    <row r="44398" spans="39:39">
      <c r="AM44398" s="445"/>
    </row>
    <row r="44399" spans="39:39">
      <c r="AM44399" s="445"/>
    </row>
    <row r="44400" spans="39:39">
      <c r="AM44400" s="445"/>
    </row>
    <row r="44401" spans="39:39">
      <c r="AM44401" s="445"/>
    </row>
    <row r="44402" spans="39:39">
      <c r="AM44402" s="445"/>
    </row>
    <row r="44403" spans="39:39">
      <c r="AM44403" s="445"/>
    </row>
    <row r="44404" spans="39:39">
      <c r="AM44404" s="445"/>
    </row>
    <row r="44405" spans="39:39">
      <c r="AM44405" s="445"/>
    </row>
    <row r="44406" spans="39:39">
      <c r="AM44406" s="445"/>
    </row>
    <row r="44407" spans="39:39">
      <c r="AM44407" s="445"/>
    </row>
    <row r="44408" spans="39:39">
      <c r="AM44408" s="445"/>
    </row>
    <row r="44409" spans="39:39">
      <c r="AM44409" s="445"/>
    </row>
    <row r="44410" spans="39:39">
      <c r="AM44410" s="445"/>
    </row>
    <row r="44411" spans="39:39">
      <c r="AM44411" s="445"/>
    </row>
    <row r="44412" spans="39:39">
      <c r="AM44412" s="445"/>
    </row>
    <row r="44413" spans="39:39">
      <c r="AM44413" s="445"/>
    </row>
    <row r="44414" spans="39:39">
      <c r="AM44414" s="445"/>
    </row>
    <row r="44415" spans="39:39">
      <c r="AM44415" s="445"/>
    </row>
    <row r="44416" spans="39:39">
      <c r="AM44416" s="445"/>
    </row>
    <row r="44417" spans="39:39">
      <c r="AM44417" s="445"/>
    </row>
    <row r="44418" spans="39:39">
      <c r="AM44418" s="445"/>
    </row>
    <row r="44419" spans="39:39">
      <c r="AM44419" s="445"/>
    </row>
    <row r="44420" spans="39:39">
      <c r="AM44420" s="445"/>
    </row>
    <row r="44421" spans="39:39">
      <c r="AM44421" s="445"/>
    </row>
    <row r="44422" spans="39:39">
      <c r="AM44422" s="445"/>
    </row>
    <row r="44423" spans="39:39">
      <c r="AM44423" s="445"/>
    </row>
    <row r="44424" spans="39:39">
      <c r="AM44424" s="445"/>
    </row>
    <row r="44425" spans="39:39">
      <c r="AM44425" s="445"/>
    </row>
    <row r="44426" spans="39:39">
      <c r="AM44426" s="445"/>
    </row>
    <row r="44427" spans="39:39">
      <c r="AM44427" s="445"/>
    </row>
    <row r="44428" spans="39:39">
      <c r="AM44428" s="445"/>
    </row>
    <row r="44429" spans="39:39">
      <c r="AM44429" s="445"/>
    </row>
    <row r="44430" spans="39:39">
      <c r="AM44430" s="445"/>
    </row>
    <row r="44431" spans="39:39">
      <c r="AM44431" s="445"/>
    </row>
    <row r="44432" spans="39:39">
      <c r="AM44432" s="445"/>
    </row>
    <row r="44433" spans="39:39">
      <c r="AM44433" s="445"/>
    </row>
    <row r="44434" spans="39:39">
      <c r="AM44434" s="445"/>
    </row>
    <row r="44435" spans="39:39">
      <c r="AM44435" s="445"/>
    </row>
    <row r="44436" spans="39:39">
      <c r="AM44436" s="445"/>
    </row>
    <row r="44437" spans="39:39">
      <c r="AM44437" s="445"/>
    </row>
    <row r="44438" spans="39:39">
      <c r="AM44438" s="445"/>
    </row>
    <row r="44439" spans="39:39">
      <c r="AM44439" s="445"/>
    </row>
    <row r="44440" spans="39:39">
      <c r="AM44440" s="445"/>
    </row>
    <row r="44441" spans="39:39">
      <c r="AM44441" s="445"/>
    </row>
    <row r="44442" spans="39:39">
      <c r="AM44442" s="445"/>
    </row>
    <row r="44443" spans="39:39">
      <c r="AM44443" s="445"/>
    </row>
    <row r="44444" spans="39:39">
      <c r="AM44444" s="445"/>
    </row>
    <row r="44445" spans="39:39">
      <c r="AM44445" s="445"/>
    </row>
    <row r="44446" spans="39:39">
      <c r="AM44446" s="445"/>
    </row>
    <row r="44447" spans="39:39">
      <c r="AM44447" s="445"/>
    </row>
    <row r="44448" spans="39:39">
      <c r="AM44448" s="445"/>
    </row>
    <row r="44449" spans="39:39">
      <c r="AM44449" s="445"/>
    </row>
    <row r="44450" spans="39:39">
      <c r="AM44450" s="445"/>
    </row>
    <row r="44451" spans="39:39">
      <c r="AM44451" s="445"/>
    </row>
    <row r="44452" spans="39:39">
      <c r="AM44452" s="445"/>
    </row>
    <row r="44453" spans="39:39">
      <c r="AM44453" s="445"/>
    </row>
    <row r="44454" spans="39:39">
      <c r="AM44454" s="445"/>
    </row>
    <row r="44455" spans="39:39">
      <c r="AM44455" s="445"/>
    </row>
    <row r="44456" spans="39:39">
      <c r="AM44456" s="445"/>
    </row>
    <row r="44457" spans="39:39">
      <c r="AM44457" s="445"/>
    </row>
    <row r="44458" spans="39:39">
      <c r="AM44458" s="445"/>
    </row>
    <row r="44459" spans="39:39">
      <c r="AM44459" s="445"/>
    </row>
    <row r="44460" spans="39:39">
      <c r="AM44460" s="445"/>
    </row>
    <row r="44461" spans="39:39">
      <c r="AM44461" s="445"/>
    </row>
    <row r="44462" spans="39:39">
      <c r="AM44462" s="445"/>
    </row>
    <row r="44463" spans="39:39">
      <c r="AM44463" s="445"/>
    </row>
    <row r="44464" spans="39:39">
      <c r="AM44464" s="445"/>
    </row>
    <row r="44465" spans="39:39">
      <c r="AM44465" s="445"/>
    </row>
    <row r="44466" spans="39:39">
      <c r="AM44466" s="445"/>
    </row>
    <row r="44467" spans="39:39">
      <c r="AM44467" s="445"/>
    </row>
    <row r="44468" spans="39:39">
      <c r="AM44468" s="445"/>
    </row>
    <row r="44469" spans="39:39">
      <c r="AM44469" s="445"/>
    </row>
    <row r="44470" spans="39:39">
      <c r="AM44470" s="445"/>
    </row>
    <row r="44471" spans="39:39">
      <c r="AM44471" s="445"/>
    </row>
    <row r="44472" spans="39:39">
      <c r="AM44472" s="445"/>
    </row>
    <row r="44473" spans="39:39">
      <c r="AM44473" s="445"/>
    </row>
    <row r="44474" spans="39:39">
      <c r="AM44474" s="445"/>
    </row>
    <row r="44475" spans="39:39">
      <c r="AM44475" s="445"/>
    </row>
    <row r="44476" spans="39:39">
      <c r="AM44476" s="445"/>
    </row>
    <row r="44477" spans="39:39">
      <c r="AM44477" s="445"/>
    </row>
    <row r="44478" spans="39:39">
      <c r="AM44478" s="445"/>
    </row>
    <row r="44479" spans="39:39">
      <c r="AM44479" s="445"/>
    </row>
    <row r="44480" spans="39:39">
      <c r="AM44480" s="445"/>
    </row>
    <row r="44481" spans="39:39">
      <c r="AM44481" s="445"/>
    </row>
    <row r="44482" spans="39:39">
      <c r="AM44482" s="445"/>
    </row>
    <row r="44483" spans="39:39">
      <c r="AM44483" s="445"/>
    </row>
    <row r="44484" spans="39:39">
      <c r="AM44484" s="445"/>
    </row>
    <row r="44485" spans="39:39">
      <c r="AM44485" s="445"/>
    </row>
    <row r="44486" spans="39:39">
      <c r="AM44486" s="445"/>
    </row>
    <row r="44487" spans="39:39">
      <c r="AM44487" s="445"/>
    </row>
    <row r="44488" spans="39:39">
      <c r="AM44488" s="445"/>
    </row>
    <row r="44489" spans="39:39">
      <c r="AM44489" s="445"/>
    </row>
    <row r="44490" spans="39:39">
      <c r="AM44490" s="445"/>
    </row>
    <row r="44491" spans="39:39">
      <c r="AM44491" s="445"/>
    </row>
    <row r="44492" spans="39:39">
      <c r="AM44492" s="445"/>
    </row>
    <row r="44493" spans="39:39">
      <c r="AM44493" s="445"/>
    </row>
    <row r="44494" spans="39:39">
      <c r="AM44494" s="445"/>
    </row>
    <row r="44495" spans="39:39">
      <c r="AM44495" s="445"/>
    </row>
    <row r="44496" spans="39:39">
      <c r="AM44496" s="445"/>
    </row>
    <row r="44497" spans="39:39">
      <c r="AM44497" s="445"/>
    </row>
    <row r="44498" spans="39:39">
      <c r="AM44498" s="445"/>
    </row>
    <row r="44499" spans="39:39">
      <c r="AM44499" s="445"/>
    </row>
    <row r="44500" spans="39:39">
      <c r="AM44500" s="445"/>
    </row>
    <row r="44501" spans="39:39">
      <c r="AM44501" s="445"/>
    </row>
    <row r="44502" spans="39:39">
      <c r="AM44502" s="445"/>
    </row>
    <row r="44503" spans="39:39">
      <c r="AM44503" s="445"/>
    </row>
    <row r="44504" spans="39:39">
      <c r="AM44504" s="445"/>
    </row>
    <row r="44505" spans="39:39">
      <c r="AM44505" s="445"/>
    </row>
    <row r="44506" spans="39:39">
      <c r="AM44506" s="445"/>
    </row>
    <row r="44507" spans="39:39">
      <c r="AM44507" s="445"/>
    </row>
    <row r="44508" spans="39:39">
      <c r="AM44508" s="445"/>
    </row>
    <row r="44509" spans="39:39">
      <c r="AM44509" s="445"/>
    </row>
    <row r="44510" spans="39:39">
      <c r="AM44510" s="445"/>
    </row>
    <row r="44511" spans="39:39">
      <c r="AM44511" s="445"/>
    </row>
    <row r="44512" spans="39:39">
      <c r="AM44512" s="445"/>
    </row>
    <row r="44513" spans="39:39">
      <c r="AM44513" s="445"/>
    </row>
    <row r="44514" spans="39:39">
      <c r="AM44514" s="445"/>
    </row>
    <row r="44515" spans="39:39">
      <c r="AM44515" s="445"/>
    </row>
    <row r="44516" spans="39:39">
      <c r="AM44516" s="445"/>
    </row>
    <row r="44517" spans="39:39">
      <c r="AM44517" s="445"/>
    </row>
    <row r="44518" spans="39:39">
      <c r="AM44518" s="445"/>
    </row>
    <row r="44519" spans="39:39">
      <c r="AM44519" s="445"/>
    </row>
    <row r="44520" spans="39:39">
      <c r="AM44520" s="445"/>
    </row>
    <row r="44521" spans="39:39">
      <c r="AM44521" s="445"/>
    </row>
    <row r="44522" spans="39:39">
      <c r="AM44522" s="445"/>
    </row>
    <row r="44523" spans="39:39">
      <c r="AM44523" s="445"/>
    </row>
    <row r="44524" spans="39:39">
      <c r="AM44524" s="445"/>
    </row>
    <row r="44525" spans="39:39">
      <c r="AM44525" s="445"/>
    </row>
    <row r="44526" spans="39:39">
      <c r="AM44526" s="445"/>
    </row>
    <row r="44527" spans="39:39">
      <c r="AM44527" s="445"/>
    </row>
    <row r="44528" spans="39:39">
      <c r="AM44528" s="445"/>
    </row>
    <row r="44529" spans="39:39">
      <c r="AM44529" s="445"/>
    </row>
    <row r="44530" spans="39:39">
      <c r="AM44530" s="445"/>
    </row>
    <row r="44531" spans="39:39">
      <c r="AM44531" s="445"/>
    </row>
    <row r="44532" spans="39:39">
      <c r="AM44532" s="445"/>
    </row>
    <row r="44533" spans="39:39">
      <c r="AM44533" s="445"/>
    </row>
    <row r="44534" spans="39:39">
      <c r="AM44534" s="445"/>
    </row>
    <row r="44535" spans="39:39">
      <c r="AM44535" s="445"/>
    </row>
    <row r="44536" spans="39:39">
      <c r="AM44536" s="445"/>
    </row>
    <row r="44537" spans="39:39">
      <c r="AM44537" s="445"/>
    </row>
    <row r="44538" spans="39:39">
      <c r="AM44538" s="445"/>
    </row>
    <row r="44539" spans="39:39">
      <c r="AM44539" s="445"/>
    </row>
    <row r="44540" spans="39:39">
      <c r="AM44540" s="445"/>
    </row>
    <row r="44541" spans="39:39">
      <c r="AM44541" s="445"/>
    </row>
    <row r="44542" spans="39:39">
      <c r="AM44542" s="445"/>
    </row>
    <row r="44543" spans="39:39">
      <c r="AM44543" s="445"/>
    </row>
    <row r="44544" spans="39:39">
      <c r="AM44544" s="445"/>
    </row>
    <row r="44545" spans="39:39">
      <c r="AM44545" s="445"/>
    </row>
    <row r="44546" spans="39:39">
      <c r="AM44546" s="445"/>
    </row>
    <row r="44547" spans="39:39">
      <c r="AM44547" s="445"/>
    </row>
    <row r="44548" spans="39:39">
      <c r="AM44548" s="445"/>
    </row>
    <row r="44549" spans="39:39">
      <c r="AM44549" s="445"/>
    </row>
    <row r="44550" spans="39:39">
      <c r="AM44550" s="445"/>
    </row>
    <row r="44551" spans="39:39">
      <c r="AM44551" s="445"/>
    </row>
    <row r="44552" spans="39:39">
      <c r="AM44552" s="445"/>
    </row>
    <row r="44553" spans="39:39">
      <c r="AM44553" s="445"/>
    </row>
    <row r="44554" spans="39:39">
      <c r="AM44554" s="445"/>
    </row>
    <row r="44555" spans="39:39">
      <c r="AM44555" s="445"/>
    </row>
    <row r="44556" spans="39:39">
      <c r="AM44556" s="445"/>
    </row>
    <row r="44557" spans="39:39">
      <c r="AM44557" s="445"/>
    </row>
    <row r="44558" spans="39:39">
      <c r="AM44558" s="445"/>
    </row>
    <row r="44559" spans="39:39">
      <c r="AM44559" s="445"/>
    </row>
    <row r="44560" spans="39:39">
      <c r="AM44560" s="445"/>
    </row>
    <row r="44561" spans="39:39">
      <c r="AM44561" s="445"/>
    </row>
    <row r="44562" spans="39:39">
      <c r="AM44562" s="445"/>
    </row>
    <row r="44563" spans="39:39">
      <c r="AM44563" s="445"/>
    </row>
    <row r="44564" spans="39:39">
      <c r="AM44564" s="445"/>
    </row>
    <row r="44565" spans="39:39">
      <c r="AM44565" s="445"/>
    </row>
    <row r="44566" spans="39:39">
      <c r="AM44566" s="445"/>
    </row>
    <row r="44567" spans="39:39">
      <c r="AM44567" s="445"/>
    </row>
    <row r="44568" spans="39:39">
      <c r="AM44568" s="445"/>
    </row>
    <row r="44569" spans="39:39">
      <c r="AM44569" s="445"/>
    </row>
    <row r="44570" spans="39:39">
      <c r="AM44570" s="445"/>
    </row>
    <row r="44571" spans="39:39">
      <c r="AM44571" s="445"/>
    </row>
    <row r="44572" spans="39:39">
      <c r="AM44572" s="445"/>
    </row>
    <row r="44573" spans="39:39">
      <c r="AM44573" s="445"/>
    </row>
    <row r="44574" spans="39:39">
      <c r="AM44574" s="445"/>
    </row>
    <row r="44575" spans="39:39">
      <c r="AM44575" s="445"/>
    </row>
    <row r="44576" spans="39:39">
      <c r="AM44576" s="445"/>
    </row>
    <row r="44577" spans="39:39">
      <c r="AM44577" s="445"/>
    </row>
    <row r="44578" spans="39:39">
      <c r="AM44578" s="445"/>
    </row>
    <row r="44579" spans="39:39">
      <c r="AM44579" s="445"/>
    </row>
    <row r="44580" spans="39:39">
      <c r="AM44580" s="445"/>
    </row>
    <row r="44581" spans="39:39">
      <c r="AM44581" s="445"/>
    </row>
    <row r="44582" spans="39:39">
      <c r="AM44582" s="445"/>
    </row>
    <row r="44583" spans="39:39">
      <c r="AM44583" s="445"/>
    </row>
    <row r="44584" spans="39:39">
      <c r="AM44584" s="445"/>
    </row>
    <row r="44585" spans="39:39">
      <c r="AM44585" s="445"/>
    </row>
    <row r="44586" spans="39:39">
      <c r="AM44586" s="445"/>
    </row>
    <row r="44587" spans="39:39">
      <c r="AM44587" s="445"/>
    </row>
    <row r="44588" spans="39:39">
      <c r="AM44588" s="445"/>
    </row>
    <row r="44589" spans="39:39">
      <c r="AM44589" s="445"/>
    </row>
    <row r="44590" spans="39:39">
      <c r="AM44590" s="445"/>
    </row>
    <row r="44591" spans="39:39">
      <c r="AM44591" s="445"/>
    </row>
    <row r="44592" spans="39:39">
      <c r="AM44592" s="445"/>
    </row>
    <row r="44593" spans="39:39">
      <c r="AM44593" s="445"/>
    </row>
    <row r="44594" spans="39:39">
      <c r="AM44594" s="445"/>
    </row>
    <row r="44595" spans="39:39">
      <c r="AM44595" s="445"/>
    </row>
    <row r="44596" spans="39:39">
      <c r="AM44596" s="445"/>
    </row>
    <row r="44597" spans="39:39">
      <c r="AM44597" s="445"/>
    </row>
    <row r="44598" spans="39:39">
      <c r="AM44598" s="445"/>
    </row>
    <row r="44599" spans="39:39">
      <c r="AM44599" s="445"/>
    </row>
    <row r="44600" spans="39:39">
      <c r="AM44600" s="445"/>
    </row>
    <row r="44601" spans="39:39">
      <c r="AM44601" s="445"/>
    </row>
    <row r="44602" spans="39:39">
      <c r="AM44602" s="445"/>
    </row>
    <row r="44603" spans="39:39">
      <c r="AM44603" s="445"/>
    </row>
    <row r="44604" spans="39:39">
      <c r="AM44604" s="445"/>
    </row>
    <row r="44605" spans="39:39">
      <c r="AM44605" s="445"/>
    </row>
    <row r="44606" spans="39:39">
      <c r="AM44606" s="445"/>
    </row>
    <row r="44607" spans="39:39">
      <c r="AM44607" s="445"/>
    </row>
    <row r="44608" spans="39:39">
      <c r="AM44608" s="445"/>
    </row>
    <row r="44609" spans="39:39">
      <c r="AM44609" s="445"/>
    </row>
    <row r="44610" spans="39:39">
      <c r="AM44610" s="445"/>
    </row>
    <row r="44611" spans="39:39">
      <c r="AM44611" s="445"/>
    </row>
    <row r="44612" spans="39:39">
      <c r="AM44612" s="445"/>
    </row>
    <row r="44613" spans="39:39">
      <c r="AM44613" s="445"/>
    </row>
    <row r="44614" spans="39:39">
      <c r="AM44614" s="445"/>
    </row>
    <row r="44615" spans="39:39">
      <c r="AM44615" s="445"/>
    </row>
    <row r="44616" spans="39:39">
      <c r="AM44616" s="445"/>
    </row>
    <row r="44617" spans="39:39">
      <c r="AM44617" s="445"/>
    </row>
    <row r="44618" spans="39:39">
      <c r="AM44618" s="445"/>
    </row>
    <row r="44619" spans="39:39">
      <c r="AM44619" s="445"/>
    </row>
    <row r="44620" spans="39:39">
      <c r="AM44620" s="445"/>
    </row>
    <row r="44621" spans="39:39">
      <c r="AM44621" s="445"/>
    </row>
    <row r="44622" spans="39:39">
      <c r="AM44622" s="445"/>
    </row>
    <row r="44623" spans="39:39">
      <c r="AM44623" s="445"/>
    </row>
    <row r="44624" spans="39:39">
      <c r="AM44624" s="445"/>
    </row>
    <row r="44625" spans="39:39">
      <c r="AM44625" s="445"/>
    </row>
    <row r="44626" spans="39:39">
      <c r="AM44626" s="445"/>
    </row>
    <row r="44627" spans="39:39">
      <c r="AM44627" s="445"/>
    </row>
    <row r="44628" spans="39:39">
      <c r="AM44628" s="445"/>
    </row>
    <row r="44629" spans="39:39">
      <c r="AM44629" s="445"/>
    </row>
    <row r="44630" spans="39:39">
      <c r="AM44630" s="445"/>
    </row>
    <row r="44631" spans="39:39">
      <c r="AM44631" s="445"/>
    </row>
    <row r="44632" spans="39:39">
      <c r="AM44632" s="445"/>
    </row>
    <row r="44633" spans="39:39">
      <c r="AM44633" s="445"/>
    </row>
    <row r="44634" spans="39:39">
      <c r="AM44634" s="445"/>
    </row>
    <row r="44635" spans="39:39">
      <c r="AM44635" s="445"/>
    </row>
    <row r="44636" spans="39:39">
      <c r="AM44636" s="445"/>
    </row>
    <row r="44637" spans="39:39">
      <c r="AM44637" s="445"/>
    </row>
    <row r="44638" spans="39:39">
      <c r="AM44638" s="445"/>
    </row>
    <row r="44639" spans="39:39">
      <c r="AM44639" s="445"/>
    </row>
    <row r="44640" spans="39:39">
      <c r="AM44640" s="445"/>
    </row>
    <row r="44641" spans="39:39">
      <c r="AM44641" s="445"/>
    </row>
    <row r="44642" spans="39:39">
      <c r="AM44642" s="445"/>
    </row>
    <row r="44643" spans="39:39">
      <c r="AM44643" s="445"/>
    </row>
    <row r="44644" spans="39:39">
      <c r="AM44644" s="445"/>
    </row>
    <row r="44645" spans="39:39">
      <c r="AM44645" s="445"/>
    </row>
    <row r="44646" spans="39:39">
      <c r="AM44646" s="445"/>
    </row>
    <row r="44647" spans="39:39">
      <c r="AM44647" s="445"/>
    </row>
    <row r="44648" spans="39:39">
      <c r="AM44648" s="445"/>
    </row>
    <row r="44649" spans="39:39">
      <c r="AM44649" s="445"/>
    </row>
    <row r="44650" spans="39:39">
      <c r="AM44650" s="445"/>
    </row>
    <row r="44651" spans="39:39">
      <c r="AM44651" s="445"/>
    </row>
    <row r="44652" spans="39:39">
      <c r="AM44652" s="445"/>
    </row>
    <row r="44653" spans="39:39">
      <c r="AM44653" s="445"/>
    </row>
    <row r="44654" spans="39:39">
      <c r="AM44654" s="445"/>
    </row>
    <row r="44655" spans="39:39">
      <c r="AM44655" s="445"/>
    </row>
    <row r="44656" spans="39:39">
      <c r="AM44656" s="445"/>
    </row>
    <row r="44657" spans="39:39">
      <c r="AM44657" s="445"/>
    </row>
    <row r="44658" spans="39:39">
      <c r="AM44658" s="445"/>
    </row>
    <row r="44659" spans="39:39">
      <c r="AM44659" s="445"/>
    </row>
    <row r="44660" spans="39:39">
      <c r="AM44660" s="445"/>
    </row>
    <row r="44661" spans="39:39">
      <c r="AM44661" s="445"/>
    </row>
    <row r="44662" spans="39:39">
      <c r="AM44662" s="445"/>
    </row>
    <row r="44663" spans="39:39">
      <c r="AM44663" s="445"/>
    </row>
    <row r="44664" spans="39:39">
      <c r="AM44664" s="445"/>
    </row>
    <row r="44665" spans="39:39">
      <c r="AM44665" s="445"/>
    </row>
    <row r="44666" spans="39:39">
      <c r="AM44666" s="445"/>
    </row>
    <row r="44667" spans="39:39">
      <c r="AM44667" s="445"/>
    </row>
    <row r="44668" spans="39:39">
      <c r="AM44668" s="445"/>
    </row>
    <row r="44669" spans="39:39">
      <c r="AM44669" s="445"/>
    </row>
    <row r="44670" spans="39:39">
      <c r="AM44670" s="445"/>
    </row>
    <row r="44671" spans="39:39">
      <c r="AM44671" s="445"/>
    </row>
    <row r="44672" spans="39:39">
      <c r="AM44672" s="445"/>
    </row>
    <row r="44673" spans="39:39">
      <c r="AM44673" s="445"/>
    </row>
    <row r="44674" spans="39:39">
      <c r="AM44674" s="445"/>
    </row>
    <row r="44675" spans="39:39">
      <c r="AM44675" s="445"/>
    </row>
    <row r="44676" spans="39:39">
      <c r="AM44676" s="445"/>
    </row>
    <row r="44677" spans="39:39">
      <c r="AM44677" s="445"/>
    </row>
    <row r="44678" spans="39:39">
      <c r="AM44678" s="445"/>
    </row>
    <row r="44679" spans="39:39">
      <c r="AM44679" s="445"/>
    </row>
    <row r="44680" spans="39:39">
      <c r="AM44680" s="445"/>
    </row>
    <row r="44681" spans="39:39">
      <c r="AM44681" s="445"/>
    </row>
    <row r="44682" spans="39:39">
      <c r="AM44682" s="445"/>
    </row>
    <row r="44683" spans="39:39">
      <c r="AM44683" s="445"/>
    </row>
    <row r="44684" spans="39:39">
      <c r="AM44684" s="445"/>
    </row>
    <row r="44685" spans="39:39">
      <c r="AM44685" s="445"/>
    </row>
    <row r="44686" spans="39:39">
      <c r="AM44686" s="445"/>
    </row>
    <row r="44687" spans="39:39">
      <c r="AM44687" s="445"/>
    </row>
    <row r="44688" spans="39:39">
      <c r="AM44688" s="445"/>
    </row>
    <row r="44689" spans="39:39">
      <c r="AM44689" s="445"/>
    </row>
    <row r="44690" spans="39:39">
      <c r="AM44690" s="445"/>
    </row>
    <row r="44691" spans="39:39">
      <c r="AM44691" s="445"/>
    </row>
    <row r="44692" spans="39:39">
      <c r="AM44692" s="445"/>
    </row>
    <row r="44693" spans="39:39">
      <c r="AM44693" s="445"/>
    </row>
    <row r="44694" spans="39:39">
      <c r="AM44694" s="445"/>
    </row>
    <row r="44695" spans="39:39">
      <c r="AM44695" s="445"/>
    </row>
    <row r="44696" spans="39:39">
      <c r="AM44696" s="445"/>
    </row>
    <row r="44697" spans="39:39">
      <c r="AM44697" s="445"/>
    </row>
    <row r="44698" spans="39:39">
      <c r="AM44698" s="445"/>
    </row>
    <row r="44699" spans="39:39">
      <c r="AM44699" s="445"/>
    </row>
    <row r="44700" spans="39:39">
      <c r="AM44700" s="445"/>
    </row>
    <row r="44701" spans="39:39">
      <c r="AM44701" s="445"/>
    </row>
    <row r="44702" spans="39:39">
      <c r="AM44702" s="445"/>
    </row>
    <row r="44703" spans="39:39">
      <c r="AM44703" s="445"/>
    </row>
    <row r="44704" spans="39:39">
      <c r="AM44704" s="445"/>
    </row>
    <row r="44705" spans="39:39">
      <c r="AM44705" s="445"/>
    </row>
    <row r="44706" spans="39:39">
      <c r="AM44706" s="445"/>
    </row>
    <row r="44707" spans="39:39">
      <c r="AM44707" s="445"/>
    </row>
    <row r="44708" spans="39:39">
      <c r="AM44708" s="445"/>
    </row>
    <row r="44709" spans="39:39">
      <c r="AM44709" s="445"/>
    </row>
    <row r="44710" spans="39:39">
      <c r="AM44710" s="445"/>
    </row>
    <row r="44711" spans="39:39">
      <c r="AM44711" s="445"/>
    </row>
    <row r="44712" spans="39:39">
      <c r="AM44712" s="445"/>
    </row>
    <row r="44713" spans="39:39">
      <c r="AM44713" s="445"/>
    </row>
    <row r="44714" spans="39:39">
      <c r="AM44714" s="445"/>
    </row>
    <row r="44715" spans="39:39">
      <c r="AM44715" s="445"/>
    </row>
    <row r="44716" spans="39:39">
      <c r="AM44716" s="445"/>
    </row>
    <row r="44717" spans="39:39">
      <c r="AM44717" s="445"/>
    </row>
    <row r="44718" spans="39:39">
      <c r="AM44718" s="445"/>
    </row>
    <row r="44719" spans="39:39">
      <c r="AM44719" s="445"/>
    </row>
    <row r="44720" spans="39:39">
      <c r="AM44720" s="445"/>
    </row>
    <row r="44721" spans="39:39">
      <c r="AM44721" s="445"/>
    </row>
    <row r="44722" spans="39:39">
      <c r="AM44722" s="445"/>
    </row>
    <row r="44723" spans="39:39">
      <c r="AM44723" s="445"/>
    </row>
    <row r="44724" spans="39:39">
      <c r="AM44724" s="445"/>
    </row>
    <row r="44725" spans="39:39">
      <c r="AM44725" s="445"/>
    </row>
    <row r="44726" spans="39:39">
      <c r="AM44726" s="445"/>
    </row>
    <row r="44727" spans="39:39">
      <c r="AM44727" s="445"/>
    </row>
    <row r="44728" spans="39:39">
      <c r="AM44728" s="445"/>
    </row>
    <row r="44729" spans="39:39">
      <c r="AM44729" s="445"/>
    </row>
    <row r="44730" spans="39:39">
      <c r="AM44730" s="445"/>
    </row>
    <row r="44731" spans="39:39">
      <c r="AM44731" s="445"/>
    </row>
    <row r="44732" spans="39:39">
      <c r="AM44732" s="445"/>
    </row>
    <row r="44733" spans="39:39">
      <c r="AM44733" s="445"/>
    </row>
    <row r="44734" spans="39:39">
      <c r="AM44734" s="445"/>
    </row>
    <row r="44735" spans="39:39">
      <c r="AM44735" s="445"/>
    </row>
    <row r="44736" spans="39:39">
      <c r="AM44736" s="445"/>
    </row>
    <row r="44737" spans="39:39">
      <c r="AM44737" s="445"/>
    </row>
    <row r="44738" spans="39:39">
      <c r="AM44738" s="445"/>
    </row>
    <row r="44739" spans="39:39">
      <c r="AM44739" s="445"/>
    </row>
    <row r="44740" spans="39:39">
      <c r="AM44740" s="445"/>
    </row>
    <row r="44741" spans="39:39">
      <c r="AM44741" s="445"/>
    </row>
    <row r="44742" spans="39:39">
      <c r="AM44742" s="445"/>
    </row>
    <row r="44743" spans="39:39">
      <c r="AM44743" s="445"/>
    </row>
    <row r="44744" spans="39:39">
      <c r="AM44744" s="445"/>
    </row>
    <row r="44745" spans="39:39">
      <c r="AM44745" s="445"/>
    </row>
    <row r="44746" spans="39:39">
      <c r="AM44746" s="445"/>
    </row>
    <row r="44747" spans="39:39">
      <c r="AM44747" s="445"/>
    </row>
    <row r="44748" spans="39:39">
      <c r="AM44748" s="445"/>
    </row>
    <row r="44749" spans="39:39">
      <c r="AM44749" s="445"/>
    </row>
    <row r="44750" spans="39:39">
      <c r="AM44750" s="445"/>
    </row>
    <row r="44751" spans="39:39">
      <c r="AM44751" s="445"/>
    </row>
    <row r="44752" spans="39:39">
      <c r="AM44752" s="445"/>
    </row>
    <row r="44753" spans="39:39">
      <c r="AM44753" s="445"/>
    </row>
    <row r="44754" spans="39:39">
      <c r="AM44754" s="445"/>
    </row>
    <row r="44755" spans="39:39">
      <c r="AM44755" s="445"/>
    </row>
    <row r="44756" spans="39:39">
      <c r="AM44756" s="445"/>
    </row>
    <row r="44757" spans="39:39">
      <c r="AM44757" s="445"/>
    </row>
    <row r="44758" spans="39:39">
      <c r="AM44758" s="445"/>
    </row>
    <row r="44759" spans="39:39">
      <c r="AM44759" s="445"/>
    </row>
    <row r="44760" spans="39:39">
      <c r="AM44760" s="445"/>
    </row>
    <row r="44761" spans="39:39">
      <c r="AM44761" s="445"/>
    </row>
    <row r="44762" spans="39:39">
      <c r="AM44762" s="445"/>
    </row>
    <row r="44763" spans="39:39">
      <c r="AM44763" s="445"/>
    </row>
    <row r="44764" spans="39:39">
      <c r="AM44764" s="445"/>
    </row>
    <row r="44765" spans="39:39">
      <c r="AM44765" s="445"/>
    </row>
    <row r="44766" spans="39:39">
      <c r="AM44766" s="445"/>
    </row>
    <row r="44767" spans="39:39">
      <c r="AM44767" s="445"/>
    </row>
    <row r="44768" spans="39:39">
      <c r="AM44768" s="445"/>
    </row>
    <row r="44769" spans="39:39">
      <c r="AM44769" s="445"/>
    </row>
    <row r="44770" spans="39:39">
      <c r="AM44770" s="445"/>
    </row>
    <row r="44771" spans="39:39">
      <c r="AM44771" s="445"/>
    </row>
    <row r="44772" spans="39:39">
      <c r="AM44772" s="445"/>
    </row>
    <row r="44773" spans="39:39">
      <c r="AM44773" s="445"/>
    </row>
    <row r="44774" spans="39:39">
      <c r="AM44774" s="445"/>
    </row>
    <row r="44775" spans="39:39">
      <c r="AM44775" s="445"/>
    </row>
    <row r="44776" spans="39:39">
      <c r="AM44776" s="445"/>
    </row>
    <row r="44777" spans="39:39">
      <c r="AM44777" s="445"/>
    </row>
    <row r="44778" spans="39:39">
      <c r="AM44778" s="445"/>
    </row>
    <row r="44779" spans="39:39">
      <c r="AM44779" s="445"/>
    </row>
    <row r="44780" spans="39:39">
      <c r="AM44780" s="445"/>
    </row>
    <row r="44781" spans="39:39">
      <c r="AM44781" s="445"/>
    </row>
    <row r="44782" spans="39:39">
      <c r="AM44782" s="445"/>
    </row>
    <row r="44783" spans="39:39">
      <c r="AM44783" s="445"/>
    </row>
    <row r="44784" spans="39:39">
      <c r="AM44784" s="445"/>
    </row>
    <row r="44785" spans="39:39">
      <c r="AM44785" s="445"/>
    </row>
    <row r="44786" spans="39:39">
      <c r="AM44786" s="445"/>
    </row>
    <row r="44787" spans="39:39">
      <c r="AM44787" s="445"/>
    </row>
    <row r="44788" spans="39:39">
      <c r="AM44788" s="445"/>
    </row>
    <row r="44789" spans="39:39">
      <c r="AM44789" s="445"/>
    </row>
    <row r="44790" spans="39:39">
      <c r="AM44790" s="445"/>
    </row>
    <row r="44791" spans="39:39">
      <c r="AM44791" s="445"/>
    </row>
    <row r="44792" spans="39:39">
      <c r="AM44792" s="445"/>
    </row>
    <row r="44793" spans="39:39">
      <c r="AM44793" s="445"/>
    </row>
    <row r="44794" spans="39:39">
      <c r="AM44794" s="445"/>
    </row>
    <row r="44795" spans="39:39">
      <c r="AM44795" s="445"/>
    </row>
    <row r="44796" spans="39:39">
      <c r="AM44796" s="445"/>
    </row>
    <row r="44797" spans="39:39">
      <c r="AM44797" s="445"/>
    </row>
    <row r="44798" spans="39:39">
      <c r="AM44798" s="445"/>
    </row>
    <row r="44799" spans="39:39">
      <c r="AM44799" s="445"/>
    </row>
    <row r="44800" spans="39:39">
      <c r="AM44800" s="445"/>
    </row>
    <row r="44801" spans="39:39">
      <c r="AM44801" s="445"/>
    </row>
    <row r="44802" spans="39:39">
      <c r="AM44802" s="445"/>
    </row>
    <row r="44803" spans="39:39">
      <c r="AM44803" s="445"/>
    </row>
    <row r="44804" spans="39:39">
      <c r="AM44804" s="445"/>
    </row>
    <row r="44805" spans="39:39">
      <c r="AM44805" s="445"/>
    </row>
    <row r="44806" spans="39:39">
      <c r="AM44806" s="445"/>
    </row>
    <row r="44807" spans="39:39">
      <c r="AM44807" s="445"/>
    </row>
    <row r="44808" spans="39:39">
      <c r="AM44808" s="445"/>
    </row>
    <row r="44809" spans="39:39">
      <c r="AM44809" s="445"/>
    </row>
    <row r="44810" spans="39:39">
      <c r="AM44810" s="445"/>
    </row>
    <row r="44811" spans="39:39">
      <c r="AM44811" s="445"/>
    </row>
    <row r="44812" spans="39:39">
      <c r="AM44812" s="445"/>
    </row>
    <row r="44813" spans="39:39">
      <c r="AM44813" s="445"/>
    </row>
    <row r="44814" spans="39:39">
      <c r="AM44814" s="445"/>
    </row>
    <row r="44815" spans="39:39">
      <c r="AM44815" s="445"/>
    </row>
    <row r="44816" spans="39:39">
      <c r="AM44816" s="445"/>
    </row>
    <row r="44817" spans="39:39">
      <c r="AM44817" s="445"/>
    </row>
    <row r="44818" spans="39:39">
      <c r="AM44818" s="445"/>
    </row>
    <row r="44819" spans="39:39">
      <c r="AM44819" s="445"/>
    </row>
    <row r="44820" spans="39:39">
      <c r="AM44820" s="445"/>
    </row>
    <row r="44821" spans="39:39">
      <c r="AM44821" s="445"/>
    </row>
    <row r="44822" spans="39:39">
      <c r="AM44822" s="445"/>
    </row>
    <row r="44823" spans="39:39">
      <c r="AM44823" s="445"/>
    </row>
    <row r="44824" spans="39:39">
      <c r="AM44824" s="445"/>
    </row>
    <row r="44825" spans="39:39">
      <c r="AM44825" s="445"/>
    </row>
    <row r="44826" spans="39:39">
      <c r="AM44826" s="445"/>
    </row>
    <row r="44827" spans="39:39">
      <c r="AM44827" s="445"/>
    </row>
    <row r="44828" spans="39:39">
      <c r="AM44828" s="445"/>
    </row>
    <row r="44829" spans="39:39">
      <c r="AM44829" s="445"/>
    </row>
    <row r="44830" spans="39:39">
      <c r="AM44830" s="445"/>
    </row>
    <row r="44831" spans="39:39">
      <c r="AM44831" s="445"/>
    </row>
    <row r="44832" spans="39:39">
      <c r="AM44832" s="445"/>
    </row>
    <row r="44833" spans="39:39">
      <c r="AM44833" s="445"/>
    </row>
    <row r="44834" spans="39:39">
      <c r="AM44834" s="445"/>
    </row>
    <row r="44835" spans="39:39">
      <c r="AM44835" s="445"/>
    </row>
    <row r="44836" spans="39:39">
      <c r="AM44836" s="445"/>
    </row>
    <row r="44837" spans="39:39">
      <c r="AM44837" s="445"/>
    </row>
    <row r="44838" spans="39:39">
      <c r="AM44838" s="445"/>
    </row>
    <row r="44839" spans="39:39">
      <c r="AM44839" s="445"/>
    </row>
    <row r="44840" spans="39:39">
      <c r="AM44840" s="445"/>
    </row>
    <row r="44841" spans="39:39">
      <c r="AM44841" s="445"/>
    </row>
    <row r="44842" spans="39:39">
      <c r="AM44842" s="445"/>
    </row>
    <row r="44843" spans="39:39">
      <c r="AM44843" s="445"/>
    </row>
    <row r="44844" spans="39:39">
      <c r="AM44844" s="445"/>
    </row>
    <row r="44845" spans="39:39">
      <c r="AM44845" s="445"/>
    </row>
    <row r="44846" spans="39:39">
      <c r="AM44846" s="445"/>
    </row>
    <row r="44847" spans="39:39">
      <c r="AM44847" s="445"/>
    </row>
    <row r="44848" spans="39:39">
      <c r="AM44848" s="445"/>
    </row>
    <row r="44849" spans="39:39">
      <c r="AM44849" s="445"/>
    </row>
    <row r="44850" spans="39:39">
      <c r="AM44850" s="445"/>
    </row>
    <row r="44851" spans="39:39">
      <c r="AM44851" s="445"/>
    </row>
    <row r="44852" spans="39:39">
      <c r="AM44852" s="445"/>
    </row>
    <row r="44853" spans="39:39">
      <c r="AM44853" s="445"/>
    </row>
    <row r="44854" spans="39:39">
      <c r="AM44854" s="445"/>
    </row>
    <row r="44855" spans="39:39">
      <c r="AM44855" s="445"/>
    </row>
    <row r="44856" spans="39:39">
      <c r="AM44856" s="445"/>
    </row>
    <row r="44857" spans="39:39">
      <c r="AM44857" s="445"/>
    </row>
    <row r="44858" spans="39:39">
      <c r="AM44858" s="445"/>
    </row>
    <row r="44859" spans="39:39">
      <c r="AM44859" s="445"/>
    </row>
    <row r="44860" spans="39:39">
      <c r="AM44860" s="445"/>
    </row>
    <row r="44861" spans="39:39">
      <c r="AM44861" s="445"/>
    </row>
    <row r="44862" spans="39:39">
      <c r="AM44862" s="445"/>
    </row>
    <row r="44863" spans="39:39">
      <c r="AM44863" s="445"/>
    </row>
    <row r="44864" spans="39:39">
      <c r="AM44864" s="445"/>
    </row>
    <row r="44865" spans="39:39">
      <c r="AM44865" s="445"/>
    </row>
    <row r="44866" spans="39:39">
      <c r="AM44866" s="445"/>
    </row>
    <row r="44867" spans="39:39">
      <c r="AM44867" s="445"/>
    </row>
    <row r="44868" spans="39:39">
      <c r="AM44868" s="445"/>
    </row>
    <row r="44869" spans="39:39">
      <c r="AM44869" s="445"/>
    </row>
    <row r="44870" spans="39:39">
      <c r="AM44870" s="445"/>
    </row>
    <row r="44871" spans="39:39">
      <c r="AM44871" s="445"/>
    </row>
    <row r="44872" spans="39:39">
      <c r="AM44872" s="445"/>
    </row>
    <row r="44873" spans="39:39">
      <c r="AM44873" s="445"/>
    </row>
    <row r="44874" spans="39:39">
      <c r="AM44874" s="445"/>
    </row>
    <row r="44875" spans="39:39">
      <c r="AM44875" s="445"/>
    </row>
    <row r="44876" spans="39:39">
      <c r="AM44876" s="445"/>
    </row>
    <row r="44877" spans="39:39">
      <c r="AM44877" s="445"/>
    </row>
    <row r="44878" spans="39:39">
      <c r="AM44878" s="445"/>
    </row>
    <row r="44879" spans="39:39">
      <c r="AM44879" s="445"/>
    </row>
    <row r="44880" spans="39:39">
      <c r="AM44880" s="445"/>
    </row>
    <row r="44881" spans="39:39">
      <c r="AM44881" s="445"/>
    </row>
    <row r="44882" spans="39:39">
      <c r="AM44882" s="445"/>
    </row>
    <row r="44883" spans="39:39">
      <c r="AM44883" s="445"/>
    </row>
    <row r="44884" spans="39:39">
      <c r="AM44884" s="445"/>
    </row>
    <row r="44885" spans="39:39">
      <c r="AM44885" s="445"/>
    </row>
    <row r="44886" spans="39:39">
      <c r="AM44886" s="445"/>
    </row>
    <row r="44887" spans="39:39">
      <c r="AM44887" s="445"/>
    </row>
    <row r="44888" spans="39:39">
      <c r="AM44888" s="445"/>
    </row>
    <row r="44889" spans="39:39">
      <c r="AM44889" s="445"/>
    </row>
    <row r="44890" spans="39:39">
      <c r="AM44890" s="445"/>
    </row>
    <row r="44891" spans="39:39">
      <c r="AM44891" s="445"/>
    </row>
    <row r="44892" spans="39:39">
      <c r="AM44892" s="445"/>
    </row>
    <row r="44893" spans="39:39">
      <c r="AM44893" s="445"/>
    </row>
    <row r="44894" spans="39:39">
      <c r="AM44894" s="445"/>
    </row>
    <row r="44895" spans="39:39">
      <c r="AM44895" s="445"/>
    </row>
    <row r="44896" spans="39:39">
      <c r="AM44896" s="445"/>
    </row>
    <row r="44897" spans="39:39">
      <c r="AM44897" s="445"/>
    </row>
    <row r="44898" spans="39:39">
      <c r="AM44898" s="445"/>
    </row>
    <row r="44899" spans="39:39">
      <c r="AM44899" s="445"/>
    </row>
    <row r="44900" spans="39:39">
      <c r="AM44900" s="445"/>
    </row>
    <row r="44901" spans="39:39">
      <c r="AM44901" s="445"/>
    </row>
    <row r="44902" spans="39:39">
      <c r="AM44902" s="445"/>
    </row>
    <row r="44903" spans="39:39">
      <c r="AM44903" s="445"/>
    </row>
    <row r="44904" spans="39:39">
      <c r="AM44904" s="445"/>
    </row>
    <row r="44905" spans="39:39">
      <c r="AM44905" s="445"/>
    </row>
    <row r="44906" spans="39:39">
      <c r="AM44906" s="445"/>
    </row>
    <row r="44907" spans="39:39">
      <c r="AM44907" s="445"/>
    </row>
    <row r="44908" spans="39:39">
      <c r="AM44908" s="445"/>
    </row>
    <row r="44909" spans="39:39">
      <c r="AM44909" s="445"/>
    </row>
    <row r="44910" spans="39:39">
      <c r="AM44910" s="445"/>
    </row>
    <row r="44911" spans="39:39">
      <c r="AM44911" s="445"/>
    </row>
    <row r="44912" spans="39:39">
      <c r="AM44912" s="445"/>
    </row>
    <row r="44913" spans="39:39">
      <c r="AM44913" s="445"/>
    </row>
    <row r="44914" spans="39:39">
      <c r="AM44914" s="445"/>
    </row>
    <row r="44915" spans="39:39">
      <c r="AM44915" s="445"/>
    </row>
    <row r="44916" spans="39:39">
      <c r="AM44916" s="445"/>
    </row>
    <row r="44917" spans="39:39">
      <c r="AM44917" s="445"/>
    </row>
    <row r="44918" spans="39:39">
      <c r="AM44918" s="445"/>
    </row>
    <row r="44919" spans="39:39">
      <c r="AM44919" s="445"/>
    </row>
    <row r="44920" spans="39:39">
      <c r="AM44920" s="445"/>
    </row>
    <row r="44921" spans="39:39">
      <c r="AM44921" s="445"/>
    </row>
    <row r="44922" spans="39:39">
      <c r="AM44922" s="445"/>
    </row>
    <row r="44923" spans="39:39">
      <c r="AM44923" s="445"/>
    </row>
    <row r="44924" spans="39:39">
      <c r="AM44924" s="445"/>
    </row>
    <row r="44925" spans="39:39">
      <c r="AM44925" s="445"/>
    </row>
    <row r="44926" spans="39:39">
      <c r="AM44926" s="445"/>
    </row>
    <row r="44927" spans="39:39">
      <c r="AM44927" s="445"/>
    </row>
    <row r="44928" spans="39:39">
      <c r="AM44928" s="445"/>
    </row>
    <row r="44929" spans="39:39">
      <c r="AM44929" s="445"/>
    </row>
    <row r="44930" spans="39:39">
      <c r="AM44930" s="445"/>
    </row>
    <row r="44931" spans="39:39">
      <c r="AM44931" s="445"/>
    </row>
    <row r="44932" spans="39:39">
      <c r="AM44932" s="445"/>
    </row>
    <row r="44933" spans="39:39">
      <c r="AM44933" s="445"/>
    </row>
    <row r="44934" spans="39:39">
      <c r="AM44934" s="445"/>
    </row>
    <row r="44935" spans="39:39">
      <c r="AM44935" s="445"/>
    </row>
    <row r="44936" spans="39:39">
      <c r="AM44936" s="445"/>
    </row>
    <row r="44937" spans="39:39">
      <c r="AM44937" s="445"/>
    </row>
    <row r="44938" spans="39:39">
      <c r="AM44938" s="445"/>
    </row>
    <row r="44939" spans="39:39">
      <c r="AM44939" s="445"/>
    </row>
    <row r="44940" spans="39:39">
      <c r="AM44940" s="445"/>
    </row>
    <row r="44941" spans="39:39">
      <c r="AM44941" s="445"/>
    </row>
    <row r="44942" spans="39:39">
      <c r="AM44942" s="445"/>
    </row>
    <row r="44943" spans="39:39">
      <c r="AM44943" s="445"/>
    </row>
    <row r="44944" spans="39:39">
      <c r="AM44944" s="445"/>
    </row>
    <row r="44945" spans="39:39">
      <c r="AM44945" s="445"/>
    </row>
    <row r="44946" spans="39:39">
      <c r="AM44946" s="445"/>
    </row>
    <row r="44947" spans="39:39">
      <c r="AM44947" s="445"/>
    </row>
    <row r="44948" spans="39:39">
      <c r="AM44948" s="445"/>
    </row>
    <row r="44949" spans="39:39">
      <c r="AM44949" s="445"/>
    </row>
    <row r="44950" spans="39:39">
      <c r="AM44950" s="445"/>
    </row>
    <row r="44951" spans="39:39">
      <c r="AM44951" s="445"/>
    </row>
    <row r="44952" spans="39:39">
      <c r="AM44952" s="445"/>
    </row>
    <row r="44953" spans="39:39">
      <c r="AM44953" s="445"/>
    </row>
    <row r="44954" spans="39:39">
      <c r="AM44954" s="445"/>
    </row>
    <row r="44955" spans="39:39">
      <c r="AM44955" s="445"/>
    </row>
    <row r="44956" spans="39:39">
      <c r="AM44956" s="445"/>
    </row>
    <row r="44957" spans="39:39">
      <c r="AM44957" s="445"/>
    </row>
    <row r="44958" spans="39:39">
      <c r="AM44958" s="445"/>
    </row>
    <row r="44959" spans="39:39">
      <c r="AM44959" s="445"/>
    </row>
    <row r="44960" spans="39:39">
      <c r="AM44960" s="445"/>
    </row>
    <row r="44961" spans="39:39">
      <c r="AM44961" s="445"/>
    </row>
    <row r="44962" spans="39:39">
      <c r="AM44962" s="445"/>
    </row>
    <row r="44963" spans="39:39">
      <c r="AM44963" s="445"/>
    </row>
    <row r="44964" spans="39:39">
      <c r="AM44964" s="445"/>
    </row>
    <row r="44965" spans="39:39">
      <c r="AM44965" s="445"/>
    </row>
    <row r="44966" spans="39:39">
      <c r="AM44966" s="445"/>
    </row>
    <row r="44967" spans="39:39">
      <c r="AM44967" s="445"/>
    </row>
    <row r="44968" spans="39:39">
      <c r="AM44968" s="445"/>
    </row>
    <row r="44969" spans="39:39">
      <c r="AM44969" s="445"/>
    </row>
    <row r="44970" spans="39:39">
      <c r="AM44970" s="445"/>
    </row>
    <row r="44971" spans="39:39">
      <c r="AM44971" s="445"/>
    </row>
    <row r="44972" spans="39:39">
      <c r="AM44972" s="445"/>
    </row>
    <row r="44973" spans="39:39">
      <c r="AM44973" s="445"/>
    </row>
    <row r="44974" spans="39:39">
      <c r="AM44974" s="445"/>
    </row>
    <row r="44975" spans="39:39">
      <c r="AM44975" s="445"/>
    </row>
    <row r="44976" spans="39:39">
      <c r="AM44976" s="445"/>
    </row>
    <row r="44977" spans="39:39">
      <c r="AM44977" s="445"/>
    </row>
    <row r="44978" spans="39:39">
      <c r="AM44978" s="445"/>
    </row>
    <row r="44979" spans="39:39">
      <c r="AM44979" s="445"/>
    </row>
    <row r="44980" spans="39:39">
      <c r="AM44980" s="445"/>
    </row>
    <row r="44981" spans="39:39">
      <c r="AM44981" s="445"/>
    </row>
    <row r="44982" spans="39:39">
      <c r="AM44982" s="445"/>
    </row>
    <row r="44983" spans="39:39">
      <c r="AM44983" s="445"/>
    </row>
    <row r="44984" spans="39:39">
      <c r="AM44984" s="445"/>
    </row>
    <row r="44985" spans="39:39">
      <c r="AM44985" s="445"/>
    </row>
    <row r="44986" spans="39:39">
      <c r="AM44986" s="445"/>
    </row>
    <row r="44987" spans="39:39">
      <c r="AM44987" s="445"/>
    </row>
    <row r="44988" spans="39:39">
      <c r="AM44988" s="445"/>
    </row>
    <row r="44989" spans="39:39">
      <c r="AM44989" s="445"/>
    </row>
    <row r="44990" spans="39:39">
      <c r="AM44990" s="445"/>
    </row>
    <row r="44991" spans="39:39">
      <c r="AM44991" s="445"/>
    </row>
    <row r="44992" spans="39:39">
      <c r="AM44992" s="445"/>
    </row>
    <row r="44993" spans="39:39">
      <c r="AM44993" s="445"/>
    </row>
    <row r="44994" spans="39:39">
      <c r="AM44994" s="445"/>
    </row>
    <row r="44995" spans="39:39">
      <c r="AM44995" s="445"/>
    </row>
    <row r="44996" spans="39:39">
      <c r="AM44996" s="445"/>
    </row>
    <row r="44997" spans="39:39">
      <c r="AM44997" s="445"/>
    </row>
    <row r="44998" spans="39:39">
      <c r="AM44998" s="445"/>
    </row>
    <row r="44999" spans="39:39">
      <c r="AM44999" s="445"/>
    </row>
    <row r="45000" spans="39:39">
      <c r="AM45000" s="445"/>
    </row>
    <row r="45001" spans="39:39">
      <c r="AM45001" s="445"/>
    </row>
    <row r="45002" spans="39:39">
      <c r="AM45002" s="445"/>
    </row>
    <row r="45003" spans="39:39">
      <c r="AM45003" s="445"/>
    </row>
    <row r="45004" spans="39:39">
      <c r="AM45004" s="445"/>
    </row>
    <row r="45005" spans="39:39">
      <c r="AM45005" s="445"/>
    </row>
    <row r="45006" spans="39:39">
      <c r="AM45006" s="445"/>
    </row>
    <row r="45007" spans="39:39">
      <c r="AM45007" s="445"/>
    </row>
    <row r="45008" spans="39:39">
      <c r="AM45008" s="445"/>
    </row>
    <row r="45009" spans="39:39">
      <c r="AM45009" s="445"/>
    </row>
    <row r="45010" spans="39:39">
      <c r="AM45010" s="445"/>
    </row>
    <row r="45011" spans="39:39">
      <c r="AM45011" s="445"/>
    </row>
    <row r="45012" spans="39:39">
      <c r="AM45012" s="445"/>
    </row>
    <row r="45013" spans="39:39">
      <c r="AM45013" s="445"/>
    </row>
    <row r="45014" spans="39:39">
      <c r="AM45014" s="445"/>
    </row>
    <row r="45015" spans="39:39">
      <c r="AM45015" s="445"/>
    </row>
    <row r="45016" spans="39:39">
      <c r="AM45016" s="445"/>
    </row>
    <row r="45017" spans="39:39">
      <c r="AM45017" s="445"/>
    </row>
    <row r="45018" spans="39:39">
      <c r="AM45018" s="445"/>
    </row>
    <row r="45019" spans="39:39">
      <c r="AM45019" s="445"/>
    </row>
    <row r="45020" spans="39:39">
      <c r="AM45020" s="445"/>
    </row>
    <row r="45021" spans="39:39">
      <c r="AM45021" s="445"/>
    </row>
    <row r="45022" spans="39:39">
      <c r="AM45022" s="445"/>
    </row>
    <row r="45023" spans="39:39">
      <c r="AM45023" s="445"/>
    </row>
    <row r="45024" spans="39:39">
      <c r="AM45024" s="445"/>
    </row>
    <row r="45025" spans="39:39">
      <c r="AM45025" s="445"/>
    </row>
    <row r="45026" spans="39:39">
      <c r="AM45026" s="445"/>
    </row>
    <row r="45027" spans="39:39">
      <c r="AM45027" s="445"/>
    </row>
    <row r="45028" spans="39:39">
      <c r="AM45028" s="445"/>
    </row>
    <row r="45029" spans="39:39">
      <c r="AM45029" s="445"/>
    </row>
    <row r="45030" spans="39:39">
      <c r="AM45030" s="445"/>
    </row>
    <row r="45031" spans="39:39">
      <c r="AM45031" s="445"/>
    </row>
    <row r="45032" spans="39:39">
      <c r="AM45032" s="445"/>
    </row>
    <row r="45033" spans="39:39">
      <c r="AM45033" s="445"/>
    </row>
    <row r="45034" spans="39:39">
      <c r="AM45034" s="445"/>
    </row>
    <row r="45035" spans="39:39">
      <c r="AM45035" s="445"/>
    </row>
    <row r="45036" spans="39:39">
      <c r="AM45036" s="445"/>
    </row>
    <row r="45037" spans="39:39">
      <c r="AM45037" s="445"/>
    </row>
    <row r="45038" spans="39:39">
      <c r="AM45038" s="445"/>
    </row>
    <row r="45039" spans="39:39">
      <c r="AM45039" s="445"/>
    </row>
    <row r="45040" spans="39:39">
      <c r="AM45040" s="445"/>
    </row>
    <row r="45041" spans="39:39">
      <c r="AM45041" s="445"/>
    </row>
    <row r="45042" spans="39:39">
      <c r="AM45042" s="445"/>
    </row>
    <row r="45043" spans="39:39">
      <c r="AM45043" s="445"/>
    </row>
    <row r="45044" spans="39:39">
      <c r="AM45044" s="445"/>
    </row>
    <row r="45045" spans="39:39">
      <c r="AM45045" s="445"/>
    </row>
    <row r="45046" spans="39:39">
      <c r="AM45046" s="445"/>
    </row>
    <row r="45047" spans="39:39">
      <c r="AM45047" s="445"/>
    </row>
    <row r="45048" spans="39:39">
      <c r="AM45048" s="445"/>
    </row>
    <row r="45049" spans="39:39">
      <c r="AM45049" s="445"/>
    </row>
    <row r="45050" spans="39:39">
      <c r="AM45050" s="445"/>
    </row>
    <row r="45051" spans="39:39">
      <c r="AM45051" s="445"/>
    </row>
    <row r="45052" spans="39:39">
      <c r="AM45052" s="445"/>
    </row>
    <row r="45053" spans="39:39">
      <c r="AM45053" s="445"/>
    </row>
    <row r="45054" spans="39:39">
      <c r="AM45054" s="445"/>
    </row>
    <row r="45055" spans="39:39">
      <c r="AM45055" s="445"/>
    </row>
    <row r="45056" spans="39:39">
      <c r="AM45056" s="445"/>
    </row>
    <row r="45057" spans="39:39">
      <c r="AM45057" s="445"/>
    </row>
    <row r="45058" spans="39:39">
      <c r="AM45058" s="445"/>
    </row>
    <row r="45059" spans="39:39">
      <c r="AM45059" s="445"/>
    </row>
    <row r="45060" spans="39:39">
      <c r="AM45060" s="445"/>
    </row>
    <row r="45061" spans="39:39">
      <c r="AM45061" s="445"/>
    </row>
    <row r="45062" spans="39:39">
      <c r="AM45062" s="445"/>
    </row>
    <row r="45063" spans="39:39">
      <c r="AM45063" s="445"/>
    </row>
    <row r="45064" spans="39:39">
      <c r="AM45064" s="445"/>
    </row>
    <row r="45065" spans="39:39">
      <c r="AM45065" s="445"/>
    </row>
    <row r="45066" spans="39:39">
      <c r="AM45066" s="445"/>
    </row>
    <row r="45067" spans="39:39">
      <c r="AM45067" s="445"/>
    </row>
    <row r="45068" spans="39:39">
      <c r="AM45068" s="445"/>
    </row>
    <row r="45069" spans="39:39">
      <c r="AM45069" s="445"/>
    </row>
    <row r="45070" spans="39:39">
      <c r="AM45070" s="445"/>
    </row>
    <row r="45071" spans="39:39">
      <c r="AM45071" s="445"/>
    </row>
    <row r="45072" spans="39:39">
      <c r="AM45072" s="445"/>
    </row>
    <row r="45073" spans="39:39">
      <c r="AM45073" s="445"/>
    </row>
    <row r="45074" spans="39:39">
      <c r="AM45074" s="445"/>
    </row>
    <row r="45075" spans="39:39">
      <c r="AM45075" s="445"/>
    </row>
    <row r="45076" spans="39:39">
      <c r="AM45076" s="445"/>
    </row>
    <row r="45077" spans="39:39">
      <c r="AM45077" s="445"/>
    </row>
    <row r="45078" spans="39:39">
      <c r="AM45078" s="445"/>
    </row>
    <row r="45079" spans="39:39">
      <c r="AM45079" s="445"/>
    </row>
    <row r="45080" spans="39:39">
      <c r="AM45080" s="445"/>
    </row>
    <row r="45081" spans="39:39">
      <c r="AM45081" s="445"/>
    </row>
    <row r="45082" spans="39:39">
      <c r="AM45082" s="445"/>
    </row>
    <row r="45083" spans="39:39">
      <c r="AM45083" s="445"/>
    </row>
    <row r="45084" spans="39:39">
      <c r="AM45084" s="445"/>
    </row>
    <row r="45085" spans="39:39">
      <c r="AM45085" s="445"/>
    </row>
    <row r="45086" spans="39:39">
      <c r="AM45086" s="445"/>
    </row>
    <row r="45087" spans="39:39">
      <c r="AM45087" s="445"/>
    </row>
    <row r="45088" spans="39:39">
      <c r="AM45088" s="445"/>
    </row>
    <row r="45089" spans="39:39">
      <c r="AM45089" s="445"/>
    </row>
    <row r="45090" spans="39:39">
      <c r="AM45090" s="445"/>
    </row>
    <row r="45091" spans="39:39">
      <c r="AM45091" s="445"/>
    </row>
    <row r="45092" spans="39:39">
      <c r="AM45092" s="445"/>
    </row>
    <row r="45093" spans="39:39">
      <c r="AM45093" s="445"/>
    </row>
    <row r="45094" spans="39:39">
      <c r="AM45094" s="445"/>
    </row>
    <row r="45095" spans="39:39">
      <c r="AM45095" s="445"/>
    </row>
    <row r="45096" spans="39:39">
      <c r="AM45096" s="445"/>
    </row>
    <row r="45097" spans="39:39">
      <c r="AM45097" s="445"/>
    </row>
    <row r="45098" spans="39:39">
      <c r="AM45098" s="445"/>
    </row>
    <row r="45099" spans="39:39">
      <c r="AM45099" s="445"/>
    </row>
    <row r="45100" spans="39:39">
      <c r="AM45100" s="445"/>
    </row>
    <row r="45101" spans="39:39">
      <c r="AM45101" s="445"/>
    </row>
    <row r="45102" spans="39:39">
      <c r="AM45102" s="445"/>
    </row>
    <row r="45103" spans="39:39">
      <c r="AM45103" s="445"/>
    </row>
    <row r="45104" spans="39:39">
      <c r="AM45104" s="445"/>
    </row>
    <row r="45105" spans="39:39">
      <c r="AM45105" s="445"/>
    </row>
    <row r="45106" spans="39:39">
      <c r="AM45106" s="445"/>
    </row>
    <row r="45107" spans="39:39">
      <c r="AM45107" s="445"/>
    </row>
    <row r="45108" spans="39:39">
      <c r="AM45108" s="445"/>
    </row>
    <row r="45109" spans="39:39">
      <c r="AM45109" s="445"/>
    </row>
    <row r="45110" spans="39:39">
      <c r="AM45110" s="445"/>
    </row>
    <row r="45111" spans="39:39">
      <c r="AM45111" s="445"/>
    </row>
    <row r="45112" spans="39:39">
      <c r="AM45112" s="445"/>
    </row>
    <row r="45113" spans="39:39">
      <c r="AM45113" s="445"/>
    </row>
    <row r="45114" spans="39:39">
      <c r="AM45114" s="445"/>
    </row>
    <row r="45115" spans="39:39">
      <c r="AM45115" s="445"/>
    </row>
    <row r="45116" spans="39:39">
      <c r="AM45116" s="445"/>
    </row>
    <row r="45117" spans="39:39">
      <c r="AM45117" s="445"/>
    </row>
    <row r="45118" spans="39:39">
      <c r="AM45118" s="445"/>
    </row>
    <row r="45119" spans="39:39">
      <c r="AM45119" s="445"/>
    </row>
    <row r="45120" spans="39:39">
      <c r="AM45120" s="445"/>
    </row>
    <row r="45121" spans="39:39">
      <c r="AM45121" s="445"/>
    </row>
    <row r="45122" spans="39:39">
      <c r="AM45122" s="445"/>
    </row>
    <row r="45123" spans="39:39">
      <c r="AM45123" s="445"/>
    </row>
    <row r="45124" spans="39:39">
      <c r="AM45124" s="445"/>
    </row>
    <row r="45125" spans="39:39">
      <c r="AM45125" s="445"/>
    </row>
    <row r="45126" spans="39:39">
      <c r="AM45126" s="445"/>
    </row>
    <row r="45127" spans="39:39">
      <c r="AM45127" s="445"/>
    </row>
    <row r="45128" spans="39:39">
      <c r="AM45128" s="445"/>
    </row>
    <row r="45129" spans="39:39">
      <c r="AM45129" s="445"/>
    </row>
    <row r="45130" spans="39:39">
      <c r="AM45130" s="445"/>
    </row>
    <row r="45131" spans="39:39">
      <c r="AM45131" s="445"/>
    </row>
    <row r="45132" spans="39:39">
      <c r="AM45132" s="445"/>
    </row>
    <row r="45133" spans="39:39">
      <c r="AM45133" s="445"/>
    </row>
    <row r="45134" spans="39:39">
      <c r="AM45134" s="445"/>
    </row>
    <row r="45135" spans="39:39">
      <c r="AM45135" s="445"/>
    </row>
    <row r="45136" spans="39:39">
      <c r="AM45136" s="445"/>
    </row>
    <row r="45137" spans="39:39">
      <c r="AM45137" s="445"/>
    </row>
    <row r="45138" spans="39:39">
      <c r="AM45138" s="445"/>
    </row>
    <row r="45139" spans="39:39">
      <c r="AM45139" s="445"/>
    </row>
    <row r="45140" spans="39:39">
      <c r="AM45140" s="445"/>
    </row>
    <row r="45141" spans="39:39">
      <c r="AM45141" s="445"/>
    </row>
    <row r="45142" spans="39:39">
      <c r="AM45142" s="445"/>
    </row>
    <row r="45143" spans="39:39">
      <c r="AM45143" s="445"/>
    </row>
    <row r="45144" spans="39:39">
      <c r="AM45144" s="445"/>
    </row>
    <row r="45145" spans="39:39">
      <c r="AM45145" s="445"/>
    </row>
    <row r="45146" spans="39:39">
      <c r="AM45146" s="445"/>
    </row>
    <row r="45147" spans="39:39">
      <c r="AM45147" s="445"/>
    </row>
    <row r="45148" spans="39:39">
      <c r="AM45148" s="445"/>
    </row>
    <row r="45149" spans="39:39">
      <c r="AM45149" s="445"/>
    </row>
    <row r="45150" spans="39:39">
      <c r="AM45150" s="445"/>
    </row>
    <row r="45151" spans="39:39">
      <c r="AM45151" s="445"/>
    </row>
    <row r="45152" spans="39:39">
      <c r="AM45152" s="445"/>
    </row>
    <row r="45153" spans="39:39">
      <c r="AM45153" s="445"/>
    </row>
    <row r="45154" spans="39:39">
      <c r="AM45154" s="445"/>
    </row>
    <row r="45155" spans="39:39">
      <c r="AM45155" s="445"/>
    </row>
    <row r="45156" spans="39:39">
      <c r="AM45156" s="445"/>
    </row>
    <row r="45157" spans="39:39">
      <c r="AM45157" s="445"/>
    </row>
    <row r="45158" spans="39:39">
      <c r="AM45158" s="445"/>
    </row>
    <row r="45159" spans="39:39">
      <c r="AM45159" s="445"/>
    </row>
    <row r="45160" spans="39:39">
      <c r="AM45160" s="445"/>
    </row>
    <row r="45161" spans="39:39">
      <c r="AM45161" s="445"/>
    </row>
    <row r="45162" spans="39:39">
      <c r="AM45162" s="445"/>
    </row>
    <row r="45163" spans="39:39">
      <c r="AM45163" s="445"/>
    </row>
    <row r="45164" spans="39:39">
      <c r="AM45164" s="445"/>
    </row>
    <row r="45165" spans="39:39">
      <c r="AM45165" s="445"/>
    </row>
    <row r="45166" spans="39:39">
      <c r="AM45166" s="445"/>
    </row>
    <row r="45167" spans="39:39">
      <c r="AM45167" s="445"/>
    </row>
    <row r="45168" spans="39:39">
      <c r="AM45168" s="445"/>
    </row>
    <row r="45169" spans="39:39">
      <c r="AM45169" s="445"/>
    </row>
    <row r="45170" spans="39:39">
      <c r="AM45170" s="445"/>
    </row>
    <row r="45171" spans="39:39">
      <c r="AM45171" s="445"/>
    </row>
    <row r="45172" spans="39:39">
      <c r="AM45172" s="445"/>
    </row>
    <row r="45173" spans="39:39">
      <c r="AM45173" s="445"/>
    </row>
    <row r="45174" spans="39:39">
      <c r="AM45174" s="445"/>
    </row>
    <row r="45175" spans="39:39">
      <c r="AM45175" s="445"/>
    </row>
    <row r="45176" spans="39:39">
      <c r="AM45176" s="445"/>
    </row>
    <row r="45177" spans="39:39">
      <c r="AM45177" s="445"/>
    </row>
    <row r="45178" spans="39:39">
      <c r="AM45178" s="445"/>
    </row>
    <row r="45179" spans="39:39">
      <c r="AM45179" s="445"/>
    </row>
    <row r="45180" spans="39:39">
      <c r="AM45180" s="445"/>
    </row>
    <row r="45181" spans="39:39">
      <c r="AM45181" s="445"/>
    </row>
    <row r="45182" spans="39:39">
      <c r="AM45182" s="445"/>
    </row>
    <row r="45183" spans="39:39">
      <c r="AM45183" s="445"/>
    </row>
    <row r="45184" spans="39:39">
      <c r="AM45184" s="445"/>
    </row>
    <row r="45185" spans="39:39">
      <c r="AM45185" s="445"/>
    </row>
    <row r="45186" spans="39:39">
      <c r="AM45186" s="445"/>
    </row>
    <row r="45187" spans="39:39">
      <c r="AM45187" s="445"/>
    </row>
    <row r="45188" spans="39:39">
      <c r="AM45188" s="445"/>
    </row>
    <row r="45189" spans="39:39">
      <c r="AM45189" s="445"/>
    </row>
    <row r="45190" spans="39:39">
      <c r="AM45190" s="445"/>
    </row>
    <row r="45191" spans="39:39">
      <c r="AM45191" s="445"/>
    </row>
    <row r="45192" spans="39:39">
      <c r="AM45192" s="445"/>
    </row>
    <row r="45193" spans="39:39">
      <c r="AM45193" s="445"/>
    </row>
    <row r="45194" spans="39:39">
      <c r="AM45194" s="445"/>
    </row>
    <row r="45195" spans="39:39">
      <c r="AM45195" s="445"/>
    </row>
    <row r="45196" spans="39:39">
      <c r="AM45196" s="445"/>
    </row>
    <row r="45197" spans="39:39">
      <c r="AM45197" s="445"/>
    </row>
    <row r="45198" spans="39:39">
      <c r="AM45198" s="445"/>
    </row>
    <row r="45199" spans="39:39">
      <c r="AM45199" s="445"/>
    </row>
    <row r="45200" spans="39:39">
      <c r="AM45200" s="445"/>
    </row>
    <row r="45201" spans="39:39">
      <c r="AM45201" s="445"/>
    </row>
    <row r="45202" spans="39:39">
      <c r="AM45202" s="445"/>
    </row>
    <row r="45203" spans="39:39">
      <c r="AM45203" s="445"/>
    </row>
    <row r="45204" spans="39:39">
      <c r="AM45204" s="445"/>
    </row>
    <row r="45205" spans="39:39">
      <c r="AM45205" s="445"/>
    </row>
    <row r="45206" spans="39:39">
      <c r="AM45206" s="445"/>
    </row>
    <row r="45207" spans="39:39">
      <c r="AM45207" s="445"/>
    </row>
    <row r="45208" spans="39:39">
      <c r="AM45208" s="445"/>
    </row>
    <row r="45209" spans="39:39">
      <c r="AM45209" s="445"/>
    </row>
    <row r="45210" spans="39:39">
      <c r="AM45210" s="445"/>
    </row>
    <row r="45211" spans="39:39">
      <c r="AM45211" s="445"/>
    </row>
    <row r="45212" spans="39:39">
      <c r="AM45212" s="445"/>
    </row>
    <row r="45213" spans="39:39">
      <c r="AM45213" s="445"/>
    </row>
    <row r="45214" spans="39:39">
      <c r="AM45214" s="445"/>
    </row>
    <row r="45215" spans="39:39">
      <c r="AM45215" s="445"/>
    </row>
    <row r="45216" spans="39:39">
      <c r="AM45216" s="445"/>
    </row>
    <row r="45217" spans="39:39">
      <c r="AM45217" s="445"/>
    </row>
    <row r="45218" spans="39:39">
      <c r="AM45218" s="445"/>
    </row>
    <row r="45219" spans="39:39">
      <c r="AM45219" s="445"/>
    </row>
    <row r="45220" spans="39:39">
      <c r="AM45220" s="445"/>
    </row>
    <row r="45221" spans="39:39">
      <c r="AM45221" s="445"/>
    </row>
    <row r="45222" spans="39:39">
      <c r="AM45222" s="445"/>
    </row>
    <row r="45223" spans="39:39">
      <c r="AM45223" s="445"/>
    </row>
    <row r="45224" spans="39:39">
      <c r="AM45224" s="445"/>
    </row>
    <row r="45225" spans="39:39">
      <c r="AM45225" s="445"/>
    </row>
    <row r="45226" spans="39:39">
      <c r="AM45226" s="445"/>
    </row>
    <row r="45227" spans="39:39">
      <c r="AM45227" s="445"/>
    </row>
    <row r="45228" spans="39:39">
      <c r="AM45228" s="445"/>
    </row>
    <row r="45229" spans="39:39">
      <c r="AM45229" s="445"/>
    </row>
    <row r="45230" spans="39:39">
      <c r="AM45230" s="445"/>
    </row>
    <row r="45231" spans="39:39">
      <c r="AM45231" s="445"/>
    </row>
    <row r="45232" spans="39:39">
      <c r="AM45232" s="445"/>
    </row>
    <row r="45233" spans="39:39">
      <c r="AM45233" s="445"/>
    </row>
    <row r="45234" spans="39:39">
      <c r="AM45234" s="445"/>
    </row>
    <row r="45235" spans="39:39">
      <c r="AM45235" s="445"/>
    </row>
    <row r="45236" spans="39:39">
      <c r="AM45236" s="445"/>
    </row>
    <row r="45237" spans="39:39">
      <c r="AM45237" s="445"/>
    </row>
    <row r="45238" spans="39:39">
      <c r="AM45238" s="445"/>
    </row>
    <row r="45239" spans="39:39">
      <c r="AM45239" s="445"/>
    </row>
    <row r="45240" spans="39:39">
      <c r="AM45240" s="445"/>
    </row>
    <row r="45241" spans="39:39">
      <c r="AM45241" s="445"/>
    </row>
    <row r="45242" spans="39:39">
      <c r="AM45242" s="445"/>
    </row>
    <row r="45243" spans="39:39">
      <c r="AM45243" s="445"/>
    </row>
    <row r="45244" spans="39:39">
      <c r="AM45244" s="445"/>
    </row>
    <row r="45245" spans="39:39">
      <c r="AM45245" s="445"/>
    </row>
    <row r="45246" spans="39:39">
      <c r="AM45246" s="445"/>
    </row>
    <row r="45247" spans="39:39">
      <c r="AM45247" s="445"/>
    </row>
    <row r="45248" spans="39:39">
      <c r="AM45248" s="445"/>
    </row>
    <row r="45249" spans="39:39">
      <c r="AM45249" s="445"/>
    </row>
    <row r="45250" spans="39:39">
      <c r="AM45250" s="445"/>
    </row>
    <row r="45251" spans="39:39">
      <c r="AM45251" s="445"/>
    </row>
    <row r="45252" spans="39:39">
      <c r="AM45252" s="445"/>
    </row>
    <row r="45253" spans="39:39">
      <c r="AM45253" s="445"/>
    </row>
    <row r="45254" spans="39:39">
      <c r="AM45254" s="445"/>
    </row>
    <row r="45255" spans="39:39">
      <c r="AM45255" s="445"/>
    </row>
    <row r="45256" spans="39:39">
      <c r="AM45256" s="445"/>
    </row>
    <row r="45257" spans="39:39">
      <c r="AM45257" s="445"/>
    </row>
    <row r="45258" spans="39:39">
      <c r="AM45258" s="445"/>
    </row>
    <row r="45259" spans="39:39">
      <c r="AM45259" s="445"/>
    </row>
    <row r="45260" spans="39:39">
      <c r="AM45260" s="445"/>
    </row>
    <row r="45261" spans="39:39">
      <c r="AM45261" s="445"/>
    </row>
    <row r="45262" spans="39:39">
      <c r="AM45262" s="445"/>
    </row>
    <row r="45263" spans="39:39">
      <c r="AM45263" s="445"/>
    </row>
    <row r="45264" spans="39:39">
      <c r="AM45264" s="445"/>
    </row>
    <row r="45265" spans="39:39">
      <c r="AM45265" s="445"/>
    </row>
    <row r="45266" spans="39:39">
      <c r="AM45266" s="445"/>
    </row>
    <row r="45267" spans="39:39">
      <c r="AM45267" s="445"/>
    </row>
    <row r="45268" spans="39:39">
      <c r="AM45268" s="445"/>
    </row>
    <row r="45269" spans="39:39">
      <c r="AM45269" s="445"/>
    </row>
    <row r="45270" spans="39:39">
      <c r="AM45270" s="445"/>
    </row>
    <row r="45271" spans="39:39">
      <c r="AM45271" s="445"/>
    </row>
    <row r="45272" spans="39:39">
      <c r="AM45272" s="445"/>
    </row>
    <row r="45273" spans="39:39">
      <c r="AM45273" s="445"/>
    </row>
    <row r="45274" spans="39:39">
      <c r="AM45274" s="445"/>
    </row>
    <row r="45275" spans="39:39">
      <c r="AM45275" s="445"/>
    </row>
    <row r="45276" spans="39:39">
      <c r="AM45276" s="445"/>
    </row>
    <row r="45277" spans="39:39">
      <c r="AM45277" s="445"/>
    </row>
    <row r="45278" spans="39:39">
      <c r="AM45278" s="445"/>
    </row>
    <row r="45279" spans="39:39">
      <c r="AM45279" s="445"/>
    </row>
    <row r="45280" spans="39:39">
      <c r="AM45280" s="445"/>
    </row>
    <row r="45281" spans="39:39">
      <c r="AM45281" s="445"/>
    </row>
    <row r="45282" spans="39:39">
      <c r="AM45282" s="445"/>
    </row>
    <row r="45283" spans="39:39">
      <c r="AM45283" s="445"/>
    </row>
    <row r="45284" spans="39:39">
      <c r="AM45284" s="445"/>
    </row>
    <row r="45285" spans="39:39">
      <c r="AM45285" s="445"/>
    </row>
    <row r="45286" spans="39:39">
      <c r="AM45286" s="445"/>
    </row>
    <row r="45287" spans="39:39">
      <c r="AM45287" s="445"/>
    </row>
    <row r="45288" spans="39:39">
      <c r="AM45288" s="445"/>
    </row>
    <row r="45289" spans="39:39">
      <c r="AM45289" s="445"/>
    </row>
    <row r="45290" spans="39:39">
      <c r="AM45290" s="445"/>
    </row>
    <row r="45291" spans="39:39">
      <c r="AM45291" s="445"/>
    </row>
    <row r="45292" spans="39:39">
      <c r="AM45292" s="445"/>
    </row>
    <row r="45293" spans="39:39">
      <c r="AM45293" s="445"/>
    </row>
    <row r="45294" spans="39:39">
      <c r="AM45294" s="445"/>
    </row>
    <row r="45295" spans="39:39">
      <c r="AM45295" s="445"/>
    </row>
    <row r="45296" spans="39:39">
      <c r="AM45296" s="445"/>
    </row>
    <row r="45297" spans="39:39">
      <c r="AM45297" s="445"/>
    </row>
    <row r="45298" spans="39:39">
      <c r="AM45298" s="445"/>
    </row>
    <row r="45299" spans="39:39">
      <c r="AM45299" s="445"/>
    </row>
    <row r="45300" spans="39:39">
      <c r="AM45300" s="445"/>
    </row>
    <row r="45301" spans="39:39">
      <c r="AM45301" s="445"/>
    </row>
    <row r="45302" spans="39:39">
      <c r="AM45302" s="445"/>
    </row>
    <row r="45303" spans="39:39">
      <c r="AM45303" s="445"/>
    </row>
    <row r="45304" spans="39:39">
      <c r="AM45304" s="445"/>
    </row>
    <row r="45305" spans="39:39">
      <c r="AM45305" s="445"/>
    </row>
    <row r="45306" spans="39:39">
      <c r="AM45306" s="445"/>
    </row>
    <row r="45307" spans="39:39">
      <c r="AM45307" s="445"/>
    </row>
    <row r="45308" spans="39:39">
      <c r="AM45308" s="445"/>
    </row>
    <row r="45309" spans="39:39">
      <c r="AM45309" s="445"/>
    </row>
    <row r="45310" spans="39:39">
      <c r="AM45310" s="445"/>
    </row>
    <row r="45311" spans="39:39">
      <c r="AM45311" s="445"/>
    </row>
    <row r="45312" spans="39:39">
      <c r="AM45312" s="445"/>
    </row>
    <row r="45313" spans="39:39">
      <c r="AM45313" s="445"/>
    </row>
    <row r="45314" spans="39:39">
      <c r="AM45314" s="445"/>
    </row>
    <row r="45315" spans="39:39">
      <c r="AM45315" s="445"/>
    </row>
    <row r="45316" spans="39:39">
      <c r="AM45316" s="445"/>
    </row>
    <row r="45317" spans="39:39">
      <c r="AM45317" s="445"/>
    </row>
    <row r="45318" spans="39:39">
      <c r="AM45318" s="445"/>
    </row>
    <row r="45319" spans="39:39">
      <c r="AM45319" s="445"/>
    </row>
    <row r="45320" spans="39:39">
      <c r="AM45320" s="445"/>
    </row>
    <row r="45321" spans="39:39">
      <c r="AM45321" s="445"/>
    </row>
    <row r="45322" spans="39:39">
      <c r="AM45322" s="445"/>
    </row>
    <row r="45323" spans="39:39">
      <c r="AM45323" s="445"/>
    </row>
    <row r="45324" spans="39:39">
      <c r="AM45324" s="445"/>
    </row>
    <row r="45325" spans="39:39">
      <c r="AM45325" s="445"/>
    </row>
    <row r="45326" spans="39:39">
      <c r="AM45326" s="445"/>
    </row>
    <row r="45327" spans="39:39">
      <c r="AM45327" s="445"/>
    </row>
    <row r="45328" spans="39:39">
      <c r="AM45328" s="445"/>
    </row>
    <row r="45329" spans="39:39">
      <c r="AM45329" s="445"/>
    </row>
    <row r="45330" spans="39:39">
      <c r="AM45330" s="445"/>
    </row>
    <row r="45331" spans="39:39">
      <c r="AM45331" s="445"/>
    </row>
    <row r="45332" spans="39:39">
      <c r="AM45332" s="445"/>
    </row>
    <row r="45333" spans="39:39">
      <c r="AM45333" s="445"/>
    </row>
    <row r="45334" spans="39:39">
      <c r="AM45334" s="445"/>
    </row>
    <row r="45335" spans="39:39">
      <c r="AM45335" s="445"/>
    </row>
    <row r="45336" spans="39:39">
      <c r="AM45336" s="445"/>
    </row>
    <row r="45337" spans="39:39">
      <c r="AM45337" s="445"/>
    </row>
    <row r="45338" spans="39:39">
      <c r="AM45338" s="445"/>
    </row>
    <row r="45339" spans="39:39">
      <c r="AM45339" s="445"/>
    </row>
    <row r="45340" spans="39:39">
      <c r="AM45340" s="445"/>
    </row>
    <row r="45341" spans="39:39">
      <c r="AM45341" s="445"/>
    </row>
    <row r="45342" spans="39:39">
      <c r="AM45342" s="445"/>
    </row>
    <row r="45343" spans="39:39">
      <c r="AM45343" s="445"/>
    </row>
    <row r="45344" spans="39:39">
      <c r="AM45344" s="445"/>
    </row>
    <row r="45345" spans="39:39">
      <c r="AM45345" s="445"/>
    </row>
    <row r="45346" spans="39:39">
      <c r="AM45346" s="445"/>
    </row>
    <row r="45347" spans="39:39">
      <c r="AM45347" s="445"/>
    </row>
    <row r="45348" spans="39:39">
      <c r="AM45348" s="445"/>
    </row>
    <row r="45349" spans="39:39">
      <c r="AM45349" s="445"/>
    </row>
    <row r="45350" spans="39:39">
      <c r="AM45350" s="445"/>
    </row>
    <row r="45351" spans="39:39">
      <c r="AM45351" s="445"/>
    </row>
    <row r="45352" spans="39:39">
      <c r="AM45352" s="445"/>
    </row>
    <row r="45353" spans="39:39">
      <c r="AM45353" s="445"/>
    </row>
    <row r="45354" spans="39:39">
      <c r="AM45354" s="445"/>
    </row>
    <row r="45355" spans="39:39">
      <c r="AM45355" s="445"/>
    </row>
    <row r="45356" spans="39:39">
      <c r="AM45356" s="445"/>
    </row>
    <row r="45357" spans="39:39">
      <c r="AM45357" s="445"/>
    </row>
    <row r="45358" spans="39:39">
      <c r="AM45358" s="445"/>
    </row>
    <row r="45359" spans="39:39">
      <c r="AM45359" s="445"/>
    </row>
    <row r="45360" spans="39:39">
      <c r="AM45360" s="445"/>
    </row>
    <row r="45361" spans="39:39">
      <c r="AM45361" s="445"/>
    </row>
    <row r="45362" spans="39:39">
      <c r="AM45362" s="445"/>
    </row>
    <row r="45363" spans="39:39">
      <c r="AM45363" s="445"/>
    </row>
    <row r="45364" spans="39:39">
      <c r="AM45364" s="445"/>
    </row>
    <row r="45365" spans="39:39">
      <c r="AM45365" s="445"/>
    </row>
    <row r="45366" spans="39:39">
      <c r="AM45366" s="445"/>
    </row>
    <row r="45367" spans="39:39">
      <c r="AM45367" s="445"/>
    </row>
    <row r="45368" spans="39:39">
      <c r="AM45368" s="445"/>
    </row>
    <row r="45369" spans="39:39">
      <c r="AM45369" s="445"/>
    </row>
    <row r="45370" spans="39:39">
      <c r="AM45370" s="445"/>
    </row>
    <row r="45371" spans="39:39">
      <c r="AM45371" s="445"/>
    </row>
    <row r="45372" spans="39:39">
      <c r="AM45372" s="445"/>
    </row>
    <row r="45373" spans="39:39">
      <c r="AM45373" s="445"/>
    </row>
    <row r="45374" spans="39:39">
      <c r="AM45374" s="445"/>
    </row>
    <row r="45375" spans="39:39">
      <c r="AM45375" s="445"/>
    </row>
    <row r="45376" spans="39:39">
      <c r="AM45376" s="445"/>
    </row>
    <row r="45377" spans="39:39">
      <c r="AM45377" s="445"/>
    </row>
    <row r="45378" spans="39:39">
      <c r="AM45378" s="445"/>
    </row>
    <row r="45379" spans="39:39">
      <c r="AM45379" s="445"/>
    </row>
    <row r="45380" spans="39:39">
      <c r="AM45380" s="445"/>
    </row>
    <row r="45381" spans="39:39">
      <c r="AM45381" s="445"/>
    </row>
    <row r="45382" spans="39:39">
      <c r="AM45382" s="445"/>
    </row>
    <row r="45383" spans="39:39">
      <c r="AM45383" s="445"/>
    </row>
    <row r="45384" spans="39:39">
      <c r="AM45384" s="445"/>
    </row>
    <row r="45385" spans="39:39">
      <c r="AM45385" s="445"/>
    </row>
    <row r="45386" spans="39:39">
      <c r="AM45386" s="445"/>
    </row>
    <row r="45387" spans="39:39">
      <c r="AM45387" s="445"/>
    </row>
    <row r="45388" spans="39:39">
      <c r="AM45388" s="445"/>
    </row>
    <row r="45389" spans="39:39">
      <c r="AM45389" s="445"/>
    </row>
    <row r="45390" spans="39:39">
      <c r="AM45390" s="445"/>
    </row>
    <row r="45391" spans="39:39">
      <c r="AM45391" s="445"/>
    </row>
    <row r="45392" spans="39:39">
      <c r="AM45392" s="445"/>
    </row>
    <row r="45393" spans="39:39">
      <c r="AM45393" s="445"/>
    </row>
    <row r="45394" spans="39:39">
      <c r="AM45394" s="445"/>
    </row>
    <row r="45395" spans="39:39">
      <c r="AM45395" s="445"/>
    </row>
    <row r="45396" spans="39:39">
      <c r="AM45396" s="445"/>
    </row>
    <row r="45397" spans="39:39">
      <c r="AM45397" s="445"/>
    </row>
    <row r="45398" spans="39:39">
      <c r="AM45398" s="445"/>
    </row>
    <row r="45399" spans="39:39">
      <c r="AM45399" s="445"/>
    </row>
    <row r="45400" spans="39:39">
      <c r="AM45400" s="445"/>
    </row>
    <row r="45401" spans="39:39">
      <c r="AM45401" s="445"/>
    </row>
    <row r="45402" spans="39:39">
      <c r="AM45402" s="445"/>
    </row>
    <row r="45403" spans="39:39">
      <c r="AM45403" s="445"/>
    </row>
    <row r="45404" spans="39:39">
      <c r="AM45404" s="445"/>
    </row>
    <row r="45405" spans="39:39">
      <c r="AM45405" s="445"/>
    </row>
    <row r="45406" spans="39:39">
      <c r="AM45406" s="445"/>
    </row>
    <row r="45407" spans="39:39">
      <c r="AM45407" s="445"/>
    </row>
    <row r="45408" spans="39:39">
      <c r="AM45408" s="445"/>
    </row>
    <row r="45409" spans="39:39">
      <c r="AM45409" s="445"/>
    </row>
    <row r="45410" spans="39:39">
      <c r="AM45410" s="445"/>
    </row>
    <row r="45411" spans="39:39">
      <c r="AM45411" s="445"/>
    </row>
    <row r="45412" spans="39:39">
      <c r="AM45412" s="445"/>
    </row>
    <row r="45413" spans="39:39">
      <c r="AM45413" s="445"/>
    </row>
    <row r="45414" spans="39:39">
      <c r="AM45414" s="445"/>
    </row>
    <row r="45415" spans="39:39">
      <c r="AM45415" s="445"/>
    </row>
    <row r="45416" spans="39:39">
      <c r="AM45416" s="445"/>
    </row>
    <row r="45417" spans="39:39">
      <c r="AM45417" s="445"/>
    </row>
    <row r="45418" spans="39:39">
      <c r="AM45418" s="445"/>
    </row>
    <row r="45419" spans="39:39">
      <c r="AM45419" s="445"/>
    </row>
    <row r="45420" spans="39:39">
      <c r="AM45420" s="445"/>
    </row>
    <row r="45421" spans="39:39">
      <c r="AM45421" s="445"/>
    </row>
    <row r="45422" spans="39:39">
      <c r="AM45422" s="445"/>
    </row>
    <row r="45423" spans="39:39">
      <c r="AM45423" s="445"/>
    </row>
    <row r="45424" spans="39:39">
      <c r="AM45424" s="445"/>
    </row>
    <row r="45425" spans="39:39">
      <c r="AM45425" s="445"/>
    </row>
    <row r="45426" spans="39:39">
      <c r="AM45426" s="445"/>
    </row>
    <row r="45427" spans="39:39">
      <c r="AM45427" s="445"/>
    </row>
    <row r="45428" spans="39:39">
      <c r="AM45428" s="445"/>
    </row>
    <row r="45429" spans="39:39">
      <c r="AM45429" s="445"/>
    </row>
    <row r="45430" spans="39:39">
      <c r="AM45430" s="445"/>
    </row>
    <row r="45431" spans="39:39">
      <c r="AM45431" s="445"/>
    </row>
    <row r="45432" spans="39:39">
      <c r="AM45432" s="445"/>
    </row>
    <row r="45433" spans="39:39">
      <c r="AM45433" s="445"/>
    </row>
    <row r="45434" spans="39:39">
      <c r="AM45434" s="445"/>
    </row>
    <row r="45435" spans="39:39">
      <c r="AM45435" s="445"/>
    </row>
    <row r="45436" spans="39:39">
      <c r="AM45436" s="445"/>
    </row>
    <row r="45437" spans="39:39">
      <c r="AM45437" s="445"/>
    </row>
    <row r="45438" spans="39:39">
      <c r="AM45438" s="445"/>
    </row>
    <row r="45439" spans="39:39">
      <c r="AM45439" s="445"/>
    </row>
    <row r="45440" spans="39:39">
      <c r="AM45440" s="445"/>
    </row>
    <row r="45441" spans="39:39">
      <c r="AM45441" s="445"/>
    </row>
    <row r="45442" spans="39:39">
      <c r="AM45442" s="445"/>
    </row>
    <row r="45443" spans="39:39">
      <c r="AM45443" s="445"/>
    </row>
    <row r="45444" spans="39:39">
      <c r="AM45444" s="445"/>
    </row>
    <row r="45445" spans="39:39">
      <c r="AM45445" s="445"/>
    </row>
    <row r="45446" spans="39:39">
      <c r="AM45446" s="445"/>
    </row>
    <row r="45447" spans="39:39">
      <c r="AM45447" s="445"/>
    </row>
    <row r="45448" spans="39:39">
      <c r="AM45448" s="445"/>
    </row>
    <row r="45449" spans="39:39">
      <c r="AM45449" s="445"/>
    </row>
    <row r="45450" spans="39:39">
      <c r="AM45450" s="445"/>
    </row>
    <row r="45451" spans="39:39">
      <c r="AM45451" s="445"/>
    </row>
    <row r="45452" spans="39:39">
      <c r="AM45452" s="445"/>
    </row>
    <row r="45453" spans="39:39">
      <c r="AM45453" s="445"/>
    </row>
    <row r="45454" spans="39:39">
      <c r="AM45454" s="445"/>
    </row>
    <row r="45455" spans="39:39">
      <c r="AM45455" s="445"/>
    </row>
    <row r="45456" spans="39:39">
      <c r="AM45456" s="445"/>
    </row>
    <row r="45457" spans="39:39">
      <c r="AM45457" s="445"/>
    </row>
    <row r="45458" spans="39:39">
      <c r="AM45458" s="445"/>
    </row>
    <row r="45459" spans="39:39">
      <c r="AM45459" s="445"/>
    </row>
    <row r="45460" spans="39:39">
      <c r="AM45460" s="445"/>
    </row>
    <row r="45461" spans="39:39">
      <c r="AM45461" s="445"/>
    </row>
    <row r="45462" spans="39:39">
      <c r="AM45462" s="445"/>
    </row>
    <row r="45463" spans="39:39">
      <c r="AM45463" s="445"/>
    </row>
    <row r="45464" spans="39:39">
      <c r="AM45464" s="445"/>
    </row>
    <row r="45465" spans="39:39">
      <c r="AM45465" s="445"/>
    </row>
    <row r="45466" spans="39:39">
      <c r="AM45466" s="445"/>
    </row>
    <row r="45467" spans="39:39">
      <c r="AM45467" s="445"/>
    </row>
    <row r="45468" spans="39:39">
      <c r="AM45468" s="445"/>
    </row>
    <row r="45469" spans="39:39">
      <c r="AM45469" s="445"/>
    </row>
    <row r="45470" spans="39:39">
      <c r="AM45470" s="445"/>
    </row>
    <row r="45471" spans="39:39">
      <c r="AM45471" s="445"/>
    </row>
    <row r="45472" spans="39:39">
      <c r="AM45472" s="445"/>
    </row>
    <row r="45473" spans="39:39">
      <c r="AM45473" s="445"/>
    </row>
    <row r="45474" spans="39:39">
      <c r="AM45474" s="445"/>
    </row>
    <row r="45475" spans="39:39">
      <c r="AM45475" s="445"/>
    </row>
    <row r="45476" spans="39:39">
      <c r="AM45476" s="445"/>
    </row>
    <row r="45477" spans="39:39">
      <c r="AM45477" s="445"/>
    </row>
    <row r="45478" spans="39:39">
      <c r="AM45478" s="445"/>
    </row>
    <row r="45479" spans="39:39">
      <c r="AM45479" s="445"/>
    </row>
    <row r="45480" spans="39:39">
      <c r="AM45480" s="445"/>
    </row>
    <row r="45481" spans="39:39">
      <c r="AM45481" s="445"/>
    </row>
    <row r="45482" spans="39:39">
      <c r="AM45482" s="445"/>
    </row>
    <row r="45483" spans="39:39">
      <c r="AM45483" s="445"/>
    </row>
    <row r="45484" spans="39:39">
      <c r="AM45484" s="445"/>
    </row>
    <row r="45485" spans="39:39">
      <c r="AM45485" s="445"/>
    </row>
    <row r="45486" spans="39:39">
      <c r="AM45486" s="445"/>
    </row>
    <row r="45487" spans="39:39">
      <c r="AM45487" s="445"/>
    </row>
    <row r="45488" spans="39:39">
      <c r="AM45488" s="445"/>
    </row>
    <row r="45489" spans="39:39">
      <c r="AM45489" s="445"/>
    </row>
    <row r="45490" spans="39:39">
      <c r="AM45490" s="445"/>
    </row>
    <row r="45491" spans="39:39">
      <c r="AM45491" s="445"/>
    </row>
    <row r="45492" spans="39:39">
      <c r="AM45492" s="445"/>
    </row>
    <row r="45493" spans="39:39">
      <c r="AM45493" s="445"/>
    </row>
    <row r="45494" spans="39:39">
      <c r="AM45494" s="445"/>
    </row>
    <row r="45495" spans="39:39">
      <c r="AM45495" s="445"/>
    </row>
    <row r="45496" spans="39:39">
      <c r="AM45496" s="445"/>
    </row>
    <row r="45497" spans="39:39">
      <c r="AM45497" s="445"/>
    </row>
    <row r="45498" spans="39:39">
      <c r="AM45498" s="445"/>
    </row>
    <row r="45499" spans="39:39">
      <c r="AM45499" s="445"/>
    </row>
    <row r="45500" spans="39:39">
      <c r="AM45500" s="445"/>
    </row>
    <row r="45501" spans="39:39">
      <c r="AM45501" s="445"/>
    </row>
    <row r="45502" spans="39:39">
      <c r="AM45502" s="445"/>
    </row>
    <row r="45503" spans="39:39">
      <c r="AM45503" s="445"/>
    </row>
    <row r="45504" spans="39:39">
      <c r="AM45504" s="445"/>
    </row>
    <row r="45505" spans="39:39">
      <c r="AM45505" s="445"/>
    </row>
    <row r="45506" spans="39:39">
      <c r="AM45506" s="445"/>
    </row>
    <row r="45507" spans="39:39">
      <c r="AM45507" s="445"/>
    </row>
    <row r="45508" spans="39:39">
      <c r="AM45508" s="445"/>
    </row>
    <row r="45509" spans="39:39">
      <c r="AM45509" s="445"/>
    </row>
    <row r="45510" spans="39:39">
      <c r="AM45510" s="445"/>
    </row>
    <row r="45511" spans="39:39">
      <c r="AM45511" s="445"/>
    </row>
    <row r="45512" spans="39:39">
      <c r="AM45512" s="445"/>
    </row>
    <row r="45513" spans="39:39">
      <c r="AM45513" s="445"/>
    </row>
    <row r="45514" spans="39:39">
      <c r="AM45514" s="445"/>
    </row>
    <row r="45515" spans="39:39">
      <c r="AM45515" s="445"/>
    </row>
    <row r="45516" spans="39:39">
      <c r="AM45516" s="445"/>
    </row>
    <row r="45517" spans="39:39">
      <c r="AM45517" s="445"/>
    </row>
    <row r="45518" spans="39:39">
      <c r="AM45518" s="445"/>
    </row>
    <row r="45519" spans="39:39">
      <c r="AM45519" s="445"/>
    </row>
    <row r="45520" spans="39:39">
      <c r="AM45520" s="445"/>
    </row>
    <row r="45521" spans="39:39">
      <c r="AM45521" s="445"/>
    </row>
    <row r="45522" spans="39:39">
      <c r="AM45522" s="445"/>
    </row>
    <row r="45523" spans="39:39">
      <c r="AM45523" s="445"/>
    </row>
    <row r="45524" spans="39:39">
      <c r="AM45524" s="445"/>
    </row>
    <row r="45525" spans="39:39">
      <c r="AM45525" s="445"/>
    </row>
    <row r="45526" spans="39:39">
      <c r="AM45526" s="445"/>
    </row>
    <row r="45527" spans="39:39">
      <c r="AM45527" s="445"/>
    </row>
    <row r="45528" spans="39:39">
      <c r="AM45528" s="445"/>
    </row>
    <row r="45529" spans="39:39">
      <c r="AM45529" s="445"/>
    </row>
    <row r="45530" spans="39:39">
      <c r="AM45530" s="445"/>
    </row>
    <row r="45531" spans="39:39">
      <c r="AM45531" s="445"/>
    </row>
    <row r="45532" spans="39:39">
      <c r="AM45532" s="445"/>
    </row>
    <row r="45533" spans="39:39">
      <c r="AM45533" s="445"/>
    </row>
    <row r="45534" spans="39:39">
      <c r="AM45534" s="445"/>
    </row>
    <row r="45535" spans="39:39">
      <c r="AM45535" s="445"/>
    </row>
    <row r="45536" spans="39:39">
      <c r="AM45536" s="445"/>
    </row>
    <row r="45537" spans="39:39">
      <c r="AM45537" s="445"/>
    </row>
    <row r="45538" spans="39:39">
      <c r="AM45538" s="445"/>
    </row>
    <row r="45539" spans="39:39">
      <c r="AM45539" s="445"/>
    </row>
    <row r="45540" spans="39:39">
      <c r="AM45540" s="445"/>
    </row>
    <row r="45541" spans="39:39">
      <c r="AM45541" s="445"/>
    </row>
    <row r="45542" spans="39:39">
      <c r="AM45542" s="445"/>
    </row>
    <row r="45543" spans="39:39">
      <c r="AM45543" s="445"/>
    </row>
    <row r="45544" spans="39:39">
      <c r="AM45544" s="445"/>
    </row>
    <row r="45545" spans="39:39">
      <c r="AM45545" s="445"/>
    </row>
    <row r="45546" spans="39:39">
      <c r="AM45546" s="445"/>
    </row>
    <row r="45547" spans="39:39">
      <c r="AM45547" s="445"/>
    </row>
    <row r="45548" spans="39:39">
      <c r="AM45548" s="445"/>
    </row>
    <row r="45549" spans="39:39">
      <c r="AM45549" s="445"/>
    </row>
    <row r="45550" spans="39:39">
      <c r="AM45550" s="445"/>
    </row>
    <row r="45551" spans="39:39">
      <c r="AM45551" s="445"/>
    </row>
    <row r="45552" spans="39:39">
      <c r="AM45552" s="445"/>
    </row>
    <row r="45553" spans="39:39">
      <c r="AM45553" s="445"/>
    </row>
    <row r="45554" spans="39:39">
      <c r="AM45554" s="445"/>
    </row>
    <row r="45555" spans="39:39">
      <c r="AM45555" s="445"/>
    </row>
    <row r="45556" spans="39:39">
      <c r="AM45556" s="445"/>
    </row>
    <row r="45557" spans="39:39">
      <c r="AM45557" s="445"/>
    </row>
    <row r="45558" spans="39:39">
      <c r="AM45558" s="445"/>
    </row>
    <row r="45559" spans="39:39">
      <c r="AM45559" s="445"/>
    </row>
    <row r="45560" spans="39:39">
      <c r="AM45560" s="445"/>
    </row>
    <row r="45561" spans="39:39">
      <c r="AM45561" s="445"/>
    </row>
    <row r="45562" spans="39:39">
      <c r="AM45562" s="445"/>
    </row>
    <row r="45563" spans="39:39">
      <c r="AM45563" s="445"/>
    </row>
    <row r="45564" spans="39:39">
      <c r="AM45564" s="445"/>
    </row>
    <row r="45565" spans="39:39">
      <c r="AM45565" s="445"/>
    </row>
    <row r="45566" spans="39:39">
      <c r="AM45566" s="445"/>
    </row>
    <row r="45567" spans="39:39">
      <c r="AM45567" s="445"/>
    </row>
    <row r="45568" spans="39:39">
      <c r="AM45568" s="445"/>
    </row>
    <row r="45569" spans="39:39">
      <c r="AM45569" s="445"/>
    </row>
    <row r="45570" spans="39:39">
      <c r="AM45570" s="445"/>
    </row>
    <row r="45571" spans="39:39">
      <c r="AM45571" s="445"/>
    </row>
    <row r="45572" spans="39:39">
      <c r="AM45572" s="445"/>
    </row>
    <row r="45573" spans="39:39">
      <c r="AM45573" s="445"/>
    </row>
    <row r="45574" spans="39:39">
      <c r="AM45574" s="445"/>
    </row>
    <row r="45575" spans="39:39">
      <c r="AM45575" s="445"/>
    </row>
    <row r="45576" spans="39:39">
      <c r="AM45576" s="445"/>
    </row>
    <row r="45577" spans="39:39">
      <c r="AM45577" s="445"/>
    </row>
    <row r="45578" spans="39:39">
      <c r="AM45578" s="445"/>
    </row>
    <row r="45579" spans="39:39">
      <c r="AM45579" s="445"/>
    </row>
    <row r="45580" spans="39:39">
      <c r="AM45580" s="445"/>
    </row>
    <row r="45581" spans="39:39">
      <c r="AM45581" s="445"/>
    </row>
    <row r="45582" spans="39:39">
      <c r="AM45582" s="445"/>
    </row>
    <row r="45583" spans="39:39">
      <c r="AM45583" s="445"/>
    </row>
    <row r="45584" spans="39:39">
      <c r="AM45584" s="445"/>
    </row>
    <row r="45585" spans="39:39">
      <c r="AM45585" s="445"/>
    </row>
    <row r="45586" spans="39:39">
      <c r="AM45586" s="445"/>
    </row>
    <row r="45587" spans="39:39">
      <c r="AM45587" s="445"/>
    </row>
    <row r="45588" spans="39:39">
      <c r="AM45588" s="445"/>
    </row>
    <row r="45589" spans="39:39">
      <c r="AM45589" s="445"/>
    </row>
    <row r="45590" spans="39:39">
      <c r="AM45590" s="445"/>
    </row>
    <row r="45591" spans="39:39">
      <c r="AM45591" s="445"/>
    </row>
    <row r="45592" spans="39:39">
      <c r="AM45592" s="445"/>
    </row>
    <row r="45593" spans="39:39">
      <c r="AM45593" s="445"/>
    </row>
    <row r="45594" spans="39:39">
      <c r="AM45594" s="445"/>
    </row>
    <row r="45595" spans="39:39">
      <c r="AM45595" s="445"/>
    </row>
    <row r="45596" spans="39:39">
      <c r="AM45596" s="445"/>
    </row>
    <row r="45597" spans="39:39">
      <c r="AM45597" s="445"/>
    </row>
    <row r="45598" spans="39:39">
      <c r="AM45598" s="445"/>
    </row>
    <row r="45599" spans="39:39">
      <c r="AM45599" s="445"/>
    </row>
    <row r="45600" spans="39:39">
      <c r="AM45600" s="445"/>
    </row>
    <row r="45601" spans="39:39">
      <c r="AM45601" s="445"/>
    </row>
    <row r="45602" spans="39:39">
      <c r="AM45602" s="445"/>
    </row>
    <row r="45603" spans="39:39">
      <c r="AM45603" s="445"/>
    </row>
    <row r="45604" spans="39:39">
      <c r="AM45604" s="445"/>
    </row>
    <row r="45605" spans="39:39">
      <c r="AM45605" s="445"/>
    </row>
    <row r="45606" spans="39:39">
      <c r="AM45606" s="445"/>
    </row>
    <row r="45607" spans="39:39">
      <c r="AM45607" s="445"/>
    </row>
    <row r="45608" spans="39:39">
      <c r="AM45608" s="445"/>
    </row>
    <row r="45609" spans="39:39">
      <c r="AM45609" s="445"/>
    </row>
    <row r="45610" spans="39:39">
      <c r="AM45610" s="445"/>
    </row>
    <row r="45611" spans="39:39">
      <c r="AM45611" s="445"/>
    </row>
    <row r="45612" spans="39:39">
      <c r="AM45612" s="445"/>
    </row>
    <row r="45613" spans="39:39">
      <c r="AM45613" s="445"/>
    </row>
    <row r="45614" spans="39:39">
      <c r="AM45614" s="445"/>
    </row>
    <row r="45615" spans="39:39">
      <c r="AM45615" s="445"/>
    </row>
    <row r="45616" spans="39:39">
      <c r="AM45616" s="445"/>
    </row>
    <row r="45617" spans="39:39">
      <c r="AM45617" s="445"/>
    </row>
    <row r="45618" spans="39:39">
      <c r="AM45618" s="445"/>
    </row>
    <row r="45619" spans="39:39">
      <c r="AM45619" s="445"/>
    </row>
    <row r="45620" spans="39:39">
      <c r="AM45620" s="445"/>
    </row>
    <row r="45621" spans="39:39">
      <c r="AM45621" s="445"/>
    </row>
    <row r="45622" spans="39:39">
      <c r="AM45622" s="445"/>
    </row>
    <row r="45623" spans="39:39">
      <c r="AM45623" s="445"/>
    </row>
    <row r="45624" spans="39:39">
      <c r="AM45624" s="445"/>
    </row>
    <row r="45625" spans="39:39">
      <c r="AM45625" s="445"/>
    </row>
    <row r="45626" spans="39:39">
      <c r="AM45626" s="445"/>
    </row>
    <row r="45627" spans="39:39">
      <c r="AM45627" s="445"/>
    </row>
    <row r="45628" spans="39:39">
      <c r="AM45628" s="445"/>
    </row>
    <row r="45629" spans="39:39">
      <c r="AM45629" s="445"/>
    </row>
    <row r="45630" spans="39:39">
      <c r="AM45630" s="445"/>
    </row>
    <row r="45631" spans="39:39">
      <c r="AM45631" s="445"/>
    </row>
    <row r="45632" spans="39:39">
      <c r="AM45632" s="445"/>
    </row>
    <row r="45633" spans="39:39">
      <c r="AM45633" s="445"/>
    </row>
    <row r="45634" spans="39:39">
      <c r="AM45634" s="445"/>
    </row>
    <row r="45635" spans="39:39">
      <c r="AM45635" s="445"/>
    </row>
    <row r="45636" spans="39:39">
      <c r="AM45636" s="445"/>
    </row>
    <row r="45637" spans="39:39">
      <c r="AM45637" s="445"/>
    </row>
    <row r="45638" spans="39:39">
      <c r="AM45638" s="445"/>
    </row>
    <row r="45639" spans="39:39">
      <c r="AM45639" s="445"/>
    </row>
    <row r="45640" spans="39:39">
      <c r="AM45640" s="445"/>
    </row>
    <row r="45641" spans="39:39">
      <c r="AM45641" s="445"/>
    </row>
    <row r="45642" spans="39:39">
      <c r="AM45642" s="445"/>
    </row>
    <row r="45643" spans="39:39">
      <c r="AM45643" s="445"/>
    </row>
    <row r="45644" spans="39:39">
      <c r="AM45644" s="445"/>
    </row>
    <row r="45645" spans="39:39">
      <c r="AM45645" s="445"/>
    </row>
    <row r="45646" spans="39:39">
      <c r="AM45646" s="445"/>
    </row>
    <row r="45647" spans="39:39">
      <c r="AM45647" s="445"/>
    </row>
    <row r="45648" spans="39:39">
      <c r="AM45648" s="445"/>
    </row>
    <row r="45649" spans="39:39">
      <c r="AM45649" s="445"/>
    </row>
    <row r="45650" spans="39:39">
      <c r="AM45650" s="445"/>
    </row>
    <row r="45651" spans="39:39">
      <c r="AM45651" s="445"/>
    </row>
    <row r="45652" spans="39:39">
      <c r="AM45652" s="445"/>
    </row>
    <row r="45653" spans="39:39">
      <c r="AM45653" s="445"/>
    </row>
    <row r="45654" spans="39:39">
      <c r="AM45654" s="445"/>
    </row>
    <row r="45655" spans="39:39">
      <c r="AM45655" s="445"/>
    </row>
    <row r="45656" spans="39:39">
      <c r="AM45656" s="445"/>
    </row>
    <row r="45657" spans="39:39">
      <c r="AM45657" s="445"/>
    </row>
    <row r="45658" spans="39:39">
      <c r="AM45658" s="445"/>
    </row>
    <row r="45659" spans="39:39">
      <c r="AM45659" s="445"/>
    </row>
    <row r="45660" spans="39:39">
      <c r="AM45660" s="445"/>
    </row>
    <row r="45661" spans="39:39">
      <c r="AM45661" s="445"/>
    </row>
    <row r="45662" spans="39:39">
      <c r="AM45662" s="445"/>
    </row>
    <row r="45663" spans="39:39">
      <c r="AM45663" s="445"/>
    </row>
    <row r="45664" spans="39:39">
      <c r="AM45664" s="445"/>
    </row>
    <row r="45665" spans="39:39">
      <c r="AM45665" s="445"/>
    </row>
    <row r="45666" spans="39:39">
      <c r="AM45666" s="445"/>
    </row>
    <row r="45667" spans="39:39">
      <c r="AM45667" s="445"/>
    </row>
    <row r="45668" spans="39:39">
      <c r="AM45668" s="445"/>
    </row>
    <row r="45669" spans="39:39">
      <c r="AM45669" s="445"/>
    </row>
    <row r="45670" spans="39:39">
      <c r="AM45670" s="445"/>
    </row>
    <row r="45671" spans="39:39">
      <c r="AM45671" s="445"/>
    </row>
    <row r="45672" spans="39:39">
      <c r="AM45672" s="445"/>
    </row>
    <row r="45673" spans="39:39">
      <c r="AM45673" s="445"/>
    </row>
    <row r="45674" spans="39:39">
      <c r="AM45674" s="445"/>
    </row>
    <row r="45675" spans="39:39">
      <c r="AM45675" s="445"/>
    </row>
    <row r="45676" spans="39:39">
      <c r="AM45676" s="445"/>
    </row>
    <row r="45677" spans="39:39">
      <c r="AM45677" s="445"/>
    </row>
    <row r="45678" spans="39:39">
      <c r="AM45678" s="445"/>
    </row>
    <row r="45679" spans="39:39">
      <c r="AM45679" s="445"/>
    </row>
    <row r="45680" spans="39:39">
      <c r="AM45680" s="445"/>
    </row>
    <row r="45681" spans="39:39">
      <c r="AM45681" s="445"/>
    </row>
    <row r="45682" spans="39:39">
      <c r="AM45682" s="445"/>
    </row>
    <row r="45683" spans="39:39">
      <c r="AM45683" s="445"/>
    </row>
    <row r="45684" spans="39:39">
      <c r="AM45684" s="445"/>
    </row>
    <row r="45685" spans="39:39">
      <c r="AM45685" s="445"/>
    </row>
    <row r="45686" spans="39:39">
      <c r="AM45686" s="445"/>
    </row>
    <row r="45687" spans="39:39">
      <c r="AM45687" s="445"/>
    </row>
    <row r="45688" spans="39:39">
      <c r="AM45688" s="445"/>
    </row>
    <row r="45689" spans="39:39">
      <c r="AM45689" s="445"/>
    </row>
    <row r="45690" spans="39:39">
      <c r="AM45690" s="445"/>
    </row>
    <row r="45691" spans="39:39">
      <c r="AM45691" s="445"/>
    </row>
    <row r="45692" spans="39:39">
      <c r="AM45692" s="445"/>
    </row>
    <row r="45693" spans="39:39">
      <c r="AM45693" s="445"/>
    </row>
    <row r="45694" spans="39:39">
      <c r="AM45694" s="445"/>
    </row>
    <row r="45695" spans="39:39">
      <c r="AM45695" s="445"/>
    </row>
    <row r="45696" spans="39:39">
      <c r="AM45696" s="445"/>
    </row>
    <row r="45697" spans="39:39">
      <c r="AM45697" s="445"/>
    </row>
    <row r="45698" spans="39:39">
      <c r="AM45698" s="445"/>
    </row>
    <row r="45699" spans="39:39">
      <c r="AM45699" s="445"/>
    </row>
    <row r="45700" spans="39:39">
      <c r="AM45700" s="445"/>
    </row>
    <row r="45701" spans="39:39">
      <c r="AM45701" s="445"/>
    </row>
    <row r="45702" spans="39:39">
      <c r="AM45702" s="445"/>
    </row>
    <row r="45703" spans="39:39">
      <c r="AM45703" s="445"/>
    </row>
    <row r="45704" spans="39:39">
      <c r="AM45704" s="445"/>
    </row>
    <row r="45705" spans="39:39">
      <c r="AM45705" s="445"/>
    </row>
    <row r="45706" spans="39:39">
      <c r="AM45706" s="445"/>
    </row>
    <row r="45707" spans="39:39">
      <c r="AM45707" s="445"/>
    </row>
    <row r="45708" spans="39:39">
      <c r="AM45708" s="445"/>
    </row>
    <row r="45709" spans="39:39">
      <c r="AM45709" s="445"/>
    </row>
    <row r="45710" spans="39:39">
      <c r="AM45710" s="445"/>
    </row>
    <row r="45711" spans="39:39">
      <c r="AM45711" s="445"/>
    </row>
    <row r="45712" spans="39:39">
      <c r="AM45712" s="445"/>
    </row>
    <row r="45713" spans="39:39">
      <c r="AM45713" s="445"/>
    </row>
    <row r="45714" spans="39:39">
      <c r="AM45714" s="445"/>
    </row>
    <row r="45715" spans="39:39">
      <c r="AM45715" s="445"/>
    </row>
    <row r="45716" spans="39:39">
      <c r="AM45716" s="445"/>
    </row>
    <row r="45717" spans="39:39">
      <c r="AM45717" s="445"/>
    </row>
    <row r="45718" spans="39:39">
      <c r="AM45718" s="445"/>
    </row>
    <row r="45719" spans="39:39">
      <c r="AM45719" s="445"/>
    </row>
    <row r="45720" spans="39:39">
      <c r="AM45720" s="445"/>
    </row>
    <row r="45721" spans="39:39">
      <c r="AM45721" s="445"/>
    </row>
    <row r="45722" spans="39:39">
      <c r="AM45722" s="445"/>
    </row>
    <row r="45723" spans="39:39">
      <c r="AM45723" s="445"/>
    </row>
    <row r="45724" spans="39:39">
      <c r="AM45724" s="445"/>
    </row>
    <row r="45725" spans="39:39">
      <c r="AM45725" s="445"/>
    </row>
    <row r="45726" spans="39:39">
      <c r="AM45726" s="445"/>
    </row>
    <row r="45727" spans="39:39">
      <c r="AM45727" s="445"/>
    </row>
    <row r="45728" spans="39:39">
      <c r="AM45728" s="445"/>
    </row>
    <row r="45729" spans="39:39">
      <c r="AM45729" s="445"/>
    </row>
    <row r="45730" spans="39:39">
      <c r="AM45730" s="445"/>
    </row>
    <row r="45731" spans="39:39">
      <c r="AM45731" s="445"/>
    </row>
    <row r="45732" spans="39:39">
      <c r="AM45732" s="445"/>
    </row>
    <row r="45733" spans="39:39">
      <c r="AM45733" s="445"/>
    </row>
    <row r="45734" spans="39:39">
      <c r="AM45734" s="445"/>
    </row>
    <row r="45735" spans="39:39">
      <c r="AM45735" s="445"/>
    </row>
    <row r="45736" spans="39:39">
      <c r="AM45736" s="445"/>
    </row>
    <row r="45737" spans="39:39">
      <c r="AM45737" s="445"/>
    </row>
    <row r="45738" spans="39:39">
      <c r="AM45738" s="445"/>
    </row>
    <row r="45739" spans="39:39">
      <c r="AM45739" s="445"/>
    </row>
    <row r="45740" spans="39:39">
      <c r="AM45740" s="445"/>
    </row>
    <row r="45741" spans="39:39">
      <c r="AM45741" s="445"/>
    </row>
    <row r="45742" spans="39:39">
      <c r="AM45742" s="445"/>
    </row>
    <row r="45743" spans="39:39">
      <c r="AM45743" s="445"/>
    </row>
    <row r="45744" spans="39:39">
      <c r="AM45744" s="445"/>
    </row>
    <row r="45745" spans="39:39">
      <c r="AM45745" s="445"/>
    </row>
    <row r="45746" spans="39:39">
      <c r="AM45746" s="445"/>
    </row>
    <row r="45747" spans="39:39">
      <c r="AM45747" s="445"/>
    </row>
    <row r="45748" spans="39:39">
      <c r="AM45748" s="445"/>
    </row>
    <row r="45749" spans="39:39">
      <c r="AM45749" s="445"/>
    </row>
    <row r="45750" spans="39:39">
      <c r="AM45750" s="445"/>
    </row>
    <row r="45751" spans="39:39">
      <c r="AM45751" s="445"/>
    </row>
    <row r="45752" spans="39:39">
      <c r="AM45752" s="445"/>
    </row>
    <row r="45753" spans="39:39">
      <c r="AM45753" s="445"/>
    </row>
    <row r="45754" spans="39:39">
      <c r="AM45754" s="445"/>
    </row>
    <row r="45755" spans="39:39">
      <c r="AM45755" s="445"/>
    </row>
    <row r="45756" spans="39:39">
      <c r="AM45756" s="445"/>
    </row>
    <row r="45757" spans="39:39">
      <c r="AM45757" s="445"/>
    </row>
    <row r="45758" spans="39:39">
      <c r="AM45758" s="445"/>
    </row>
    <row r="45759" spans="39:39">
      <c r="AM45759" s="445"/>
    </row>
    <row r="45760" spans="39:39">
      <c r="AM45760" s="445"/>
    </row>
    <row r="45761" spans="39:39">
      <c r="AM45761" s="445"/>
    </row>
    <row r="45762" spans="39:39">
      <c r="AM45762" s="445"/>
    </row>
    <row r="45763" spans="39:39">
      <c r="AM45763" s="445"/>
    </row>
    <row r="45764" spans="39:39">
      <c r="AM45764" s="445"/>
    </row>
    <row r="45765" spans="39:39">
      <c r="AM45765" s="445"/>
    </row>
    <row r="45766" spans="39:39">
      <c r="AM45766" s="445"/>
    </row>
    <row r="45767" spans="39:39">
      <c r="AM45767" s="445"/>
    </row>
    <row r="45768" spans="39:39">
      <c r="AM45768" s="445"/>
    </row>
    <row r="45769" spans="39:39">
      <c r="AM45769" s="445"/>
    </row>
    <row r="45770" spans="39:39">
      <c r="AM45770" s="445"/>
    </row>
    <row r="45771" spans="39:39">
      <c r="AM45771" s="445"/>
    </row>
    <row r="45772" spans="39:39">
      <c r="AM45772" s="445"/>
    </row>
    <row r="45773" spans="39:39">
      <c r="AM45773" s="445"/>
    </row>
    <row r="45774" spans="39:39">
      <c r="AM45774" s="445"/>
    </row>
    <row r="45775" spans="39:39">
      <c r="AM45775" s="445"/>
    </row>
    <row r="45776" spans="39:39">
      <c r="AM45776" s="445"/>
    </row>
    <row r="45777" spans="39:39">
      <c r="AM45777" s="445"/>
    </row>
    <row r="45778" spans="39:39">
      <c r="AM45778" s="445"/>
    </row>
    <row r="45779" spans="39:39">
      <c r="AM45779" s="445"/>
    </row>
    <row r="45780" spans="39:39">
      <c r="AM45780" s="445"/>
    </row>
    <row r="45781" spans="39:39">
      <c r="AM45781" s="445"/>
    </row>
    <row r="45782" spans="39:39">
      <c r="AM45782" s="445"/>
    </row>
    <row r="45783" spans="39:39">
      <c r="AM45783" s="445"/>
    </row>
    <row r="45784" spans="39:39">
      <c r="AM45784" s="445"/>
    </row>
    <row r="45785" spans="39:39">
      <c r="AM45785" s="445"/>
    </row>
    <row r="45786" spans="39:39">
      <c r="AM45786" s="445"/>
    </row>
    <row r="45787" spans="39:39">
      <c r="AM45787" s="445"/>
    </row>
    <row r="45788" spans="39:39">
      <c r="AM45788" s="445"/>
    </row>
    <row r="45789" spans="39:39">
      <c r="AM45789" s="445"/>
    </row>
    <row r="45790" spans="39:39">
      <c r="AM45790" s="445"/>
    </row>
    <row r="45791" spans="39:39">
      <c r="AM45791" s="445"/>
    </row>
    <row r="45792" spans="39:39">
      <c r="AM45792" s="445"/>
    </row>
    <row r="45793" spans="39:39">
      <c r="AM45793" s="445"/>
    </row>
    <row r="45794" spans="39:39">
      <c r="AM45794" s="445"/>
    </row>
    <row r="45795" spans="39:39">
      <c r="AM45795" s="445"/>
    </row>
    <row r="45796" spans="39:39">
      <c r="AM45796" s="445"/>
    </row>
    <row r="45797" spans="39:39">
      <c r="AM45797" s="445"/>
    </row>
    <row r="45798" spans="39:39">
      <c r="AM45798" s="445"/>
    </row>
    <row r="45799" spans="39:39">
      <c r="AM45799" s="445"/>
    </row>
    <row r="45800" spans="39:39">
      <c r="AM45800" s="445"/>
    </row>
    <row r="45801" spans="39:39">
      <c r="AM45801" s="445"/>
    </row>
    <row r="45802" spans="39:39">
      <c r="AM45802" s="445"/>
    </row>
    <row r="45803" spans="39:39">
      <c r="AM45803" s="445"/>
    </row>
    <row r="45804" spans="39:39">
      <c r="AM45804" s="445"/>
    </row>
    <row r="45805" spans="39:39">
      <c r="AM45805" s="445"/>
    </row>
    <row r="45806" spans="39:39">
      <c r="AM45806" s="445"/>
    </row>
    <row r="45807" spans="39:39">
      <c r="AM45807" s="445"/>
    </row>
    <row r="45808" spans="39:39">
      <c r="AM45808" s="445"/>
    </row>
    <row r="45809" spans="39:39">
      <c r="AM45809" s="445"/>
    </row>
    <row r="45810" spans="39:39">
      <c r="AM45810" s="445"/>
    </row>
    <row r="45811" spans="39:39">
      <c r="AM45811" s="445"/>
    </row>
    <row r="45812" spans="39:39">
      <c r="AM45812" s="445"/>
    </row>
    <row r="45813" spans="39:39">
      <c r="AM45813" s="445"/>
    </row>
    <row r="45814" spans="39:39">
      <c r="AM45814" s="445"/>
    </row>
    <row r="45815" spans="39:39">
      <c r="AM45815" s="445"/>
    </row>
    <row r="45816" spans="39:39">
      <c r="AM45816" s="445"/>
    </row>
    <row r="45817" spans="39:39">
      <c r="AM45817" s="445"/>
    </row>
    <row r="45818" spans="39:39">
      <c r="AM45818" s="445"/>
    </row>
    <row r="45819" spans="39:39">
      <c r="AM45819" s="445"/>
    </row>
    <row r="45820" spans="39:39">
      <c r="AM45820" s="445"/>
    </row>
    <row r="45821" spans="39:39">
      <c r="AM45821" s="445"/>
    </row>
    <row r="45822" spans="39:39">
      <c r="AM45822" s="445"/>
    </row>
    <row r="45823" spans="39:39">
      <c r="AM45823" s="445"/>
    </row>
    <row r="45824" spans="39:39">
      <c r="AM45824" s="445"/>
    </row>
    <row r="45825" spans="39:39">
      <c r="AM45825" s="445"/>
    </row>
    <row r="45826" spans="39:39">
      <c r="AM45826" s="445"/>
    </row>
    <row r="45827" spans="39:39">
      <c r="AM45827" s="445"/>
    </row>
    <row r="45828" spans="39:39">
      <c r="AM45828" s="445"/>
    </row>
    <row r="45829" spans="39:39">
      <c r="AM45829" s="445"/>
    </row>
    <row r="45830" spans="39:39">
      <c r="AM45830" s="445"/>
    </row>
    <row r="45831" spans="39:39">
      <c r="AM45831" s="445"/>
    </row>
    <row r="45832" spans="39:39">
      <c r="AM45832" s="445"/>
    </row>
    <row r="45833" spans="39:39">
      <c r="AM45833" s="445"/>
    </row>
    <row r="45834" spans="39:39">
      <c r="AM45834" s="445"/>
    </row>
    <row r="45835" spans="39:39">
      <c r="AM45835" s="445"/>
    </row>
    <row r="45836" spans="39:39">
      <c r="AM45836" s="445"/>
    </row>
    <row r="45837" spans="39:39">
      <c r="AM45837" s="445"/>
    </row>
    <row r="45838" spans="39:39">
      <c r="AM45838" s="445"/>
    </row>
    <row r="45839" spans="39:39">
      <c r="AM45839" s="445"/>
    </row>
    <row r="45840" spans="39:39">
      <c r="AM45840" s="445"/>
    </row>
    <row r="45841" spans="39:39">
      <c r="AM45841" s="445"/>
    </row>
    <row r="45842" spans="39:39">
      <c r="AM45842" s="445"/>
    </row>
    <row r="45843" spans="39:39">
      <c r="AM45843" s="445"/>
    </row>
    <row r="45844" spans="39:39">
      <c r="AM45844" s="445"/>
    </row>
    <row r="45845" spans="39:39">
      <c r="AM45845" s="445"/>
    </row>
    <row r="45846" spans="39:39">
      <c r="AM45846" s="445"/>
    </row>
    <row r="45847" spans="39:39">
      <c r="AM45847" s="445"/>
    </row>
    <row r="45848" spans="39:39">
      <c r="AM45848" s="445"/>
    </row>
    <row r="45849" spans="39:39">
      <c r="AM45849" s="445"/>
    </row>
    <row r="45850" spans="39:39">
      <c r="AM45850" s="445"/>
    </row>
    <row r="45851" spans="39:39">
      <c r="AM45851" s="445"/>
    </row>
    <row r="45852" spans="39:39">
      <c r="AM45852" s="445"/>
    </row>
    <row r="45853" spans="39:39">
      <c r="AM45853" s="445"/>
    </row>
    <row r="45854" spans="39:39">
      <c r="AM45854" s="445"/>
    </row>
    <row r="45855" spans="39:39">
      <c r="AM45855" s="445"/>
    </row>
    <row r="45856" spans="39:39">
      <c r="AM45856" s="445"/>
    </row>
    <row r="45857" spans="39:39">
      <c r="AM45857" s="445"/>
    </row>
    <row r="45858" spans="39:39">
      <c r="AM45858" s="445"/>
    </row>
    <row r="45859" spans="39:39">
      <c r="AM45859" s="445"/>
    </row>
    <row r="45860" spans="39:39">
      <c r="AM45860" s="445"/>
    </row>
    <row r="45861" spans="39:39">
      <c r="AM45861" s="445"/>
    </row>
    <row r="45862" spans="39:39">
      <c r="AM45862" s="445"/>
    </row>
    <row r="45863" spans="39:39">
      <c r="AM45863" s="445"/>
    </row>
    <row r="45864" spans="39:39">
      <c r="AM45864" s="445"/>
    </row>
    <row r="45865" spans="39:39">
      <c r="AM45865" s="445"/>
    </row>
    <row r="45866" spans="39:39">
      <c r="AM45866" s="445"/>
    </row>
    <row r="45867" spans="39:39">
      <c r="AM45867" s="445"/>
    </row>
    <row r="45868" spans="39:39">
      <c r="AM45868" s="445"/>
    </row>
    <row r="45869" spans="39:39">
      <c r="AM45869" s="445"/>
    </row>
    <row r="45870" spans="39:39">
      <c r="AM45870" s="445"/>
    </row>
    <row r="45871" spans="39:39">
      <c r="AM45871" s="445"/>
    </row>
    <row r="45872" spans="39:39">
      <c r="AM45872" s="445"/>
    </row>
    <row r="45873" spans="39:39">
      <c r="AM45873" s="445"/>
    </row>
    <row r="45874" spans="39:39">
      <c r="AM45874" s="445"/>
    </row>
    <row r="45875" spans="39:39">
      <c r="AM45875" s="445"/>
    </row>
    <row r="45876" spans="39:39">
      <c r="AM45876" s="445"/>
    </row>
    <row r="45877" spans="39:39">
      <c r="AM45877" s="445"/>
    </row>
    <row r="45878" spans="39:39">
      <c r="AM45878" s="445"/>
    </row>
    <row r="45879" spans="39:39">
      <c r="AM45879" s="445"/>
    </row>
    <row r="45880" spans="39:39">
      <c r="AM45880" s="445"/>
    </row>
    <row r="45881" spans="39:39">
      <c r="AM45881" s="445"/>
    </row>
    <row r="45882" spans="39:39">
      <c r="AM45882" s="445"/>
    </row>
    <row r="45883" spans="39:39">
      <c r="AM45883" s="445"/>
    </row>
    <row r="45884" spans="39:39">
      <c r="AM45884" s="445"/>
    </row>
    <row r="45885" spans="39:39">
      <c r="AM45885" s="445"/>
    </row>
    <row r="45886" spans="39:39">
      <c r="AM45886" s="445"/>
    </row>
    <row r="45887" spans="39:39">
      <c r="AM45887" s="445"/>
    </row>
    <row r="45888" spans="39:39">
      <c r="AM45888" s="445"/>
    </row>
    <row r="45889" spans="39:39">
      <c r="AM45889" s="445"/>
    </row>
    <row r="45890" spans="39:39">
      <c r="AM45890" s="445"/>
    </row>
    <row r="45891" spans="39:39">
      <c r="AM45891" s="445"/>
    </row>
    <row r="45892" spans="39:39">
      <c r="AM45892" s="445"/>
    </row>
    <row r="45893" spans="39:39">
      <c r="AM45893" s="445"/>
    </row>
    <row r="45894" spans="39:39">
      <c r="AM45894" s="445"/>
    </row>
    <row r="45895" spans="39:39">
      <c r="AM45895" s="445"/>
    </row>
    <row r="45896" spans="39:39">
      <c r="AM45896" s="445"/>
    </row>
    <row r="45897" spans="39:39">
      <c r="AM45897" s="445"/>
    </row>
    <row r="45898" spans="39:39">
      <c r="AM45898" s="445"/>
    </row>
    <row r="45899" spans="39:39">
      <c r="AM45899" s="445"/>
    </row>
    <row r="45900" spans="39:39">
      <c r="AM45900" s="445"/>
    </row>
    <row r="45901" spans="39:39">
      <c r="AM45901" s="445"/>
    </row>
    <row r="45902" spans="39:39">
      <c r="AM45902" s="445"/>
    </row>
    <row r="45903" spans="39:39">
      <c r="AM45903" s="445"/>
    </row>
    <row r="45904" spans="39:39">
      <c r="AM45904" s="445"/>
    </row>
    <row r="45905" spans="39:39">
      <c r="AM45905" s="445"/>
    </row>
    <row r="45906" spans="39:39">
      <c r="AM45906" s="445"/>
    </row>
    <row r="45907" spans="39:39">
      <c r="AM45907" s="445"/>
    </row>
    <row r="45908" spans="39:39">
      <c r="AM45908" s="445"/>
    </row>
    <row r="45909" spans="39:39">
      <c r="AM45909" s="445"/>
    </row>
    <row r="45910" spans="39:39">
      <c r="AM45910" s="445"/>
    </row>
    <row r="45911" spans="39:39">
      <c r="AM45911" s="445"/>
    </row>
    <row r="45912" spans="39:39">
      <c r="AM45912" s="445"/>
    </row>
    <row r="45913" spans="39:39">
      <c r="AM45913" s="445"/>
    </row>
    <row r="45914" spans="39:39">
      <c r="AM45914" s="445"/>
    </row>
    <row r="45915" spans="39:39">
      <c r="AM45915" s="445"/>
    </row>
    <row r="45916" spans="39:39">
      <c r="AM45916" s="445"/>
    </row>
    <row r="45917" spans="39:39">
      <c r="AM45917" s="445"/>
    </row>
    <row r="45918" spans="39:39">
      <c r="AM45918" s="445"/>
    </row>
    <row r="45919" spans="39:39">
      <c r="AM45919" s="445"/>
    </row>
    <row r="45920" spans="39:39">
      <c r="AM45920" s="445"/>
    </row>
    <row r="45921" spans="39:39">
      <c r="AM45921" s="445"/>
    </row>
    <row r="45922" spans="39:39">
      <c r="AM45922" s="445"/>
    </row>
    <row r="45923" spans="39:39">
      <c r="AM45923" s="445"/>
    </row>
    <row r="45924" spans="39:39">
      <c r="AM45924" s="445"/>
    </row>
    <row r="45925" spans="39:39">
      <c r="AM45925" s="445"/>
    </row>
    <row r="45926" spans="39:39">
      <c r="AM45926" s="445"/>
    </row>
    <row r="45927" spans="39:39">
      <c r="AM45927" s="445"/>
    </row>
    <row r="45928" spans="39:39">
      <c r="AM45928" s="445"/>
    </row>
    <row r="45929" spans="39:39">
      <c r="AM45929" s="445"/>
    </row>
    <row r="45930" spans="39:39">
      <c r="AM45930" s="445"/>
    </row>
    <row r="45931" spans="39:39">
      <c r="AM45931" s="445"/>
    </row>
    <row r="45932" spans="39:39">
      <c r="AM45932" s="445"/>
    </row>
    <row r="45933" spans="39:39">
      <c r="AM45933" s="445"/>
    </row>
    <row r="45934" spans="39:39">
      <c r="AM45934" s="445"/>
    </row>
    <row r="45935" spans="39:39">
      <c r="AM45935" s="445"/>
    </row>
    <row r="45936" spans="39:39">
      <c r="AM45936" s="445"/>
    </row>
    <row r="45937" spans="39:39">
      <c r="AM45937" s="445"/>
    </row>
    <row r="45938" spans="39:39">
      <c r="AM45938" s="445"/>
    </row>
    <row r="45939" spans="39:39">
      <c r="AM45939" s="445"/>
    </row>
    <row r="45940" spans="39:39">
      <c r="AM45940" s="445"/>
    </row>
    <row r="45941" spans="39:39">
      <c r="AM45941" s="445"/>
    </row>
    <row r="45942" spans="39:39">
      <c r="AM45942" s="445"/>
    </row>
    <row r="45943" spans="39:39">
      <c r="AM45943" s="445"/>
    </row>
    <row r="45944" spans="39:39">
      <c r="AM45944" s="445"/>
    </row>
    <row r="45945" spans="39:39">
      <c r="AM45945" s="445"/>
    </row>
    <row r="45946" spans="39:39">
      <c r="AM45946" s="445"/>
    </row>
    <row r="45947" spans="39:39">
      <c r="AM45947" s="445"/>
    </row>
    <row r="45948" spans="39:39">
      <c r="AM45948" s="445"/>
    </row>
    <row r="45949" spans="39:39">
      <c r="AM45949" s="445"/>
    </row>
    <row r="45950" spans="39:39">
      <c r="AM45950" s="445"/>
    </row>
    <row r="45951" spans="39:39">
      <c r="AM45951" s="445"/>
    </row>
    <row r="45952" spans="39:39">
      <c r="AM45952" s="445"/>
    </row>
    <row r="45953" spans="39:39">
      <c r="AM45953" s="445"/>
    </row>
    <row r="45954" spans="39:39">
      <c r="AM45954" s="445"/>
    </row>
    <row r="45955" spans="39:39">
      <c r="AM45955" s="445"/>
    </row>
    <row r="45956" spans="39:39">
      <c r="AM45956" s="445"/>
    </row>
    <row r="45957" spans="39:39">
      <c r="AM45957" s="445"/>
    </row>
    <row r="45958" spans="39:39">
      <c r="AM45958" s="445"/>
    </row>
    <row r="45959" spans="39:39">
      <c r="AM45959" s="445"/>
    </row>
    <row r="45960" spans="39:39">
      <c r="AM45960" s="445"/>
    </row>
    <row r="45961" spans="39:39">
      <c r="AM45961" s="445"/>
    </row>
    <row r="45962" spans="39:39">
      <c r="AM45962" s="445"/>
    </row>
    <row r="45963" spans="39:39">
      <c r="AM45963" s="445"/>
    </row>
    <row r="45964" spans="39:39">
      <c r="AM45964" s="445"/>
    </row>
    <row r="45965" spans="39:39">
      <c r="AM45965" s="445"/>
    </row>
    <row r="45966" spans="39:39">
      <c r="AM45966" s="445"/>
    </row>
    <row r="45967" spans="39:39">
      <c r="AM45967" s="445"/>
    </row>
    <row r="45968" spans="39:39">
      <c r="AM45968" s="445"/>
    </row>
    <row r="45969" spans="39:39">
      <c r="AM45969" s="445"/>
    </row>
    <row r="45970" spans="39:39">
      <c r="AM45970" s="445"/>
    </row>
    <row r="45971" spans="39:39">
      <c r="AM45971" s="445"/>
    </row>
    <row r="45972" spans="39:39">
      <c r="AM45972" s="445"/>
    </row>
    <row r="45973" spans="39:39">
      <c r="AM45973" s="445"/>
    </row>
    <row r="45974" spans="39:39">
      <c r="AM45974" s="445"/>
    </row>
    <row r="45975" spans="39:39">
      <c r="AM45975" s="445"/>
    </row>
    <row r="45976" spans="39:39">
      <c r="AM45976" s="445"/>
    </row>
    <row r="45977" spans="39:39">
      <c r="AM45977" s="445"/>
    </row>
    <row r="45978" spans="39:39">
      <c r="AM45978" s="445"/>
    </row>
    <row r="45979" spans="39:39">
      <c r="AM45979" s="445"/>
    </row>
    <row r="45980" spans="39:39">
      <c r="AM45980" s="445"/>
    </row>
    <row r="45981" spans="39:39">
      <c r="AM45981" s="445"/>
    </row>
    <row r="45982" spans="39:39">
      <c r="AM45982" s="445"/>
    </row>
    <row r="45983" spans="39:39">
      <c r="AM45983" s="445"/>
    </row>
    <row r="45984" spans="39:39">
      <c r="AM45984" s="445"/>
    </row>
    <row r="45985" spans="39:39">
      <c r="AM45985" s="445"/>
    </row>
    <row r="45986" spans="39:39">
      <c r="AM45986" s="445"/>
    </row>
    <row r="45987" spans="39:39">
      <c r="AM45987" s="445"/>
    </row>
    <row r="45988" spans="39:39">
      <c r="AM45988" s="445"/>
    </row>
    <row r="45989" spans="39:39">
      <c r="AM45989" s="445"/>
    </row>
    <row r="45990" spans="39:39">
      <c r="AM45990" s="445"/>
    </row>
    <row r="45991" spans="39:39">
      <c r="AM45991" s="445"/>
    </row>
    <row r="45992" spans="39:39">
      <c r="AM45992" s="445"/>
    </row>
    <row r="45993" spans="39:39">
      <c r="AM45993" s="445"/>
    </row>
    <row r="45994" spans="39:39">
      <c r="AM45994" s="445"/>
    </row>
    <row r="45995" spans="39:39">
      <c r="AM45995" s="445"/>
    </row>
    <row r="45996" spans="39:39">
      <c r="AM45996" s="445"/>
    </row>
    <row r="45997" spans="39:39">
      <c r="AM45997" s="445"/>
    </row>
    <row r="45998" spans="39:39">
      <c r="AM45998" s="445"/>
    </row>
    <row r="45999" spans="39:39">
      <c r="AM45999" s="445"/>
    </row>
    <row r="46000" spans="39:39">
      <c r="AM46000" s="445"/>
    </row>
    <row r="46001" spans="39:39">
      <c r="AM46001" s="445"/>
    </row>
    <row r="46002" spans="39:39">
      <c r="AM46002" s="445"/>
    </row>
    <row r="46003" spans="39:39">
      <c r="AM46003" s="445"/>
    </row>
    <row r="46004" spans="39:39">
      <c r="AM46004" s="445"/>
    </row>
    <row r="46005" spans="39:39">
      <c r="AM46005" s="445"/>
    </row>
    <row r="46006" spans="39:39">
      <c r="AM46006" s="445"/>
    </row>
    <row r="46007" spans="39:39">
      <c r="AM46007" s="445"/>
    </row>
    <row r="46008" spans="39:39">
      <c r="AM46008" s="445"/>
    </row>
    <row r="46009" spans="39:39">
      <c r="AM46009" s="445"/>
    </row>
    <row r="46010" spans="39:39">
      <c r="AM46010" s="445"/>
    </row>
    <row r="46011" spans="39:39">
      <c r="AM46011" s="445"/>
    </row>
    <row r="46012" spans="39:39">
      <c r="AM46012" s="445"/>
    </row>
    <row r="46013" spans="39:39">
      <c r="AM46013" s="445"/>
    </row>
    <row r="46014" spans="39:39">
      <c r="AM46014" s="445"/>
    </row>
    <row r="46015" spans="39:39">
      <c r="AM46015" s="445"/>
    </row>
    <row r="46016" spans="39:39">
      <c r="AM46016" s="445"/>
    </row>
    <row r="46017" spans="39:39">
      <c r="AM46017" s="445"/>
    </row>
    <row r="46018" spans="39:39">
      <c r="AM46018" s="445"/>
    </row>
    <row r="46019" spans="39:39">
      <c r="AM46019" s="445"/>
    </row>
    <row r="46020" spans="39:39">
      <c r="AM46020" s="445"/>
    </row>
    <row r="46021" spans="39:39">
      <c r="AM46021" s="445"/>
    </row>
    <row r="46022" spans="39:39">
      <c r="AM46022" s="445"/>
    </row>
    <row r="46023" spans="39:39">
      <c r="AM46023" s="445"/>
    </row>
    <row r="46024" spans="39:39">
      <c r="AM46024" s="445"/>
    </row>
    <row r="46025" spans="39:39">
      <c r="AM46025" s="445"/>
    </row>
    <row r="46026" spans="39:39">
      <c r="AM46026" s="445"/>
    </row>
    <row r="46027" spans="39:39">
      <c r="AM46027" s="445"/>
    </row>
    <row r="46028" spans="39:39">
      <c r="AM46028" s="445"/>
    </row>
    <row r="46029" spans="39:39">
      <c r="AM46029" s="445"/>
    </row>
    <row r="46030" spans="39:39">
      <c r="AM46030" s="445"/>
    </row>
    <row r="46031" spans="39:39">
      <c r="AM46031" s="445"/>
    </row>
    <row r="46032" spans="39:39">
      <c r="AM46032" s="445"/>
    </row>
    <row r="46033" spans="39:39">
      <c r="AM46033" s="445"/>
    </row>
    <row r="46034" spans="39:39">
      <c r="AM46034" s="445"/>
    </row>
    <row r="46035" spans="39:39">
      <c r="AM46035" s="445"/>
    </row>
    <row r="46036" spans="39:39">
      <c r="AM46036" s="445"/>
    </row>
    <row r="46037" spans="39:39">
      <c r="AM46037" s="445"/>
    </row>
    <row r="46038" spans="39:39">
      <c r="AM46038" s="445"/>
    </row>
    <row r="46039" spans="39:39">
      <c r="AM46039" s="445"/>
    </row>
    <row r="46040" spans="39:39">
      <c r="AM46040" s="445"/>
    </row>
    <row r="46041" spans="39:39">
      <c r="AM46041" s="445"/>
    </row>
    <row r="46042" spans="39:39">
      <c r="AM46042" s="445"/>
    </row>
    <row r="46043" spans="39:39">
      <c r="AM46043" s="445"/>
    </row>
    <row r="46044" spans="39:39">
      <c r="AM46044" s="445"/>
    </row>
    <row r="46045" spans="39:39">
      <c r="AM46045" s="445"/>
    </row>
    <row r="46046" spans="39:39">
      <c r="AM46046" s="445"/>
    </row>
    <row r="46047" spans="39:39">
      <c r="AM46047" s="445"/>
    </row>
    <row r="46048" spans="39:39">
      <c r="AM46048" s="445"/>
    </row>
    <row r="46049" spans="39:39">
      <c r="AM46049" s="445"/>
    </row>
    <row r="46050" spans="39:39">
      <c r="AM46050" s="445"/>
    </row>
    <row r="46051" spans="39:39">
      <c r="AM46051" s="445"/>
    </row>
    <row r="46052" spans="39:39">
      <c r="AM46052" s="445"/>
    </row>
    <row r="46053" spans="39:39">
      <c r="AM46053" s="445"/>
    </row>
    <row r="46054" spans="39:39">
      <c r="AM46054" s="445"/>
    </row>
    <row r="46055" spans="39:39">
      <c r="AM46055" s="445"/>
    </row>
    <row r="46056" spans="39:39">
      <c r="AM46056" s="445"/>
    </row>
    <row r="46057" spans="39:39">
      <c r="AM46057" s="445"/>
    </row>
    <row r="46058" spans="39:39">
      <c r="AM46058" s="445"/>
    </row>
    <row r="46059" spans="39:39">
      <c r="AM46059" s="445"/>
    </row>
    <row r="46060" spans="39:39">
      <c r="AM46060" s="445"/>
    </row>
    <row r="46061" spans="39:39">
      <c r="AM46061" s="445"/>
    </row>
    <row r="46062" spans="39:39">
      <c r="AM46062" s="445"/>
    </row>
    <row r="46063" spans="39:39">
      <c r="AM46063" s="445"/>
    </row>
    <row r="46064" spans="39:39">
      <c r="AM46064" s="445"/>
    </row>
    <row r="46065" spans="39:39">
      <c r="AM46065" s="445"/>
    </row>
    <row r="46066" spans="39:39">
      <c r="AM46066" s="445"/>
    </row>
    <row r="46067" spans="39:39">
      <c r="AM46067" s="445"/>
    </row>
    <row r="46068" spans="39:39">
      <c r="AM46068" s="445"/>
    </row>
    <row r="46069" spans="39:39">
      <c r="AM46069" s="445"/>
    </row>
    <row r="46070" spans="39:39">
      <c r="AM46070" s="445"/>
    </row>
    <row r="46071" spans="39:39">
      <c r="AM46071" s="445"/>
    </row>
    <row r="46072" spans="39:39">
      <c r="AM46072" s="445"/>
    </row>
    <row r="46073" spans="39:39">
      <c r="AM46073" s="445"/>
    </row>
    <row r="46074" spans="39:39">
      <c r="AM46074" s="445"/>
    </row>
    <row r="46075" spans="39:39">
      <c r="AM46075" s="445"/>
    </row>
    <row r="46076" spans="39:39">
      <c r="AM46076" s="445"/>
    </row>
    <row r="46077" spans="39:39">
      <c r="AM46077" s="445"/>
    </row>
    <row r="46078" spans="39:39">
      <c r="AM46078" s="445"/>
    </row>
    <row r="46079" spans="39:39">
      <c r="AM46079" s="445"/>
    </row>
    <row r="46080" spans="39:39">
      <c r="AM46080" s="445"/>
    </row>
    <row r="46081" spans="39:39">
      <c r="AM46081" s="445"/>
    </row>
    <row r="46082" spans="39:39">
      <c r="AM46082" s="445"/>
    </row>
    <row r="46083" spans="39:39">
      <c r="AM46083" s="445"/>
    </row>
    <row r="46084" spans="39:39">
      <c r="AM46084" s="445"/>
    </row>
    <row r="46085" spans="39:39">
      <c r="AM46085" s="445"/>
    </row>
    <row r="46086" spans="39:39">
      <c r="AM46086" s="445"/>
    </row>
    <row r="46087" spans="39:39">
      <c r="AM46087" s="445"/>
    </row>
    <row r="46088" spans="39:39">
      <c r="AM46088" s="445"/>
    </row>
    <row r="46089" spans="39:39">
      <c r="AM46089" s="445"/>
    </row>
    <row r="46090" spans="39:39">
      <c r="AM46090" s="445"/>
    </row>
    <row r="46091" spans="39:39">
      <c r="AM46091" s="445"/>
    </row>
    <row r="46092" spans="39:39">
      <c r="AM46092" s="445"/>
    </row>
    <row r="46093" spans="39:39">
      <c r="AM46093" s="445"/>
    </row>
    <row r="46094" spans="39:39">
      <c r="AM46094" s="445"/>
    </row>
    <row r="46095" spans="39:39">
      <c r="AM46095" s="445"/>
    </row>
    <row r="46096" spans="39:39">
      <c r="AM46096" s="445"/>
    </row>
    <row r="46097" spans="39:39">
      <c r="AM46097" s="445"/>
    </row>
    <row r="46098" spans="39:39">
      <c r="AM46098" s="445"/>
    </row>
    <row r="46099" spans="39:39">
      <c r="AM46099" s="445"/>
    </row>
    <row r="46100" spans="39:39">
      <c r="AM46100" s="445"/>
    </row>
    <row r="46101" spans="39:39">
      <c r="AM46101" s="445"/>
    </row>
    <row r="46102" spans="39:39">
      <c r="AM46102" s="445"/>
    </row>
    <row r="46103" spans="39:39">
      <c r="AM46103" s="445"/>
    </row>
    <row r="46104" spans="39:39">
      <c r="AM46104" s="445"/>
    </row>
    <row r="46105" spans="39:39">
      <c r="AM46105" s="445"/>
    </row>
    <row r="46106" spans="39:39">
      <c r="AM46106" s="445"/>
    </row>
    <row r="46107" spans="39:39">
      <c r="AM46107" s="445"/>
    </row>
    <row r="46108" spans="39:39">
      <c r="AM46108" s="445"/>
    </row>
    <row r="46109" spans="39:39">
      <c r="AM46109" s="445"/>
    </row>
    <row r="46110" spans="39:39">
      <c r="AM46110" s="445"/>
    </row>
    <row r="46111" spans="39:39">
      <c r="AM46111" s="445"/>
    </row>
    <row r="46112" spans="39:39">
      <c r="AM46112" s="445"/>
    </row>
    <row r="46113" spans="39:39">
      <c r="AM46113" s="445"/>
    </row>
    <row r="46114" spans="39:39">
      <c r="AM46114" s="445"/>
    </row>
    <row r="46115" spans="39:39">
      <c r="AM46115" s="445"/>
    </row>
    <row r="46116" spans="39:39">
      <c r="AM46116" s="445"/>
    </row>
    <row r="46117" spans="39:39">
      <c r="AM46117" s="445"/>
    </row>
    <row r="46118" spans="39:39">
      <c r="AM46118" s="445"/>
    </row>
    <row r="46119" spans="39:39">
      <c r="AM46119" s="445"/>
    </row>
    <row r="46120" spans="39:39">
      <c r="AM46120" s="445"/>
    </row>
    <row r="46121" spans="39:39">
      <c r="AM46121" s="445"/>
    </row>
    <row r="46122" spans="39:39">
      <c r="AM46122" s="445"/>
    </row>
    <row r="46123" spans="39:39">
      <c r="AM46123" s="445"/>
    </row>
    <row r="46124" spans="39:39">
      <c r="AM46124" s="445"/>
    </row>
    <row r="46125" spans="39:39">
      <c r="AM46125" s="445"/>
    </row>
    <row r="46126" spans="39:39">
      <c r="AM46126" s="445"/>
    </row>
    <row r="46127" spans="39:39">
      <c r="AM46127" s="445"/>
    </row>
    <row r="46128" spans="39:39">
      <c r="AM46128" s="445"/>
    </row>
    <row r="46129" spans="39:39">
      <c r="AM46129" s="445"/>
    </row>
    <row r="46130" spans="39:39">
      <c r="AM46130" s="445"/>
    </row>
    <row r="46131" spans="39:39">
      <c r="AM46131" s="445"/>
    </row>
    <row r="46132" spans="39:39">
      <c r="AM46132" s="445"/>
    </row>
    <row r="46133" spans="39:39">
      <c r="AM46133" s="445"/>
    </row>
    <row r="46134" spans="39:39">
      <c r="AM46134" s="445"/>
    </row>
    <row r="46135" spans="39:39">
      <c r="AM46135" s="445"/>
    </row>
    <row r="46136" spans="39:39">
      <c r="AM46136" s="445"/>
    </row>
    <row r="46137" spans="39:39">
      <c r="AM46137" s="445"/>
    </row>
    <row r="46138" spans="39:39">
      <c r="AM46138" s="445"/>
    </row>
    <row r="46139" spans="39:39">
      <c r="AM46139" s="445"/>
    </row>
    <row r="46140" spans="39:39">
      <c r="AM46140" s="445"/>
    </row>
    <row r="46141" spans="39:39">
      <c r="AM46141" s="445"/>
    </row>
    <row r="46142" spans="39:39">
      <c r="AM46142" s="445"/>
    </row>
    <row r="46143" spans="39:39">
      <c r="AM46143" s="445"/>
    </row>
    <row r="46144" spans="39:39">
      <c r="AM46144" s="445"/>
    </row>
    <row r="46145" spans="39:39">
      <c r="AM46145" s="445"/>
    </row>
    <row r="46146" spans="39:39">
      <c r="AM46146" s="445"/>
    </row>
    <row r="46147" spans="39:39">
      <c r="AM46147" s="445"/>
    </row>
    <row r="46148" spans="39:39">
      <c r="AM46148" s="445"/>
    </row>
    <row r="46149" spans="39:39">
      <c r="AM46149" s="445"/>
    </row>
    <row r="46150" spans="39:39">
      <c r="AM46150" s="445"/>
    </row>
    <row r="46151" spans="39:39">
      <c r="AM46151" s="445"/>
    </row>
    <row r="46152" spans="39:39">
      <c r="AM46152" s="445"/>
    </row>
    <row r="46153" spans="39:39">
      <c r="AM46153" s="445"/>
    </row>
    <row r="46154" spans="39:39">
      <c r="AM46154" s="445"/>
    </row>
    <row r="46155" spans="39:39">
      <c r="AM46155" s="445"/>
    </row>
    <row r="46156" spans="39:39">
      <c r="AM46156" s="445"/>
    </row>
    <row r="46157" spans="39:39">
      <c r="AM46157" s="445"/>
    </row>
    <row r="46158" spans="39:39">
      <c r="AM46158" s="445"/>
    </row>
    <row r="46159" spans="39:39">
      <c r="AM46159" s="445"/>
    </row>
    <row r="46160" spans="39:39">
      <c r="AM46160" s="445"/>
    </row>
    <row r="46161" spans="39:39">
      <c r="AM46161" s="445"/>
    </row>
    <row r="46162" spans="39:39">
      <c r="AM46162" s="445"/>
    </row>
    <row r="46163" spans="39:39">
      <c r="AM46163" s="445"/>
    </row>
    <row r="46164" spans="39:39">
      <c r="AM46164" s="445"/>
    </row>
    <row r="46165" spans="39:39">
      <c r="AM46165" s="445"/>
    </row>
    <row r="46166" spans="39:39">
      <c r="AM46166" s="445"/>
    </row>
    <row r="46167" spans="39:39">
      <c r="AM46167" s="445"/>
    </row>
    <row r="46168" spans="39:39">
      <c r="AM46168" s="445"/>
    </row>
    <row r="46169" spans="39:39">
      <c r="AM46169" s="445"/>
    </row>
    <row r="46170" spans="39:39">
      <c r="AM46170" s="445"/>
    </row>
    <row r="46171" spans="39:39">
      <c r="AM46171" s="445"/>
    </row>
    <row r="46172" spans="39:39">
      <c r="AM46172" s="445"/>
    </row>
    <row r="46173" spans="39:39">
      <c r="AM46173" s="445"/>
    </row>
    <row r="46174" spans="39:39">
      <c r="AM46174" s="445"/>
    </row>
    <row r="46175" spans="39:39">
      <c r="AM46175" s="445"/>
    </row>
    <row r="46176" spans="39:39">
      <c r="AM46176" s="445"/>
    </row>
    <row r="46177" spans="39:39">
      <c r="AM46177" s="445"/>
    </row>
    <row r="46178" spans="39:39">
      <c r="AM46178" s="445"/>
    </row>
    <row r="46179" spans="39:39">
      <c r="AM46179" s="445"/>
    </row>
    <row r="46180" spans="39:39">
      <c r="AM46180" s="445"/>
    </row>
    <row r="46181" spans="39:39">
      <c r="AM46181" s="445"/>
    </row>
    <row r="46182" spans="39:39">
      <c r="AM46182" s="445"/>
    </row>
    <row r="46183" spans="39:39">
      <c r="AM46183" s="445"/>
    </row>
    <row r="46184" spans="39:39">
      <c r="AM46184" s="445"/>
    </row>
    <row r="46185" spans="39:39">
      <c r="AM46185" s="445"/>
    </row>
    <row r="46186" spans="39:39">
      <c r="AM46186" s="445"/>
    </row>
    <row r="46187" spans="39:39">
      <c r="AM46187" s="445"/>
    </row>
    <row r="46188" spans="39:39">
      <c r="AM46188" s="445"/>
    </row>
    <row r="46189" spans="39:39">
      <c r="AM46189" s="445"/>
    </row>
    <row r="46190" spans="39:39">
      <c r="AM46190" s="445"/>
    </row>
    <row r="46191" spans="39:39">
      <c r="AM46191" s="445"/>
    </row>
    <row r="46192" spans="39:39">
      <c r="AM46192" s="445"/>
    </row>
    <row r="46193" spans="39:39">
      <c r="AM46193" s="445"/>
    </row>
    <row r="46194" spans="39:39">
      <c r="AM46194" s="445"/>
    </row>
    <row r="46195" spans="39:39">
      <c r="AM46195" s="445"/>
    </row>
    <row r="46196" spans="39:39">
      <c r="AM46196" s="445"/>
    </row>
    <row r="46197" spans="39:39">
      <c r="AM46197" s="445"/>
    </row>
    <row r="46198" spans="39:39">
      <c r="AM46198" s="445"/>
    </row>
    <row r="46199" spans="39:39">
      <c r="AM46199" s="445"/>
    </row>
    <row r="46200" spans="39:39">
      <c r="AM46200" s="445"/>
    </row>
    <row r="46201" spans="39:39">
      <c r="AM46201" s="445"/>
    </row>
    <row r="46202" spans="39:39">
      <c r="AM46202" s="445"/>
    </row>
    <row r="46203" spans="39:39">
      <c r="AM46203" s="445"/>
    </row>
    <row r="46204" spans="39:39">
      <c r="AM46204" s="445"/>
    </row>
    <row r="46205" spans="39:39">
      <c r="AM46205" s="445"/>
    </row>
    <row r="46206" spans="39:39">
      <c r="AM46206" s="445"/>
    </row>
    <row r="46207" spans="39:39">
      <c r="AM46207" s="445"/>
    </row>
    <row r="46208" spans="39:39">
      <c r="AM46208" s="445"/>
    </row>
    <row r="46209" spans="39:39">
      <c r="AM46209" s="445"/>
    </row>
    <row r="46210" spans="39:39">
      <c r="AM46210" s="445"/>
    </row>
    <row r="46211" spans="39:39">
      <c r="AM46211" s="445"/>
    </row>
    <row r="46212" spans="39:39">
      <c r="AM46212" s="445"/>
    </row>
    <row r="46213" spans="39:39">
      <c r="AM46213" s="445"/>
    </row>
    <row r="46214" spans="39:39">
      <c r="AM46214" s="445"/>
    </row>
    <row r="46215" spans="39:39">
      <c r="AM46215" s="445"/>
    </row>
    <row r="46216" spans="39:39">
      <c r="AM46216" s="445"/>
    </row>
    <row r="46217" spans="39:39">
      <c r="AM46217" s="445"/>
    </row>
    <row r="46218" spans="39:39">
      <c r="AM46218" s="445"/>
    </row>
    <row r="46219" spans="39:39">
      <c r="AM46219" s="445"/>
    </row>
    <row r="46220" spans="39:39">
      <c r="AM46220" s="445"/>
    </row>
    <row r="46221" spans="39:39">
      <c r="AM46221" s="445"/>
    </row>
    <row r="46222" spans="39:39">
      <c r="AM46222" s="445"/>
    </row>
    <row r="46223" spans="39:39">
      <c r="AM46223" s="445"/>
    </row>
    <row r="46224" spans="39:39">
      <c r="AM46224" s="445"/>
    </row>
    <row r="46225" spans="39:39">
      <c r="AM46225" s="445"/>
    </row>
    <row r="46226" spans="39:39">
      <c r="AM46226" s="445"/>
    </row>
    <row r="46227" spans="39:39">
      <c r="AM46227" s="445"/>
    </row>
    <row r="46228" spans="39:39">
      <c r="AM46228" s="445"/>
    </row>
    <row r="46229" spans="39:39">
      <c r="AM46229" s="445"/>
    </row>
    <row r="46230" spans="39:39">
      <c r="AM46230" s="445"/>
    </row>
    <row r="46231" spans="39:39">
      <c r="AM46231" s="445"/>
    </row>
    <row r="46232" spans="39:39">
      <c r="AM46232" s="445"/>
    </row>
    <row r="46233" spans="39:39">
      <c r="AM46233" s="445"/>
    </row>
    <row r="46234" spans="39:39">
      <c r="AM46234" s="445"/>
    </row>
    <row r="46235" spans="39:39">
      <c r="AM46235" s="445"/>
    </row>
    <row r="46236" spans="39:39">
      <c r="AM46236" s="445"/>
    </row>
    <row r="46237" spans="39:39">
      <c r="AM46237" s="445"/>
    </row>
    <row r="46238" spans="39:39">
      <c r="AM46238" s="445"/>
    </row>
    <row r="46239" spans="39:39">
      <c r="AM46239" s="445"/>
    </row>
    <row r="46240" spans="39:39">
      <c r="AM46240" s="445"/>
    </row>
    <row r="46241" spans="39:39">
      <c r="AM46241" s="445"/>
    </row>
    <row r="46242" spans="39:39">
      <c r="AM46242" s="445"/>
    </row>
    <row r="46243" spans="39:39">
      <c r="AM46243" s="445"/>
    </row>
    <row r="46244" spans="39:39">
      <c r="AM46244" s="445"/>
    </row>
    <row r="46245" spans="39:39">
      <c r="AM46245" s="445"/>
    </row>
    <row r="46246" spans="39:39">
      <c r="AM46246" s="445"/>
    </row>
    <row r="46247" spans="39:39">
      <c r="AM46247" s="445"/>
    </row>
    <row r="46248" spans="39:39">
      <c r="AM46248" s="445"/>
    </row>
    <row r="46249" spans="39:39">
      <c r="AM46249" s="445"/>
    </row>
    <row r="46250" spans="39:39">
      <c r="AM46250" s="445"/>
    </row>
    <row r="46251" spans="39:39">
      <c r="AM46251" s="445"/>
    </row>
    <row r="46252" spans="39:39">
      <c r="AM46252" s="445"/>
    </row>
    <row r="46253" spans="39:39">
      <c r="AM46253" s="445"/>
    </row>
    <row r="46254" spans="39:39">
      <c r="AM46254" s="445"/>
    </row>
    <row r="46255" spans="39:39">
      <c r="AM46255" s="445"/>
    </row>
    <row r="46256" spans="39:39">
      <c r="AM46256" s="445"/>
    </row>
    <row r="46257" spans="39:39">
      <c r="AM46257" s="445"/>
    </row>
    <row r="46258" spans="39:39">
      <c r="AM46258" s="445"/>
    </row>
    <row r="46259" spans="39:39">
      <c r="AM46259" s="445"/>
    </row>
    <row r="46260" spans="39:39">
      <c r="AM46260" s="445"/>
    </row>
    <row r="46261" spans="39:39">
      <c r="AM46261" s="445"/>
    </row>
    <row r="46262" spans="39:39">
      <c r="AM46262" s="445"/>
    </row>
    <row r="46263" spans="39:39">
      <c r="AM46263" s="445"/>
    </row>
    <row r="46264" spans="39:39">
      <c r="AM46264" s="445"/>
    </row>
    <row r="46265" spans="39:39">
      <c r="AM46265" s="445"/>
    </row>
    <row r="46266" spans="39:39">
      <c r="AM46266" s="445"/>
    </row>
    <row r="46267" spans="39:39">
      <c r="AM46267" s="445"/>
    </row>
    <row r="46268" spans="39:39">
      <c r="AM46268" s="445"/>
    </row>
    <row r="46269" spans="39:39">
      <c r="AM46269" s="445"/>
    </row>
    <row r="46270" spans="39:39">
      <c r="AM46270" s="445"/>
    </row>
    <row r="46271" spans="39:39">
      <c r="AM46271" s="445"/>
    </row>
    <row r="46272" spans="39:39">
      <c r="AM46272" s="445"/>
    </row>
    <row r="46273" spans="39:39">
      <c r="AM46273" s="445"/>
    </row>
    <row r="46274" spans="39:39">
      <c r="AM46274" s="445"/>
    </row>
    <row r="46275" spans="39:39">
      <c r="AM46275" s="445"/>
    </row>
    <row r="46276" spans="39:39">
      <c r="AM46276" s="445"/>
    </row>
    <row r="46277" spans="39:39">
      <c r="AM46277" s="445"/>
    </row>
    <row r="46278" spans="39:39">
      <c r="AM46278" s="445"/>
    </row>
    <row r="46279" spans="39:39">
      <c r="AM46279" s="445"/>
    </row>
    <row r="46280" spans="39:39">
      <c r="AM46280" s="445"/>
    </row>
    <row r="46281" spans="39:39">
      <c r="AM46281" s="445"/>
    </row>
    <row r="46282" spans="39:39">
      <c r="AM46282" s="445"/>
    </row>
    <row r="46283" spans="39:39">
      <c r="AM46283" s="445"/>
    </row>
    <row r="46284" spans="39:39">
      <c r="AM46284" s="445"/>
    </row>
    <row r="46285" spans="39:39">
      <c r="AM46285" s="445"/>
    </row>
    <row r="46286" spans="39:39">
      <c r="AM46286" s="445"/>
    </row>
    <row r="46287" spans="39:39">
      <c r="AM46287" s="445"/>
    </row>
    <row r="46288" spans="39:39">
      <c r="AM46288" s="445"/>
    </row>
    <row r="46289" spans="39:39">
      <c r="AM46289" s="445"/>
    </row>
    <row r="46290" spans="39:39">
      <c r="AM46290" s="445"/>
    </row>
    <row r="46291" spans="39:39">
      <c r="AM46291" s="445"/>
    </row>
    <row r="46292" spans="39:39">
      <c r="AM46292" s="445"/>
    </row>
    <row r="46293" spans="39:39">
      <c r="AM46293" s="445"/>
    </row>
    <row r="46294" spans="39:39">
      <c r="AM46294" s="445"/>
    </row>
    <row r="46295" spans="39:39">
      <c r="AM46295" s="445"/>
    </row>
    <row r="46296" spans="39:39">
      <c r="AM46296" s="445"/>
    </row>
    <row r="46297" spans="39:39">
      <c r="AM46297" s="445"/>
    </row>
    <row r="46298" spans="39:39">
      <c r="AM46298" s="445"/>
    </row>
    <row r="46299" spans="39:39">
      <c r="AM46299" s="445"/>
    </row>
    <row r="46300" spans="39:39">
      <c r="AM46300" s="445"/>
    </row>
    <row r="46301" spans="39:39">
      <c r="AM46301" s="445"/>
    </row>
    <row r="46302" spans="39:39">
      <c r="AM46302" s="445"/>
    </row>
    <row r="46303" spans="39:39">
      <c r="AM46303" s="445"/>
    </row>
    <row r="46304" spans="39:39">
      <c r="AM46304" s="445"/>
    </row>
    <row r="46305" spans="39:39">
      <c r="AM46305" s="445"/>
    </row>
    <row r="46306" spans="39:39">
      <c r="AM46306" s="445"/>
    </row>
    <row r="46307" spans="39:39">
      <c r="AM46307" s="445"/>
    </row>
    <row r="46308" spans="39:39">
      <c r="AM46308" s="445"/>
    </row>
    <row r="46309" spans="39:39">
      <c r="AM46309" s="445"/>
    </row>
    <row r="46310" spans="39:39">
      <c r="AM46310" s="445"/>
    </row>
    <row r="46311" spans="39:39">
      <c r="AM46311" s="445"/>
    </row>
    <row r="46312" spans="39:39">
      <c r="AM46312" s="445"/>
    </row>
    <row r="46313" spans="39:39">
      <c r="AM46313" s="445"/>
    </row>
    <row r="46314" spans="39:39">
      <c r="AM46314" s="445"/>
    </row>
    <row r="46315" spans="39:39">
      <c r="AM46315" s="445"/>
    </row>
    <row r="46316" spans="39:39">
      <c r="AM46316" s="445"/>
    </row>
    <row r="46317" spans="39:39">
      <c r="AM46317" s="445"/>
    </row>
    <row r="46318" spans="39:39">
      <c r="AM46318" s="445"/>
    </row>
    <row r="46319" spans="39:39">
      <c r="AM46319" s="445"/>
    </row>
    <row r="46320" spans="39:39">
      <c r="AM46320" s="445"/>
    </row>
    <row r="46321" spans="39:39">
      <c r="AM46321" s="445"/>
    </row>
    <row r="46322" spans="39:39">
      <c r="AM46322" s="445"/>
    </row>
    <row r="46323" spans="39:39">
      <c r="AM46323" s="445"/>
    </row>
    <row r="46324" spans="39:39">
      <c r="AM46324" s="445"/>
    </row>
    <row r="46325" spans="39:39">
      <c r="AM46325" s="445"/>
    </row>
    <row r="46326" spans="39:39">
      <c r="AM46326" s="445"/>
    </row>
    <row r="46327" spans="39:39">
      <c r="AM46327" s="445"/>
    </row>
    <row r="46328" spans="39:39">
      <c r="AM46328" s="445"/>
    </row>
    <row r="46329" spans="39:39">
      <c r="AM46329" s="445"/>
    </row>
    <row r="46330" spans="39:39">
      <c r="AM46330" s="445"/>
    </row>
    <row r="46331" spans="39:39">
      <c r="AM46331" s="445"/>
    </row>
    <row r="46332" spans="39:39">
      <c r="AM46332" s="445"/>
    </row>
    <row r="46333" spans="39:39">
      <c r="AM46333" s="445"/>
    </row>
    <row r="46334" spans="39:39">
      <c r="AM46334" s="445"/>
    </row>
    <row r="46335" spans="39:39">
      <c r="AM46335" s="445"/>
    </row>
    <row r="46336" spans="39:39">
      <c r="AM46336" s="445"/>
    </row>
    <row r="46337" spans="39:39">
      <c r="AM46337" s="445"/>
    </row>
    <row r="46338" spans="39:39">
      <c r="AM46338" s="445"/>
    </row>
    <row r="46339" spans="39:39">
      <c r="AM46339" s="445"/>
    </row>
    <row r="46340" spans="39:39">
      <c r="AM46340" s="445"/>
    </row>
    <row r="46341" spans="39:39">
      <c r="AM46341" s="445"/>
    </row>
    <row r="46342" spans="39:39">
      <c r="AM46342" s="445"/>
    </row>
    <row r="46343" spans="39:39">
      <c r="AM46343" s="445"/>
    </row>
    <row r="46344" spans="39:39">
      <c r="AM46344" s="445"/>
    </row>
    <row r="46345" spans="39:39">
      <c r="AM46345" s="445"/>
    </row>
    <row r="46346" spans="39:39">
      <c r="AM46346" s="445"/>
    </row>
    <row r="46347" spans="39:39">
      <c r="AM46347" s="445"/>
    </row>
    <row r="46348" spans="39:39">
      <c r="AM46348" s="445"/>
    </row>
    <row r="46349" spans="39:39">
      <c r="AM46349" s="445"/>
    </row>
    <row r="46350" spans="39:39">
      <c r="AM46350" s="445"/>
    </row>
    <row r="46351" spans="39:39">
      <c r="AM46351" s="445"/>
    </row>
    <row r="46352" spans="39:39">
      <c r="AM46352" s="445"/>
    </row>
    <row r="46353" spans="39:39">
      <c r="AM46353" s="445"/>
    </row>
    <row r="46354" spans="39:39">
      <c r="AM46354" s="445"/>
    </row>
    <row r="46355" spans="39:39">
      <c r="AM46355" s="445"/>
    </row>
    <row r="46356" spans="39:39">
      <c r="AM46356" s="445"/>
    </row>
    <row r="46357" spans="39:39">
      <c r="AM46357" s="445"/>
    </row>
    <row r="46358" spans="39:39">
      <c r="AM46358" s="445"/>
    </row>
    <row r="46359" spans="39:39">
      <c r="AM46359" s="445"/>
    </row>
    <row r="46360" spans="39:39">
      <c r="AM46360" s="445"/>
    </row>
    <row r="46361" spans="39:39">
      <c r="AM46361" s="445"/>
    </row>
    <row r="46362" spans="39:39">
      <c r="AM46362" s="445"/>
    </row>
    <row r="46363" spans="39:39">
      <c r="AM46363" s="445"/>
    </row>
    <row r="46364" spans="39:39">
      <c r="AM46364" s="445"/>
    </row>
    <row r="46365" spans="39:39">
      <c r="AM46365" s="445"/>
    </row>
    <row r="46366" spans="39:39">
      <c r="AM46366" s="445"/>
    </row>
    <row r="46367" spans="39:39">
      <c r="AM46367" s="445"/>
    </row>
    <row r="46368" spans="39:39">
      <c r="AM46368" s="445"/>
    </row>
    <row r="46369" spans="39:39">
      <c r="AM46369" s="445"/>
    </row>
    <row r="46370" spans="39:39">
      <c r="AM46370" s="445"/>
    </row>
    <row r="46371" spans="39:39">
      <c r="AM46371" s="445"/>
    </row>
    <row r="46372" spans="39:39">
      <c r="AM46372" s="445"/>
    </row>
    <row r="46373" spans="39:39">
      <c r="AM46373" s="445"/>
    </row>
    <row r="46374" spans="39:39">
      <c r="AM46374" s="445"/>
    </row>
    <row r="46375" spans="39:39">
      <c r="AM46375" s="445"/>
    </row>
    <row r="46376" spans="39:39">
      <c r="AM46376" s="445"/>
    </row>
    <row r="46377" spans="39:39">
      <c r="AM46377" s="445"/>
    </row>
    <row r="46378" spans="39:39">
      <c r="AM46378" s="445"/>
    </row>
    <row r="46379" spans="39:39">
      <c r="AM46379" s="445"/>
    </row>
    <row r="46380" spans="39:39">
      <c r="AM46380" s="445"/>
    </row>
    <row r="46381" spans="39:39">
      <c r="AM46381" s="445"/>
    </row>
    <row r="46382" spans="39:39">
      <c r="AM46382" s="445"/>
    </row>
    <row r="46383" spans="39:39">
      <c r="AM46383" s="445"/>
    </row>
    <row r="46384" spans="39:39">
      <c r="AM46384" s="445"/>
    </row>
    <row r="46385" spans="39:39">
      <c r="AM46385" s="445"/>
    </row>
    <row r="46386" spans="39:39">
      <c r="AM46386" s="445"/>
    </row>
    <row r="46387" spans="39:39">
      <c r="AM46387" s="445"/>
    </row>
    <row r="46388" spans="39:39">
      <c r="AM46388" s="445"/>
    </row>
    <row r="46389" spans="39:39">
      <c r="AM46389" s="445"/>
    </row>
    <row r="46390" spans="39:39">
      <c r="AM46390" s="445"/>
    </row>
    <row r="46391" spans="39:39">
      <c r="AM46391" s="445"/>
    </row>
    <row r="46392" spans="39:39">
      <c r="AM46392" s="445"/>
    </row>
    <row r="46393" spans="39:39">
      <c r="AM46393" s="445"/>
    </row>
    <row r="46394" spans="39:39">
      <c r="AM46394" s="445"/>
    </row>
    <row r="46395" spans="39:39">
      <c r="AM46395" s="445"/>
    </row>
    <row r="46396" spans="39:39">
      <c r="AM46396" s="445"/>
    </row>
    <row r="46397" spans="39:39">
      <c r="AM46397" s="445"/>
    </row>
    <row r="46398" spans="39:39">
      <c r="AM46398" s="445"/>
    </row>
    <row r="46399" spans="39:39">
      <c r="AM46399" s="445"/>
    </row>
    <row r="46400" spans="39:39">
      <c r="AM46400" s="445"/>
    </row>
    <row r="46401" spans="39:39">
      <c r="AM46401" s="445"/>
    </row>
    <row r="46402" spans="39:39">
      <c r="AM46402" s="445"/>
    </row>
    <row r="46403" spans="39:39">
      <c r="AM46403" s="445"/>
    </row>
    <row r="46404" spans="39:39">
      <c r="AM46404" s="445"/>
    </row>
    <row r="46405" spans="39:39">
      <c r="AM46405" s="445"/>
    </row>
    <row r="46406" spans="39:39">
      <c r="AM46406" s="445"/>
    </row>
    <row r="46407" spans="39:39">
      <c r="AM46407" s="445"/>
    </row>
    <row r="46408" spans="39:39">
      <c r="AM46408" s="445"/>
    </row>
    <row r="46409" spans="39:39">
      <c r="AM46409" s="445"/>
    </row>
    <row r="46410" spans="39:39">
      <c r="AM46410" s="445"/>
    </row>
    <row r="46411" spans="39:39">
      <c r="AM46411" s="445"/>
    </row>
    <row r="46412" spans="39:39">
      <c r="AM46412" s="445"/>
    </row>
    <row r="46413" spans="39:39">
      <c r="AM46413" s="445"/>
    </row>
    <row r="46414" spans="39:39">
      <c r="AM46414" s="445"/>
    </row>
    <row r="46415" spans="39:39">
      <c r="AM46415" s="445"/>
    </row>
    <row r="46416" spans="39:39">
      <c r="AM46416" s="445"/>
    </row>
    <row r="46417" spans="39:39">
      <c r="AM46417" s="445"/>
    </row>
    <row r="46418" spans="39:39">
      <c r="AM46418" s="445"/>
    </row>
    <row r="46419" spans="39:39">
      <c r="AM46419" s="445"/>
    </row>
    <row r="46420" spans="39:39">
      <c r="AM46420" s="445"/>
    </row>
    <row r="46421" spans="39:39">
      <c r="AM46421" s="445"/>
    </row>
    <row r="46422" spans="39:39">
      <c r="AM46422" s="445"/>
    </row>
    <row r="46423" spans="39:39">
      <c r="AM46423" s="445"/>
    </row>
    <row r="46424" spans="39:39">
      <c r="AM46424" s="445"/>
    </row>
    <row r="46425" spans="39:39">
      <c r="AM46425" s="445"/>
    </row>
    <row r="46426" spans="39:39">
      <c r="AM46426" s="445"/>
    </row>
    <row r="46427" spans="39:39">
      <c r="AM46427" s="445"/>
    </row>
    <row r="46428" spans="39:39">
      <c r="AM46428" s="445"/>
    </row>
    <row r="46429" spans="39:39">
      <c r="AM46429" s="445"/>
    </row>
    <row r="46430" spans="39:39">
      <c r="AM46430" s="445"/>
    </row>
    <row r="46431" spans="39:39">
      <c r="AM46431" s="445"/>
    </row>
    <row r="46432" spans="39:39">
      <c r="AM46432" s="445"/>
    </row>
    <row r="46433" spans="39:39">
      <c r="AM46433" s="445"/>
    </row>
    <row r="46434" spans="39:39">
      <c r="AM46434" s="445"/>
    </row>
    <row r="46435" spans="39:39">
      <c r="AM46435" s="445"/>
    </row>
    <row r="46436" spans="39:39">
      <c r="AM46436" s="445"/>
    </row>
    <row r="46437" spans="39:39">
      <c r="AM46437" s="445"/>
    </row>
    <row r="46438" spans="39:39">
      <c r="AM46438" s="445"/>
    </row>
    <row r="46439" spans="39:39">
      <c r="AM46439" s="445"/>
    </row>
    <row r="46440" spans="39:39">
      <c r="AM46440" s="445"/>
    </row>
    <row r="46441" spans="39:39">
      <c r="AM46441" s="445"/>
    </row>
    <row r="46442" spans="39:39">
      <c r="AM46442" s="445"/>
    </row>
    <row r="46443" spans="39:39">
      <c r="AM46443" s="445"/>
    </row>
    <row r="46444" spans="39:39">
      <c r="AM46444" s="445"/>
    </row>
    <row r="46445" spans="39:39">
      <c r="AM46445" s="445"/>
    </row>
    <row r="46446" spans="39:39">
      <c r="AM46446" s="445"/>
    </row>
    <row r="46447" spans="39:39">
      <c r="AM46447" s="445"/>
    </row>
    <row r="46448" spans="39:39">
      <c r="AM46448" s="445"/>
    </row>
    <row r="46449" spans="39:39">
      <c r="AM46449" s="445"/>
    </row>
    <row r="46450" spans="39:39">
      <c r="AM46450" s="445"/>
    </row>
    <row r="46451" spans="39:39">
      <c r="AM46451" s="445"/>
    </row>
    <row r="46452" spans="39:39">
      <c r="AM46452" s="445"/>
    </row>
    <row r="46453" spans="39:39">
      <c r="AM46453" s="445"/>
    </row>
    <row r="46454" spans="39:39">
      <c r="AM46454" s="445"/>
    </row>
    <row r="46455" spans="39:39">
      <c r="AM46455" s="445"/>
    </row>
    <row r="46456" spans="39:39">
      <c r="AM46456" s="445"/>
    </row>
    <row r="46457" spans="39:39">
      <c r="AM46457" s="445"/>
    </row>
    <row r="46458" spans="39:39">
      <c r="AM46458" s="445"/>
    </row>
    <row r="46459" spans="39:39">
      <c r="AM46459" s="445"/>
    </row>
    <row r="46460" spans="39:39">
      <c r="AM46460" s="445"/>
    </row>
    <row r="46461" spans="39:39">
      <c r="AM46461" s="445"/>
    </row>
    <row r="46462" spans="39:39">
      <c r="AM46462" s="445"/>
    </row>
    <row r="46463" spans="39:39">
      <c r="AM46463" s="445"/>
    </row>
    <row r="46464" spans="39:39">
      <c r="AM46464" s="445"/>
    </row>
    <row r="46465" spans="39:39">
      <c r="AM46465" s="445"/>
    </row>
    <row r="46466" spans="39:39">
      <c r="AM46466" s="445"/>
    </row>
    <row r="46467" spans="39:39">
      <c r="AM46467" s="445"/>
    </row>
    <row r="46468" spans="39:39">
      <c r="AM46468" s="445"/>
    </row>
    <row r="46469" spans="39:39">
      <c r="AM46469" s="445"/>
    </row>
    <row r="46470" spans="39:39">
      <c r="AM46470" s="445"/>
    </row>
    <row r="46471" spans="39:39">
      <c r="AM46471" s="445"/>
    </row>
    <row r="46472" spans="39:39">
      <c r="AM46472" s="445"/>
    </row>
    <row r="46473" spans="39:39">
      <c r="AM46473" s="445"/>
    </row>
    <row r="46474" spans="39:39">
      <c r="AM46474" s="445"/>
    </row>
    <row r="46475" spans="39:39">
      <c r="AM46475" s="445"/>
    </row>
    <row r="46476" spans="39:39">
      <c r="AM46476" s="445"/>
    </row>
    <row r="46477" spans="39:39">
      <c r="AM46477" s="445"/>
    </row>
    <row r="46478" spans="39:39">
      <c r="AM46478" s="445"/>
    </row>
    <row r="46479" spans="39:39">
      <c r="AM46479" s="445"/>
    </row>
    <row r="46480" spans="39:39">
      <c r="AM46480" s="445"/>
    </row>
    <row r="46481" spans="39:39">
      <c r="AM46481" s="445"/>
    </row>
    <row r="46482" spans="39:39">
      <c r="AM46482" s="445"/>
    </row>
    <row r="46483" spans="39:39">
      <c r="AM46483" s="445"/>
    </row>
    <row r="46484" spans="39:39">
      <c r="AM46484" s="445"/>
    </row>
    <row r="46485" spans="39:39">
      <c r="AM46485" s="445"/>
    </row>
    <row r="46486" spans="39:39">
      <c r="AM46486" s="445"/>
    </row>
    <row r="46487" spans="39:39">
      <c r="AM46487" s="445"/>
    </row>
    <row r="46488" spans="39:39">
      <c r="AM46488" s="445"/>
    </row>
    <row r="46489" spans="39:39">
      <c r="AM46489" s="445"/>
    </row>
    <row r="46490" spans="39:39">
      <c r="AM46490" s="445"/>
    </row>
    <row r="46491" spans="39:39">
      <c r="AM46491" s="445"/>
    </row>
    <row r="46492" spans="39:39">
      <c r="AM46492" s="445"/>
    </row>
    <row r="46493" spans="39:39">
      <c r="AM46493" s="445"/>
    </row>
    <row r="46494" spans="39:39">
      <c r="AM46494" s="445"/>
    </row>
    <row r="46495" spans="39:39">
      <c r="AM46495" s="445"/>
    </row>
    <row r="46496" spans="39:39">
      <c r="AM46496" s="445"/>
    </row>
    <row r="46497" spans="39:39">
      <c r="AM46497" s="445"/>
    </row>
    <row r="46498" spans="39:39">
      <c r="AM46498" s="445"/>
    </row>
    <row r="46499" spans="39:39">
      <c r="AM46499" s="445"/>
    </row>
    <row r="46500" spans="39:39">
      <c r="AM46500" s="445"/>
    </row>
    <row r="46501" spans="39:39">
      <c r="AM46501" s="445"/>
    </row>
    <row r="46502" spans="39:39">
      <c r="AM46502" s="445"/>
    </row>
    <row r="46503" spans="39:39">
      <c r="AM46503" s="445"/>
    </row>
    <row r="46504" spans="39:39">
      <c r="AM46504" s="445"/>
    </row>
    <row r="46505" spans="39:39">
      <c r="AM46505" s="445"/>
    </row>
    <row r="46506" spans="39:39">
      <c r="AM46506" s="445"/>
    </row>
    <row r="46507" spans="39:39">
      <c r="AM46507" s="445"/>
    </row>
    <row r="46508" spans="39:39">
      <c r="AM46508" s="445"/>
    </row>
    <row r="46509" spans="39:39">
      <c r="AM46509" s="445"/>
    </row>
    <row r="46510" spans="39:39">
      <c r="AM46510" s="445"/>
    </row>
    <row r="46511" spans="39:39">
      <c r="AM46511" s="445"/>
    </row>
    <row r="46512" spans="39:39">
      <c r="AM46512" s="445"/>
    </row>
    <row r="46513" spans="39:39">
      <c r="AM46513" s="445"/>
    </row>
    <row r="46514" spans="39:39">
      <c r="AM46514" s="445"/>
    </row>
    <row r="46515" spans="39:39">
      <c r="AM46515" s="445"/>
    </row>
    <row r="46516" spans="39:39">
      <c r="AM46516" s="445"/>
    </row>
    <row r="46517" spans="39:39">
      <c r="AM46517" s="445"/>
    </row>
    <row r="46518" spans="39:39">
      <c r="AM46518" s="445"/>
    </row>
    <row r="46519" spans="39:39">
      <c r="AM46519" s="445"/>
    </row>
    <row r="46520" spans="39:39">
      <c r="AM46520" s="445"/>
    </row>
    <row r="46521" spans="39:39">
      <c r="AM46521" s="445"/>
    </row>
    <row r="46522" spans="39:39">
      <c r="AM46522" s="445"/>
    </row>
    <row r="46523" spans="39:39">
      <c r="AM46523" s="445"/>
    </row>
    <row r="46524" spans="39:39">
      <c r="AM46524" s="445"/>
    </row>
    <row r="46525" spans="39:39">
      <c r="AM46525" s="445"/>
    </row>
    <row r="46526" spans="39:39">
      <c r="AM46526" s="445"/>
    </row>
    <row r="46527" spans="39:39">
      <c r="AM46527" s="445"/>
    </row>
    <row r="46528" spans="39:39">
      <c r="AM46528" s="445"/>
    </row>
    <row r="46529" spans="39:39">
      <c r="AM46529" s="445"/>
    </row>
    <row r="46530" spans="39:39">
      <c r="AM46530" s="445"/>
    </row>
    <row r="46531" spans="39:39">
      <c r="AM46531" s="445"/>
    </row>
    <row r="46532" spans="39:39">
      <c r="AM46532" s="445"/>
    </row>
    <row r="46533" spans="39:39">
      <c r="AM46533" s="445"/>
    </row>
    <row r="46534" spans="39:39">
      <c r="AM46534" s="445"/>
    </row>
    <row r="46535" spans="39:39">
      <c r="AM46535" s="445"/>
    </row>
    <row r="46536" spans="39:39">
      <c r="AM46536" s="445"/>
    </row>
    <row r="46537" spans="39:39">
      <c r="AM46537" s="445"/>
    </row>
    <row r="46538" spans="39:39">
      <c r="AM46538" s="445"/>
    </row>
    <row r="46539" spans="39:39">
      <c r="AM46539" s="445"/>
    </row>
    <row r="46540" spans="39:39">
      <c r="AM46540" s="445"/>
    </row>
    <row r="46541" spans="39:39">
      <c r="AM46541" s="445"/>
    </row>
    <row r="46542" spans="39:39">
      <c r="AM46542" s="445"/>
    </row>
    <row r="46543" spans="39:39">
      <c r="AM46543" s="445"/>
    </row>
    <row r="46544" spans="39:39">
      <c r="AM46544" s="445"/>
    </row>
    <row r="46545" spans="39:39">
      <c r="AM46545" s="445"/>
    </row>
    <row r="46546" spans="39:39">
      <c r="AM46546" s="445"/>
    </row>
    <row r="46547" spans="39:39">
      <c r="AM46547" s="445"/>
    </row>
    <row r="46548" spans="39:39">
      <c r="AM46548" s="445"/>
    </row>
    <row r="46549" spans="39:39">
      <c r="AM46549" s="445"/>
    </row>
    <row r="46550" spans="39:39">
      <c r="AM46550" s="445"/>
    </row>
    <row r="46551" spans="39:39">
      <c r="AM46551" s="445"/>
    </row>
    <row r="46552" spans="39:39">
      <c r="AM46552" s="445"/>
    </row>
    <row r="46553" spans="39:39">
      <c r="AM46553" s="445"/>
    </row>
    <row r="46554" spans="39:39">
      <c r="AM46554" s="445"/>
    </row>
    <row r="46555" spans="39:39">
      <c r="AM46555" s="445"/>
    </row>
    <row r="46556" spans="39:39">
      <c r="AM46556" s="445"/>
    </row>
    <row r="46557" spans="39:39">
      <c r="AM46557" s="445"/>
    </row>
    <row r="46558" spans="39:39">
      <c r="AM46558" s="445"/>
    </row>
    <row r="46559" spans="39:39">
      <c r="AM46559" s="445"/>
    </row>
    <row r="46560" spans="39:39">
      <c r="AM46560" s="445"/>
    </row>
    <row r="46561" spans="39:39">
      <c r="AM46561" s="445"/>
    </row>
    <row r="46562" spans="39:39">
      <c r="AM46562" s="445"/>
    </row>
    <row r="46563" spans="39:39">
      <c r="AM46563" s="445"/>
    </row>
    <row r="46564" spans="39:39">
      <c r="AM46564" s="445"/>
    </row>
    <row r="46565" spans="39:39">
      <c r="AM46565" s="445"/>
    </row>
    <row r="46566" spans="39:39">
      <c r="AM46566" s="445"/>
    </row>
    <row r="46567" spans="39:39">
      <c r="AM46567" s="445"/>
    </row>
    <row r="46568" spans="39:39">
      <c r="AM46568" s="445"/>
    </row>
    <row r="46569" spans="39:39">
      <c r="AM46569" s="445"/>
    </row>
    <row r="46570" spans="39:39">
      <c r="AM46570" s="445"/>
    </row>
    <row r="46571" spans="39:39">
      <c r="AM46571" s="445"/>
    </row>
    <row r="46572" spans="39:39">
      <c r="AM46572" s="445"/>
    </row>
    <row r="46573" spans="39:39">
      <c r="AM46573" s="445"/>
    </row>
    <row r="46574" spans="39:39">
      <c r="AM46574" s="445"/>
    </row>
    <row r="46575" spans="39:39">
      <c r="AM46575" s="445"/>
    </row>
    <row r="46576" spans="39:39">
      <c r="AM46576" s="445"/>
    </row>
    <row r="46577" spans="39:39">
      <c r="AM46577" s="445"/>
    </row>
    <row r="46578" spans="39:39">
      <c r="AM46578" s="445"/>
    </row>
    <row r="46579" spans="39:39">
      <c r="AM46579" s="445"/>
    </row>
    <row r="46580" spans="39:39">
      <c r="AM46580" s="445"/>
    </row>
    <row r="46581" spans="39:39">
      <c r="AM46581" s="445"/>
    </row>
    <row r="46582" spans="39:39">
      <c r="AM46582" s="445"/>
    </row>
    <row r="46583" spans="39:39">
      <c r="AM46583" s="445"/>
    </row>
    <row r="46584" spans="39:39">
      <c r="AM46584" s="445"/>
    </row>
    <row r="46585" spans="39:39">
      <c r="AM46585" s="445"/>
    </row>
    <row r="46586" spans="39:39">
      <c r="AM46586" s="445"/>
    </row>
    <row r="46587" spans="39:39">
      <c r="AM46587" s="445"/>
    </row>
    <row r="46588" spans="39:39">
      <c r="AM46588" s="445"/>
    </row>
    <row r="46589" spans="39:39">
      <c r="AM46589" s="445"/>
    </row>
    <row r="46590" spans="39:39">
      <c r="AM46590" s="445"/>
    </row>
    <row r="46591" spans="39:39">
      <c r="AM46591" s="445"/>
    </row>
    <row r="46592" spans="39:39">
      <c r="AM46592" s="445"/>
    </row>
    <row r="46593" spans="39:39">
      <c r="AM46593" s="445"/>
    </row>
    <row r="46594" spans="39:39">
      <c r="AM46594" s="445"/>
    </row>
    <row r="46595" spans="39:39">
      <c r="AM46595" s="445"/>
    </row>
    <row r="46596" spans="39:39">
      <c r="AM46596" s="445"/>
    </row>
    <row r="46597" spans="39:39">
      <c r="AM46597" s="445"/>
    </row>
    <row r="46598" spans="39:39">
      <c r="AM46598" s="445"/>
    </row>
    <row r="46599" spans="39:39">
      <c r="AM46599" s="445"/>
    </row>
    <row r="46600" spans="39:39">
      <c r="AM46600" s="445"/>
    </row>
    <row r="46601" spans="39:39">
      <c r="AM46601" s="445"/>
    </row>
    <row r="46602" spans="39:39">
      <c r="AM46602" s="445"/>
    </row>
    <row r="46603" spans="39:39">
      <c r="AM46603" s="445"/>
    </row>
    <row r="46604" spans="39:39">
      <c r="AM46604" s="445"/>
    </row>
    <row r="46605" spans="39:39">
      <c r="AM46605" s="445"/>
    </row>
    <row r="46606" spans="39:39">
      <c r="AM46606" s="445"/>
    </row>
    <row r="46607" spans="39:39">
      <c r="AM46607" s="445"/>
    </row>
    <row r="46608" spans="39:39">
      <c r="AM46608" s="445"/>
    </row>
    <row r="46609" spans="39:39">
      <c r="AM46609" s="445"/>
    </row>
    <row r="46610" spans="39:39">
      <c r="AM46610" s="445"/>
    </row>
    <row r="46611" spans="39:39">
      <c r="AM46611" s="445"/>
    </row>
    <row r="46612" spans="39:39">
      <c r="AM46612" s="445"/>
    </row>
    <row r="46613" spans="39:39">
      <c r="AM46613" s="445"/>
    </row>
    <row r="46614" spans="39:39">
      <c r="AM46614" s="445"/>
    </row>
    <row r="46615" spans="39:39">
      <c r="AM46615" s="445"/>
    </row>
    <row r="46616" spans="39:39">
      <c r="AM46616" s="445"/>
    </row>
    <row r="46617" spans="39:39">
      <c r="AM46617" s="445"/>
    </row>
    <row r="46618" spans="39:39">
      <c r="AM46618" s="445"/>
    </row>
    <row r="46619" spans="39:39">
      <c r="AM46619" s="445"/>
    </row>
    <row r="46620" spans="39:39">
      <c r="AM46620" s="445"/>
    </row>
    <row r="46621" spans="39:39">
      <c r="AM46621" s="445"/>
    </row>
    <row r="46622" spans="39:39">
      <c r="AM46622" s="445"/>
    </row>
    <row r="46623" spans="39:39">
      <c r="AM46623" s="445"/>
    </row>
    <row r="46624" spans="39:39">
      <c r="AM46624" s="445"/>
    </row>
    <row r="46625" spans="39:39">
      <c r="AM46625" s="445"/>
    </row>
    <row r="46626" spans="39:39">
      <c r="AM46626" s="445"/>
    </row>
    <row r="46627" spans="39:39">
      <c r="AM46627" s="445"/>
    </row>
    <row r="46628" spans="39:39">
      <c r="AM46628" s="445"/>
    </row>
    <row r="46629" spans="39:39">
      <c r="AM46629" s="445"/>
    </row>
    <row r="46630" spans="39:39">
      <c r="AM46630" s="445"/>
    </row>
    <row r="46631" spans="39:39">
      <c r="AM46631" s="445"/>
    </row>
    <row r="46632" spans="39:39">
      <c r="AM46632" s="445"/>
    </row>
    <row r="46633" spans="39:39">
      <c r="AM46633" s="445"/>
    </row>
    <row r="46634" spans="39:39">
      <c r="AM46634" s="445"/>
    </row>
    <row r="46635" spans="39:39">
      <c r="AM46635" s="445"/>
    </row>
    <row r="46636" spans="39:39">
      <c r="AM46636" s="445"/>
    </row>
    <row r="46637" spans="39:39">
      <c r="AM46637" s="445"/>
    </row>
    <row r="46638" spans="39:39">
      <c r="AM46638" s="445"/>
    </row>
    <row r="46639" spans="39:39">
      <c r="AM46639" s="445"/>
    </row>
    <row r="46640" spans="39:39">
      <c r="AM46640" s="445"/>
    </row>
    <row r="46641" spans="39:39">
      <c r="AM46641" s="445"/>
    </row>
    <row r="46642" spans="39:39">
      <c r="AM46642" s="445"/>
    </row>
    <row r="46643" spans="39:39">
      <c r="AM46643" s="445"/>
    </row>
    <row r="46644" spans="39:39">
      <c r="AM46644" s="445"/>
    </row>
    <row r="46645" spans="39:39">
      <c r="AM46645" s="445"/>
    </row>
    <row r="46646" spans="39:39">
      <c r="AM46646" s="445"/>
    </row>
    <row r="46647" spans="39:39">
      <c r="AM46647" s="445"/>
    </row>
    <row r="46648" spans="39:39">
      <c r="AM46648" s="445"/>
    </row>
    <row r="46649" spans="39:39">
      <c r="AM46649" s="445"/>
    </row>
    <row r="46650" spans="39:39">
      <c r="AM46650" s="445"/>
    </row>
    <row r="46651" spans="39:39">
      <c r="AM46651" s="445"/>
    </row>
    <row r="46652" spans="39:39">
      <c r="AM46652" s="445"/>
    </row>
    <row r="46653" spans="39:39">
      <c r="AM46653" s="445"/>
    </row>
    <row r="46654" spans="39:39">
      <c r="AM46654" s="445"/>
    </row>
    <row r="46655" spans="39:39">
      <c r="AM46655" s="445"/>
    </row>
    <row r="46656" spans="39:39">
      <c r="AM46656" s="445"/>
    </row>
    <row r="46657" spans="39:39">
      <c r="AM46657" s="445"/>
    </row>
    <row r="46658" spans="39:39">
      <c r="AM46658" s="445"/>
    </row>
    <row r="46659" spans="39:39">
      <c r="AM46659" s="445"/>
    </row>
    <row r="46660" spans="39:39">
      <c r="AM46660" s="445"/>
    </row>
    <row r="46661" spans="39:39">
      <c r="AM46661" s="445"/>
    </row>
    <row r="46662" spans="39:39">
      <c r="AM46662" s="445"/>
    </row>
    <row r="46663" spans="39:39">
      <c r="AM46663" s="445"/>
    </row>
    <row r="46664" spans="39:39">
      <c r="AM46664" s="445"/>
    </row>
    <row r="46665" spans="39:39">
      <c r="AM46665" s="445"/>
    </row>
    <row r="46666" spans="39:39">
      <c r="AM46666" s="445"/>
    </row>
    <row r="46667" spans="39:39">
      <c r="AM46667" s="445"/>
    </row>
    <row r="46668" spans="39:39">
      <c r="AM46668" s="445"/>
    </row>
    <row r="46669" spans="39:39">
      <c r="AM46669" s="445"/>
    </row>
    <row r="46670" spans="39:39">
      <c r="AM46670" s="445"/>
    </row>
    <row r="46671" spans="39:39">
      <c r="AM46671" s="445"/>
    </row>
    <row r="46672" spans="39:39">
      <c r="AM46672" s="445"/>
    </row>
    <row r="46673" spans="39:39">
      <c r="AM46673" s="445"/>
    </row>
    <row r="46674" spans="39:39">
      <c r="AM46674" s="445"/>
    </row>
    <row r="46675" spans="39:39">
      <c r="AM46675" s="445"/>
    </row>
    <row r="46676" spans="39:39">
      <c r="AM46676" s="445"/>
    </row>
    <row r="46677" spans="39:39">
      <c r="AM46677" s="445"/>
    </row>
    <row r="46678" spans="39:39">
      <c r="AM46678" s="445"/>
    </row>
    <row r="46679" spans="39:39">
      <c r="AM46679" s="445"/>
    </row>
    <row r="46680" spans="39:39">
      <c r="AM46680" s="445"/>
    </row>
    <row r="46681" spans="39:39">
      <c r="AM46681" s="445"/>
    </row>
    <row r="46682" spans="39:39">
      <c r="AM46682" s="445"/>
    </row>
    <row r="46683" spans="39:39">
      <c r="AM46683" s="445"/>
    </row>
    <row r="46684" spans="39:39">
      <c r="AM46684" s="445"/>
    </row>
    <row r="46685" spans="39:39">
      <c r="AM46685" s="445"/>
    </row>
    <row r="46686" spans="39:39">
      <c r="AM46686" s="445"/>
    </row>
    <row r="46687" spans="39:39">
      <c r="AM46687" s="445"/>
    </row>
    <row r="46688" spans="39:39">
      <c r="AM46688" s="445"/>
    </row>
    <row r="46689" spans="39:39">
      <c r="AM46689" s="445"/>
    </row>
    <row r="46690" spans="39:39">
      <c r="AM46690" s="445"/>
    </row>
    <row r="46691" spans="39:39">
      <c r="AM46691" s="445"/>
    </row>
    <row r="46692" spans="39:39">
      <c r="AM46692" s="445"/>
    </row>
    <row r="46693" spans="39:39">
      <c r="AM46693" s="445"/>
    </row>
    <row r="46694" spans="39:39">
      <c r="AM46694" s="445"/>
    </row>
    <row r="46695" spans="39:39">
      <c r="AM46695" s="445"/>
    </row>
    <row r="46696" spans="39:39">
      <c r="AM46696" s="445"/>
    </row>
    <row r="46697" spans="39:39">
      <c r="AM46697" s="445"/>
    </row>
    <row r="46698" spans="39:39">
      <c r="AM46698" s="445"/>
    </row>
    <row r="46699" spans="39:39">
      <c r="AM46699" s="445"/>
    </row>
    <row r="46700" spans="39:39">
      <c r="AM46700" s="445"/>
    </row>
    <row r="46701" spans="39:39">
      <c r="AM46701" s="445"/>
    </row>
    <row r="46702" spans="39:39">
      <c r="AM46702" s="445"/>
    </row>
    <row r="46703" spans="39:39">
      <c r="AM46703" s="445"/>
    </row>
    <row r="46704" spans="39:39">
      <c r="AM46704" s="445"/>
    </row>
    <row r="46705" spans="39:39">
      <c r="AM46705" s="445"/>
    </row>
    <row r="46706" spans="39:39">
      <c r="AM46706" s="445"/>
    </row>
    <row r="46707" spans="39:39">
      <c r="AM46707" s="445"/>
    </row>
    <row r="46708" spans="39:39">
      <c r="AM46708" s="445"/>
    </row>
    <row r="46709" spans="39:39">
      <c r="AM46709" s="445"/>
    </row>
    <row r="46710" spans="39:39">
      <c r="AM46710" s="445"/>
    </row>
    <row r="46711" spans="39:39">
      <c r="AM46711" s="445"/>
    </row>
    <row r="46712" spans="39:39">
      <c r="AM46712" s="445"/>
    </row>
    <row r="46713" spans="39:39">
      <c r="AM46713" s="445"/>
    </row>
    <row r="46714" spans="39:39">
      <c r="AM46714" s="445"/>
    </row>
    <row r="46715" spans="39:39">
      <c r="AM46715" s="445"/>
    </row>
    <row r="46716" spans="39:39">
      <c r="AM46716" s="445"/>
    </row>
    <row r="46717" spans="39:39">
      <c r="AM46717" s="445"/>
    </row>
    <row r="46718" spans="39:39">
      <c r="AM46718" s="445"/>
    </row>
    <row r="46719" spans="39:39">
      <c r="AM46719" s="445"/>
    </row>
    <row r="46720" spans="39:39">
      <c r="AM46720" s="445"/>
    </row>
    <row r="46721" spans="39:39">
      <c r="AM46721" s="445"/>
    </row>
    <row r="46722" spans="39:39">
      <c r="AM46722" s="445"/>
    </row>
    <row r="46723" spans="39:39">
      <c r="AM46723" s="445"/>
    </row>
    <row r="46724" spans="39:39">
      <c r="AM46724" s="445"/>
    </row>
    <row r="46725" spans="39:39">
      <c r="AM46725" s="445"/>
    </row>
    <row r="46726" spans="39:39">
      <c r="AM46726" s="445"/>
    </row>
    <row r="46727" spans="39:39">
      <c r="AM46727" s="445"/>
    </row>
    <row r="46728" spans="39:39">
      <c r="AM46728" s="445"/>
    </row>
    <row r="46729" spans="39:39">
      <c r="AM46729" s="445"/>
    </row>
    <row r="46730" spans="39:39">
      <c r="AM46730" s="445"/>
    </row>
    <row r="46731" spans="39:39">
      <c r="AM46731" s="445"/>
    </row>
    <row r="46732" spans="39:39">
      <c r="AM46732" s="445"/>
    </row>
    <row r="46733" spans="39:39">
      <c r="AM46733" s="445"/>
    </row>
    <row r="46734" spans="39:39">
      <c r="AM46734" s="445"/>
    </row>
    <row r="46735" spans="39:39">
      <c r="AM46735" s="445"/>
    </row>
    <row r="46736" spans="39:39">
      <c r="AM46736" s="445"/>
    </row>
    <row r="46737" spans="39:39">
      <c r="AM46737" s="445"/>
    </row>
    <row r="46738" spans="39:39">
      <c r="AM46738" s="445"/>
    </row>
    <row r="46739" spans="39:39">
      <c r="AM46739" s="445"/>
    </row>
    <row r="46740" spans="39:39">
      <c r="AM46740" s="445"/>
    </row>
    <row r="46741" spans="39:39">
      <c r="AM46741" s="445"/>
    </row>
    <row r="46742" spans="39:39">
      <c r="AM46742" s="445"/>
    </row>
    <row r="46743" spans="39:39">
      <c r="AM46743" s="445"/>
    </row>
    <row r="46744" spans="39:39">
      <c r="AM46744" s="445"/>
    </row>
    <row r="46745" spans="39:39">
      <c r="AM46745" s="445"/>
    </row>
    <row r="46746" spans="39:39">
      <c r="AM46746" s="445"/>
    </row>
    <row r="46747" spans="39:39">
      <c r="AM46747" s="445"/>
    </row>
    <row r="46748" spans="39:39">
      <c r="AM46748" s="445"/>
    </row>
    <row r="46749" spans="39:39">
      <c r="AM46749" s="445"/>
    </row>
    <row r="46750" spans="39:39">
      <c r="AM46750" s="445"/>
    </row>
    <row r="46751" spans="39:39">
      <c r="AM46751" s="445"/>
    </row>
    <row r="46752" spans="39:39">
      <c r="AM46752" s="445"/>
    </row>
    <row r="46753" spans="39:39">
      <c r="AM46753" s="445"/>
    </row>
    <row r="46754" spans="39:39">
      <c r="AM46754" s="445"/>
    </row>
    <row r="46755" spans="39:39">
      <c r="AM46755" s="445"/>
    </row>
    <row r="46756" spans="39:39">
      <c r="AM46756" s="445"/>
    </row>
    <row r="46757" spans="39:39">
      <c r="AM46757" s="445"/>
    </row>
    <row r="46758" spans="39:39">
      <c r="AM46758" s="445"/>
    </row>
    <row r="46759" spans="39:39">
      <c r="AM46759" s="445"/>
    </row>
    <row r="46760" spans="39:39">
      <c r="AM46760" s="445"/>
    </row>
    <row r="46761" spans="39:39">
      <c r="AM46761" s="445"/>
    </row>
    <row r="46762" spans="39:39">
      <c r="AM46762" s="445"/>
    </row>
    <row r="46763" spans="39:39">
      <c r="AM46763" s="445"/>
    </row>
    <row r="46764" spans="39:39">
      <c r="AM46764" s="445"/>
    </row>
    <row r="46765" spans="39:39">
      <c r="AM46765" s="445"/>
    </row>
    <row r="46766" spans="39:39">
      <c r="AM46766" s="445"/>
    </row>
    <row r="46767" spans="39:39">
      <c r="AM46767" s="445"/>
    </row>
    <row r="46768" spans="39:39">
      <c r="AM46768" s="445"/>
    </row>
    <row r="46769" spans="39:39">
      <c r="AM46769" s="445"/>
    </row>
    <row r="46770" spans="39:39">
      <c r="AM46770" s="445"/>
    </row>
    <row r="46771" spans="39:39">
      <c r="AM46771" s="445"/>
    </row>
    <row r="46772" spans="39:39">
      <c r="AM46772" s="445"/>
    </row>
    <row r="46773" spans="39:39">
      <c r="AM46773" s="445"/>
    </row>
    <row r="46774" spans="39:39">
      <c r="AM46774" s="445"/>
    </row>
    <row r="46775" spans="39:39">
      <c r="AM46775" s="445"/>
    </row>
    <row r="46776" spans="39:39">
      <c r="AM46776" s="445"/>
    </row>
    <row r="46777" spans="39:39">
      <c r="AM46777" s="445"/>
    </row>
    <row r="46778" spans="39:39">
      <c r="AM46778" s="445"/>
    </row>
    <row r="46779" spans="39:39">
      <c r="AM46779" s="445"/>
    </row>
    <row r="46780" spans="39:39">
      <c r="AM46780" s="445"/>
    </row>
    <row r="46781" spans="39:39">
      <c r="AM46781" s="445"/>
    </row>
    <row r="46782" spans="39:39">
      <c r="AM46782" s="445"/>
    </row>
    <row r="46783" spans="39:39">
      <c r="AM46783" s="445"/>
    </row>
    <row r="46784" spans="39:39">
      <c r="AM46784" s="445"/>
    </row>
    <row r="46785" spans="39:39">
      <c r="AM46785" s="445"/>
    </row>
    <row r="46786" spans="39:39">
      <c r="AM46786" s="445"/>
    </row>
    <row r="46787" spans="39:39">
      <c r="AM46787" s="445"/>
    </row>
    <row r="46788" spans="39:39">
      <c r="AM46788" s="445"/>
    </row>
    <row r="46789" spans="39:39">
      <c r="AM46789" s="445"/>
    </row>
    <row r="46790" spans="39:39">
      <c r="AM46790" s="445"/>
    </row>
    <row r="46791" spans="39:39">
      <c r="AM46791" s="445"/>
    </row>
    <row r="46792" spans="39:39">
      <c r="AM46792" s="445"/>
    </row>
    <row r="46793" spans="39:39">
      <c r="AM46793" s="445"/>
    </row>
    <row r="46794" spans="39:39">
      <c r="AM46794" s="445"/>
    </row>
    <row r="46795" spans="39:39">
      <c r="AM46795" s="445"/>
    </row>
    <row r="46796" spans="39:39">
      <c r="AM46796" s="445"/>
    </row>
    <row r="46797" spans="39:39">
      <c r="AM46797" s="445"/>
    </row>
    <row r="46798" spans="39:39">
      <c r="AM46798" s="445"/>
    </row>
    <row r="46799" spans="39:39">
      <c r="AM46799" s="445"/>
    </row>
    <row r="46800" spans="39:39">
      <c r="AM46800" s="445"/>
    </row>
    <row r="46801" spans="39:39">
      <c r="AM46801" s="445"/>
    </row>
    <row r="46802" spans="39:39">
      <c r="AM46802" s="445"/>
    </row>
    <row r="46803" spans="39:39">
      <c r="AM46803" s="445"/>
    </row>
    <row r="46804" spans="39:39">
      <c r="AM46804" s="445"/>
    </row>
    <row r="46805" spans="39:39">
      <c r="AM46805" s="445"/>
    </row>
    <row r="46806" spans="39:39">
      <c r="AM46806" s="445"/>
    </row>
    <row r="46807" spans="39:39">
      <c r="AM46807" s="445"/>
    </row>
    <row r="46808" spans="39:39">
      <c r="AM46808" s="445"/>
    </row>
    <row r="46809" spans="39:39">
      <c r="AM46809" s="445"/>
    </row>
    <row r="46810" spans="39:39">
      <c r="AM46810" s="445"/>
    </row>
    <row r="46811" spans="39:39">
      <c r="AM46811" s="445"/>
    </row>
    <row r="46812" spans="39:39">
      <c r="AM46812" s="445"/>
    </row>
    <row r="46813" spans="39:39">
      <c r="AM46813" s="445"/>
    </row>
    <row r="46814" spans="39:39">
      <c r="AM46814" s="445"/>
    </row>
    <row r="46815" spans="39:39">
      <c r="AM46815" s="445"/>
    </row>
    <row r="46816" spans="39:39">
      <c r="AM46816" s="445"/>
    </row>
    <row r="46817" spans="39:39">
      <c r="AM46817" s="445"/>
    </row>
    <row r="46818" spans="39:39">
      <c r="AM46818" s="445"/>
    </row>
    <row r="46819" spans="39:39">
      <c r="AM46819" s="445"/>
    </row>
    <row r="46820" spans="39:39">
      <c r="AM46820" s="445"/>
    </row>
    <row r="46821" spans="39:39">
      <c r="AM46821" s="445"/>
    </row>
    <row r="46822" spans="39:39">
      <c r="AM46822" s="445"/>
    </row>
    <row r="46823" spans="39:39">
      <c r="AM46823" s="445"/>
    </row>
    <row r="46824" spans="39:39">
      <c r="AM46824" s="445"/>
    </row>
    <row r="46825" spans="39:39">
      <c r="AM46825" s="445"/>
    </row>
    <row r="46826" spans="39:39">
      <c r="AM46826" s="445"/>
    </row>
    <row r="46827" spans="39:39">
      <c r="AM46827" s="445"/>
    </row>
    <row r="46828" spans="39:39">
      <c r="AM46828" s="445"/>
    </row>
    <row r="46829" spans="39:39">
      <c r="AM46829" s="445"/>
    </row>
    <row r="46830" spans="39:39">
      <c r="AM46830" s="445"/>
    </row>
    <row r="46831" spans="39:39">
      <c r="AM46831" s="445"/>
    </row>
    <row r="46832" spans="39:39">
      <c r="AM46832" s="445"/>
    </row>
    <row r="46833" spans="39:39">
      <c r="AM46833" s="445"/>
    </row>
    <row r="46834" spans="39:39">
      <c r="AM46834" s="445"/>
    </row>
    <row r="46835" spans="39:39">
      <c r="AM46835" s="445"/>
    </row>
    <row r="46836" spans="39:39">
      <c r="AM46836" s="445"/>
    </row>
    <row r="46837" spans="39:39">
      <c r="AM46837" s="445"/>
    </row>
    <row r="46838" spans="39:39">
      <c r="AM46838" s="445"/>
    </row>
    <row r="46839" spans="39:39">
      <c r="AM46839" s="445"/>
    </row>
    <row r="46840" spans="39:39">
      <c r="AM46840" s="445"/>
    </row>
    <row r="46841" spans="39:39">
      <c r="AM46841" s="445"/>
    </row>
    <row r="46842" spans="39:39">
      <c r="AM46842" s="445"/>
    </row>
    <row r="46843" spans="39:39">
      <c r="AM46843" s="445"/>
    </row>
    <row r="46844" spans="39:39">
      <c r="AM46844" s="445"/>
    </row>
    <row r="46845" spans="39:39">
      <c r="AM46845" s="445"/>
    </row>
    <row r="46846" spans="39:39">
      <c r="AM46846" s="445"/>
    </row>
    <row r="46847" spans="39:39">
      <c r="AM46847" s="445"/>
    </row>
    <row r="46848" spans="39:39">
      <c r="AM46848" s="445"/>
    </row>
    <row r="46849" spans="39:39">
      <c r="AM46849" s="445"/>
    </row>
    <row r="46850" spans="39:39">
      <c r="AM46850" s="445"/>
    </row>
    <row r="46851" spans="39:39">
      <c r="AM46851" s="445"/>
    </row>
    <row r="46852" spans="39:39">
      <c r="AM46852" s="445"/>
    </row>
    <row r="46853" spans="39:39">
      <c r="AM46853" s="445"/>
    </row>
    <row r="46854" spans="39:39">
      <c r="AM46854" s="445"/>
    </row>
    <row r="46855" spans="39:39">
      <c r="AM46855" s="445"/>
    </row>
    <row r="46856" spans="39:39">
      <c r="AM46856" s="445"/>
    </row>
    <row r="46857" spans="39:39">
      <c r="AM46857" s="445"/>
    </row>
    <row r="46858" spans="39:39">
      <c r="AM46858" s="445"/>
    </row>
    <row r="46859" spans="39:39">
      <c r="AM46859" s="445"/>
    </row>
    <row r="46860" spans="39:39">
      <c r="AM46860" s="445"/>
    </row>
    <row r="46861" spans="39:39">
      <c r="AM46861" s="445"/>
    </row>
    <row r="46862" spans="39:39">
      <c r="AM46862" s="445"/>
    </row>
    <row r="46863" spans="39:39">
      <c r="AM46863" s="445"/>
    </row>
    <row r="46864" spans="39:39">
      <c r="AM46864" s="445"/>
    </row>
    <row r="46865" spans="39:39">
      <c r="AM46865" s="445"/>
    </row>
    <row r="46866" spans="39:39">
      <c r="AM46866" s="445"/>
    </row>
    <row r="46867" spans="39:39">
      <c r="AM46867" s="445"/>
    </row>
    <row r="46868" spans="39:39">
      <c r="AM46868" s="445"/>
    </row>
    <row r="46869" spans="39:39">
      <c r="AM46869" s="445"/>
    </row>
    <row r="46870" spans="39:39">
      <c r="AM46870" s="445"/>
    </row>
    <row r="46871" spans="39:39">
      <c r="AM46871" s="445"/>
    </row>
    <row r="46872" spans="39:39">
      <c r="AM46872" s="445"/>
    </row>
    <row r="46873" spans="39:39">
      <c r="AM46873" s="445"/>
    </row>
    <row r="46874" spans="39:39">
      <c r="AM46874" s="445"/>
    </row>
    <row r="46875" spans="39:39">
      <c r="AM46875" s="445"/>
    </row>
    <row r="46876" spans="39:39">
      <c r="AM46876" s="445"/>
    </row>
    <row r="46877" spans="39:39">
      <c r="AM46877" s="445"/>
    </row>
    <row r="46878" spans="39:39">
      <c r="AM46878" s="445"/>
    </row>
    <row r="46879" spans="39:39">
      <c r="AM46879" s="445"/>
    </row>
    <row r="46880" spans="39:39">
      <c r="AM46880" s="445"/>
    </row>
    <row r="46881" spans="39:39">
      <c r="AM46881" s="445"/>
    </row>
    <row r="46882" spans="39:39">
      <c r="AM46882" s="445"/>
    </row>
    <row r="46883" spans="39:39">
      <c r="AM46883" s="445"/>
    </row>
    <row r="46884" spans="39:39">
      <c r="AM46884" s="445"/>
    </row>
    <row r="46885" spans="39:39">
      <c r="AM46885" s="445"/>
    </row>
    <row r="46886" spans="39:39">
      <c r="AM46886" s="445"/>
    </row>
    <row r="46887" spans="39:39">
      <c r="AM46887" s="445"/>
    </row>
    <row r="46888" spans="39:39">
      <c r="AM46888" s="445"/>
    </row>
    <row r="46889" spans="39:39">
      <c r="AM46889" s="445"/>
    </row>
    <row r="46890" spans="39:39">
      <c r="AM46890" s="445"/>
    </row>
    <row r="46891" spans="39:39">
      <c r="AM46891" s="445"/>
    </row>
    <row r="46892" spans="39:39">
      <c r="AM46892" s="445"/>
    </row>
    <row r="46893" spans="39:39">
      <c r="AM46893" s="445"/>
    </row>
    <row r="46894" spans="39:39">
      <c r="AM46894" s="445"/>
    </row>
    <row r="46895" spans="39:39">
      <c r="AM46895" s="445"/>
    </row>
    <row r="46896" spans="39:39">
      <c r="AM46896" s="445"/>
    </row>
    <row r="46897" spans="39:39">
      <c r="AM46897" s="445"/>
    </row>
    <row r="46898" spans="39:39">
      <c r="AM46898" s="445"/>
    </row>
    <row r="46899" spans="39:39">
      <c r="AM46899" s="445"/>
    </row>
    <row r="46900" spans="39:39">
      <c r="AM46900" s="445"/>
    </row>
    <row r="46901" spans="39:39">
      <c r="AM46901" s="445"/>
    </row>
    <row r="46902" spans="39:39">
      <c r="AM46902" s="445"/>
    </row>
    <row r="46903" spans="39:39">
      <c r="AM46903" s="445"/>
    </row>
    <row r="46904" spans="39:39">
      <c r="AM46904" s="445"/>
    </row>
    <row r="46905" spans="39:39">
      <c r="AM46905" s="445"/>
    </row>
    <row r="46906" spans="39:39">
      <c r="AM46906" s="445"/>
    </row>
    <row r="46907" spans="39:39">
      <c r="AM46907" s="445"/>
    </row>
    <row r="46908" spans="39:39">
      <c r="AM46908" s="445"/>
    </row>
    <row r="46909" spans="39:39">
      <c r="AM46909" s="445"/>
    </row>
    <row r="46910" spans="39:39">
      <c r="AM46910" s="445"/>
    </row>
    <row r="46911" spans="39:39">
      <c r="AM46911" s="445"/>
    </row>
    <row r="46912" spans="39:39">
      <c r="AM46912" s="445"/>
    </row>
    <row r="46913" spans="39:39">
      <c r="AM46913" s="445"/>
    </row>
    <row r="46914" spans="39:39">
      <c r="AM46914" s="445"/>
    </row>
    <row r="46915" spans="39:39">
      <c r="AM46915" s="445"/>
    </row>
    <row r="46916" spans="39:39">
      <c r="AM46916" s="445"/>
    </row>
    <row r="46917" spans="39:39">
      <c r="AM46917" s="445"/>
    </row>
    <row r="46918" spans="39:39">
      <c r="AM46918" s="445"/>
    </row>
    <row r="46919" spans="39:39">
      <c r="AM46919" s="445"/>
    </row>
    <row r="46920" spans="39:39">
      <c r="AM46920" s="445"/>
    </row>
    <row r="46921" spans="39:39">
      <c r="AM46921" s="445"/>
    </row>
    <row r="46922" spans="39:39">
      <c r="AM46922" s="445"/>
    </row>
    <row r="46923" spans="39:39">
      <c r="AM46923" s="445"/>
    </row>
    <row r="46924" spans="39:39">
      <c r="AM46924" s="445"/>
    </row>
    <row r="46925" spans="39:39">
      <c r="AM46925" s="445"/>
    </row>
    <row r="46926" spans="39:39">
      <c r="AM46926" s="445"/>
    </row>
    <row r="46927" spans="39:39">
      <c r="AM46927" s="445"/>
    </row>
    <row r="46928" spans="39:39">
      <c r="AM46928" s="445"/>
    </row>
    <row r="46929" spans="39:39">
      <c r="AM46929" s="445"/>
    </row>
    <row r="46930" spans="39:39">
      <c r="AM46930" s="445"/>
    </row>
    <row r="46931" spans="39:39">
      <c r="AM46931" s="445"/>
    </row>
    <row r="46932" spans="39:39">
      <c r="AM46932" s="445"/>
    </row>
    <row r="46933" spans="39:39">
      <c r="AM46933" s="445"/>
    </row>
    <row r="46934" spans="39:39">
      <c r="AM46934" s="445"/>
    </row>
    <row r="46935" spans="39:39">
      <c r="AM46935" s="445"/>
    </row>
    <row r="46936" spans="39:39">
      <c r="AM46936" s="445"/>
    </row>
    <row r="46937" spans="39:39">
      <c r="AM46937" s="445"/>
    </row>
    <row r="46938" spans="39:39">
      <c r="AM46938" s="445"/>
    </row>
    <row r="46939" spans="39:39">
      <c r="AM46939" s="445"/>
    </row>
    <row r="46940" spans="39:39">
      <c r="AM46940" s="445"/>
    </row>
    <row r="46941" spans="39:39">
      <c r="AM46941" s="445"/>
    </row>
    <row r="46942" spans="39:39">
      <c r="AM46942" s="445"/>
    </row>
    <row r="46943" spans="39:39">
      <c r="AM46943" s="445"/>
    </row>
    <row r="46944" spans="39:39">
      <c r="AM46944" s="445"/>
    </row>
    <row r="46945" spans="39:39">
      <c r="AM46945" s="445"/>
    </row>
    <row r="46946" spans="39:39">
      <c r="AM46946" s="445"/>
    </row>
    <row r="46947" spans="39:39">
      <c r="AM46947" s="445"/>
    </row>
    <row r="46948" spans="39:39">
      <c r="AM46948" s="445"/>
    </row>
    <row r="46949" spans="39:39">
      <c r="AM46949" s="445"/>
    </row>
    <row r="46950" spans="39:39">
      <c r="AM46950" s="445"/>
    </row>
    <row r="46951" spans="39:39">
      <c r="AM46951" s="445"/>
    </row>
    <row r="46952" spans="39:39">
      <c r="AM46952" s="445"/>
    </row>
    <row r="46953" spans="39:39">
      <c r="AM46953" s="445"/>
    </row>
    <row r="46954" spans="39:39">
      <c r="AM46954" s="445"/>
    </row>
    <row r="46955" spans="39:39">
      <c r="AM46955" s="445"/>
    </row>
    <row r="46956" spans="39:39">
      <c r="AM46956" s="445"/>
    </row>
    <row r="46957" spans="39:39">
      <c r="AM46957" s="445"/>
    </row>
    <row r="46958" spans="39:39">
      <c r="AM46958" s="445"/>
    </row>
    <row r="46959" spans="39:39">
      <c r="AM46959" s="445"/>
    </row>
    <row r="46960" spans="39:39">
      <c r="AM46960" s="445"/>
    </row>
    <row r="46961" spans="39:39">
      <c r="AM46961" s="445"/>
    </row>
    <row r="46962" spans="39:39">
      <c r="AM46962" s="445"/>
    </row>
    <row r="46963" spans="39:39">
      <c r="AM46963" s="445"/>
    </row>
    <row r="46964" spans="39:39">
      <c r="AM46964" s="445"/>
    </row>
    <row r="46965" spans="39:39">
      <c r="AM46965" s="445"/>
    </row>
    <row r="46966" spans="39:39">
      <c r="AM46966" s="445"/>
    </row>
    <row r="46967" spans="39:39">
      <c r="AM46967" s="445"/>
    </row>
    <row r="46968" spans="39:39">
      <c r="AM46968" s="445"/>
    </row>
    <row r="46969" spans="39:39">
      <c r="AM46969" s="445"/>
    </row>
    <row r="46970" spans="39:39">
      <c r="AM46970" s="445"/>
    </row>
    <row r="46971" spans="39:39">
      <c r="AM46971" s="445"/>
    </row>
    <row r="46972" spans="39:39">
      <c r="AM46972" s="445"/>
    </row>
    <row r="46973" spans="39:39">
      <c r="AM46973" s="445"/>
    </row>
    <row r="46974" spans="39:39">
      <c r="AM46974" s="445"/>
    </row>
    <row r="46975" spans="39:39">
      <c r="AM46975" s="445"/>
    </row>
    <row r="46976" spans="39:39">
      <c r="AM46976" s="445"/>
    </row>
    <row r="46977" spans="39:39">
      <c r="AM46977" s="445"/>
    </row>
    <row r="46978" spans="39:39">
      <c r="AM46978" s="445"/>
    </row>
    <row r="46979" spans="39:39">
      <c r="AM46979" s="445"/>
    </row>
    <row r="46980" spans="39:39">
      <c r="AM46980" s="445"/>
    </row>
    <row r="46981" spans="39:39">
      <c r="AM46981" s="445"/>
    </row>
    <row r="46982" spans="39:39">
      <c r="AM46982" s="445"/>
    </row>
    <row r="46983" spans="39:39">
      <c r="AM46983" s="445"/>
    </row>
    <row r="46984" spans="39:39">
      <c r="AM46984" s="445"/>
    </row>
    <row r="46985" spans="39:39">
      <c r="AM46985" s="445"/>
    </row>
    <row r="46986" spans="39:39">
      <c r="AM46986" s="445"/>
    </row>
    <row r="46987" spans="39:39">
      <c r="AM46987" s="445"/>
    </row>
    <row r="46988" spans="39:39">
      <c r="AM46988" s="445"/>
    </row>
    <row r="46989" spans="39:39">
      <c r="AM46989" s="445"/>
    </row>
    <row r="46990" spans="39:39">
      <c r="AM46990" s="445"/>
    </row>
    <row r="46991" spans="39:39">
      <c r="AM46991" s="445"/>
    </row>
    <row r="46992" spans="39:39">
      <c r="AM46992" s="445"/>
    </row>
    <row r="46993" spans="39:39">
      <c r="AM46993" s="445"/>
    </row>
    <row r="46994" spans="39:39">
      <c r="AM46994" s="445"/>
    </row>
    <row r="46995" spans="39:39">
      <c r="AM46995" s="445"/>
    </row>
    <row r="46996" spans="39:39">
      <c r="AM46996" s="445"/>
    </row>
    <row r="46997" spans="39:39">
      <c r="AM46997" s="445"/>
    </row>
    <row r="46998" spans="39:39">
      <c r="AM46998" s="445"/>
    </row>
    <row r="46999" spans="39:39">
      <c r="AM46999" s="445"/>
    </row>
    <row r="47000" spans="39:39">
      <c r="AM47000" s="445"/>
    </row>
    <row r="47001" spans="39:39">
      <c r="AM47001" s="445"/>
    </row>
    <row r="47002" spans="39:39">
      <c r="AM47002" s="445"/>
    </row>
    <row r="47003" spans="39:39">
      <c r="AM47003" s="445"/>
    </row>
    <row r="47004" spans="39:39">
      <c r="AM47004" s="445"/>
    </row>
    <row r="47005" spans="39:39">
      <c r="AM47005" s="445"/>
    </row>
    <row r="47006" spans="39:39">
      <c r="AM47006" s="445"/>
    </row>
    <row r="47007" spans="39:39">
      <c r="AM47007" s="445"/>
    </row>
    <row r="47008" spans="39:39">
      <c r="AM47008" s="445"/>
    </row>
    <row r="47009" spans="39:39">
      <c r="AM47009" s="445"/>
    </row>
    <row r="47010" spans="39:39">
      <c r="AM47010" s="445"/>
    </row>
    <row r="47011" spans="39:39">
      <c r="AM47011" s="445"/>
    </row>
    <row r="47012" spans="39:39">
      <c r="AM47012" s="445"/>
    </row>
    <row r="47013" spans="39:39">
      <c r="AM47013" s="445"/>
    </row>
    <row r="47014" spans="39:39">
      <c r="AM47014" s="445"/>
    </row>
    <row r="47015" spans="39:39">
      <c r="AM47015" s="445"/>
    </row>
    <row r="47016" spans="39:39">
      <c r="AM47016" s="445"/>
    </row>
    <row r="47017" spans="39:39">
      <c r="AM47017" s="445"/>
    </row>
    <row r="47018" spans="39:39">
      <c r="AM47018" s="445"/>
    </row>
    <row r="47019" spans="39:39">
      <c r="AM47019" s="445"/>
    </row>
    <row r="47020" spans="39:39">
      <c r="AM47020" s="445"/>
    </row>
    <row r="47021" spans="39:39">
      <c r="AM47021" s="445"/>
    </row>
    <row r="47022" spans="39:39">
      <c r="AM47022" s="445"/>
    </row>
    <row r="47023" spans="39:39">
      <c r="AM47023" s="445"/>
    </row>
    <row r="47024" spans="39:39">
      <c r="AM47024" s="445"/>
    </row>
    <row r="47025" spans="39:39">
      <c r="AM47025" s="445"/>
    </row>
    <row r="47026" spans="39:39">
      <c r="AM47026" s="445"/>
    </row>
    <row r="47027" spans="39:39">
      <c r="AM47027" s="445"/>
    </row>
    <row r="47028" spans="39:39">
      <c r="AM47028" s="445"/>
    </row>
    <row r="47029" spans="39:39">
      <c r="AM47029" s="445"/>
    </row>
    <row r="47030" spans="39:39">
      <c r="AM47030" s="445"/>
    </row>
    <row r="47031" spans="39:39">
      <c r="AM47031" s="445"/>
    </row>
    <row r="47032" spans="39:39">
      <c r="AM47032" s="445"/>
    </row>
    <row r="47033" spans="39:39">
      <c r="AM47033" s="445"/>
    </row>
    <row r="47034" spans="39:39">
      <c r="AM47034" s="445"/>
    </row>
    <row r="47035" spans="39:39">
      <c r="AM47035" s="445"/>
    </row>
    <row r="47036" spans="39:39">
      <c r="AM47036" s="445"/>
    </row>
    <row r="47037" spans="39:39">
      <c r="AM47037" s="445"/>
    </row>
    <row r="47038" spans="39:39">
      <c r="AM47038" s="445"/>
    </row>
    <row r="47039" spans="39:39">
      <c r="AM47039" s="445"/>
    </row>
    <row r="47040" spans="39:39">
      <c r="AM47040" s="445"/>
    </row>
    <row r="47041" spans="39:39">
      <c r="AM47041" s="445"/>
    </row>
    <row r="47042" spans="39:39">
      <c r="AM47042" s="445"/>
    </row>
    <row r="47043" spans="39:39">
      <c r="AM47043" s="445"/>
    </row>
    <row r="47044" spans="39:39">
      <c r="AM47044" s="445"/>
    </row>
    <row r="47045" spans="39:39">
      <c r="AM47045" s="445"/>
    </row>
    <row r="47046" spans="39:39">
      <c r="AM47046" s="445"/>
    </row>
    <row r="47047" spans="39:39">
      <c r="AM47047" s="445"/>
    </row>
    <row r="47048" spans="39:39">
      <c r="AM47048" s="445"/>
    </row>
    <row r="47049" spans="39:39">
      <c r="AM47049" s="445"/>
    </row>
    <row r="47050" spans="39:39">
      <c r="AM47050" s="445"/>
    </row>
    <row r="47051" spans="39:39">
      <c r="AM47051" s="445"/>
    </row>
    <row r="47052" spans="39:39">
      <c r="AM47052" s="445"/>
    </row>
    <row r="47053" spans="39:39">
      <c r="AM47053" s="445"/>
    </row>
    <row r="47054" spans="39:39">
      <c r="AM47054" s="445"/>
    </row>
    <row r="47055" spans="39:39">
      <c r="AM47055" s="445"/>
    </row>
    <row r="47056" spans="39:39">
      <c r="AM47056" s="445"/>
    </row>
    <row r="47057" spans="39:39">
      <c r="AM47057" s="445"/>
    </row>
    <row r="47058" spans="39:39">
      <c r="AM47058" s="445"/>
    </row>
    <row r="47059" spans="39:39">
      <c r="AM47059" s="445"/>
    </row>
    <row r="47060" spans="39:39">
      <c r="AM47060" s="445"/>
    </row>
    <row r="47061" spans="39:39">
      <c r="AM47061" s="445"/>
    </row>
    <row r="47062" spans="39:39">
      <c r="AM47062" s="445"/>
    </row>
    <row r="47063" spans="39:39">
      <c r="AM47063" s="445"/>
    </row>
    <row r="47064" spans="39:39">
      <c r="AM47064" s="445"/>
    </row>
    <row r="47065" spans="39:39">
      <c r="AM47065" s="445"/>
    </row>
    <row r="47066" spans="39:39">
      <c r="AM47066" s="445"/>
    </row>
    <row r="47067" spans="39:39">
      <c r="AM47067" s="445"/>
    </row>
    <row r="47068" spans="39:39">
      <c r="AM47068" s="445"/>
    </row>
    <row r="47069" spans="39:39">
      <c r="AM47069" s="445"/>
    </row>
    <row r="47070" spans="39:39">
      <c r="AM47070" s="445"/>
    </row>
    <row r="47071" spans="39:39">
      <c r="AM47071" s="445"/>
    </row>
    <row r="47072" spans="39:39">
      <c r="AM47072" s="445"/>
    </row>
    <row r="47073" spans="39:39">
      <c r="AM47073" s="445"/>
    </row>
    <row r="47074" spans="39:39">
      <c r="AM47074" s="445"/>
    </row>
    <row r="47075" spans="39:39">
      <c r="AM47075" s="445"/>
    </row>
    <row r="47076" spans="39:39">
      <c r="AM47076" s="445"/>
    </row>
    <row r="47077" spans="39:39">
      <c r="AM47077" s="445"/>
    </row>
    <row r="47078" spans="39:39">
      <c r="AM47078" s="445"/>
    </row>
    <row r="47079" spans="39:39">
      <c r="AM47079" s="445"/>
    </row>
    <row r="47080" spans="39:39">
      <c r="AM47080" s="445"/>
    </row>
    <row r="47081" spans="39:39">
      <c r="AM47081" s="445"/>
    </row>
    <row r="47082" spans="39:39">
      <c r="AM47082" s="445"/>
    </row>
    <row r="47083" spans="39:39">
      <c r="AM47083" s="445"/>
    </row>
    <row r="47084" spans="39:39">
      <c r="AM47084" s="445"/>
    </row>
    <row r="47085" spans="39:39">
      <c r="AM47085" s="445"/>
    </row>
    <row r="47086" spans="39:39">
      <c r="AM47086" s="445"/>
    </row>
    <row r="47087" spans="39:39">
      <c r="AM47087" s="445"/>
    </row>
    <row r="47088" spans="39:39">
      <c r="AM47088" s="445"/>
    </row>
    <row r="47089" spans="39:39">
      <c r="AM47089" s="445"/>
    </row>
    <row r="47090" spans="39:39">
      <c r="AM47090" s="445"/>
    </row>
    <row r="47091" spans="39:39">
      <c r="AM47091" s="445"/>
    </row>
    <row r="47092" spans="39:39">
      <c r="AM47092" s="445"/>
    </row>
    <row r="47093" spans="39:39">
      <c r="AM47093" s="445"/>
    </row>
    <row r="47094" spans="39:39">
      <c r="AM47094" s="445"/>
    </row>
    <row r="47095" spans="39:39">
      <c r="AM47095" s="445"/>
    </row>
    <row r="47096" spans="39:39">
      <c r="AM47096" s="445"/>
    </row>
    <row r="47097" spans="39:39">
      <c r="AM47097" s="445"/>
    </row>
    <row r="47098" spans="39:39">
      <c r="AM47098" s="445"/>
    </row>
    <row r="47099" spans="39:39">
      <c r="AM47099" s="445"/>
    </row>
    <row r="47100" spans="39:39">
      <c r="AM47100" s="445"/>
    </row>
    <row r="47101" spans="39:39">
      <c r="AM47101" s="445"/>
    </row>
    <row r="47102" spans="39:39">
      <c r="AM47102" s="445"/>
    </row>
    <row r="47103" spans="39:39">
      <c r="AM47103" s="445"/>
    </row>
    <row r="47104" spans="39:39">
      <c r="AM47104" s="445"/>
    </row>
    <row r="47105" spans="39:39">
      <c r="AM47105" s="445"/>
    </row>
    <row r="47106" spans="39:39">
      <c r="AM47106" s="445"/>
    </row>
    <row r="47107" spans="39:39">
      <c r="AM47107" s="445"/>
    </row>
    <row r="47108" spans="39:39">
      <c r="AM47108" s="445"/>
    </row>
    <row r="47109" spans="39:39">
      <c r="AM47109" s="445"/>
    </row>
    <row r="47110" spans="39:39">
      <c r="AM47110" s="445"/>
    </row>
    <row r="47111" spans="39:39">
      <c r="AM47111" s="445"/>
    </row>
    <row r="47112" spans="39:39">
      <c r="AM47112" s="445"/>
    </row>
    <row r="47113" spans="39:39">
      <c r="AM47113" s="445"/>
    </row>
    <row r="47114" spans="39:39">
      <c r="AM47114" s="445"/>
    </row>
    <row r="47115" spans="39:39">
      <c r="AM47115" s="445"/>
    </row>
    <row r="47116" spans="39:39">
      <c r="AM47116" s="445"/>
    </row>
    <row r="47117" spans="39:39">
      <c r="AM47117" s="445"/>
    </row>
    <row r="47118" spans="39:39">
      <c r="AM47118" s="445"/>
    </row>
    <row r="47119" spans="39:39">
      <c r="AM47119" s="445"/>
    </row>
    <row r="47120" spans="39:39">
      <c r="AM47120" s="445"/>
    </row>
    <row r="47121" spans="39:39">
      <c r="AM47121" s="445"/>
    </row>
    <row r="47122" spans="39:39">
      <c r="AM47122" s="445"/>
    </row>
    <row r="47123" spans="39:39">
      <c r="AM47123" s="445"/>
    </row>
    <row r="47124" spans="39:39">
      <c r="AM47124" s="445"/>
    </row>
    <row r="47125" spans="39:39">
      <c r="AM47125" s="445"/>
    </row>
    <row r="47126" spans="39:39">
      <c r="AM47126" s="445"/>
    </row>
    <row r="47127" spans="39:39">
      <c r="AM47127" s="445"/>
    </row>
    <row r="47128" spans="39:39">
      <c r="AM47128" s="445"/>
    </row>
    <row r="47129" spans="39:39">
      <c r="AM47129" s="445"/>
    </row>
    <row r="47130" spans="39:39">
      <c r="AM47130" s="445"/>
    </row>
    <row r="47131" spans="39:39">
      <c r="AM47131" s="445"/>
    </row>
    <row r="47132" spans="39:39">
      <c r="AM47132" s="445"/>
    </row>
    <row r="47133" spans="39:39">
      <c r="AM47133" s="445"/>
    </row>
    <row r="47134" spans="39:39">
      <c r="AM47134" s="445"/>
    </row>
    <row r="47135" spans="39:39">
      <c r="AM47135" s="445"/>
    </row>
    <row r="47136" spans="39:39">
      <c r="AM47136" s="445"/>
    </row>
    <row r="47137" spans="39:39">
      <c r="AM47137" s="445"/>
    </row>
    <row r="47138" spans="39:39">
      <c r="AM47138" s="445"/>
    </row>
    <row r="47139" spans="39:39">
      <c r="AM47139" s="445"/>
    </row>
    <row r="47140" spans="39:39">
      <c r="AM47140" s="445"/>
    </row>
    <row r="47141" spans="39:39">
      <c r="AM47141" s="445"/>
    </row>
    <row r="47142" spans="39:39">
      <c r="AM47142" s="445"/>
    </row>
    <row r="47143" spans="39:39">
      <c r="AM47143" s="445"/>
    </row>
    <row r="47144" spans="39:39">
      <c r="AM47144" s="445"/>
    </row>
    <row r="47145" spans="39:39">
      <c r="AM47145" s="445"/>
    </row>
    <row r="47146" spans="39:39">
      <c r="AM47146" s="445"/>
    </row>
    <row r="47147" spans="39:39">
      <c r="AM47147" s="445"/>
    </row>
    <row r="47148" spans="39:39">
      <c r="AM47148" s="445"/>
    </row>
    <row r="47149" spans="39:39">
      <c r="AM47149" s="445"/>
    </row>
    <row r="47150" spans="39:39">
      <c r="AM47150" s="445"/>
    </row>
    <row r="47151" spans="39:39">
      <c r="AM47151" s="445"/>
    </row>
    <row r="47152" spans="39:39">
      <c r="AM47152" s="445"/>
    </row>
    <row r="47153" spans="39:39">
      <c r="AM47153" s="445"/>
    </row>
    <row r="47154" spans="39:39">
      <c r="AM47154" s="445"/>
    </row>
    <row r="47155" spans="39:39">
      <c r="AM47155" s="445"/>
    </row>
    <row r="47156" spans="39:39">
      <c r="AM47156" s="445"/>
    </row>
    <row r="47157" spans="39:39">
      <c r="AM47157" s="445"/>
    </row>
    <row r="47158" spans="39:39">
      <c r="AM47158" s="445"/>
    </row>
    <row r="47159" spans="39:39">
      <c r="AM47159" s="445"/>
    </row>
    <row r="47160" spans="39:39">
      <c r="AM47160" s="445"/>
    </row>
    <row r="47161" spans="39:39">
      <c r="AM47161" s="445"/>
    </row>
    <row r="47162" spans="39:39">
      <c r="AM47162" s="445"/>
    </row>
    <row r="47163" spans="39:39">
      <c r="AM47163" s="445"/>
    </row>
    <row r="47164" spans="39:39">
      <c r="AM47164" s="445"/>
    </row>
    <row r="47165" spans="39:39">
      <c r="AM47165" s="445"/>
    </row>
    <row r="47166" spans="39:39">
      <c r="AM47166" s="445"/>
    </row>
    <row r="47167" spans="39:39">
      <c r="AM47167" s="445"/>
    </row>
    <row r="47168" spans="39:39">
      <c r="AM47168" s="445"/>
    </row>
    <row r="47169" spans="39:39">
      <c r="AM47169" s="445"/>
    </row>
    <row r="47170" spans="39:39">
      <c r="AM47170" s="445"/>
    </row>
    <row r="47171" spans="39:39">
      <c r="AM47171" s="445"/>
    </row>
    <row r="47172" spans="39:39">
      <c r="AM47172" s="445"/>
    </row>
    <row r="47173" spans="39:39">
      <c r="AM47173" s="445"/>
    </row>
    <row r="47174" spans="39:39">
      <c r="AM47174" s="445"/>
    </row>
    <row r="47175" spans="39:39">
      <c r="AM47175" s="445"/>
    </row>
    <row r="47176" spans="39:39">
      <c r="AM47176" s="445"/>
    </row>
    <row r="47177" spans="39:39">
      <c r="AM47177" s="445"/>
    </row>
    <row r="47178" spans="39:39">
      <c r="AM47178" s="445"/>
    </row>
    <row r="47179" spans="39:39">
      <c r="AM47179" s="445"/>
    </row>
    <row r="47180" spans="39:39">
      <c r="AM47180" s="445"/>
    </row>
    <row r="47181" spans="39:39">
      <c r="AM47181" s="445"/>
    </row>
    <row r="47182" spans="39:39">
      <c r="AM47182" s="445"/>
    </row>
    <row r="47183" spans="39:39">
      <c r="AM47183" s="445"/>
    </row>
    <row r="47184" spans="39:39">
      <c r="AM47184" s="445"/>
    </row>
    <row r="47185" spans="39:39">
      <c r="AM47185" s="445"/>
    </row>
    <row r="47186" spans="39:39">
      <c r="AM47186" s="445"/>
    </row>
    <row r="47187" spans="39:39">
      <c r="AM47187" s="445"/>
    </row>
    <row r="47188" spans="39:39">
      <c r="AM47188" s="445"/>
    </row>
    <row r="47189" spans="39:39">
      <c r="AM47189" s="445"/>
    </row>
    <row r="47190" spans="39:39">
      <c r="AM47190" s="445"/>
    </row>
    <row r="47191" spans="39:39">
      <c r="AM47191" s="445"/>
    </row>
    <row r="47192" spans="39:39">
      <c r="AM47192" s="445"/>
    </row>
    <row r="47193" spans="39:39">
      <c r="AM47193" s="445"/>
    </row>
    <row r="47194" spans="39:39">
      <c r="AM47194" s="445"/>
    </row>
    <row r="47195" spans="39:39">
      <c r="AM47195" s="445"/>
    </row>
    <row r="47196" spans="39:39">
      <c r="AM47196" s="445"/>
    </row>
    <row r="47197" spans="39:39">
      <c r="AM47197" s="445"/>
    </row>
    <row r="47198" spans="39:39">
      <c r="AM47198" s="445"/>
    </row>
    <row r="47199" spans="39:39">
      <c r="AM47199" s="445"/>
    </row>
    <row r="47200" spans="39:39">
      <c r="AM47200" s="445"/>
    </row>
    <row r="47201" spans="39:39">
      <c r="AM47201" s="445"/>
    </row>
    <row r="47202" spans="39:39">
      <c r="AM47202" s="445"/>
    </row>
    <row r="47203" spans="39:39">
      <c r="AM47203" s="445"/>
    </row>
    <row r="47204" spans="39:39">
      <c r="AM47204" s="445"/>
    </row>
    <row r="47205" spans="39:39">
      <c r="AM47205" s="445"/>
    </row>
    <row r="47206" spans="39:39">
      <c r="AM47206" s="445"/>
    </row>
    <row r="47207" spans="39:39">
      <c r="AM47207" s="445"/>
    </row>
    <row r="47208" spans="39:39">
      <c r="AM47208" s="445"/>
    </row>
    <row r="47209" spans="39:39">
      <c r="AM47209" s="445"/>
    </row>
    <row r="47210" spans="39:39">
      <c r="AM47210" s="445"/>
    </row>
    <row r="47211" spans="39:39">
      <c r="AM47211" s="445"/>
    </row>
    <row r="47212" spans="39:39">
      <c r="AM47212" s="445"/>
    </row>
    <row r="47213" spans="39:39">
      <c r="AM47213" s="445"/>
    </row>
    <row r="47214" spans="39:39">
      <c r="AM47214" s="445"/>
    </row>
    <row r="47215" spans="39:39">
      <c r="AM47215" s="445"/>
    </row>
    <row r="47216" spans="39:39">
      <c r="AM47216" s="445"/>
    </row>
    <row r="47217" spans="39:39">
      <c r="AM47217" s="445"/>
    </row>
    <row r="47218" spans="39:39">
      <c r="AM47218" s="445"/>
    </row>
    <row r="47219" spans="39:39">
      <c r="AM47219" s="445"/>
    </row>
    <row r="47220" spans="39:39">
      <c r="AM47220" s="445"/>
    </row>
    <row r="47221" spans="39:39">
      <c r="AM47221" s="445"/>
    </row>
    <row r="47222" spans="39:39">
      <c r="AM47222" s="445"/>
    </row>
    <row r="47223" spans="39:39">
      <c r="AM47223" s="445"/>
    </row>
    <row r="47224" spans="39:39">
      <c r="AM47224" s="445"/>
    </row>
    <row r="47225" spans="39:39">
      <c r="AM47225" s="445"/>
    </row>
    <row r="47226" spans="39:39">
      <c r="AM47226" s="445"/>
    </row>
    <row r="47227" spans="39:39">
      <c r="AM47227" s="445"/>
    </row>
    <row r="47228" spans="39:39">
      <c r="AM47228" s="445"/>
    </row>
    <row r="47229" spans="39:39">
      <c r="AM47229" s="445"/>
    </row>
    <row r="47230" spans="39:39">
      <c r="AM47230" s="445"/>
    </row>
    <row r="47231" spans="39:39">
      <c r="AM47231" s="445"/>
    </row>
    <row r="47232" spans="39:39">
      <c r="AM47232" s="445"/>
    </row>
    <row r="47233" spans="39:39">
      <c r="AM47233" s="445"/>
    </row>
    <row r="47234" spans="39:39">
      <c r="AM47234" s="445"/>
    </row>
    <row r="47235" spans="39:39">
      <c r="AM47235" s="445"/>
    </row>
    <row r="47236" spans="39:39">
      <c r="AM47236" s="445"/>
    </row>
    <row r="47237" spans="39:39">
      <c r="AM47237" s="445"/>
    </row>
    <row r="47238" spans="39:39">
      <c r="AM47238" s="445"/>
    </row>
    <row r="47239" spans="39:39">
      <c r="AM47239" s="445"/>
    </row>
    <row r="47240" spans="39:39">
      <c r="AM47240" s="445"/>
    </row>
    <row r="47241" spans="39:39">
      <c r="AM47241" s="445"/>
    </row>
    <row r="47242" spans="39:39">
      <c r="AM47242" s="445"/>
    </row>
    <row r="47243" spans="39:39">
      <c r="AM47243" s="445"/>
    </row>
    <row r="47244" spans="39:39">
      <c r="AM47244" s="445"/>
    </row>
    <row r="47245" spans="39:39">
      <c r="AM47245" s="445"/>
    </row>
    <row r="47246" spans="39:39">
      <c r="AM47246" s="445"/>
    </row>
    <row r="47247" spans="39:39">
      <c r="AM47247" s="445"/>
    </row>
    <row r="47248" spans="39:39">
      <c r="AM47248" s="445"/>
    </row>
    <row r="47249" spans="39:39">
      <c r="AM47249" s="445"/>
    </row>
    <row r="47250" spans="39:39">
      <c r="AM47250" s="445"/>
    </row>
    <row r="47251" spans="39:39">
      <c r="AM47251" s="445"/>
    </row>
    <row r="47252" spans="39:39">
      <c r="AM47252" s="445"/>
    </row>
    <row r="47253" spans="39:39">
      <c r="AM47253" s="445"/>
    </row>
    <row r="47254" spans="39:39">
      <c r="AM47254" s="445"/>
    </row>
    <row r="47255" spans="39:39">
      <c r="AM47255" s="445"/>
    </row>
    <row r="47256" spans="39:39">
      <c r="AM47256" s="445"/>
    </row>
    <row r="47257" spans="39:39">
      <c r="AM47257" s="445"/>
    </row>
    <row r="47258" spans="39:39">
      <c r="AM47258" s="445"/>
    </row>
    <row r="47259" spans="39:39">
      <c r="AM47259" s="445"/>
    </row>
    <row r="47260" spans="39:39">
      <c r="AM47260" s="445"/>
    </row>
    <row r="47261" spans="39:39">
      <c r="AM47261" s="445"/>
    </row>
    <row r="47262" spans="39:39">
      <c r="AM47262" s="445"/>
    </row>
    <row r="47263" spans="39:39">
      <c r="AM47263" s="445"/>
    </row>
    <row r="47264" spans="39:39">
      <c r="AM47264" s="445"/>
    </row>
    <row r="47265" spans="39:39">
      <c r="AM47265" s="445"/>
    </row>
    <row r="47266" spans="39:39">
      <c r="AM47266" s="445"/>
    </row>
    <row r="47267" spans="39:39">
      <c r="AM47267" s="445"/>
    </row>
    <row r="47268" spans="39:39">
      <c r="AM47268" s="445"/>
    </row>
    <row r="47269" spans="39:39">
      <c r="AM47269" s="445"/>
    </row>
    <row r="47270" spans="39:39">
      <c r="AM47270" s="445"/>
    </row>
    <row r="47271" spans="39:39">
      <c r="AM47271" s="445"/>
    </row>
    <row r="47272" spans="39:39">
      <c r="AM47272" s="445"/>
    </row>
    <row r="47273" spans="39:39">
      <c r="AM47273" s="445"/>
    </row>
    <row r="47274" spans="39:39">
      <c r="AM47274" s="445"/>
    </row>
    <row r="47275" spans="39:39">
      <c r="AM47275" s="445"/>
    </row>
    <row r="47276" spans="39:39">
      <c r="AM47276" s="445"/>
    </row>
    <row r="47277" spans="39:39">
      <c r="AM47277" s="445"/>
    </row>
    <row r="47278" spans="39:39">
      <c r="AM47278" s="445"/>
    </row>
    <row r="47279" spans="39:39">
      <c r="AM47279" s="445"/>
    </row>
    <row r="47280" spans="39:39">
      <c r="AM47280" s="445"/>
    </row>
    <row r="47281" spans="39:39">
      <c r="AM47281" s="445"/>
    </row>
    <row r="47282" spans="39:39">
      <c r="AM47282" s="445"/>
    </row>
    <row r="47283" spans="39:39">
      <c r="AM47283" s="445"/>
    </row>
    <row r="47284" spans="39:39">
      <c r="AM47284" s="445"/>
    </row>
    <row r="47285" spans="39:39">
      <c r="AM47285" s="445"/>
    </row>
    <row r="47286" spans="39:39">
      <c r="AM47286" s="445"/>
    </row>
    <row r="47287" spans="39:39">
      <c r="AM47287" s="445"/>
    </row>
    <row r="47288" spans="39:39">
      <c r="AM47288" s="445"/>
    </row>
    <row r="47289" spans="39:39">
      <c r="AM47289" s="445"/>
    </row>
    <row r="47290" spans="39:39">
      <c r="AM47290" s="445"/>
    </row>
    <row r="47291" spans="39:39">
      <c r="AM47291" s="445"/>
    </row>
    <row r="47292" spans="39:39">
      <c r="AM47292" s="445"/>
    </row>
    <row r="47293" spans="39:39">
      <c r="AM47293" s="445"/>
    </row>
    <row r="47294" spans="39:39">
      <c r="AM47294" s="445"/>
    </row>
    <row r="47295" spans="39:39">
      <c r="AM47295" s="445"/>
    </row>
    <row r="47296" spans="39:39">
      <c r="AM47296" s="445"/>
    </row>
    <row r="47297" spans="39:39">
      <c r="AM47297" s="445"/>
    </row>
    <row r="47298" spans="39:39">
      <c r="AM47298" s="445"/>
    </row>
    <row r="47299" spans="39:39">
      <c r="AM47299" s="445"/>
    </row>
    <row r="47300" spans="39:39">
      <c r="AM47300" s="445"/>
    </row>
    <row r="47301" spans="39:39">
      <c r="AM47301" s="445"/>
    </row>
    <row r="47302" spans="39:39">
      <c r="AM47302" s="445"/>
    </row>
    <row r="47303" spans="39:39">
      <c r="AM47303" s="445"/>
    </row>
    <row r="47304" spans="39:39">
      <c r="AM47304" s="445"/>
    </row>
    <row r="47305" spans="39:39">
      <c r="AM47305" s="445"/>
    </row>
    <row r="47306" spans="39:39">
      <c r="AM47306" s="445"/>
    </row>
    <row r="47307" spans="39:39">
      <c r="AM47307" s="445"/>
    </row>
    <row r="47308" spans="39:39">
      <c r="AM47308" s="445"/>
    </row>
    <row r="47309" spans="39:39">
      <c r="AM47309" s="445"/>
    </row>
    <row r="47310" spans="39:39">
      <c r="AM47310" s="445"/>
    </row>
    <row r="47311" spans="39:39">
      <c r="AM47311" s="445"/>
    </row>
    <row r="47312" spans="39:39">
      <c r="AM47312" s="445"/>
    </row>
    <row r="47313" spans="39:39">
      <c r="AM47313" s="445"/>
    </row>
    <row r="47314" spans="39:39">
      <c r="AM47314" s="445"/>
    </row>
    <row r="47315" spans="39:39">
      <c r="AM47315" s="445"/>
    </row>
    <row r="47316" spans="39:39">
      <c r="AM47316" s="445"/>
    </row>
    <row r="47317" spans="39:39">
      <c r="AM47317" s="445"/>
    </row>
    <row r="47318" spans="39:39">
      <c r="AM47318" s="445"/>
    </row>
    <row r="47319" spans="39:39">
      <c r="AM47319" s="445"/>
    </row>
    <row r="47320" spans="39:39">
      <c r="AM47320" s="445"/>
    </row>
    <row r="47321" spans="39:39">
      <c r="AM47321" s="445"/>
    </row>
    <row r="47322" spans="39:39">
      <c r="AM47322" s="445"/>
    </row>
    <row r="47323" spans="39:39">
      <c r="AM47323" s="445"/>
    </row>
    <row r="47324" spans="39:39">
      <c r="AM47324" s="445"/>
    </row>
    <row r="47325" spans="39:39">
      <c r="AM47325" s="445"/>
    </row>
    <row r="47326" spans="39:39">
      <c r="AM47326" s="445"/>
    </row>
    <row r="47327" spans="39:39">
      <c r="AM47327" s="445"/>
    </row>
    <row r="47328" spans="39:39">
      <c r="AM47328" s="445"/>
    </row>
    <row r="47329" spans="39:39">
      <c r="AM47329" s="445"/>
    </row>
    <row r="47330" spans="39:39">
      <c r="AM47330" s="445"/>
    </row>
    <row r="47331" spans="39:39">
      <c r="AM47331" s="445"/>
    </row>
    <row r="47332" spans="39:39">
      <c r="AM47332" s="445"/>
    </row>
    <row r="47333" spans="39:39">
      <c r="AM47333" s="445"/>
    </row>
    <row r="47334" spans="39:39">
      <c r="AM47334" s="445"/>
    </row>
    <row r="47335" spans="39:39">
      <c r="AM47335" s="445"/>
    </row>
    <row r="47336" spans="39:39">
      <c r="AM47336" s="445"/>
    </row>
    <row r="47337" spans="39:39">
      <c r="AM47337" s="445"/>
    </row>
    <row r="47338" spans="39:39">
      <c r="AM47338" s="445"/>
    </row>
    <row r="47339" spans="39:39">
      <c r="AM47339" s="445"/>
    </row>
    <row r="47340" spans="39:39">
      <c r="AM47340" s="445"/>
    </row>
    <row r="47341" spans="39:39">
      <c r="AM47341" s="445"/>
    </row>
    <row r="47342" spans="39:39">
      <c r="AM47342" s="445"/>
    </row>
    <row r="47343" spans="39:39">
      <c r="AM47343" s="445"/>
    </row>
    <row r="47344" spans="39:39">
      <c r="AM47344" s="445"/>
    </row>
    <row r="47345" spans="39:39">
      <c r="AM47345" s="445"/>
    </row>
    <row r="47346" spans="39:39">
      <c r="AM47346" s="445"/>
    </row>
    <row r="47347" spans="39:39">
      <c r="AM47347" s="445"/>
    </row>
    <row r="47348" spans="39:39">
      <c r="AM47348" s="445"/>
    </row>
    <row r="47349" spans="39:39">
      <c r="AM47349" s="445"/>
    </row>
    <row r="47350" spans="39:39">
      <c r="AM47350" s="445"/>
    </row>
    <row r="47351" spans="39:39">
      <c r="AM47351" s="445"/>
    </row>
    <row r="47352" spans="39:39">
      <c r="AM47352" s="445"/>
    </row>
    <row r="47353" spans="39:39">
      <c r="AM47353" s="445"/>
    </row>
    <row r="47354" spans="39:39">
      <c r="AM47354" s="445"/>
    </row>
    <row r="47355" spans="39:39">
      <c r="AM47355" s="445"/>
    </row>
    <row r="47356" spans="39:39">
      <c r="AM47356" s="445"/>
    </row>
    <row r="47357" spans="39:39">
      <c r="AM47357" s="445"/>
    </row>
    <row r="47358" spans="39:39">
      <c r="AM47358" s="445"/>
    </row>
    <row r="47359" spans="39:39">
      <c r="AM47359" s="445"/>
    </row>
    <row r="47360" spans="39:39">
      <c r="AM47360" s="445"/>
    </row>
    <row r="47361" spans="39:39">
      <c r="AM47361" s="445"/>
    </row>
    <row r="47362" spans="39:39">
      <c r="AM47362" s="445"/>
    </row>
    <row r="47363" spans="39:39">
      <c r="AM47363" s="445"/>
    </row>
    <row r="47364" spans="39:39">
      <c r="AM47364" s="445"/>
    </row>
    <row r="47365" spans="39:39">
      <c r="AM47365" s="445"/>
    </row>
    <row r="47366" spans="39:39">
      <c r="AM47366" s="445"/>
    </row>
    <row r="47367" spans="39:39">
      <c r="AM47367" s="445"/>
    </row>
    <row r="47368" spans="39:39">
      <c r="AM47368" s="445"/>
    </row>
    <row r="47369" spans="39:39">
      <c r="AM47369" s="445"/>
    </row>
    <row r="47370" spans="39:39">
      <c r="AM47370" s="445"/>
    </row>
    <row r="47371" spans="39:39">
      <c r="AM47371" s="445"/>
    </row>
    <row r="47372" spans="39:39">
      <c r="AM47372" s="445"/>
    </row>
    <row r="47373" spans="39:39">
      <c r="AM47373" s="445"/>
    </row>
    <row r="47374" spans="39:39">
      <c r="AM47374" s="445"/>
    </row>
    <row r="47375" spans="39:39">
      <c r="AM47375" s="445"/>
    </row>
    <row r="47376" spans="39:39">
      <c r="AM47376" s="445"/>
    </row>
    <row r="47377" spans="39:39">
      <c r="AM47377" s="445"/>
    </row>
    <row r="47378" spans="39:39">
      <c r="AM47378" s="445"/>
    </row>
    <row r="47379" spans="39:39">
      <c r="AM47379" s="445"/>
    </row>
    <row r="47380" spans="39:39">
      <c r="AM47380" s="445"/>
    </row>
    <row r="47381" spans="39:39">
      <c r="AM47381" s="445"/>
    </row>
    <row r="47382" spans="39:39">
      <c r="AM47382" s="445"/>
    </row>
    <row r="47383" spans="39:39">
      <c r="AM47383" s="445"/>
    </row>
    <row r="47384" spans="39:39">
      <c r="AM47384" s="445"/>
    </row>
    <row r="47385" spans="39:39">
      <c r="AM47385" s="445"/>
    </row>
    <row r="47386" spans="39:39">
      <c r="AM47386" s="445"/>
    </row>
    <row r="47387" spans="39:39">
      <c r="AM47387" s="445"/>
    </row>
    <row r="47388" spans="39:39">
      <c r="AM47388" s="445"/>
    </row>
    <row r="47389" spans="39:39">
      <c r="AM47389" s="445"/>
    </row>
    <row r="47390" spans="39:39">
      <c r="AM47390" s="445"/>
    </row>
    <row r="47391" spans="39:39">
      <c r="AM47391" s="445"/>
    </row>
    <row r="47392" spans="39:39">
      <c r="AM47392" s="445"/>
    </row>
    <row r="47393" spans="39:39">
      <c r="AM47393" s="445"/>
    </row>
    <row r="47394" spans="39:39">
      <c r="AM47394" s="445"/>
    </row>
    <row r="47395" spans="39:39">
      <c r="AM47395" s="445"/>
    </row>
    <row r="47396" spans="39:39">
      <c r="AM47396" s="445"/>
    </row>
    <row r="47397" spans="39:39">
      <c r="AM47397" s="445"/>
    </row>
    <row r="47398" spans="39:39">
      <c r="AM47398" s="445"/>
    </row>
    <row r="47399" spans="39:39">
      <c r="AM47399" s="445"/>
    </row>
    <row r="47400" spans="39:39">
      <c r="AM47400" s="445"/>
    </row>
    <row r="47401" spans="39:39">
      <c r="AM47401" s="445"/>
    </row>
    <row r="47402" spans="39:39">
      <c r="AM47402" s="445"/>
    </row>
    <row r="47403" spans="39:39">
      <c r="AM47403" s="445"/>
    </row>
    <row r="47404" spans="39:39">
      <c r="AM47404" s="445"/>
    </row>
    <row r="47405" spans="39:39">
      <c r="AM47405" s="445"/>
    </row>
    <row r="47406" spans="39:39">
      <c r="AM47406" s="445"/>
    </row>
    <row r="47407" spans="39:39">
      <c r="AM47407" s="445"/>
    </row>
    <row r="47408" spans="39:39">
      <c r="AM47408" s="445"/>
    </row>
    <row r="47409" spans="39:39">
      <c r="AM47409" s="445"/>
    </row>
    <row r="47410" spans="39:39">
      <c r="AM47410" s="445"/>
    </row>
    <row r="47411" spans="39:39">
      <c r="AM47411" s="445"/>
    </row>
    <row r="47412" spans="39:39">
      <c r="AM47412" s="445"/>
    </row>
    <row r="47413" spans="39:39">
      <c r="AM47413" s="445"/>
    </row>
    <row r="47414" spans="39:39">
      <c r="AM47414" s="445"/>
    </row>
    <row r="47415" spans="39:39">
      <c r="AM47415" s="445"/>
    </row>
    <row r="47416" spans="39:39">
      <c r="AM47416" s="445"/>
    </row>
    <row r="47417" spans="39:39">
      <c r="AM47417" s="445"/>
    </row>
    <row r="47418" spans="39:39">
      <c r="AM47418" s="445"/>
    </row>
    <row r="47419" spans="39:39">
      <c r="AM47419" s="445"/>
    </row>
    <row r="47420" spans="39:39">
      <c r="AM47420" s="445"/>
    </row>
    <row r="47421" spans="39:39">
      <c r="AM47421" s="445"/>
    </row>
    <row r="47422" spans="39:39">
      <c r="AM47422" s="445"/>
    </row>
    <row r="47423" spans="39:39">
      <c r="AM47423" s="445"/>
    </row>
    <row r="47424" spans="39:39">
      <c r="AM47424" s="445"/>
    </row>
    <row r="47425" spans="39:39">
      <c r="AM47425" s="445"/>
    </row>
    <row r="47426" spans="39:39">
      <c r="AM47426" s="445"/>
    </row>
    <row r="47427" spans="39:39">
      <c r="AM47427" s="445"/>
    </row>
    <row r="47428" spans="39:39">
      <c r="AM47428" s="445"/>
    </row>
    <row r="47429" spans="39:39">
      <c r="AM47429" s="445"/>
    </row>
    <row r="47430" spans="39:39">
      <c r="AM47430" s="445"/>
    </row>
    <row r="47431" spans="39:39">
      <c r="AM47431" s="445"/>
    </row>
    <row r="47432" spans="39:39">
      <c r="AM47432" s="445"/>
    </row>
    <row r="47433" spans="39:39">
      <c r="AM47433" s="445"/>
    </row>
    <row r="47434" spans="39:39">
      <c r="AM47434" s="445"/>
    </row>
    <row r="47435" spans="39:39">
      <c r="AM47435" s="445"/>
    </row>
    <row r="47436" spans="39:39">
      <c r="AM47436" s="445"/>
    </row>
    <row r="47437" spans="39:39">
      <c r="AM47437" s="445"/>
    </row>
    <row r="47438" spans="39:39">
      <c r="AM47438" s="445"/>
    </row>
    <row r="47439" spans="39:39">
      <c r="AM47439" s="445"/>
    </row>
    <row r="47440" spans="39:39">
      <c r="AM47440" s="445"/>
    </row>
    <row r="47441" spans="39:39">
      <c r="AM47441" s="445"/>
    </row>
    <row r="47442" spans="39:39">
      <c r="AM47442" s="445"/>
    </row>
    <row r="47443" spans="39:39">
      <c r="AM47443" s="445"/>
    </row>
    <row r="47444" spans="39:39">
      <c r="AM47444" s="445"/>
    </row>
    <row r="47445" spans="39:39">
      <c r="AM47445" s="445"/>
    </row>
    <row r="47446" spans="39:39">
      <c r="AM47446" s="445"/>
    </row>
    <row r="47447" spans="39:39">
      <c r="AM47447" s="445"/>
    </row>
    <row r="47448" spans="39:39">
      <c r="AM47448" s="445"/>
    </row>
    <row r="47449" spans="39:39">
      <c r="AM47449" s="445"/>
    </row>
    <row r="47450" spans="39:39">
      <c r="AM47450" s="445"/>
    </row>
    <row r="47451" spans="39:39">
      <c r="AM47451" s="445"/>
    </row>
    <row r="47452" spans="39:39">
      <c r="AM47452" s="445"/>
    </row>
    <row r="47453" spans="39:39">
      <c r="AM47453" s="445"/>
    </row>
    <row r="47454" spans="39:39">
      <c r="AM47454" s="445"/>
    </row>
    <row r="47455" spans="39:39">
      <c r="AM47455" s="445"/>
    </row>
    <row r="47456" spans="39:39">
      <c r="AM47456" s="445"/>
    </row>
    <row r="47457" spans="39:39">
      <c r="AM47457" s="445"/>
    </row>
    <row r="47458" spans="39:39">
      <c r="AM47458" s="445"/>
    </row>
    <row r="47459" spans="39:39">
      <c r="AM47459" s="445"/>
    </row>
    <row r="47460" spans="39:39">
      <c r="AM47460" s="445"/>
    </row>
    <row r="47461" spans="39:39">
      <c r="AM47461" s="445"/>
    </row>
    <row r="47462" spans="39:39">
      <c r="AM47462" s="445"/>
    </row>
    <row r="47463" spans="39:39">
      <c r="AM47463" s="445"/>
    </row>
    <row r="47464" spans="39:39">
      <c r="AM47464" s="445"/>
    </row>
    <row r="47465" spans="39:39">
      <c r="AM47465" s="445"/>
    </row>
    <row r="47466" spans="39:39">
      <c r="AM47466" s="445"/>
    </row>
    <row r="47467" spans="39:39">
      <c r="AM47467" s="445"/>
    </row>
    <row r="47468" spans="39:39">
      <c r="AM47468" s="445"/>
    </row>
    <row r="47469" spans="39:39">
      <c r="AM47469" s="445"/>
    </row>
    <row r="47470" spans="39:39">
      <c r="AM47470" s="445"/>
    </row>
    <row r="47471" spans="39:39">
      <c r="AM47471" s="445"/>
    </row>
    <row r="47472" spans="39:39">
      <c r="AM47472" s="445"/>
    </row>
    <row r="47473" spans="39:39">
      <c r="AM47473" s="445"/>
    </row>
    <row r="47474" spans="39:39">
      <c r="AM47474" s="445"/>
    </row>
    <row r="47475" spans="39:39">
      <c r="AM47475" s="445"/>
    </row>
    <row r="47476" spans="39:39">
      <c r="AM47476" s="445"/>
    </row>
    <row r="47477" spans="39:39">
      <c r="AM47477" s="445"/>
    </row>
    <row r="47478" spans="39:39">
      <c r="AM47478" s="445"/>
    </row>
    <row r="47479" spans="39:39">
      <c r="AM47479" s="445"/>
    </row>
    <row r="47480" spans="39:39">
      <c r="AM47480" s="445"/>
    </row>
    <row r="47481" spans="39:39">
      <c r="AM47481" s="445"/>
    </row>
    <row r="47482" spans="39:39">
      <c r="AM47482" s="445"/>
    </row>
    <row r="47483" spans="39:39">
      <c r="AM47483" s="445"/>
    </row>
    <row r="47484" spans="39:39">
      <c r="AM47484" s="445"/>
    </row>
    <row r="47485" spans="39:39">
      <c r="AM47485" s="445"/>
    </row>
    <row r="47486" spans="39:39">
      <c r="AM47486" s="445"/>
    </row>
    <row r="47487" spans="39:39">
      <c r="AM47487" s="445"/>
    </row>
    <row r="47488" spans="39:39">
      <c r="AM47488" s="445"/>
    </row>
    <row r="47489" spans="39:39">
      <c r="AM47489" s="445"/>
    </row>
    <row r="47490" spans="39:39">
      <c r="AM47490" s="445"/>
    </row>
    <row r="47491" spans="39:39">
      <c r="AM47491" s="445"/>
    </row>
    <row r="47492" spans="39:39">
      <c r="AM47492" s="445"/>
    </row>
    <row r="47493" spans="39:39">
      <c r="AM47493" s="445"/>
    </row>
    <row r="47494" spans="39:39">
      <c r="AM47494" s="445"/>
    </row>
    <row r="47495" spans="39:39">
      <c r="AM47495" s="445"/>
    </row>
    <row r="47496" spans="39:39">
      <c r="AM47496" s="445"/>
    </row>
    <row r="47497" spans="39:39">
      <c r="AM47497" s="445"/>
    </row>
    <row r="47498" spans="39:39">
      <c r="AM47498" s="445"/>
    </row>
    <row r="47499" spans="39:39">
      <c r="AM47499" s="445"/>
    </row>
    <row r="47500" spans="39:39">
      <c r="AM47500" s="445"/>
    </row>
    <row r="47501" spans="39:39">
      <c r="AM47501" s="445"/>
    </row>
    <row r="47502" spans="39:39">
      <c r="AM47502" s="445"/>
    </row>
    <row r="47503" spans="39:39">
      <c r="AM47503" s="445"/>
    </row>
    <row r="47504" spans="39:39">
      <c r="AM47504" s="445"/>
    </row>
    <row r="47505" spans="39:39">
      <c r="AM47505" s="445"/>
    </row>
    <row r="47506" spans="39:39">
      <c r="AM47506" s="445"/>
    </row>
    <row r="47507" spans="39:39">
      <c r="AM47507" s="445"/>
    </row>
    <row r="47508" spans="39:39">
      <c r="AM47508" s="445"/>
    </row>
    <row r="47509" spans="39:39">
      <c r="AM47509" s="445"/>
    </row>
    <row r="47510" spans="39:39">
      <c r="AM47510" s="445"/>
    </row>
    <row r="47511" spans="39:39">
      <c r="AM47511" s="445"/>
    </row>
    <row r="47512" spans="39:39">
      <c r="AM47512" s="445"/>
    </row>
    <row r="47513" spans="39:39">
      <c r="AM47513" s="445"/>
    </row>
    <row r="47514" spans="39:39">
      <c r="AM47514" s="445"/>
    </row>
    <row r="47515" spans="39:39">
      <c r="AM47515" s="445"/>
    </row>
    <row r="47516" spans="39:39">
      <c r="AM47516" s="445"/>
    </row>
    <row r="47517" spans="39:39">
      <c r="AM47517" s="445"/>
    </row>
    <row r="47518" spans="39:39">
      <c r="AM47518" s="445"/>
    </row>
    <row r="47519" spans="39:39">
      <c r="AM47519" s="445"/>
    </row>
    <row r="47520" spans="39:39">
      <c r="AM47520" s="445"/>
    </row>
    <row r="47521" spans="39:39">
      <c r="AM47521" s="445"/>
    </row>
    <row r="47522" spans="39:39">
      <c r="AM47522" s="445"/>
    </row>
    <row r="47523" spans="39:39">
      <c r="AM47523" s="445"/>
    </row>
    <row r="47524" spans="39:39">
      <c r="AM47524" s="445"/>
    </row>
    <row r="47525" spans="39:39">
      <c r="AM47525" s="445"/>
    </row>
    <row r="47526" spans="39:39">
      <c r="AM47526" s="445"/>
    </row>
    <row r="47527" spans="39:39">
      <c r="AM47527" s="445"/>
    </row>
    <row r="47528" spans="39:39">
      <c r="AM47528" s="445"/>
    </row>
    <row r="47529" spans="39:39">
      <c r="AM47529" s="445"/>
    </row>
    <row r="47530" spans="39:39">
      <c r="AM47530" s="445"/>
    </row>
    <row r="47531" spans="39:39">
      <c r="AM47531" s="445"/>
    </row>
    <row r="47532" spans="39:39">
      <c r="AM47532" s="445"/>
    </row>
    <row r="47533" spans="39:39">
      <c r="AM47533" s="445"/>
    </row>
    <row r="47534" spans="39:39">
      <c r="AM47534" s="445"/>
    </row>
    <row r="47535" spans="39:39">
      <c r="AM47535" s="445"/>
    </row>
    <row r="47536" spans="39:39">
      <c r="AM47536" s="445"/>
    </row>
    <row r="47537" spans="39:39">
      <c r="AM47537" s="445"/>
    </row>
    <row r="47538" spans="39:39">
      <c r="AM47538" s="445"/>
    </row>
    <row r="47539" spans="39:39">
      <c r="AM47539" s="445"/>
    </row>
    <row r="47540" spans="39:39">
      <c r="AM47540" s="445"/>
    </row>
    <row r="47541" spans="39:39">
      <c r="AM47541" s="445"/>
    </row>
    <row r="47542" spans="39:39">
      <c r="AM47542" s="445"/>
    </row>
    <row r="47543" spans="39:39">
      <c r="AM47543" s="445"/>
    </row>
    <row r="47544" spans="39:39">
      <c r="AM47544" s="445"/>
    </row>
    <row r="47545" spans="39:39">
      <c r="AM47545" s="445"/>
    </row>
    <row r="47546" spans="39:39">
      <c r="AM47546" s="445"/>
    </row>
    <row r="47547" spans="39:39">
      <c r="AM47547" s="445"/>
    </row>
    <row r="47548" spans="39:39">
      <c r="AM47548" s="445"/>
    </row>
    <row r="47549" spans="39:39">
      <c r="AM47549" s="445"/>
    </row>
    <row r="47550" spans="39:39">
      <c r="AM47550" s="445"/>
    </row>
    <row r="47551" spans="39:39">
      <c r="AM47551" s="445"/>
    </row>
    <row r="47552" spans="39:39">
      <c r="AM47552" s="445"/>
    </row>
    <row r="47553" spans="39:39">
      <c r="AM47553" s="445"/>
    </row>
    <row r="47554" spans="39:39">
      <c r="AM47554" s="445"/>
    </row>
    <row r="47555" spans="39:39">
      <c r="AM47555" s="445"/>
    </row>
    <row r="47556" spans="39:39">
      <c r="AM47556" s="445"/>
    </row>
    <row r="47557" spans="39:39">
      <c r="AM47557" s="445"/>
    </row>
    <row r="47558" spans="39:39">
      <c r="AM47558" s="445"/>
    </row>
    <row r="47559" spans="39:39">
      <c r="AM47559" s="445"/>
    </row>
    <row r="47560" spans="39:39">
      <c r="AM47560" s="445"/>
    </row>
    <row r="47561" spans="39:39">
      <c r="AM47561" s="445"/>
    </row>
    <row r="47562" spans="39:39">
      <c r="AM47562" s="445"/>
    </row>
    <row r="47563" spans="39:39">
      <c r="AM47563" s="445"/>
    </row>
    <row r="47564" spans="39:39">
      <c r="AM47564" s="445"/>
    </row>
    <row r="47565" spans="39:39">
      <c r="AM47565" s="445"/>
    </row>
    <row r="47566" spans="39:39">
      <c r="AM47566" s="445"/>
    </row>
    <row r="47567" spans="39:39">
      <c r="AM47567" s="445"/>
    </row>
    <row r="47568" spans="39:39">
      <c r="AM47568" s="445"/>
    </row>
    <row r="47569" spans="39:39">
      <c r="AM47569" s="445"/>
    </row>
    <row r="47570" spans="39:39">
      <c r="AM47570" s="445"/>
    </row>
    <row r="47571" spans="39:39">
      <c r="AM47571" s="445"/>
    </row>
    <row r="47572" spans="39:39">
      <c r="AM47572" s="445"/>
    </row>
    <row r="47573" spans="39:39">
      <c r="AM47573" s="445"/>
    </row>
    <row r="47574" spans="39:39">
      <c r="AM47574" s="445"/>
    </row>
    <row r="47575" spans="39:39">
      <c r="AM47575" s="445"/>
    </row>
    <row r="47576" spans="39:39">
      <c r="AM47576" s="445"/>
    </row>
    <row r="47577" spans="39:39">
      <c r="AM47577" s="445"/>
    </row>
    <row r="47578" spans="39:39">
      <c r="AM47578" s="445"/>
    </row>
    <row r="47579" spans="39:39">
      <c r="AM47579" s="445"/>
    </row>
    <row r="47580" spans="39:39">
      <c r="AM47580" s="445"/>
    </row>
    <row r="47581" spans="39:39">
      <c r="AM47581" s="445"/>
    </row>
    <row r="47582" spans="39:39">
      <c r="AM47582" s="445"/>
    </row>
    <row r="47583" spans="39:39">
      <c r="AM47583" s="445"/>
    </row>
    <row r="47584" spans="39:39">
      <c r="AM47584" s="445"/>
    </row>
    <row r="47585" spans="39:39">
      <c r="AM47585" s="445"/>
    </row>
    <row r="47586" spans="39:39">
      <c r="AM47586" s="445"/>
    </row>
    <row r="47587" spans="39:39">
      <c r="AM47587" s="445"/>
    </row>
    <row r="47588" spans="39:39">
      <c r="AM47588" s="445"/>
    </row>
    <row r="47589" spans="39:39">
      <c r="AM47589" s="445"/>
    </row>
    <row r="47590" spans="39:39">
      <c r="AM47590" s="445"/>
    </row>
    <row r="47591" spans="39:39">
      <c r="AM47591" s="445"/>
    </row>
    <row r="47592" spans="39:39">
      <c r="AM47592" s="445"/>
    </row>
    <row r="47593" spans="39:39">
      <c r="AM47593" s="445"/>
    </row>
    <row r="47594" spans="39:39">
      <c r="AM47594" s="445"/>
    </row>
    <row r="47595" spans="39:39">
      <c r="AM47595" s="445"/>
    </row>
    <row r="47596" spans="39:39">
      <c r="AM47596" s="445"/>
    </row>
    <row r="47597" spans="39:39">
      <c r="AM47597" s="445"/>
    </row>
    <row r="47598" spans="39:39">
      <c r="AM47598" s="445"/>
    </row>
    <row r="47599" spans="39:39">
      <c r="AM47599" s="445"/>
    </row>
    <row r="47600" spans="39:39">
      <c r="AM47600" s="445"/>
    </row>
    <row r="47601" spans="39:39">
      <c r="AM47601" s="445"/>
    </row>
    <row r="47602" spans="39:39">
      <c r="AM47602" s="445"/>
    </row>
    <row r="47603" spans="39:39">
      <c r="AM47603" s="445"/>
    </row>
    <row r="47604" spans="39:39">
      <c r="AM47604" s="445"/>
    </row>
    <row r="47605" spans="39:39">
      <c r="AM47605" s="445"/>
    </row>
    <row r="47606" spans="39:39">
      <c r="AM47606" s="445"/>
    </row>
    <row r="47607" spans="39:39">
      <c r="AM47607" s="445"/>
    </row>
    <row r="47608" spans="39:39">
      <c r="AM47608" s="445"/>
    </row>
    <row r="47609" spans="39:39">
      <c r="AM47609" s="445"/>
    </row>
    <row r="47610" spans="39:39">
      <c r="AM47610" s="445"/>
    </row>
    <row r="47611" spans="39:39">
      <c r="AM47611" s="445"/>
    </row>
    <row r="47612" spans="39:39">
      <c r="AM47612" s="445"/>
    </row>
    <row r="47613" spans="39:39">
      <c r="AM47613" s="445"/>
    </row>
    <row r="47614" spans="39:39">
      <c r="AM47614" s="445"/>
    </row>
    <row r="47615" spans="39:39">
      <c r="AM47615" s="445"/>
    </row>
    <row r="47616" spans="39:39">
      <c r="AM47616" s="445"/>
    </row>
    <row r="47617" spans="39:39">
      <c r="AM47617" s="445"/>
    </row>
    <row r="47618" spans="39:39">
      <c r="AM47618" s="445"/>
    </row>
    <row r="47619" spans="39:39">
      <c r="AM47619" s="445"/>
    </row>
    <row r="47620" spans="39:39">
      <c r="AM47620" s="445"/>
    </row>
    <row r="47621" spans="39:39">
      <c r="AM47621" s="445"/>
    </row>
    <row r="47622" spans="39:39">
      <c r="AM47622" s="445"/>
    </row>
    <row r="47623" spans="39:39">
      <c r="AM47623" s="445"/>
    </row>
    <row r="47624" spans="39:39">
      <c r="AM47624" s="445"/>
    </row>
    <row r="47625" spans="39:39">
      <c r="AM47625" s="445"/>
    </row>
    <row r="47626" spans="39:39">
      <c r="AM47626" s="445"/>
    </row>
    <row r="47627" spans="39:39">
      <c r="AM47627" s="445"/>
    </row>
    <row r="47628" spans="39:39">
      <c r="AM47628" s="445"/>
    </row>
    <row r="47629" spans="39:39">
      <c r="AM47629" s="445"/>
    </row>
    <row r="47630" spans="39:39">
      <c r="AM47630" s="445"/>
    </row>
    <row r="47631" spans="39:39">
      <c r="AM47631" s="445"/>
    </row>
    <row r="47632" spans="39:39">
      <c r="AM47632" s="445"/>
    </row>
    <row r="47633" spans="39:39">
      <c r="AM47633" s="445"/>
    </row>
    <row r="47634" spans="39:39">
      <c r="AM47634" s="445"/>
    </row>
    <row r="47635" spans="39:39">
      <c r="AM47635" s="445"/>
    </row>
    <row r="47636" spans="39:39">
      <c r="AM47636" s="445"/>
    </row>
    <row r="47637" spans="39:39">
      <c r="AM47637" s="445"/>
    </row>
    <row r="47638" spans="39:39">
      <c r="AM47638" s="445"/>
    </row>
    <row r="47639" spans="39:39">
      <c r="AM47639" s="445"/>
    </row>
    <row r="47640" spans="39:39">
      <c r="AM47640" s="445"/>
    </row>
    <row r="47641" spans="39:39">
      <c r="AM47641" s="445"/>
    </row>
    <row r="47642" spans="39:39">
      <c r="AM47642" s="445"/>
    </row>
    <row r="47643" spans="39:39">
      <c r="AM47643" s="445"/>
    </row>
    <row r="47644" spans="39:39">
      <c r="AM47644" s="445"/>
    </row>
    <row r="47645" spans="39:39">
      <c r="AM47645" s="445"/>
    </row>
    <row r="47646" spans="39:39">
      <c r="AM47646" s="445"/>
    </row>
    <row r="47647" spans="39:39">
      <c r="AM47647" s="445"/>
    </row>
    <row r="47648" spans="39:39">
      <c r="AM47648" s="445"/>
    </row>
    <row r="47649" spans="39:39">
      <c r="AM47649" s="445"/>
    </row>
    <row r="47650" spans="39:39">
      <c r="AM47650" s="445"/>
    </row>
    <row r="47651" spans="39:39">
      <c r="AM47651" s="445"/>
    </row>
    <row r="47652" spans="39:39">
      <c r="AM47652" s="445"/>
    </row>
    <row r="47653" spans="39:39">
      <c r="AM47653" s="445"/>
    </row>
    <row r="47654" spans="39:39">
      <c r="AM47654" s="445"/>
    </row>
    <row r="47655" spans="39:39">
      <c r="AM47655" s="445"/>
    </row>
    <row r="47656" spans="39:39">
      <c r="AM47656" s="445"/>
    </row>
    <row r="47657" spans="39:39">
      <c r="AM47657" s="445"/>
    </row>
    <row r="47658" spans="39:39">
      <c r="AM47658" s="445"/>
    </row>
    <row r="47659" spans="39:39">
      <c r="AM47659" s="445"/>
    </row>
    <row r="47660" spans="39:39">
      <c r="AM47660" s="445"/>
    </row>
    <row r="47661" spans="39:39">
      <c r="AM47661" s="445"/>
    </row>
    <row r="47662" spans="39:39">
      <c r="AM47662" s="445"/>
    </row>
    <row r="47663" spans="39:39">
      <c r="AM47663" s="445"/>
    </row>
    <row r="47664" spans="39:39">
      <c r="AM47664" s="445"/>
    </row>
    <row r="47665" spans="39:39">
      <c r="AM47665" s="445"/>
    </row>
    <row r="47666" spans="39:39">
      <c r="AM47666" s="445"/>
    </row>
    <row r="47667" spans="39:39">
      <c r="AM47667" s="445"/>
    </row>
    <row r="47668" spans="39:39">
      <c r="AM47668" s="445"/>
    </row>
    <row r="47669" spans="39:39">
      <c r="AM47669" s="445"/>
    </row>
    <row r="47670" spans="39:39">
      <c r="AM47670" s="445"/>
    </row>
    <row r="47671" spans="39:39">
      <c r="AM47671" s="445"/>
    </row>
    <row r="47672" spans="39:39">
      <c r="AM47672" s="445"/>
    </row>
    <row r="47673" spans="39:39">
      <c r="AM47673" s="445"/>
    </row>
    <row r="47674" spans="39:39">
      <c r="AM47674" s="445"/>
    </row>
    <row r="47675" spans="39:39">
      <c r="AM47675" s="445"/>
    </row>
    <row r="47676" spans="39:39">
      <c r="AM47676" s="445"/>
    </row>
    <row r="47677" spans="39:39">
      <c r="AM47677" s="445"/>
    </row>
    <row r="47678" spans="39:39">
      <c r="AM47678" s="445"/>
    </row>
    <row r="47679" spans="39:39">
      <c r="AM47679" s="445"/>
    </row>
    <row r="47680" spans="39:39">
      <c r="AM47680" s="445"/>
    </row>
    <row r="47681" spans="39:39">
      <c r="AM47681" s="445"/>
    </row>
    <row r="47682" spans="39:39">
      <c r="AM47682" s="445"/>
    </row>
    <row r="47683" spans="39:39">
      <c r="AM47683" s="445"/>
    </row>
    <row r="47684" spans="39:39">
      <c r="AM47684" s="445"/>
    </row>
    <row r="47685" spans="39:39">
      <c r="AM47685" s="445"/>
    </row>
    <row r="47686" spans="39:39">
      <c r="AM47686" s="445"/>
    </row>
    <row r="47687" spans="39:39">
      <c r="AM47687" s="445"/>
    </row>
    <row r="47688" spans="39:39">
      <c r="AM47688" s="445"/>
    </row>
    <row r="47689" spans="39:39">
      <c r="AM47689" s="445"/>
    </row>
    <row r="47690" spans="39:39">
      <c r="AM47690" s="445"/>
    </row>
    <row r="47691" spans="39:39">
      <c r="AM47691" s="445"/>
    </row>
    <row r="47692" spans="39:39">
      <c r="AM47692" s="445"/>
    </row>
    <row r="47693" spans="39:39">
      <c r="AM47693" s="445"/>
    </row>
    <row r="47694" spans="39:39">
      <c r="AM47694" s="445"/>
    </row>
    <row r="47695" spans="39:39">
      <c r="AM47695" s="445"/>
    </row>
    <row r="47696" spans="39:39">
      <c r="AM47696" s="445"/>
    </row>
    <row r="47697" spans="39:39">
      <c r="AM47697" s="445"/>
    </row>
    <row r="47698" spans="39:39">
      <c r="AM47698" s="445"/>
    </row>
    <row r="47699" spans="39:39">
      <c r="AM47699" s="445"/>
    </row>
    <row r="47700" spans="39:39">
      <c r="AM47700" s="445"/>
    </row>
    <row r="47701" spans="39:39">
      <c r="AM47701" s="445"/>
    </row>
    <row r="47702" spans="39:39">
      <c r="AM47702" s="445"/>
    </row>
    <row r="47703" spans="39:39">
      <c r="AM47703" s="445"/>
    </row>
    <row r="47704" spans="39:39">
      <c r="AM47704" s="445"/>
    </row>
    <row r="47705" spans="39:39">
      <c r="AM47705" s="445"/>
    </row>
    <row r="47706" spans="39:39">
      <c r="AM47706" s="445"/>
    </row>
    <row r="47707" spans="39:39">
      <c r="AM47707" s="445"/>
    </row>
    <row r="47708" spans="39:39">
      <c r="AM47708" s="445"/>
    </row>
    <row r="47709" spans="39:39">
      <c r="AM47709" s="445"/>
    </row>
    <row r="47710" spans="39:39">
      <c r="AM47710" s="445"/>
    </row>
    <row r="47711" spans="39:39">
      <c r="AM47711" s="445"/>
    </row>
    <row r="47712" spans="39:39">
      <c r="AM47712" s="445"/>
    </row>
    <row r="47713" spans="39:39">
      <c r="AM47713" s="445"/>
    </row>
    <row r="47714" spans="39:39">
      <c r="AM47714" s="445"/>
    </row>
    <row r="47715" spans="39:39">
      <c r="AM47715" s="445"/>
    </row>
    <row r="47716" spans="39:39">
      <c r="AM47716" s="445"/>
    </row>
    <row r="47717" spans="39:39">
      <c r="AM47717" s="445"/>
    </row>
    <row r="47718" spans="39:39">
      <c r="AM47718" s="445"/>
    </row>
    <row r="47719" spans="39:39">
      <c r="AM47719" s="445"/>
    </row>
    <row r="47720" spans="39:39">
      <c r="AM47720" s="445"/>
    </row>
    <row r="47721" spans="39:39">
      <c r="AM47721" s="445"/>
    </row>
    <row r="47722" spans="39:39">
      <c r="AM47722" s="445"/>
    </row>
    <row r="47723" spans="39:39">
      <c r="AM47723" s="445"/>
    </row>
    <row r="47724" spans="39:39">
      <c r="AM47724" s="445"/>
    </row>
    <row r="47725" spans="39:39">
      <c r="AM47725" s="445"/>
    </row>
    <row r="47726" spans="39:39">
      <c r="AM47726" s="445"/>
    </row>
    <row r="47727" spans="39:39">
      <c r="AM47727" s="445"/>
    </row>
    <row r="47728" spans="39:39">
      <c r="AM47728" s="445"/>
    </row>
    <row r="47729" spans="39:39">
      <c r="AM47729" s="445"/>
    </row>
    <row r="47730" spans="39:39">
      <c r="AM47730" s="445"/>
    </row>
    <row r="47731" spans="39:39">
      <c r="AM47731" s="445"/>
    </row>
    <row r="47732" spans="39:39">
      <c r="AM47732" s="445"/>
    </row>
    <row r="47733" spans="39:39">
      <c r="AM47733" s="445"/>
    </row>
    <row r="47734" spans="39:39">
      <c r="AM47734" s="445"/>
    </row>
    <row r="47735" spans="39:39">
      <c r="AM47735" s="445"/>
    </row>
    <row r="47736" spans="39:39">
      <c r="AM47736" s="445"/>
    </row>
    <row r="47737" spans="39:39">
      <c r="AM47737" s="445"/>
    </row>
    <row r="47738" spans="39:39">
      <c r="AM47738" s="445"/>
    </row>
    <row r="47739" spans="39:39">
      <c r="AM47739" s="445"/>
    </row>
    <row r="47740" spans="39:39">
      <c r="AM47740" s="445"/>
    </row>
    <row r="47741" spans="39:39">
      <c r="AM47741" s="445"/>
    </row>
    <row r="47742" spans="39:39">
      <c r="AM47742" s="445"/>
    </row>
    <row r="47743" spans="39:39">
      <c r="AM47743" s="445"/>
    </row>
    <row r="47744" spans="39:39">
      <c r="AM47744" s="445"/>
    </row>
    <row r="47745" spans="39:39">
      <c r="AM47745" s="445"/>
    </row>
    <row r="47746" spans="39:39">
      <c r="AM47746" s="445"/>
    </row>
    <row r="47747" spans="39:39">
      <c r="AM47747" s="445"/>
    </row>
    <row r="47748" spans="39:39">
      <c r="AM47748" s="445"/>
    </row>
    <row r="47749" spans="39:39">
      <c r="AM47749" s="445"/>
    </row>
    <row r="47750" spans="39:39">
      <c r="AM47750" s="445"/>
    </row>
    <row r="47751" spans="39:39">
      <c r="AM47751" s="445"/>
    </row>
    <row r="47752" spans="39:39">
      <c r="AM47752" s="445"/>
    </row>
    <row r="47753" spans="39:39">
      <c r="AM47753" s="445"/>
    </row>
    <row r="47754" spans="39:39">
      <c r="AM47754" s="445"/>
    </row>
    <row r="47755" spans="39:39">
      <c r="AM47755" s="445"/>
    </row>
    <row r="47756" spans="39:39">
      <c r="AM47756" s="445"/>
    </row>
    <row r="47757" spans="39:39">
      <c r="AM47757" s="445"/>
    </row>
    <row r="47758" spans="39:39">
      <c r="AM47758" s="445"/>
    </row>
    <row r="47759" spans="39:39">
      <c r="AM47759" s="445"/>
    </row>
    <row r="47760" spans="39:39">
      <c r="AM47760" s="445"/>
    </row>
    <row r="47761" spans="39:39">
      <c r="AM47761" s="445"/>
    </row>
    <row r="47762" spans="39:39">
      <c r="AM47762" s="445"/>
    </row>
    <row r="47763" spans="39:39">
      <c r="AM47763" s="445"/>
    </row>
    <row r="47764" spans="39:39">
      <c r="AM47764" s="445"/>
    </row>
    <row r="47765" spans="39:39">
      <c r="AM47765" s="445"/>
    </row>
    <row r="47766" spans="39:39">
      <c r="AM47766" s="445"/>
    </row>
    <row r="47767" spans="39:39">
      <c r="AM47767" s="445"/>
    </row>
    <row r="47768" spans="39:39">
      <c r="AM47768" s="445"/>
    </row>
    <row r="47769" spans="39:39">
      <c r="AM47769" s="445"/>
    </row>
    <row r="47770" spans="39:39">
      <c r="AM47770" s="445"/>
    </row>
    <row r="47771" spans="39:39">
      <c r="AM47771" s="445"/>
    </row>
    <row r="47772" spans="39:39">
      <c r="AM47772" s="445"/>
    </row>
    <row r="47773" spans="39:39">
      <c r="AM47773" s="445"/>
    </row>
    <row r="47774" spans="39:39">
      <c r="AM47774" s="445"/>
    </row>
    <row r="47775" spans="39:39">
      <c r="AM47775" s="445"/>
    </row>
    <row r="47776" spans="39:39">
      <c r="AM47776" s="445"/>
    </row>
    <row r="47777" spans="39:39">
      <c r="AM47777" s="445"/>
    </row>
    <row r="47778" spans="39:39">
      <c r="AM47778" s="445"/>
    </row>
    <row r="47779" spans="39:39">
      <c r="AM47779" s="445"/>
    </row>
    <row r="47780" spans="39:39">
      <c r="AM47780" s="445"/>
    </row>
    <row r="47781" spans="39:39">
      <c r="AM47781" s="445"/>
    </row>
    <row r="47782" spans="39:39">
      <c r="AM47782" s="445"/>
    </row>
    <row r="47783" spans="39:39">
      <c r="AM47783" s="445"/>
    </row>
    <row r="47784" spans="39:39">
      <c r="AM47784" s="445"/>
    </row>
    <row r="47785" spans="39:39">
      <c r="AM47785" s="445"/>
    </row>
    <row r="47786" spans="39:39">
      <c r="AM47786" s="445"/>
    </row>
    <row r="47787" spans="39:39">
      <c r="AM47787" s="445"/>
    </row>
    <row r="47788" spans="39:39">
      <c r="AM47788" s="445"/>
    </row>
    <row r="47789" spans="39:39">
      <c r="AM47789" s="445"/>
    </row>
    <row r="47790" spans="39:39">
      <c r="AM47790" s="445"/>
    </row>
    <row r="47791" spans="39:39">
      <c r="AM47791" s="445"/>
    </row>
    <row r="47792" spans="39:39">
      <c r="AM47792" s="445"/>
    </row>
    <row r="47793" spans="39:39">
      <c r="AM47793" s="445"/>
    </row>
    <row r="47794" spans="39:39">
      <c r="AM47794" s="445"/>
    </row>
    <row r="47795" spans="39:39">
      <c r="AM47795" s="445"/>
    </row>
    <row r="47796" spans="39:39">
      <c r="AM47796" s="445"/>
    </row>
    <row r="47797" spans="39:39">
      <c r="AM47797" s="445"/>
    </row>
    <row r="47798" spans="39:39">
      <c r="AM47798" s="445"/>
    </row>
    <row r="47799" spans="39:39">
      <c r="AM47799" s="445"/>
    </row>
    <row r="47800" spans="39:39">
      <c r="AM47800" s="445"/>
    </row>
    <row r="47801" spans="39:39">
      <c r="AM47801" s="445"/>
    </row>
    <row r="47802" spans="39:39">
      <c r="AM47802" s="445"/>
    </row>
    <row r="47803" spans="39:39">
      <c r="AM47803" s="445"/>
    </row>
    <row r="47804" spans="39:39">
      <c r="AM47804" s="445"/>
    </row>
    <row r="47805" spans="39:39">
      <c r="AM47805" s="445"/>
    </row>
    <row r="47806" spans="39:39">
      <c r="AM47806" s="445"/>
    </row>
    <row r="47807" spans="39:39">
      <c r="AM47807" s="445"/>
    </row>
    <row r="47808" spans="39:39">
      <c r="AM47808" s="445"/>
    </row>
    <row r="47809" spans="39:39">
      <c r="AM47809" s="445"/>
    </row>
    <row r="47810" spans="39:39">
      <c r="AM47810" s="445"/>
    </row>
    <row r="47811" spans="39:39">
      <c r="AM47811" s="445"/>
    </row>
    <row r="47812" spans="39:39">
      <c r="AM47812" s="445"/>
    </row>
    <row r="47813" spans="39:39">
      <c r="AM47813" s="445"/>
    </row>
    <row r="47814" spans="39:39">
      <c r="AM47814" s="445"/>
    </row>
    <row r="47815" spans="39:39">
      <c r="AM47815" s="445"/>
    </row>
    <row r="47816" spans="39:39">
      <c r="AM47816" s="445"/>
    </row>
    <row r="47817" spans="39:39">
      <c r="AM47817" s="445"/>
    </row>
    <row r="47818" spans="39:39">
      <c r="AM47818" s="445"/>
    </row>
    <row r="47819" spans="39:39">
      <c r="AM47819" s="445"/>
    </row>
    <row r="47820" spans="39:39">
      <c r="AM47820" s="445"/>
    </row>
    <row r="47821" spans="39:39">
      <c r="AM47821" s="445"/>
    </row>
    <row r="47822" spans="39:39">
      <c r="AM47822" s="445"/>
    </row>
    <row r="47823" spans="39:39">
      <c r="AM47823" s="445"/>
    </row>
    <row r="47824" spans="39:39">
      <c r="AM47824" s="445"/>
    </row>
    <row r="47825" spans="39:39">
      <c r="AM47825" s="445"/>
    </row>
    <row r="47826" spans="39:39">
      <c r="AM47826" s="445"/>
    </row>
    <row r="47827" spans="39:39">
      <c r="AM47827" s="445"/>
    </row>
    <row r="47828" spans="39:39">
      <c r="AM47828" s="445"/>
    </row>
    <row r="47829" spans="39:39">
      <c r="AM47829" s="445"/>
    </row>
    <row r="47830" spans="39:39">
      <c r="AM47830" s="445"/>
    </row>
    <row r="47831" spans="39:39">
      <c r="AM47831" s="445"/>
    </row>
    <row r="47832" spans="39:39">
      <c r="AM47832" s="445"/>
    </row>
    <row r="47833" spans="39:39">
      <c r="AM47833" s="445"/>
    </row>
    <row r="47834" spans="39:39">
      <c r="AM47834" s="445"/>
    </row>
    <row r="47835" spans="39:39">
      <c r="AM47835" s="445"/>
    </row>
    <row r="47836" spans="39:39">
      <c r="AM47836" s="445"/>
    </row>
    <row r="47837" spans="39:39">
      <c r="AM47837" s="445"/>
    </row>
    <row r="47838" spans="39:39">
      <c r="AM47838" s="445"/>
    </row>
    <row r="47839" spans="39:39">
      <c r="AM47839" s="445"/>
    </row>
    <row r="47840" spans="39:39">
      <c r="AM47840" s="445"/>
    </row>
    <row r="47841" spans="39:39">
      <c r="AM47841" s="445"/>
    </row>
    <row r="47842" spans="39:39">
      <c r="AM47842" s="445"/>
    </row>
    <row r="47843" spans="39:39">
      <c r="AM47843" s="445"/>
    </row>
    <row r="47844" spans="39:39">
      <c r="AM47844" s="445"/>
    </row>
    <row r="47845" spans="39:39">
      <c r="AM47845" s="445"/>
    </row>
    <row r="47846" spans="39:39">
      <c r="AM47846" s="445"/>
    </row>
    <row r="47847" spans="39:39">
      <c r="AM47847" s="445"/>
    </row>
    <row r="47848" spans="39:39">
      <c r="AM47848" s="445"/>
    </row>
    <row r="47849" spans="39:39">
      <c r="AM47849" s="445"/>
    </row>
    <row r="47850" spans="39:39">
      <c r="AM47850" s="445"/>
    </row>
    <row r="47851" spans="39:39">
      <c r="AM47851" s="445"/>
    </row>
    <row r="47852" spans="39:39">
      <c r="AM47852" s="445"/>
    </row>
    <row r="47853" spans="39:39">
      <c r="AM47853" s="445"/>
    </row>
    <row r="47854" spans="39:39">
      <c r="AM47854" s="445"/>
    </row>
    <row r="47855" spans="39:39">
      <c r="AM47855" s="445"/>
    </row>
    <row r="47856" spans="39:39">
      <c r="AM47856" s="445"/>
    </row>
    <row r="47857" spans="39:39">
      <c r="AM47857" s="445"/>
    </row>
    <row r="47858" spans="39:39">
      <c r="AM47858" s="445"/>
    </row>
    <row r="47859" spans="39:39">
      <c r="AM47859" s="445"/>
    </row>
    <row r="47860" spans="39:39">
      <c r="AM47860" s="445"/>
    </row>
    <row r="47861" spans="39:39">
      <c r="AM47861" s="445"/>
    </row>
    <row r="47862" spans="39:39">
      <c r="AM47862" s="445"/>
    </row>
    <row r="47863" spans="39:39">
      <c r="AM47863" s="445"/>
    </row>
    <row r="47864" spans="39:39">
      <c r="AM47864" s="445"/>
    </row>
    <row r="47865" spans="39:39">
      <c r="AM47865" s="445"/>
    </row>
    <row r="47866" spans="39:39">
      <c r="AM47866" s="445"/>
    </row>
    <row r="47867" spans="39:39">
      <c r="AM47867" s="445"/>
    </row>
    <row r="47868" spans="39:39">
      <c r="AM47868" s="445"/>
    </row>
    <row r="47869" spans="39:39">
      <c r="AM47869" s="445"/>
    </row>
    <row r="47870" spans="39:39">
      <c r="AM47870" s="445"/>
    </row>
    <row r="47871" spans="39:39">
      <c r="AM47871" s="445"/>
    </row>
    <row r="47872" spans="39:39">
      <c r="AM47872" s="445"/>
    </row>
    <row r="47873" spans="39:39">
      <c r="AM47873" s="445"/>
    </row>
    <row r="47874" spans="39:39">
      <c r="AM47874" s="445"/>
    </row>
    <row r="47875" spans="39:39">
      <c r="AM47875" s="445"/>
    </row>
    <row r="47876" spans="39:39">
      <c r="AM47876" s="445"/>
    </row>
    <row r="47877" spans="39:39">
      <c r="AM47877" s="445"/>
    </row>
    <row r="47878" spans="39:39">
      <c r="AM47878" s="445"/>
    </row>
    <row r="47879" spans="39:39">
      <c r="AM47879" s="445"/>
    </row>
    <row r="47880" spans="39:39">
      <c r="AM47880" s="445"/>
    </row>
    <row r="47881" spans="39:39">
      <c r="AM47881" s="445"/>
    </row>
    <row r="47882" spans="39:39">
      <c r="AM47882" s="445"/>
    </row>
    <row r="47883" spans="39:39">
      <c r="AM47883" s="445"/>
    </row>
    <row r="47884" spans="39:39">
      <c r="AM47884" s="445"/>
    </row>
    <row r="47885" spans="39:39">
      <c r="AM47885" s="445"/>
    </row>
    <row r="47886" spans="39:39">
      <c r="AM47886" s="445"/>
    </row>
    <row r="47887" spans="39:39">
      <c r="AM47887" s="445"/>
    </row>
    <row r="47888" spans="39:39">
      <c r="AM47888" s="445"/>
    </row>
    <row r="47889" spans="39:39">
      <c r="AM47889" s="445"/>
    </row>
    <row r="47890" spans="39:39">
      <c r="AM47890" s="445"/>
    </row>
    <row r="47891" spans="39:39">
      <c r="AM47891" s="445"/>
    </row>
    <row r="47892" spans="39:39">
      <c r="AM47892" s="445"/>
    </row>
    <row r="47893" spans="39:39">
      <c r="AM47893" s="445"/>
    </row>
    <row r="47894" spans="39:39">
      <c r="AM47894" s="445"/>
    </row>
    <row r="47895" spans="39:39">
      <c r="AM47895" s="445"/>
    </row>
    <row r="47896" spans="39:39">
      <c r="AM47896" s="445"/>
    </row>
    <row r="47897" spans="39:39">
      <c r="AM47897" s="445"/>
    </row>
    <row r="47898" spans="39:39">
      <c r="AM47898" s="445"/>
    </row>
    <row r="47899" spans="39:39">
      <c r="AM47899" s="445"/>
    </row>
    <row r="47900" spans="39:39">
      <c r="AM47900" s="445"/>
    </row>
    <row r="47901" spans="39:39">
      <c r="AM47901" s="445"/>
    </row>
    <row r="47902" spans="39:39">
      <c r="AM47902" s="445"/>
    </row>
    <row r="47903" spans="39:39">
      <c r="AM47903" s="445"/>
    </row>
    <row r="47904" spans="39:39">
      <c r="AM47904" s="445"/>
    </row>
    <row r="47905" spans="39:39">
      <c r="AM47905" s="445"/>
    </row>
    <row r="47906" spans="39:39">
      <c r="AM47906" s="445"/>
    </row>
    <row r="47907" spans="39:39">
      <c r="AM47907" s="445"/>
    </row>
    <row r="47908" spans="39:39">
      <c r="AM47908" s="445"/>
    </row>
    <row r="47909" spans="39:39">
      <c r="AM47909" s="445"/>
    </row>
    <row r="47910" spans="39:39">
      <c r="AM47910" s="445"/>
    </row>
    <row r="47911" spans="39:39">
      <c r="AM47911" s="445"/>
    </row>
    <row r="47912" spans="39:39">
      <c r="AM47912" s="445"/>
    </row>
    <row r="47913" spans="39:39">
      <c r="AM47913" s="445"/>
    </row>
    <row r="47914" spans="39:39">
      <c r="AM47914" s="445"/>
    </row>
    <row r="47915" spans="39:39">
      <c r="AM47915" s="445"/>
    </row>
    <row r="47916" spans="39:39">
      <c r="AM47916" s="445"/>
    </row>
    <row r="47917" spans="39:39">
      <c r="AM47917" s="445"/>
    </row>
    <row r="47918" spans="39:39">
      <c r="AM47918" s="445"/>
    </row>
    <row r="47919" spans="39:39">
      <c r="AM47919" s="445"/>
    </row>
    <row r="47920" spans="39:39">
      <c r="AM47920" s="445"/>
    </row>
    <row r="47921" spans="39:39">
      <c r="AM47921" s="445"/>
    </row>
    <row r="47922" spans="39:39">
      <c r="AM47922" s="445"/>
    </row>
    <row r="47923" spans="39:39">
      <c r="AM47923" s="445"/>
    </row>
    <row r="47924" spans="39:39">
      <c r="AM47924" s="445"/>
    </row>
    <row r="47925" spans="39:39">
      <c r="AM47925" s="445"/>
    </row>
    <row r="47926" spans="39:39">
      <c r="AM47926" s="445"/>
    </row>
    <row r="47927" spans="39:39">
      <c r="AM47927" s="445"/>
    </row>
    <row r="47928" spans="39:39">
      <c r="AM47928" s="445"/>
    </row>
    <row r="47929" spans="39:39">
      <c r="AM47929" s="445"/>
    </row>
    <row r="47930" spans="39:39">
      <c r="AM47930" s="445"/>
    </row>
    <row r="47931" spans="39:39">
      <c r="AM47931" s="445"/>
    </row>
    <row r="47932" spans="39:39">
      <c r="AM47932" s="445"/>
    </row>
    <row r="47933" spans="39:39">
      <c r="AM47933" s="445"/>
    </row>
    <row r="47934" spans="39:39">
      <c r="AM47934" s="445"/>
    </row>
    <row r="47935" spans="39:39">
      <c r="AM47935" s="445"/>
    </row>
    <row r="47936" spans="39:39">
      <c r="AM47936" s="445"/>
    </row>
    <row r="47937" spans="39:39">
      <c r="AM47937" s="445"/>
    </row>
    <row r="47938" spans="39:39">
      <c r="AM47938" s="445"/>
    </row>
    <row r="47939" spans="39:39">
      <c r="AM47939" s="445"/>
    </row>
    <row r="47940" spans="39:39">
      <c r="AM47940" s="445"/>
    </row>
    <row r="47941" spans="39:39">
      <c r="AM47941" s="445"/>
    </row>
    <row r="47942" spans="39:39">
      <c r="AM47942" s="445"/>
    </row>
    <row r="47943" spans="39:39">
      <c r="AM47943" s="445"/>
    </row>
    <row r="47944" spans="39:39">
      <c r="AM47944" s="445"/>
    </row>
    <row r="47945" spans="39:39">
      <c r="AM47945" s="445"/>
    </row>
    <row r="47946" spans="39:39">
      <c r="AM47946" s="445"/>
    </row>
    <row r="47947" spans="39:39">
      <c r="AM47947" s="445"/>
    </row>
    <row r="47948" spans="39:39">
      <c r="AM47948" s="445"/>
    </row>
    <row r="47949" spans="39:39">
      <c r="AM47949" s="445"/>
    </row>
    <row r="47950" spans="39:39">
      <c r="AM47950" s="445"/>
    </row>
    <row r="47951" spans="39:39">
      <c r="AM47951" s="445"/>
    </row>
    <row r="47952" spans="39:39">
      <c r="AM47952" s="445"/>
    </row>
    <row r="47953" spans="39:39">
      <c r="AM47953" s="445"/>
    </row>
    <row r="47954" spans="39:39">
      <c r="AM47954" s="445"/>
    </row>
    <row r="47955" spans="39:39">
      <c r="AM47955" s="445"/>
    </row>
    <row r="47956" spans="39:39">
      <c r="AM47956" s="445"/>
    </row>
    <row r="47957" spans="39:39">
      <c r="AM47957" s="445"/>
    </row>
    <row r="47958" spans="39:39">
      <c r="AM47958" s="445"/>
    </row>
    <row r="47959" spans="39:39">
      <c r="AM47959" s="445"/>
    </row>
    <row r="47960" spans="39:39">
      <c r="AM47960" s="445"/>
    </row>
    <row r="47961" spans="39:39">
      <c r="AM47961" s="445"/>
    </row>
    <row r="47962" spans="39:39">
      <c r="AM47962" s="445"/>
    </row>
    <row r="47963" spans="39:39">
      <c r="AM47963" s="445"/>
    </row>
    <row r="47964" spans="39:39">
      <c r="AM47964" s="445"/>
    </row>
    <row r="47965" spans="39:39">
      <c r="AM47965" s="445"/>
    </row>
    <row r="47966" spans="39:39">
      <c r="AM47966" s="445"/>
    </row>
    <row r="47967" spans="39:39">
      <c r="AM47967" s="445"/>
    </row>
    <row r="47968" spans="39:39">
      <c r="AM47968" s="445"/>
    </row>
    <row r="47969" spans="39:39">
      <c r="AM47969" s="445"/>
    </row>
    <row r="47970" spans="39:39">
      <c r="AM47970" s="445"/>
    </row>
    <row r="47971" spans="39:39">
      <c r="AM47971" s="445"/>
    </row>
    <row r="47972" spans="39:39">
      <c r="AM47972" s="445"/>
    </row>
    <row r="47973" spans="39:39">
      <c r="AM47973" s="445"/>
    </row>
    <row r="47974" spans="39:39">
      <c r="AM47974" s="445"/>
    </row>
    <row r="47975" spans="39:39">
      <c r="AM47975" s="445"/>
    </row>
    <row r="47976" spans="39:39">
      <c r="AM47976" s="445"/>
    </row>
    <row r="47977" spans="39:39">
      <c r="AM47977" s="445"/>
    </row>
    <row r="47978" spans="39:39">
      <c r="AM47978" s="445"/>
    </row>
    <row r="47979" spans="39:39">
      <c r="AM47979" s="445"/>
    </row>
    <row r="47980" spans="39:39">
      <c r="AM47980" s="445"/>
    </row>
    <row r="47981" spans="39:39">
      <c r="AM47981" s="445"/>
    </row>
    <row r="47982" spans="39:39">
      <c r="AM47982" s="445"/>
    </row>
    <row r="47983" spans="39:39">
      <c r="AM47983" s="445"/>
    </row>
    <row r="47984" spans="39:39">
      <c r="AM47984" s="445"/>
    </row>
    <row r="47985" spans="39:39">
      <c r="AM47985" s="445"/>
    </row>
    <row r="47986" spans="39:39">
      <c r="AM47986" s="445"/>
    </row>
    <row r="47987" spans="39:39">
      <c r="AM47987" s="445"/>
    </row>
    <row r="47988" spans="39:39">
      <c r="AM47988" s="445"/>
    </row>
    <row r="47989" spans="39:39">
      <c r="AM47989" s="445"/>
    </row>
    <row r="47990" spans="39:39">
      <c r="AM47990" s="445"/>
    </row>
    <row r="47991" spans="39:39">
      <c r="AM47991" s="445"/>
    </row>
    <row r="47992" spans="39:39">
      <c r="AM47992" s="445"/>
    </row>
    <row r="47993" spans="39:39">
      <c r="AM47993" s="445"/>
    </row>
    <row r="47994" spans="39:39">
      <c r="AM47994" s="445"/>
    </row>
    <row r="47995" spans="39:39">
      <c r="AM47995" s="445"/>
    </row>
    <row r="47996" spans="39:39">
      <c r="AM47996" s="445"/>
    </row>
    <row r="47997" spans="39:39">
      <c r="AM47997" s="445"/>
    </row>
    <row r="47998" spans="39:39">
      <c r="AM47998" s="445"/>
    </row>
    <row r="47999" spans="39:39">
      <c r="AM47999" s="445"/>
    </row>
    <row r="48000" spans="39:39">
      <c r="AM48000" s="445"/>
    </row>
    <row r="48001" spans="39:39">
      <c r="AM48001" s="445"/>
    </row>
    <row r="48002" spans="39:39">
      <c r="AM48002" s="445"/>
    </row>
    <row r="48003" spans="39:39">
      <c r="AM48003" s="445"/>
    </row>
    <row r="48004" spans="39:39">
      <c r="AM48004" s="445"/>
    </row>
    <row r="48005" spans="39:39">
      <c r="AM48005" s="445"/>
    </row>
    <row r="48006" spans="39:39">
      <c r="AM48006" s="445"/>
    </row>
    <row r="48007" spans="39:39">
      <c r="AM48007" s="445"/>
    </row>
    <row r="48008" spans="39:39">
      <c r="AM48008" s="445"/>
    </row>
    <row r="48009" spans="39:39">
      <c r="AM48009" s="445"/>
    </row>
    <row r="48010" spans="39:39">
      <c r="AM48010" s="445"/>
    </row>
    <row r="48011" spans="39:39">
      <c r="AM48011" s="445"/>
    </row>
    <row r="48012" spans="39:39">
      <c r="AM48012" s="445"/>
    </row>
    <row r="48013" spans="39:39">
      <c r="AM48013" s="445"/>
    </row>
    <row r="48014" spans="39:39">
      <c r="AM48014" s="445"/>
    </row>
    <row r="48015" spans="39:39">
      <c r="AM48015" s="445"/>
    </row>
    <row r="48016" spans="39:39">
      <c r="AM48016" s="445"/>
    </row>
    <row r="48017" spans="39:39">
      <c r="AM48017" s="445"/>
    </row>
    <row r="48018" spans="39:39">
      <c r="AM48018" s="445"/>
    </row>
    <row r="48019" spans="39:39">
      <c r="AM48019" s="445"/>
    </row>
    <row r="48020" spans="39:39">
      <c r="AM48020" s="445"/>
    </row>
    <row r="48021" spans="39:39">
      <c r="AM48021" s="445"/>
    </row>
    <row r="48022" spans="39:39">
      <c r="AM48022" s="445"/>
    </row>
    <row r="48023" spans="39:39">
      <c r="AM48023" s="445"/>
    </row>
    <row r="48024" spans="39:39">
      <c r="AM48024" s="445"/>
    </row>
    <row r="48025" spans="39:39">
      <c r="AM48025" s="445"/>
    </row>
    <row r="48026" spans="39:39">
      <c r="AM48026" s="445"/>
    </row>
    <row r="48027" spans="39:39">
      <c r="AM48027" s="445"/>
    </row>
    <row r="48028" spans="39:39">
      <c r="AM48028" s="445"/>
    </row>
    <row r="48029" spans="39:39">
      <c r="AM48029" s="445"/>
    </row>
    <row r="48030" spans="39:39">
      <c r="AM48030" s="445"/>
    </row>
    <row r="48031" spans="39:39">
      <c r="AM48031" s="445"/>
    </row>
    <row r="48032" spans="39:39">
      <c r="AM48032" s="445"/>
    </row>
    <row r="48033" spans="39:39">
      <c r="AM48033" s="445"/>
    </row>
    <row r="48034" spans="39:39">
      <c r="AM48034" s="445"/>
    </row>
    <row r="48035" spans="39:39">
      <c r="AM48035" s="445"/>
    </row>
    <row r="48036" spans="39:39">
      <c r="AM48036" s="445"/>
    </row>
    <row r="48037" spans="39:39">
      <c r="AM48037" s="445"/>
    </row>
    <row r="48038" spans="39:39">
      <c r="AM48038" s="445"/>
    </row>
    <row r="48039" spans="39:39">
      <c r="AM48039" s="445"/>
    </row>
    <row r="48040" spans="39:39">
      <c r="AM48040" s="445"/>
    </row>
    <row r="48041" spans="39:39">
      <c r="AM48041" s="445"/>
    </row>
    <row r="48042" spans="39:39">
      <c r="AM48042" s="445"/>
    </row>
    <row r="48043" spans="39:39">
      <c r="AM48043" s="445"/>
    </row>
    <row r="48044" spans="39:39">
      <c r="AM48044" s="445"/>
    </row>
    <row r="48045" spans="39:39">
      <c r="AM48045" s="445"/>
    </row>
    <row r="48046" spans="39:39">
      <c r="AM48046" s="445"/>
    </row>
    <row r="48047" spans="39:39">
      <c r="AM48047" s="445"/>
    </row>
    <row r="48048" spans="39:39">
      <c r="AM48048" s="445"/>
    </row>
    <row r="48049" spans="39:39">
      <c r="AM48049" s="445"/>
    </row>
    <row r="48050" spans="39:39">
      <c r="AM48050" s="445"/>
    </row>
    <row r="48051" spans="39:39">
      <c r="AM48051" s="445"/>
    </row>
    <row r="48052" spans="39:39">
      <c r="AM48052" s="445"/>
    </row>
    <row r="48053" spans="39:39">
      <c r="AM48053" s="445"/>
    </row>
    <row r="48054" spans="39:39">
      <c r="AM48054" s="445"/>
    </row>
    <row r="48055" spans="39:39">
      <c r="AM48055" s="445"/>
    </row>
    <row r="48056" spans="39:39">
      <c r="AM48056" s="445"/>
    </row>
    <row r="48057" spans="39:39">
      <c r="AM48057" s="445"/>
    </row>
    <row r="48058" spans="39:39">
      <c r="AM48058" s="445"/>
    </row>
    <row r="48059" spans="39:39">
      <c r="AM48059" s="445"/>
    </row>
    <row r="48060" spans="39:39">
      <c r="AM48060" s="445"/>
    </row>
    <row r="48061" spans="39:39">
      <c r="AM48061" s="445"/>
    </row>
    <row r="48062" spans="39:39">
      <c r="AM48062" s="445"/>
    </row>
    <row r="48063" spans="39:39">
      <c r="AM48063" s="445"/>
    </row>
    <row r="48064" spans="39:39">
      <c r="AM48064" s="445"/>
    </row>
    <row r="48065" spans="39:39">
      <c r="AM48065" s="445"/>
    </row>
    <row r="48066" spans="39:39">
      <c r="AM48066" s="445"/>
    </row>
    <row r="48067" spans="39:39">
      <c r="AM48067" s="445"/>
    </row>
    <row r="48068" spans="39:39">
      <c r="AM48068" s="445"/>
    </row>
    <row r="48069" spans="39:39">
      <c r="AM48069" s="445"/>
    </row>
    <row r="48070" spans="39:39">
      <c r="AM48070" s="445"/>
    </row>
    <row r="48071" spans="39:39">
      <c r="AM48071" s="445"/>
    </row>
    <row r="48072" spans="39:39">
      <c r="AM48072" s="445"/>
    </row>
    <row r="48073" spans="39:39">
      <c r="AM48073" s="445"/>
    </row>
    <row r="48074" spans="39:39">
      <c r="AM48074" s="445"/>
    </row>
    <row r="48075" spans="39:39">
      <c r="AM48075" s="445"/>
    </row>
    <row r="48076" spans="39:39">
      <c r="AM48076" s="445"/>
    </row>
    <row r="48077" spans="39:39">
      <c r="AM48077" s="445"/>
    </row>
    <row r="48078" spans="39:39">
      <c r="AM48078" s="445"/>
    </row>
    <row r="48079" spans="39:39">
      <c r="AM48079" s="445"/>
    </row>
    <row r="48080" spans="39:39">
      <c r="AM48080" s="445"/>
    </row>
    <row r="48081" spans="39:39">
      <c r="AM48081" s="445"/>
    </row>
    <row r="48082" spans="39:39">
      <c r="AM48082" s="445"/>
    </row>
    <row r="48083" spans="39:39">
      <c r="AM48083" s="445"/>
    </row>
    <row r="48084" spans="39:39">
      <c r="AM48084" s="445"/>
    </row>
    <row r="48085" spans="39:39">
      <c r="AM48085" s="445"/>
    </row>
    <row r="48086" spans="39:39">
      <c r="AM48086" s="445"/>
    </row>
    <row r="48087" spans="39:39">
      <c r="AM48087" s="445"/>
    </row>
    <row r="48088" spans="39:39">
      <c r="AM48088" s="445"/>
    </row>
    <row r="48089" spans="39:39">
      <c r="AM48089" s="445"/>
    </row>
    <row r="48090" spans="39:39">
      <c r="AM48090" s="445"/>
    </row>
    <row r="48091" spans="39:39">
      <c r="AM48091" s="445"/>
    </row>
    <row r="48092" spans="39:39">
      <c r="AM48092" s="445"/>
    </row>
    <row r="48093" spans="39:39">
      <c r="AM48093" s="445"/>
    </row>
    <row r="48094" spans="39:39">
      <c r="AM48094" s="445"/>
    </row>
    <row r="48095" spans="39:39">
      <c r="AM48095" s="445"/>
    </row>
    <row r="48096" spans="39:39">
      <c r="AM48096" s="445"/>
    </row>
    <row r="48097" spans="39:39">
      <c r="AM48097" s="445"/>
    </row>
    <row r="48098" spans="39:39">
      <c r="AM48098" s="445"/>
    </row>
    <row r="48099" spans="39:39">
      <c r="AM48099" s="445"/>
    </row>
    <row r="48100" spans="39:39">
      <c r="AM48100" s="445"/>
    </row>
    <row r="48101" spans="39:39">
      <c r="AM48101" s="445"/>
    </row>
    <row r="48102" spans="39:39">
      <c r="AM48102" s="445"/>
    </row>
    <row r="48103" spans="39:39">
      <c r="AM48103" s="445"/>
    </row>
    <row r="48104" spans="39:39">
      <c r="AM48104" s="445"/>
    </row>
    <row r="48105" spans="39:39">
      <c r="AM48105" s="445"/>
    </row>
    <row r="48106" spans="39:39">
      <c r="AM48106" s="445"/>
    </row>
    <row r="48107" spans="39:39">
      <c r="AM48107" s="445"/>
    </row>
    <row r="48108" spans="39:39">
      <c r="AM48108" s="445"/>
    </row>
    <row r="48109" spans="39:39">
      <c r="AM48109" s="445"/>
    </row>
    <row r="48110" spans="39:39">
      <c r="AM48110" s="445"/>
    </row>
    <row r="48111" spans="39:39">
      <c r="AM48111" s="445"/>
    </row>
    <row r="48112" spans="39:39">
      <c r="AM48112" s="445"/>
    </row>
    <row r="48113" spans="39:39">
      <c r="AM48113" s="445"/>
    </row>
    <row r="48114" spans="39:39">
      <c r="AM48114" s="445"/>
    </row>
    <row r="48115" spans="39:39">
      <c r="AM48115" s="445"/>
    </row>
    <row r="48116" spans="39:39">
      <c r="AM48116" s="445"/>
    </row>
    <row r="48117" spans="39:39">
      <c r="AM48117" s="445"/>
    </row>
    <row r="48118" spans="39:39">
      <c r="AM48118" s="445"/>
    </row>
    <row r="48119" spans="39:39">
      <c r="AM48119" s="445"/>
    </row>
    <row r="48120" spans="39:39">
      <c r="AM48120" s="445"/>
    </row>
    <row r="48121" spans="39:39">
      <c r="AM48121" s="445"/>
    </row>
    <row r="48122" spans="39:39">
      <c r="AM48122" s="445"/>
    </row>
    <row r="48123" spans="39:39">
      <c r="AM48123" s="445"/>
    </row>
    <row r="48124" spans="39:39">
      <c r="AM48124" s="445"/>
    </row>
    <row r="48125" spans="39:39">
      <c r="AM48125" s="445"/>
    </row>
    <row r="48126" spans="39:39">
      <c r="AM48126" s="445"/>
    </row>
    <row r="48127" spans="39:39">
      <c r="AM48127" s="445"/>
    </row>
    <row r="48128" spans="39:39">
      <c r="AM48128" s="445"/>
    </row>
    <row r="48129" spans="39:39">
      <c r="AM48129" s="445"/>
    </row>
    <row r="48130" spans="39:39">
      <c r="AM48130" s="445"/>
    </row>
    <row r="48131" spans="39:39">
      <c r="AM48131" s="445"/>
    </row>
    <row r="48132" spans="39:39">
      <c r="AM48132" s="445"/>
    </row>
    <row r="48133" spans="39:39">
      <c r="AM48133" s="445"/>
    </row>
    <row r="48134" spans="39:39">
      <c r="AM48134" s="445"/>
    </row>
    <row r="48135" spans="39:39">
      <c r="AM48135" s="445"/>
    </row>
    <row r="48136" spans="39:39">
      <c r="AM48136" s="445"/>
    </row>
    <row r="48137" spans="39:39">
      <c r="AM48137" s="445"/>
    </row>
    <row r="48138" spans="39:39">
      <c r="AM48138" s="445"/>
    </row>
    <row r="48139" spans="39:39">
      <c r="AM48139" s="445"/>
    </row>
    <row r="48140" spans="39:39">
      <c r="AM48140" s="445"/>
    </row>
    <row r="48141" spans="39:39">
      <c r="AM48141" s="445"/>
    </row>
    <row r="48142" spans="39:39">
      <c r="AM48142" s="445"/>
    </row>
    <row r="48143" spans="39:39">
      <c r="AM48143" s="445"/>
    </row>
    <row r="48144" spans="39:39">
      <c r="AM48144" s="445"/>
    </row>
    <row r="48145" spans="39:39">
      <c r="AM48145" s="445"/>
    </row>
    <row r="48146" spans="39:39">
      <c r="AM48146" s="445"/>
    </row>
    <row r="48147" spans="39:39">
      <c r="AM48147" s="445"/>
    </row>
    <row r="48148" spans="39:39">
      <c r="AM48148" s="445"/>
    </row>
    <row r="48149" spans="39:39">
      <c r="AM48149" s="445"/>
    </row>
    <row r="48150" spans="39:39">
      <c r="AM48150" s="445"/>
    </row>
    <row r="48151" spans="39:39">
      <c r="AM48151" s="445"/>
    </row>
    <row r="48152" spans="39:39">
      <c r="AM48152" s="445"/>
    </row>
    <row r="48153" spans="39:39">
      <c r="AM48153" s="445"/>
    </row>
    <row r="48154" spans="39:39">
      <c r="AM48154" s="445"/>
    </row>
    <row r="48155" spans="39:39">
      <c r="AM48155" s="445"/>
    </row>
    <row r="48156" spans="39:39">
      <c r="AM48156" s="445"/>
    </row>
    <row r="48157" spans="39:39">
      <c r="AM48157" s="445"/>
    </row>
    <row r="48158" spans="39:39">
      <c r="AM48158" s="445"/>
    </row>
    <row r="48159" spans="39:39">
      <c r="AM48159" s="445"/>
    </row>
    <row r="48160" spans="39:39">
      <c r="AM48160" s="445"/>
    </row>
    <row r="48161" spans="39:39">
      <c r="AM48161" s="445"/>
    </row>
    <row r="48162" spans="39:39">
      <c r="AM48162" s="445"/>
    </row>
    <row r="48163" spans="39:39">
      <c r="AM48163" s="445"/>
    </row>
    <row r="48164" spans="39:39">
      <c r="AM48164" s="445"/>
    </row>
    <row r="48165" spans="39:39">
      <c r="AM48165" s="445"/>
    </row>
    <row r="48166" spans="39:39">
      <c r="AM48166" s="445"/>
    </row>
    <row r="48167" spans="39:39">
      <c r="AM48167" s="445"/>
    </row>
    <row r="48168" spans="39:39">
      <c r="AM48168" s="445"/>
    </row>
    <row r="48169" spans="39:39">
      <c r="AM48169" s="445"/>
    </row>
    <row r="48170" spans="39:39">
      <c r="AM48170" s="445"/>
    </row>
    <row r="48171" spans="39:39">
      <c r="AM48171" s="445"/>
    </row>
    <row r="48172" spans="39:39">
      <c r="AM48172" s="445"/>
    </row>
    <row r="48173" spans="39:39">
      <c r="AM48173" s="445"/>
    </row>
    <row r="48174" spans="39:39">
      <c r="AM48174" s="445"/>
    </row>
    <row r="48175" spans="39:39">
      <c r="AM48175" s="445"/>
    </row>
    <row r="48176" spans="39:39">
      <c r="AM48176" s="445"/>
    </row>
    <row r="48177" spans="39:39">
      <c r="AM48177" s="445"/>
    </row>
    <row r="48178" spans="39:39">
      <c r="AM48178" s="445"/>
    </row>
    <row r="48179" spans="39:39">
      <c r="AM48179" s="445"/>
    </row>
    <row r="48180" spans="39:39">
      <c r="AM48180" s="445"/>
    </row>
    <row r="48181" spans="39:39">
      <c r="AM48181" s="445"/>
    </row>
    <row r="48182" spans="39:39">
      <c r="AM48182" s="445"/>
    </row>
    <row r="48183" spans="39:39">
      <c r="AM48183" s="445"/>
    </row>
    <row r="48184" spans="39:39">
      <c r="AM48184" s="445"/>
    </row>
    <row r="48185" spans="39:39">
      <c r="AM48185" s="445"/>
    </row>
    <row r="48186" spans="39:39">
      <c r="AM48186" s="445"/>
    </row>
    <row r="48187" spans="39:39">
      <c r="AM48187" s="445"/>
    </row>
    <row r="48188" spans="39:39">
      <c r="AM48188" s="445"/>
    </row>
    <row r="48189" spans="39:39">
      <c r="AM48189" s="445"/>
    </row>
    <row r="48190" spans="39:39">
      <c r="AM48190" s="445"/>
    </row>
    <row r="48191" spans="39:39">
      <c r="AM48191" s="445"/>
    </row>
    <row r="48192" spans="39:39">
      <c r="AM48192" s="445"/>
    </row>
    <row r="48193" spans="39:39">
      <c r="AM48193" s="445"/>
    </row>
    <row r="48194" spans="39:39">
      <c r="AM48194" s="445"/>
    </row>
    <row r="48195" spans="39:39">
      <c r="AM48195" s="445"/>
    </row>
    <row r="48196" spans="39:39">
      <c r="AM48196" s="445"/>
    </row>
    <row r="48197" spans="39:39">
      <c r="AM48197" s="445"/>
    </row>
    <row r="48198" spans="39:39">
      <c r="AM48198" s="445"/>
    </row>
    <row r="48199" spans="39:39">
      <c r="AM48199" s="445"/>
    </row>
    <row r="48200" spans="39:39">
      <c r="AM48200" s="445"/>
    </row>
    <row r="48201" spans="39:39">
      <c r="AM48201" s="445"/>
    </row>
    <row r="48202" spans="39:39">
      <c r="AM48202" s="445"/>
    </row>
    <row r="48203" spans="39:39">
      <c r="AM48203" s="445"/>
    </row>
    <row r="48204" spans="39:39">
      <c r="AM48204" s="445"/>
    </row>
    <row r="48205" spans="39:39">
      <c r="AM48205" s="445"/>
    </row>
    <row r="48206" spans="39:39">
      <c r="AM48206" s="445"/>
    </row>
    <row r="48207" spans="39:39">
      <c r="AM48207" s="445"/>
    </row>
    <row r="48208" spans="39:39">
      <c r="AM48208" s="445"/>
    </row>
    <row r="48209" spans="39:39">
      <c r="AM48209" s="445"/>
    </row>
    <row r="48210" spans="39:39">
      <c r="AM48210" s="445"/>
    </row>
    <row r="48211" spans="39:39">
      <c r="AM48211" s="445"/>
    </row>
    <row r="48212" spans="39:39">
      <c r="AM48212" s="445"/>
    </row>
    <row r="48213" spans="39:39">
      <c r="AM48213" s="445"/>
    </row>
    <row r="48214" spans="39:39">
      <c r="AM48214" s="445"/>
    </row>
    <row r="48215" spans="39:39">
      <c r="AM48215" s="445"/>
    </row>
    <row r="48216" spans="39:39">
      <c r="AM48216" s="445"/>
    </row>
    <row r="48217" spans="39:39">
      <c r="AM48217" s="445"/>
    </row>
    <row r="48218" spans="39:39">
      <c r="AM48218" s="445"/>
    </row>
    <row r="48219" spans="39:39">
      <c r="AM48219" s="445"/>
    </row>
    <row r="48220" spans="39:39">
      <c r="AM48220" s="445"/>
    </row>
    <row r="48221" spans="39:39">
      <c r="AM48221" s="445"/>
    </row>
    <row r="48222" spans="39:39">
      <c r="AM48222" s="445"/>
    </row>
    <row r="48223" spans="39:39">
      <c r="AM48223" s="445"/>
    </row>
    <row r="48224" spans="39:39">
      <c r="AM48224" s="445"/>
    </row>
    <row r="48225" spans="39:39">
      <c r="AM48225" s="445"/>
    </row>
    <row r="48226" spans="39:39">
      <c r="AM48226" s="445"/>
    </row>
    <row r="48227" spans="39:39">
      <c r="AM48227" s="445"/>
    </row>
    <row r="48228" spans="39:39">
      <c r="AM48228" s="445"/>
    </row>
    <row r="48229" spans="39:39">
      <c r="AM48229" s="445"/>
    </row>
    <row r="48230" spans="39:39">
      <c r="AM48230" s="445"/>
    </row>
    <row r="48231" spans="39:39">
      <c r="AM48231" s="445"/>
    </row>
    <row r="48232" spans="39:39">
      <c r="AM48232" s="445"/>
    </row>
    <row r="48233" spans="39:39">
      <c r="AM48233" s="445"/>
    </row>
    <row r="48234" spans="39:39">
      <c r="AM48234" s="445"/>
    </row>
    <row r="48235" spans="39:39">
      <c r="AM48235" s="445"/>
    </row>
    <row r="48236" spans="39:39">
      <c r="AM48236" s="445"/>
    </row>
    <row r="48237" spans="39:39">
      <c r="AM48237" s="445"/>
    </row>
    <row r="48238" spans="39:39">
      <c r="AM48238" s="445"/>
    </row>
    <row r="48239" spans="39:39">
      <c r="AM48239" s="445"/>
    </row>
    <row r="48240" spans="39:39">
      <c r="AM48240" s="445"/>
    </row>
    <row r="48241" spans="39:39">
      <c r="AM48241" s="445"/>
    </row>
    <row r="48242" spans="39:39">
      <c r="AM48242" s="445"/>
    </row>
    <row r="48243" spans="39:39">
      <c r="AM48243" s="445"/>
    </row>
    <row r="48244" spans="39:39">
      <c r="AM48244" s="445"/>
    </row>
    <row r="48245" spans="39:39">
      <c r="AM48245" s="445"/>
    </row>
    <row r="48246" spans="39:39">
      <c r="AM48246" s="445"/>
    </row>
    <row r="48247" spans="39:39">
      <c r="AM48247" s="445"/>
    </row>
    <row r="48248" spans="39:39">
      <c r="AM48248" s="445"/>
    </row>
    <row r="48249" spans="39:39">
      <c r="AM48249" s="445"/>
    </row>
    <row r="48250" spans="39:39">
      <c r="AM48250" s="445"/>
    </row>
    <row r="48251" spans="39:39">
      <c r="AM48251" s="445"/>
    </row>
    <row r="48252" spans="39:39">
      <c r="AM48252" s="445"/>
    </row>
    <row r="48253" spans="39:39">
      <c r="AM48253" s="445"/>
    </row>
    <row r="48254" spans="39:39">
      <c r="AM48254" s="445"/>
    </row>
    <row r="48255" spans="39:39">
      <c r="AM48255" s="445"/>
    </row>
    <row r="48256" spans="39:39">
      <c r="AM48256" s="445"/>
    </row>
    <row r="48257" spans="39:39">
      <c r="AM48257" s="445"/>
    </row>
    <row r="48258" spans="39:39">
      <c r="AM48258" s="445"/>
    </row>
    <row r="48259" spans="39:39">
      <c r="AM48259" s="445"/>
    </row>
    <row r="48260" spans="39:39">
      <c r="AM48260" s="445"/>
    </row>
    <row r="48261" spans="39:39">
      <c r="AM48261" s="445"/>
    </row>
    <row r="48262" spans="39:39">
      <c r="AM48262" s="445"/>
    </row>
    <row r="48263" spans="39:39">
      <c r="AM48263" s="445"/>
    </row>
    <row r="48264" spans="39:39">
      <c r="AM48264" s="445"/>
    </row>
    <row r="48265" spans="39:39">
      <c r="AM48265" s="445"/>
    </row>
    <row r="48266" spans="39:39">
      <c r="AM48266" s="445"/>
    </row>
    <row r="48267" spans="39:39">
      <c r="AM48267" s="445"/>
    </row>
    <row r="48268" spans="39:39">
      <c r="AM48268" s="445"/>
    </row>
    <row r="48269" spans="39:39">
      <c r="AM48269" s="445"/>
    </row>
    <row r="48270" spans="39:39">
      <c r="AM48270" s="445"/>
    </row>
    <row r="48271" spans="39:39">
      <c r="AM48271" s="445"/>
    </row>
    <row r="48272" spans="39:39">
      <c r="AM48272" s="445"/>
    </row>
    <row r="48273" spans="39:39">
      <c r="AM48273" s="445"/>
    </row>
    <row r="48274" spans="39:39">
      <c r="AM48274" s="445"/>
    </row>
    <row r="48275" spans="39:39">
      <c r="AM48275" s="445"/>
    </row>
    <row r="48276" spans="39:39">
      <c r="AM48276" s="445"/>
    </row>
    <row r="48277" spans="39:39">
      <c r="AM48277" s="445"/>
    </row>
    <row r="48278" spans="39:39">
      <c r="AM48278" s="445"/>
    </row>
    <row r="48279" spans="39:39">
      <c r="AM48279" s="445"/>
    </row>
    <row r="48280" spans="39:39">
      <c r="AM48280" s="445"/>
    </row>
    <row r="48281" spans="39:39">
      <c r="AM48281" s="445"/>
    </row>
    <row r="48282" spans="39:39">
      <c r="AM48282" s="445"/>
    </row>
    <row r="48283" spans="39:39">
      <c r="AM48283" s="445"/>
    </row>
    <row r="48284" spans="39:39">
      <c r="AM48284" s="445"/>
    </row>
    <row r="48285" spans="39:39">
      <c r="AM48285" s="445"/>
    </row>
    <row r="48286" spans="39:39">
      <c r="AM48286" s="445"/>
    </row>
    <row r="48287" spans="39:39">
      <c r="AM48287" s="445"/>
    </row>
    <row r="48288" spans="39:39">
      <c r="AM48288" s="445"/>
    </row>
    <row r="48289" spans="39:39">
      <c r="AM48289" s="445"/>
    </row>
    <row r="48290" spans="39:39">
      <c r="AM48290" s="445"/>
    </row>
    <row r="48291" spans="39:39">
      <c r="AM48291" s="445"/>
    </row>
    <row r="48292" spans="39:39">
      <c r="AM48292" s="445"/>
    </row>
    <row r="48293" spans="39:39">
      <c r="AM48293" s="445"/>
    </row>
    <row r="48294" spans="39:39">
      <c r="AM48294" s="445"/>
    </row>
    <row r="48295" spans="39:39">
      <c r="AM48295" s="445"/>
    </row>
    <row r="48296" spans="39:39">
      <c r="AM48296" s="445"/>
    </row>
    <row r="48297" spans="39:39">
      <c r="AM48297" s="445"/>
    </row>
    <row r="48298" spans="39:39">
      <c r="AM48298" s="445"/>
    </row>
    <row r="48299" spans="39:39">
      <c r="AM48299" s="445"/>
    </row>
    <row r="48300" spans="39:39">
      <c r="AM48300" s="445"/>
    </row>
    <row r="48301" spans="39:39">
      <c r="AM48301" s="445"/>
    </row>
    <row r="48302" spans="39:39">
      <c r="AM48302" s="445"/>
    </row>
    <row r="48303" spans="39:39">
      <c r="AM48303" s="445"/>
    </row>
    <row r="48304" spans="39:39">
      <c r="AM48304" s="445"/>
    </row>
    <row r="48305" spans="39:39">
      <c r="AM48305" s="445"/>
    </row>
    <row r="48306" spans="39:39">
      <c r="AM48306" s="445"/>
    </row>
    <row r="48307" spans="39:39">
      <c r="AM48307" s="445"/>
    </row>
    <row r="48308" spans="39:39">
      <c r="AM48308" s="445"/>
    </row>
    <row r="48309" spans="39:39">
      <c r="AM48309" s="445"/>
    </row>
    <row r="48310" spans="39:39">
      <c r="AM48310" s="445"/>
    </row>
    <row r="48311" spans="39:39">
      <c r="AM48311" s="445"/>
    </row>
    <row r="48312" spans="39:39">
      <c r="AM48312" s="445"/>
    </row>
    <row r="48313" spans="39:39">
      <c r="AM48313" s="445"/>
    </row>
    <row r="48314" spans="39:39">
      <c r="AM48314" s="445"/>
    </row>
    <row r="48315" spans="39:39">
      <c r="AM48315" s="445"/>
    </row>
    <row r="48316" spans="39:39">
      <c r="AM48316" s="445"/>
    </row>
    <row r="48317" spans="39:39">
      <c r="AM48317" s="445"/>
    </row>
    <row r="48318" spans="39:39">
      <c r="AM48318" s="445"/>
    </row>
    <row r="48319" spans="39:39">
      <c r="AM48319" s="445"/>
    </row>
    <row r="48320" spans="39:39">
      <c r="AM48320" s="445"/>
    </row>
    <row r="48321" spans="39:39">
      <c r="AM48321" s="445"/>
    </row>
    <row r="48322" spans="39:39">
      <c r="AM48322" s="445"/>
    </row>
    <row r="48323" spans="39:39">
      <c r="AM48323" s="445"/>
    </row>
    <row r="48324" spans="39:39">
      <c r="AM48324" s="445"/>
    </row>
    <row r="48325" spans="39:39">
      <c r="AM48325" s="445"/>
    </row>
    <row r="48326" spans="39:39">
      <c r="AM48326" s="445"/>
    </row>
    <row r="48327" spans="39:39">
      <c r="AM48327" s="445"/>
    </row>
    <row r="48328" spans="39:39">
      <c r="AM48328" s="445"/>
    </row>
    <row r="48329" spans="39:39">
      <c r="AM48329" s="445"/>
    </row>
    <row r="48330" spans="39:39">
      <c r="AM48330" s="445"/>
    </row>
    <row r="48331" spans="39:39">
      <c r="AM48331" s="445"/>
    </row>
    <row r="48332" spans="39:39">
      <c r="AM48332" s="445"/>
    </row>
    <row r="48333" spans="39:39">
      <c r="AM48333" s="445"/>
    </row>
    <row r="48334" spans="39:39">
      <c r="AM48334" s="445"/>
    </row>
    <row r="48335" spans="39:39">
      <c r="AM48335" s="445"/>
    </row>
    <row r="48336" spans="39:39">
      <c r="AM48336" s="445"/>
    </row>
    <row r="48337" spans="39:39">
      <c r="AM48337" s="445"/>
    </row>
    <row r="48338" spans="39:39">
      <c r="AM48338" s="445"/>
    </row>
    <row r="48339" spans="39:39">
      <c r="AM48339" s="445"/>
    </row>
    <row r="48340" spans="39:39">
      <c r="AM48340" s="445"/>
    </row>
    <row r="48341" spans="39:39">
      <c r="AM48341" s="445"/>
    </row>
    <row r="48342" spans="39:39">
      <c r="AM48342" s="445"/>
    </row>
    <row r="48343" spans="39:39">
      <c r="AM48343" s="445"/>
    </row>
    <row r="48344" spans="39:39">
      <c r="AM48344" s="445"/>
    </row>
    <row r="48345" spans="39:39">
      <c r="AM48345" s="445"/>
    </row>
    <row r="48346" spans="39:39">
      <c r="AM48346" s="445"/>
    </row>
    <row r="48347" spans="39:39">
      <c r="AM48347" s="445"/>
    </row>
    <row r="48348" spans="39:39">
      <c r="AM48348" s="445"/>
    </row>
    <row r="48349" spans="39:39">
      <c r="AM48349" s="445"/>
    </row>
    <row r="48350" spans="39:39">
      <c r="AM48350" s="445"/>
    </row>
    <row r="48351" spans="39:39">
      <c r="AM48351" s="445"/>
    </row>
    <row r="48352" spans="39:39">
      <c r="AM48352" s="445"/>
    </row>
    <row r="48353" spans="39:39">
      <c r="AM48353" s="445"/>
    </row>
    <row r="48354" spans="39:39">
      <c r="AM48354" s="445"/>
    </row>
    <row r="48355" spans="39:39">
      <c r="AM48355" s="445"/>
    </row>
    <row r="48356" spans="39:39">
      <c r="AM48356" s="445"/>
    </row>
    <row r="48357" spans="39:39">
      <c r="AM48357" s="445"/>
    </row>
    <row r="48358" spans="39:39">
      <c r="AM48358" s="445"/>
    </row>
    <row r="48359" spans="39:39">
      <c r="AM48359" s="445"/>
    </row>
    <row r="48360" spans="39:39">
      <c r="AM48360" s="445"/>
    </row>
    <row r="48361" spans="39:39">
      <c r="AM48361" s="445"/>
    </row>
    <row r="48362" spans="39:39">
      <c r="AM48362" s="445"/>
    </row>
    <row r="48363" spans="39:39">
      <c r="AM48363" s="445"/>
    </row>
    <row r="48364" spans="39:39">
      <c r="AM48364" s="445"/>
    </row>
    <row r="48365" spans="39:39">
      <c r="AM48365" s="445"/>
    </row>
    <row r="48366" spans="39:39">
      <c r="AM48366" s="445"/>
    </row>
    <row r="48367" spans="39:39">
      <c r="AM48367" s="445"/>
    </row>
    <row r="48368" spans="39:39">
      <c r="AM48368" s="445"/>
    </row>
    <row r="48369" spans="39:39">
      <c r="AM48369" s="445"/>
    </row>
    <row r="48370" spans="39:39">
      <c r="AM48370" s="445"/>
    </row>
    <row r="48371" spans="39:39">
      <c r="AM48371" s="445"/>
    </row>
    <row r="48372" spans="39:39">
      <c r="AM48372" s="445"/>
    </row>
    <row r="48373" spans="39:39">
      <c r="AM48373" s="445"/>
    </row>
    <row r="48374" spans="39:39">
      <c r="AM48374" s="445"/>
    </row>
    <row r="48375" spans="39:39">
      <c r="AM48375" s="445"/>
    </row>
    <row r="48376" spans="39:39">
      <c r="AM48376" s="445"/>
    </row>
    <row r="48377" spans="39:39">
      <c r="AM48377" s="445"/>
    </row>
    <row r="48378" spans="39:39">
      <c r="AM48378" s="445"/>
    </row>
    <row r="48379" spans="39:39">
      <c r="AM48379" s="445"/>
    </row>
    <row r="48380" spans="39:39">
      <c r="AM48380" s="445"/>
    </row>
    <row r="48381" spans="39:39">
      <c r="AM48381" s="445"/>
    </row>
    <row r="48382" spans="39:39">
      <c r="AM48382" s="445"/>
    </row>
    <row r="48383" spans="39:39">
      <c r="AM48383" s="445"/>
    </row>
    <row r="48384" spans="39:39">
      <c r="AM48384" s="445"/>
    </row>
    <row r="48385" spans="39:39">
      <c r="AM48385" s="445"/>
    </row>
    <row r="48386" spans="39:39">
      <c r="AM48386" s="445"/>
    </row>
    <row r="48387" spans="39:39">
      <c r="AM48387" s="445"/>
    </row>
    <row r="48388" spans="39:39">
      <c r="AM48388" s="445"/>
    </row>
    <row r="48389" spans="39:39">
      <c r="AM48389" s="445"/>
    </row>
    <row r="48390" spans="39:39">
      <c r="AM48390" s="445"/>
    </row>
    <row r="48391" spans="39:39">
      <c r="AM48391" s="445"/>
    </row>
    <row r="48392" spans="39:39">
      <c r="AM48392" s="445"/>
    </row>
    <row r="48393" spans="39:39">
      <c r="AM48393" s="445"/>
    </row>
    <row r="48394" spans="39:39">
      <c r="AM48394" s="445"/>
    </row>
    <row r="48395" spans="39:39">
      <c r="AM48395" s="445"/>
    </row>
    <row r="48396" spans="39:39">
      <c r="AM48396" s="445"/>
    </row>
    <row r="48397" spans="39:39">
      <c r="AM48397" s="445"/>
    </row>
    <row r="48398" spans="39:39">
      <c r="AM48398" s="445"/>
    </row>
    <row r="48399" spans="39:39">
      <c r="AM48399" s="445"/>
    </row>
    <row r="48400" spans="39:39">
      <c r="AM48400" s="445"/>
    </row>
    <row r="48401" spans="39:39">
      <c r="AM48401" s="445"/>
    </row>
    <row r="48402" spans="39:39">
      <c r="AM48402" s="445"/>
    </row>
    <row r="48403" spans="39:39">
      <c r="AM48403" s="445"/>
    </row>
    <row r="48404" spans="39:39">
      <c r="AM48404" s="445"/>
    </row>
    <row r="48405" spans="39:39">
      <c r="AM48405" s="445"/>
    </row>
    <row r="48406" spans="39:39">
      <c r="AM48406" s="445"/>
    </row>
    <row r="48407" spans="39:39">
      <c r="AM48407" s="445"/>
    </row>
    <row r="48408" spans="39:39">
      <c r="AM48408" s="445"/>
    </row>
    <row r="48409" spans="39:39">
      <c r="AM48409" s="445"/>
    </row>
    <row r="48410" spans="39:39">
      <c r="AM48410" s="445"/>
    </row>
    <row r="48411" spans="39:39">
      <c r="AM48411" s="445"/>
    </row>
    <row r="48412" spans="39:39">
      <c r="AM48412" s="445"/>
    </row>
    <row r="48413" spans="39:39">
      <c r="AM48413" s="445"/>
    </row>
    <row r="48414" spans="39:39">
      <c r="AM48414" s="445"/>
    </row>
    <row r="48415" spans="39:39">
      <c r="AM48415" s="445"/>
    </row>
    <row r="48416" spans="39:39">
      <c r="AM48416" s="445"/>
    </row>
    <row r="48417" spans="39:39">
      <c r="AM48417" s="445"/>
    </row>
    <row r="48418" spans="39:39">
      <c r="AM48418" s="445"/>
    </row>
    <row r="48419" spans="39:39">
      <c r="AM48419" s="445"/>
    </row>
    <row r="48420" spans="39:39">
      <c r="AM48420" s="445"/>
    </row>
    <row r="48421" spans="39:39">
      <c r="AM48421" s="445"/>
    </row>
    <row r="48422" spans="39:39">
      <c r="AM48422" s="445"/>
    </row>
    <row r="48423" spans="39:39">
      <c r="AM48423" s="445"/>
    </row>
    <row r="48424" spans="39:39">
      <c r="AM48424" s="445"/>
    </row>
    <row r="48425" spans="39:39">
      <c r="AM48425" s="445"/>
    </row>
    <row r="48426" spans="39:39">
      <c r="AM48426" s="445"/>
    </row>
    <row r="48427" spans="39:39">
      <c r="AM48427" s="445"/>
    </row>
    <row r="48428" spans="39:39">
      <c r="AM48428" s="445"/>
    </row>
    <row r="48429" spans="39:39">
      <c r="AM48429" s="445"/>
    </row>
    <row r="48430" spans="39:39">
      <c r="AM48430" s="445"/>
    </row>
    <row r="48431" spans="39:39">
      <c r="AM48431" s="445"/>
    </row>
    <row r="48432" spans="39:39">
      <c r="AM48432" s="445"/>
    </row>
    <row r="48433" spans="39:39">
      <c r="AM48433" s="445"/>
    </row>
    <row r="48434" spans="39:39">
      <c r="AM48434" s="445"/>
    </row>
    <row r="48435" spans="39:39">
      <c r="AM48435" s="445"/>
    </row>
    <row r="48436" spans="39:39">
      <c r="AM48436" s="445"/>
    </row>
    <row r="48437" spans="39:39">
      <c r="AM48437" s="445"/>
    </row>
    <row r="48438" spans="39:39">
      <c r="AM48438" s="445"/>
    </row>
    <row r="48439" spans="39:39">
      <c r="AM48439" s="445"/>
    </row>
    <row r="48440" spans="39:39">
      <c r="AM48440" s="445"/>
    </row>
    <row r="48441" spans="39:39">
      <c r="AM48441" s="445"/>
    </row>
    <row r="48442" spans="39:39">
      <c r="AM48442" s="445"/>
    </row>
    <row r="48443" spans="39:39">
      <c r="AM48443" s="445"/>
    </row>
    <row r="48444" spans="39:39">
      <c r="AM48444" s="445"/>
    </row>
    <row r="48445" spans="39:39">
      <c r="AM48445" s="445"/>
    </row>
    <row r="48446" spans="39:39">
      <c r="AM48446" s="445"/>
    </row>
    <row r="48447" spans="39:39">
      <c r="AM48447" s="445"/>
    </row>
    <row r="48448" spans="39:39">
      <c r="AM48448" s="445"/>
    </row>
    <row r="48449" spans="39:39">
      <c r="AM48449" s="445"/>
    </row>
    <row r="48450" spans="39:39">
      <c r="AM48450" s="445"/>
    </row>
    <row r="48451" spans="39:39">
      <c r="AM48451" s="445"/>
    </row>
    <row r="48452" spans="39:39">
      <c r="AM48452" s="445"/>
    </row>
    <row r="48453" spans="39:39">
      <c r="AM48453" s="445"/>
    </row>
    <row r="48454" spans="39:39">
      <c r="AM48454" s="445"/>
    </row>
    <row r="48455" spans="39:39">
      <c r="AM48455" s="445"/>
    </row>
    <row r="48456" spans="39:39">
      <c r="AM48456" s="445"/>
    </row>
    <row r="48457" spans="39:39">
      <c r="AM48457" s="445"/>
    </row>
    <row r="48458" spans="39:39">
      <c r="AM48458" s="445"/>
    </row>
    <row r="48459" spans="39:39">
      <c r="AM48459" s="445"/>
    </row>
    <row r="48460" spans="39:39">
      <c r="AM48460" s="445"/>
    </row>
    <row r="48461" spans="39:39">
      <c r="AM48461" s="445"/>
    </row>
    <row r="48462" spans="39:39">
      <c r="AM48462" s="445"/>
    </row>
    <row r="48463" spans="39:39">
      <c r="AM48463" s="445"/>
    </row>
    <row r="48464" spans="39:39">
      <c r="AM48464" s="445"/>
    </row>
    <row r="48465" spans="39:39">
      <c r="AM48465" s="445"/>
    </row>
    <row r="48466" spans="39:39">
      <c r="AM48466" s="445"/>
    </row>
    <row r="48467" spans="39:39">
      <c r="AM48467" s="445"/>
    </row>
    <row r="48468" spans="39:39">
      <c r="AM48468" s="445"/>
    </row>
    <row r="48469" spans="39:39">
      <c r="AM48469" s="445"/>
    </row>
    <row r="48470" spans="39:39">
      <c r="AM48470" s="445"/>
    </row>
    <row r="48471" spans="39:39">
      <c r="AM48471" s="445"/>
    </row>
    <row r="48472" spans="39:39">
      <c r="AM48472" s="445"/>
    </row>
    <row r="48473" spans="39:39">
      <c r="AM48473" s="445"/>
    </row>
    <row r="48474" spans="39:39">
      <c r="AM48474" s="445"/>
    </row>
    <row r="48475" spans="39:39">
      <c r="AM48475" s="445"/>
    </row>
    <row r="48476" spans="39:39">
      <c r="AM48476" s="445"/>
    </row>
    <row r="48477" spans="39:39">
      <c r="AM48477" s="445"/>
    </row>
    <row r="48478" spans="39:39">
      <c r="AM48478" s="445"/>
    </row>
    <row r="48479" spans="39:39">
      <c r="AM48479" s="445"/>
    </row>
    <row r="48480" spans="39:39">
      <c r="AM48480" s="445"/>
    </row>
    <row r="48481" spans="39:39">
      <c r="AM48481" s="445"/>
    </row>
    <row r="48482" spans="39:39">
      <c r="AM48482" s="445"/>
    </row>
    <row r="48483" spans="39:39">
      <c r="AM48483" s="445"/>
    </row>
    <row r="48484" spans="39:39">
      <c r="AM48484" s="445"/>
    </row>
    <row r="48485" spans="39:39">
      <c r="AM48485" s="445"/>
    </row>
    <row r="48486" spans="39:39">
      <c r="AM48486" s="445"/>
    </row>
    <row r="48487" spans="39:39">
      <c r="AM48487" s="445"/>
    </row>
    <row r="48488" spans="39:39">
      <c r="AM48488" s="445"/>
    </row>
    <row r="48489" spans="39:39">
      <c r="AM48489" s="445"/>
    </row>
    <row r="48490" spans="39:39">
      <c r="AM48490" s="445"/>
    </row>
    <row r="48491" spans="39:39">
      <c r="AM48491" s="445"/>
    </row>
    <row r="48492" spans="39:39">
      <c r="AM48492" s="445"/>
    </row>
    <row r="48493" spans="39:39">
      <c r="AM48493" s="445"/>
    </row>
    <row r="48494" spans="39:39">
      <c r="AM48494" s="445"/>
    </row>
    <row r="48495" spans="39:39">
      <c r="AM48495" s="445"/>
    </row>
    <row r="48496" spans="39:39">
      <c r="AM48496" s="445"/>
    </row>
    <row r="48497" spans="39:39">
      <c r="AM48497" s="445"/>
    </row>
    <row r="48498" spans="39:39">
      <c r="AM48498" s="445"/>
    </row>
    <row r="48499" spans="39:39">
      <c r="AM48499" s="445"/>
    </row>
    <row r="48500" spans="39:39">
      <c r="AM48500" s="445"/>
    </row>
    <row r="48501" spans="39:39">
      <c r="AM48501" s="445"/>
    </row>
    <row r="48502" spans="39:39">
      <c r="AM48502" s="445"/>
    </row>
    <row r="48503" spans="39:39">
      <c r="AM48503" s="445"/>
    </row>
    <row r="48504" spans="39:39">
      <c r="AM48504" s="445"/>
    </row>
    <row r="48505" spans="39:39">
      <c r="AM48505" s="445"/>
    </row>
    <row r="48506" spans="39:39">
      <c r="AM48506" s="445"/>
    </row>
    <row r="48507" spans="39:39">
      <c r="AM48507" s="445"/>
    </row>
    <row r="48508" spans="39:39">
      <c r="AM48508" s="445"/>
    </row>
    <row r="48509" spans="39:39">
      <c r="AM48509" s="445"/>
    </row>
    <row r="48510" spans="39:39">
      <c r="AM48510" s="445"/>
    </row>
    <row r="48511" spans="39:39">
      <c r="AM48511" s="445"/>
    </row>
    <row r="48512" spans="39:39">
      <c r="AM48512" s="445"/>
    </row>
    <row r="48513" spans="39:39">
      <c r="AM48513" s="445"/>
    </row>
    <row r="48514" spans="39:39">
      <c r="AM48514" s="445"/>
    </row>
    <row r="48515" spans="39:39">
      <c r="AM48515" s="445"/>
    </row>
    <row r="48516" spans="39:39">
      <c r="AM48516" s="445"/>
    </row>
    <row r="48517" spans="39:39">
      <c r="AM48517" s="445"/>
    </row>
    <row r="48518" spans="39:39">
      <c r="AM48518" s="445"/>
    </row>
    <row r="48519" spans="39:39">
      <c r="AM48519" s="445"/>
    </row>
    <row r="48520" spans="39:39">
      <c r="AM48520" s="445"/>
    </row>
    <row r="48521" spans="39:39">
      <c r="AM48521" s="445"/>
    </row>
    <row r="48522" spans="39:39">
      <c r="AM48522" s="445"/>
    </row>
    <row r="48523" spans="39:39">
      <c r="AM48523" s="445"/>
    </row>
    <row r="48524" spans="39:39">
      <c r="AM48524" s="445"/>
    </row>
    <row r="48525" spans="39:39">
      <c r="AM48525" s="445"/>
    </row>
    <row r="48526" spans="39:39">
      <c r="AM48526" s="445"/>
    </row>
    <row r="48527" spans="39:39">
      <c r="AM48527" s="445"/>
    </row>
    <row r="48528" spans="39:39">
      <c r="AM48528" s="445"/>
    </row>
    <row r="48529" spans="39:39">
      <c r="AM48529" s="445"/>
    </row>
    <row r="48530" spans="39:39">
      <c r="AM48530" s="445"/>
    </row>
    <row r="48531" spans="39:39">
      <c r="AM48531" s="445"/>
    </row>
    <row r="48532" spans="39:39">
      <c r="AM48532" s="445"/>
    </row>
    <row r="48533" spans="39:39">
      <c r="AM48533" s="445"/>
    </row>
    <row r="48534" spans="39:39">
      <c r="AM48534" s="445"/>
    </row>
    <row r="48535" spans="39:39">
      <c r="AM48535" s="445"/>
    </row>
    <row r="48536" spans="39:39">
      <c r="AM48536" s="445"/>
    </row>
    <row r="48537" spans="39:39">
      <c r="AM48537" s="445"/>
    </row>
    <row r="48538" spans="39:39">
      <c r="AM48538" s="445"/>
    </row>
    <row r="48539" spans="39:39">
      <c r="AM48539" s="445"/>
    </row>
    <row r="48540" spans="39:39">
      <c r="AM48540" s="445"/>
    </row>
    <row r="48541" spans="39:39">
      <c r="AM48541" s="445"/>
    </row>
    <row r="48542" spans="39:39">
      <c r="AM48542" s="445"/>
    </row>
    <row r="48543" spans="39:39">
      <c r="AM48543" s="445"/>
    </row>
    <row r="48544" spans="39:39">
      <c r="AM48544" s="445"/>
    </row>
    <row r="48545" spans="39:39">
      <c r="AM48545" s="445"/>
    </row>
    <row r="48546" spans="39:39">
      <c r="AM48546" s="445"/>
    </row>
    <row r="48547" spans="39:39">
      <c r="AM48547" s="445"/>
    </row>
    <row r="48548" spans="39:39">
      <c r="AM48548" s="445"/>
    </row>
    <row r="48549" spans="39:39">
      <c r="AM48549" s="445"/>
    </row>
    <row r="48550" spans="39:39">
      <c r="AM48550" s="445"/>
    </row>
    <row r="48551" spans="39:39">
      <c r="AM48551" s="445"/>
    </row>
    <row r="48552" spans="39:39">
      <c r="AM48552" s="445"/>
    </row>
    <row r="48553" spans="39:39">
      <c r="AM48553" s="445"/>
    </row>
    <row r="48554" spans="39:39">
      <c r="AM48554" s="445"/>
    </row>
    <row r="48555" spans="39:39">
      <c r="AM48555" s="445"/>
    </row>
    <row r="48556" spans="39:39">
      <c r="AM48556" s="445"/>
    </row>
    <row r="48557" spans="39:39">
      <c r="AM48557" s="445"/>
    </row>
    <row r="48558" spans="39:39">
      <c r="AM48558" s="445"/>
    </row>
    <row r="48559" spans="39:39">
      <c r="AM48559" s="445"/>
    </row>
    <row r="48560" spans="39:39">
      <c r="AM48560" s="445"/>
    </row>
    <row r="48561" spans="39:39">
      <c r="AM48561" s="445"/>
    </row>
    <row r="48562" spans="39:39">
      <c r="AM48562" s="445"/>
    </row>
    <row r="48563" spans="39:39">
      <c r="AM48563" s="445"/>
    </row>
    <row r="48564" spans="39:39">
      <c r="AM48564" s="445"/>
    </row>
    <row r="48565" spans="39:39">
      <c r="AM48565" s="445"/>
    </row>
    <row r="48566" spans="39:39">
      <c r="AM48566" s="445"/>
    </row>
    <row r="48567" spans="39:39">
      <c r="AM48567" s="445"/>
    </row>
    <row r="48568" spans="39:39">
      <c r="AM48568" s="445"/>
    </row>
    <row r="48569" spans="39:39">
      <c r="AM48569" s="445"/>
    </row>
    <row r="48570" spans="39:39">
      <c r="AM48570" s="445"/>
    </row>
    <row r="48571" spans="39:39">
      <c r="AM48571" s="445"/>
    </row>
    <row r="48572" spans="39:39">
      <c r="AM48572" s="445"/>
    </row>
    <row r="48573" spans="39:39">
      <c r="AM48573" s="445"/>
    </row>
    <row r="48574" spans="39:39">
      <c r="AM48574" s="445"/>
    </row>
    <row r="48575" spans="39:39">
      <c r="AM48575" s="445"/>
    </row>
    <row r="48576" spans="39:39">
      <c r="AM48576" s="445"/>
    </row>
    <row r="48577" spans="39:39">
      <c r="AM48577" s="445"/>
    </row>
    <row r="48578" spans="39:39">
      <c r="AM48578" s="445"/>
    </row>
    <row r="48579" spans="39:39">
      <c r="AM48579" s="445"/>
    </row>
    <row r="48580" spans="39:39">
      <c r="AM48580" s="445"/>
    </row>
    <row r="48581" spans="39:39">
      <c r="AM48581" s="445"/>
    </row>
    <row r="48582" spans="39:39">
      <c r="AM48582" s="445"/>
    </row>
    <row r="48583" spans="39:39">
      <c r="AM48583" s="445"/>
    </row>
    <row r="48584" spans="39:39">
      <c r="AM48584" s="445"/>
    </row>
    <row r="48585" spans="39:39">
      <c r="AM48585" s="445"/>
    </row>
    <row r="48586" spans="39:39">
      <c r="AM48586" s="445"/>
    </row>
    <row r="48587" spans="39:39">
      <c r="AM48587" s="445"/>
    </row>
    <row r="48588" spans="39:39">
      <c r="AM48588" s="445"/>
    </row>
    <row r="48589" spans="39:39">
      <c r="AM48589" s="445"/>
    </row>
    <row r="48590" spans="39:39">
      <c r="AM48590" s="445"/>
    </row>
    <row r="48591" spans="39:39">
      <c r="AM48591" s="445"/>
    </row>
    <row r="48592" spans="39:39">
      <c r="AM48592" s="445"/>
    </row>
    <row r="48593" spans="39:39">
      <c r="AM48593" s="445"/>
    </row>
    <row r="48594" spans="39:39">
      <c r="AM48594" s="445"/>
    </row>
    <row r="48595" spans="39:39">
      <c r="AM48595" s="445"/>
    </row>
    <row r="48596" spans="39:39">
      <c r="AM48596" s="445"/>
    </row>
    <row r="48597" spans="39:39">
      <c r="AM48597" s="445"/>
    </row>
    <row r="48598" spans="39:39">
      <c r="AM48598" s="445"/>
    </row>
    <row r="48599" spans="39:39">
      <c r="AM48599" s="445"/>
    </row>
    <row r="48600" spans="39:39">
      <c r="AM48600" s="445"/>
    </row>
    <row r="48601" spans="39:39">
      <c r="AM48601" s="445"/>
    </row>
    <row r="48602" spans="39:39">
      <c r="AM48602" s="445"/>
    </row>
    <row r="48603" spans="39:39">
      <c r="AM48603" s="445"/>
    </row>
    <row r="48604" spans="39:39">
      <c r="AM48604" s="445"/>
    </row>
    <row r="48605" spans="39:39">
      <c r="AM48605" s="445"/>
    </row>
    <row r="48606" spans="39:39">
      <c r="AM48606" s="445"/>
    </row>
    <row r="48607" spans="39:39">
      <c r="AM48607" s="445"/>
    </row>
    <row r="48608" spans="39:39">
      <c r="AM48608" s="445"/>
    </row>
    <row r="48609" spans="39:39">
      <c r="AM48609" s="445"/>
    </row>
    <row r="48610" spans="39:39">
      <c r="AM48610" s="445"/>
    </row>
    <row r="48611" spans="39:39">
      <c r="AM48611" s="445"/>
    </row>
    <row r="48612" spans="39:39">
      <c r="AM48612" s="445"/>
    </row>
    <row r="48613" spans="39:39">
      <c r="AM48613" s="445"/>
    </row>
    <row r="48614" spans="39:39">
      <c r="AM48614" s="445"/>
    </row>
    <row r="48615" spans="39:39">
      <c r="AM48615" s="445"/>
    </row>
    <row r="48616" spans="39:39">
      <c r="AM48616" s="445"/>
    </row>
    <row r="48617" spans="39:39">
      <c r="AM48617" s="445"/>
    </row>
    <row r="48618" spans="39:39">
      <c r="AM48618" s="445"/>
    </row>
    <row r="48619" spans="39:39">
      <c r="AM48619" s="445"/>
    </row>
    <row r="48620" spans="39:39">
      <c r="AM48620" s="445"/>
    </row>
    <row r="48621" spans="39:39">
      <c r="AM48621" s="445"/>
    </row>
    <row r="48622" spans="39:39">
      <c r="AM48622" s="445"/>
    </row>
    <row r="48623" spans="39:39">
      <c r="AM48623" s="445"/>
    </row>
    <row r="48624" spans="39:39">
      <c r="AM48624" s="445"/>
    </row>
    <row r="48625" spans="39:39">
      <c r="AM48625" s="445"/>
    </row>
    <row r="48626" spans="39:39">
      <c r="AM48626" s="445"/>
    </row>
    <row r="48627" spans="39:39">
      <c r="AM48627" s="445"/>
    </row>
    <row r="48628" spans="39:39">
      <c r="AM48628" s="445"/>
    </row>
    <row r="48629" spans="39:39">
      <c r="AM48629" s="445"/>
    </row>
    <row r="48630" spans="39:39">
      <c r="AM48630" s="445"/>
    </row>
    <row r="48631" spans="39:39">
      <c r="AM48631" s="445"/>
    </row>
    <row r="48632" spans="39:39">
      <c r="AM48632" s="445"/>
    </row>
    <row r="48633" spans="39:39">
      <c r="AM48633" s="445"/>
    </row>
    <row r="48634" spans="39:39">
      <c r="AM48634" s="445"/>
    </row>
    <row r="48635" spans="39:39">
      <c r="AM48635" s="445"/>
    </row>
    <row r="48636" spans="39:39">
      <c r="AM48636" s="445"/>
    </row>
    <row r="48637" spans="39:39">
      <c r="AM48637" s="445"/>
    </row>
    <row r="48638" spans="39:39">
      <c r="AM48638" s="445"/>
    </row>
    <row r="48639" spans="39:39">
      <c r="AM48639" s="445"/>
    </row>
    <row r="48640" spans="39:39">
      <c r="AM48640" s="445"/>
    </row>
    <row r="48641" spans="39:39">
      <c r="AM48641" s="445"/>
    </row>
    <row r="48642" spans="39:39">
      <c r="AM48642" s="445"/>
    </row>
    <row r="48643" spans="39:39">
      <c r="AM48643" s="445"/>
    </row>
    <row r="48644" spans="39:39">
      <c r="AM48644" s="445"/>
    </row>
    <row r="48645" spans="39:39">
      <c r="AM48645" s="445"/>
    </row>
    <row r="48646" spans="39:39">
      <c r="AM48646" s="445"/>
    </row>
    <row r="48647" spans="39:39">
      <c r="AM48647" s="445"/>
    </row>
    <row r="48648" spans="39:39">
      <c r="AM48648" s="445"/>
    </row>
    <row r="48649" spans="39:39">
      <c r="AM48649" s="445"/>
    </row>
    <row r="48650" spans="39:39">
      <c r="AM48650" s="445"/>
    </row>
    <row r="48651" spans="39:39">
      <c r="AM48651" s="445"/>
    </row>
    <row r="48652" spans="39:39">
      <c r="AM48652" s="445"/>
    </row>
    <row r="48653" spans="39:39">
      <c r="AM48653" s="445"/>
    </row>
    <row r="48654" spans="39:39">
      <c r="AM48654" s="445"/>
    </row>
    <row r="48655" spans="39:39">
      <c r="AM48655" s="445"/>
    </row>
    <row r="48656" spans="39:39">
      <c r="AM48656" s="445"/>
    </row>
    <row r="48657" spans="39:39">
      <c r="AM48657" s="445"/>
    </row>
    <row r="48658" spans="39:39">
      <c r="AM48658" s="445"/>
    </row>
    <row r="48659" spans="39:39">
      <c r="AM48659" s="445"/>
    </row>
    <row r="48660" spans="39:39">
      <c r="AM48660" s="445"/>
    </row>
    <row r="48661" spans="39:39">
      <c r="AM48661" s="445"/>
    </row>
    <row r="48662" spans="39:39">
      <c r="AM48662" s="445"/>
    </row>
    <row r="48663" spans="39:39">
      <c r="AM48663" s="445"/>
    </row>
    <row r="48664" spans="39:39">
      <c r="AM48664" s="445"/>
    </row>
    <row r="48665" spans="39:39">
      <c r="AM48665" s="445"/>
    </row>
    <row r="48666" spans="39:39">
      <c r="AM48666" s="445"/>
    </row>
    <row r="48667" spans="39:39">
      <c r="AM48667" s="445"/>
    </row>
    <row r="48668" spans="39:39">
      <c r="AM48668" s="445"/>
    </row>
    <row r="48669" spans="39:39">
      <c r="AM48669" s="445"/>
    </row>
    <row r="48670" spans="39:39">
      <c r="AM48670" s="445"/>
    </row>
    <row r="48671" spans="39:39">
      <c r="AM48671" s="445"/>
    </row>
    <row r="48672" spans="39:39">
      <c r="AM48672" s="445"/>
    </row>
    <row r="48673" spans="39:39">
      <c r="AM48673" s="445"/>
    </row>
    <row r="48674" spans="39:39">
      <c r="AM48674" s="445"/>
    </row>
    <row r="48675" spans="39:39">
      <c r="AM48675" s="445"/>
    </row>
    <row r="48676" spans="39:39">
      <c r="AM48676" s="445"/>
    </row>
    <row r="48677" spans="39:39">
      <c r="AM48677" s="445"/>
    </row>
    <row r="48678" spans="39:39">
      <c r="AM48678" s="445"/>
    </row>
    <row r="48679" spans="39:39">
      <c r="AM48679" s="445"/>
    </row>
    <row r="48680" spans="39:39">
      <c r="AM48680" s="445"/>
    </row>
    <row r="48681" spans="39:39">
      <c r="AM48681" s="445"/>
    </row>
    <row r="48682" spans="39:39">
      <c r="AM48682" s="445"/>
    </row>
    <row r="48683" spans="39:39">
      <c r="AM48683" s="445"/>
    </row>
    <row r="48684" spans="39:39">
      <c r="AM48684" s="445"/>
    </row>
    <row r="48685" spans="39:39">
      <c r="AM48685" s="445"/>
    </row>
    <row r="48686" spans="39:39">
      <c r="AM48686" s="445"/>
    </row>
    <row r="48687" spans="39:39">
      <c r="AM48687" s="445"/>
    </row>
    <row r="48688" spans="39:39">
      <c r="AM48688" s="445"/>
    </row>
    <row r="48689" spans="39:39">
      <c r="AM48689" s="445"/>
    </row>
    <row r="48690" spans="39:39">
      <c r="AM48690" s="445"/>
    </row>
    <row r="48691" spans="39:39">
      <c r="AM48691" s="445"/>
    </row>
    <row r="48692" spans="39:39">
      <c r="AM48692" s="445"/>
    </row>
    <row r="48693" spans="39:39">
      <c r="AM48693" s="445"/>
    </row>
    <row r="48694" spans="39:39">
      <c r="AM48694" s="445"/>
    </row>
    <row r="48695" spans="39:39">
      <c r="AM48695" s="445"/>
    </row>
    <row r="48696" spans="39:39">
      <c r="AM48696" s="445"/>
    </row>
    <row r="48697" spans="39:39">
      <c r="AM48697" s="445"/>
    </row>
    <row r="48698" spans="39:39">
      <c r="AM48698" s="445"/>
    </row>
    <row r="48699" spans="39:39">
      <c r="AM48699" s="445"/>
    </row>
    <row r="48700" spans="39:39">
      <c r="AM48700" s="445"/>
    </row>
    <row r="48701" spans="39:39">
      <c r="AM48701" s="445"/>
    </row>
    <row r="48702" spans="39:39">
      <c r="AM48702" s="445"/>
    </row>
    <row r="48703" spans="39:39">
      <c r="AM48703" s="445"/>
    </row>
    <row r="48704" spans="39:39">
      <c r="AM48704" s="445"/>
    </row>
    <row r="48705" spans="39:39">
      <c r="AM48705" s="445"/>
    </row>
    <row r="48706" spans="39:39">
      <c r="AM48706" s="445"/>
    </row>
    <row r="48707" spans="39:39">
      <c r="AM48707" s="445"/>
    </row>
    <row r="48708" spans="39:39">
      <c r="AM48708" s="445"/>
    </row>
    <row r="48709" spans="39:39">
      <c r="AM48709" s="445"/>
    </row>
    <row r="48710" spans="39:39">
      <c r="AM48710" s="445"/>
    </row>
    <row r="48711" spans="39:39">
      <c r="AM48711" s="445"/>
    </row>
    <row r="48712" spans="39:39">
      <c r="AM48712" s="445"/>
    </row>
    <row r="48713" spans="39:39">
      <c r="AM48713" s="445"/>
    </row>
    <row r="48714" spans="39:39">
      <c r="AM48714" s="445"/>
    </row>
    <row r="48715" spans="39:39">
      <c r="AM48715" s="445"/>
    </row>
    <row r="48716" spans="39:39">
      <c r="AM48716" s="445"/>
    </row>
    <row r="48717" spans="39:39">
      <c r="AM48717" s="445"/>
    </row>
    <row r="48718" spans="39:39">
      <c r="AM48718" s="445"/>
    </row>
    <row r="48719" spans="39:39">
      <c r="AM48719" s="445"/>
    </row>
    <row r="48720" spans="39:39">
      <c r="AM48720" s="445"/>
    </row>
    <row r="48721" spans="39:39">
      <c r="AM48721" s="445"/>
    </row>
    <row r="48722" spans="39:39">
      <c r="AM48722" s="445"/>
    </row>
    <row r="48723" spans="39:39">
      <c r="AM48723" s="445"/>
    </row>
    <row r="48724" spans="39:39">
      <c r="AM48724" s="445"/>
    </row>
    <row r="48725" spans="39:39">
      <c r="AM48725" s="445"/>
    </row>
    <row r="48726" spans="39:39">
      <c r="AM48726" s="445"/>
    </row>
    <row r="48727" spans="39:39">
      <c r="AM48727" s="445"/>
    </row>
    <row r="48728" spans="39:39">
      <c r="AM48728" s="445"/>
    </row>
    <row r="48729" spans="39:39">
      <c r="AM48729" s="445"/>
    </row>
    <row r="48730" spans="39:39">
      <c r="AM48730" s="445"/>
    </row>
    <row r="48731" spans="39:39">
      <c r="AM48731" s="445"/>
    </row>
    <row r="48732" spans="39:39">
      <c r="AM48732" s="445"/>
    </row>
    <row r="48733" spans="39:39">
      <c r="AM48733" s="445"/>
    </row>
    <row r="48734" spans="39:39">
      <c r="AM48734" s="445"/>
    </row>
    <row r="48735" spans="39:39">
      <c r="AM48735" s="445"/>
    </row>
    <row r="48736" spans="39:39">
      <c r="AM48736" s="445"/>
    </row>
    <row r="48737" spans="39:39">
      <c r="AM48737" s="445"/>
    </row>
    <row r="48738" spans="39:39">
      <c r="AM48738" s="445"/>
    </row>
    <row r="48739" spans="39:39">
      <c r="AM48739" s="445"/>
    </row>
    <row r="48740" spans="39:39">
      <c r="AM48740" s="445"/>
    </row>
    <row r="48741" spans="39:39">
      <c r="AM48741" s="445"/>
    </row>
    <row r="48742" spans="39:39">
      <c r="AM48742" s="445"/>
    </row>
    <row r="48743" spans="39:39">
      <c r="AM48743" s="445"/>
    </row>
    <row r="48744" spans="39:39">
      <c r="AM48744" s="445"/>
    </row>
    <row r="48745" spans="39:39">
      <c r="AM48745" s="445"/>
    </row>
    <row r="48746" spans="39:39">
      <c r="AM48746" s="445"/>
    </row>
    <row r="48747" spans="39:39">
      <c r="AM48747" s="445"/>
    </row>
    <row r="48748" spans="39:39">
      <c r="AM48748" s="445"/>
    </row>
    <row r="48749" spans="39:39">
      <c r="AM48749" s="445"/>
    </row>
    <row r="48750" spans="39:39">
      <c r="AM48750" s="445"/>
    </row>
    <row r="48751" spans="39:39">
      <c r="AM48751" s="445"/>
    </row>
    <row r="48752" spans="39:39">
      <c r="AM48752" s="445"/>
    </row>
    <row r="48753" spans="39:39">
      <c r="AM48753" s="445"/>
    </row>
    <row r="48754" spans="39:39">
      <c r="AM48754" s="445"/>
    </row>
    <row r="48755" spans="39:39">
      <c r="AM48755" s="445"/>
    </row>
    <row r="48756" spans="39:39">
      <c r="AM48756" s="445"/>
    </row>
    <row r="48757" spans="39:39">
      <c r="AM48757" s="445"/>
    </row>
    <row r="48758" spans="39:39">
      <c r="AM48758" s="445"/>
    </row>
    <row r="48759" spans="39:39">
      <c r="AM48759" s="445"/>
    </row>
    <row r="48760" spans="39:39">
      <c r="AM48760" s="445"/>
    </row>
    <row r="48761" spans="39:39">
      <c r="AM48761" s="445"/>
    </row>
    <row r="48762" spans="39:39">
      <c r="AM48762" s="445"/>
    </row>
    <row r="48763" spans="39:39">
      <c r="AM48763" s="445"/>
    </row>
    <row r="48764" spans="39:39">
      <c r="AM48764" s="445"/>
    </row>
    <row r="48765" spans="39:39">
      <c r="AM48765" s="445"/>
    </row>
    <row r="48766" spans="39:39">
      <c r="AM48766" s="445"/>
    </row>
    <row r="48767" spans="39:39">
      <c r="AM48767" s="445"/>
    </row>
    <row r="48768" spans="39:39">
      <c r="AM48768" s="445"/>
    </row>
    <row r="48769" spans="39:39">
      <c r="AM48769" s="445"/>
    </row>
    <row r="48770" spans="39:39">
      <c r="AM48770" s="445"/>
    </row>
    <row r="48771" spans="39:39">
      <c r="AM48771" s="445"/>
    </row>
    <row r="48772" spans="39:39">
      <c r="AM48772" s="445"/>
    </row>
    <row r="48773" spans="39:39">
      <c r="AM48773" s="445"/>
    </row>
    <row r="48774" spans="39:39">
      <c r="AM48774" s="445"/>
    </row>
    <row r="48775" spans="39:39">
      <c r="AM48775" s="445"/>
    </row>
    <row r="48776" spans="39:39">
      <c r="AM48776" s="445"/>
    </row>
    <row r="48777" spans="39:39">
      <c r="AM48777" s="445"/>
    </row>
    <row r="48778" spans="39:39">
      <c r="AM48778" s="445"/>
    </row>
    <row r="48779" spans="39:39">
      <c r="AM48779" s="445"/>
    </row>
    <row r="48780" spans="39:39">
      <c r="AM48780" s="445"/>
    </row>
    <row r="48781" spans="39:39">
      <c r="AM48781" s="445"/>
    </row>
    <row r="48782" spans="39:39">
      <c r="AM48782" s="445"/>
    </row>
    <row r="48783" spans="39:39">
      <c r="AM48783" s="445"/>
    </row>
    <row r="48784" spans="39:39">
      <c r="AM48784" s="445"/>
    </row>
    <row r="48785" spans="39:39">
      <c r="AM48785" s="445"/>
    </row>
    <row r="48786" spans="39:39">
      <c r="AM48786" s="445"/>
    </row>
    <row r="48787" spans="39:39">
      <c r="AM48787" s="445"/>
    </row>
    <row r="48788" spans="39:39">
      <c r="AM48788" s="445"/>
    </row>
    <row r="48789" spans="39:39">
      <c r="AM48789" s="445"/>
    </row>
    <row r="48790" spans="39:39">
      <c r="AM48790" s="445"/>
    </row>
    <row r="48791" spans="39:39">
      <c r="AM48791" s="445"/>
    </row>
    <row r="48792" spans="39:39">
      <c r="AM48792" s="445"/>
    </row>
    <row r="48793" spans="39:39">
      <c r="AM48793" s="445"/>
    </row>
    <row r="48794" spans="39:39">
      <c r="AM48794" s="445"/>
    </row>
    <row r="48795" spans="39:39">
      <c r="AM48795" s="445"/>
    </row>
    <row r="48796" spans="39:39">
      <c r="AM48796" s="445"/>
    </row>
    <row r="48797" spans="39:39">
      <c r="AM48797" s="445"/>
    </row>
    <row r="48798" spans="39:39">
      <c r="AM48798" s="445"/>
    </row>
    <row r="48799" spans="39:39">
      <c r="AM48799" s="445"/>
    </row>
    <row r="48800" spans="39:39">
      <c r="AM48800" s="445"/>
    </row>
    <row r="48801" spans="39:39">
      <c r="AM48801" s="445"/>
    </row>
    <row r="48802" spans="39:39">
      <c r="AM48802" s="445"/>
    </row>
    <row r="48803" spans="39:39">
      <c r="AM48803" s="445"/>
    </row>
    <row r="48804" spans="39:39">
      <c r="AM48804" s="445"/>
    </row>
    <row r="48805" spans="39:39">
      <c r="AM48805" s="445"/>
    </row>
    <row r="48806" spans="39:39">
      <c r="AM48806" s="445"/>
    </row>
    <row r="48807" spans="39:39">
      <c r="AM48807" s="445"/>
    </row>
    <row r="48808" spans="39:39">
      <c r="AM48808" s="445"/>
    </row>
    <row r="48809" spans="39:39">
      <c r="AM48809" s="445"/>
    </row>
    <row r="48810" spans="39:39">
      <c r="AM48810" s="445"/>
    </row>
    <row r="48811" spans="39:39">
      <c r="AM48811" s="445"/>
    </row>
    <row r="48812" spans="39:39">
      <c r="AM48812" s="445"/>
    </row>
    <row r="48813" spans="39:39">
      <c r="AM48813" s="445"/>
    </row>
    <row r="48814" spans="39:39">
      <c r="AM48814" s="445"/>
    </row>
    <row r="48815" spans="39:39">
      <c r="AM48815" s="445"/>
    </row>
    <row r="48816" spans="39:39">
      <c r="AM48816" s="445"/>
    </row>
    <row r="48817" spans="39:39">
      <c r="AM48817" s="445"/>
    </row>
    <row r="48818" spans="39:39">
      <c r="AM48818" s="445"/>
    </row>
    <row r="48819" spans="39:39">
      <c r="AM48819" s="445"/>
    </row>
    <row r="48820" spans="39:39">
      <c r="AM48820" s="445"/>
    </row>
    <row r="48821" spans="39:39">
      <c r="AM48821" s="445"/>
    </row>
    <row r="48822" spans="39:39">
      <c r="AM48822" s="445"/>
    </row>
    <row r="48823" spans="39:39">
      <c r="AM48823" s="445"/>
    </row>
    <row r="48824" spans="39:39">
      <c r="AM48824" s="445"/>
    </row>
    <row r="48825" spans="39:39">
      <c r="AM48825" s="445"/>
    </row>
    <row r="48826" spans="39:39">
      <c r="AM48826" s="445"/>
    </row>
    <row r="48827" spans="39:39">
      <c r="AM48827" s="445"/>
    </row>
    <row r="48828" spans="39:39">
      <c r="AM48828" s="445"/>
    </row>
    <row r="48829" spans="39:39">
      <c r="AM48829" s="445"/>
    </row>
    <row r="48830" spans="39:39">
      <c r="AM48830" s="445"/>
    </row>
    <row r="48831" spans="39:39">
      <c r="AM48831" s="445"/>
    </row>
    <row r="48832" spans="39:39">
      <c r="AM48832" s="445"/>
    </row>
    <row r="48833" spans="39:39">
      <c r="AM48833" s="445"/>
    </row>
    <row r="48834" spans="39:39">
      <c r="AM48834" s="445"/>
    </row>
    <row r="48835" spans="39:39">
      <c r="AM48835" s="445"/>
    </row>
    <row r="48836" spans="39:39">
      <c r="AM48836" s="445"/>
    </row>
    <row r="48837" spans="39:39">
      <c r="AM48837" s="445"/>
    </row>
    <row r="48838" spans="39:39">
      <c r="AM48838" s="445"/>
    </row>
    <row r="48839" spans="39:39">
      <c r="AM48839" s="445"/>
    </row>
    <row r="48840" spans="39:39">
      <c r="AM48840" s="445"/>
    </row>
    <row r="48841" spans="39:39">
      <c r="AM48841" s="445"/>
    </row>
    <row r="48842" spans="39:39">
      <c r="AM48842" s="445"/>
    </row>
    <row r="48843" spans="39:39">
      <c r="AM48843" s="445"/>
    </row>
    <row r="48844" spans="39:39">
      <c r="AM48844" s="445"/>
    </row>
    <row r="48845" spans="39:39">
      <c r="AM48845" s="445"/>
    </row>
    <row r="48846" spans="39:39">
      <c r="AM48846" s="445"/>
    </row>
    <row r="48847" spans="39:39">
      <c r="AM48847" s="445"/>
    </row>
    <row r="48848" spans="39:39">
      <c r="AM48848" s="445"/>
    </row>
    <row r="48849" spans="39:39">
      <c r="AM48849" s="445"/>
    </row>
    <row r="48850" spans="39:39">
      <c r="AM48850" s="445"/>
    </row>
    <row r="48851" spans="39:39">
      <c r="AM48851" s="445"/>
    </row>
    <row r="48852" spans="39:39">
      <c r="AM48852" s="445"/>
    </row>
    <row r="48853" spans="39:39">
      <c r="AM48853" s="445"/>
    </row>
    <row r="48854" spans="39:39">
      <c r="AM48854" s="445"/>
    </row>
    <row r="48855" spans="39:39">
      <c r="AM48855" s="445"/>
    </row>
    <row r="48856" spans="39:39">
      <c r="AM48856" s="445"/>
    </row>
    <row r="48857" spans="39:39">
      <c r="AM48857" s="445"/>
    </row>
    <row r="48858" spans="39:39">
      <c r="AM48858" s="445"/>
    </row>
    <row r="48859" spans="39:39">
      <c r="AM48859" s="445"/>
    </row>
    <row r="48860" spans="39:39">
      <c r="AM48860" s="445"/>
    </row>
    <row r="48861" spans="39:39">
      <c r="AM48861" s="445"/>
    </row>
    <row r="48862" spans="39:39">
      <c r="AM48862" s="445"/>
    </row>
    <row r="48863" spans="39:39">
      <c r="AM48863" s="445"/>
    </row>
    <row r="48864" spans="39:39">
      <c r="AM48864" s="445"/>
    </row>
    <row r="48865" spans="39:39">
      <c r="AM48865" s="445"/>
    </row>
    <row r="48866" spans="39:39">
      <c r="AM48866" s="445"/>
    </row>
    <row r="48867" spans="39:39">
      <c r="AM48867" s="445"/>
    </row>
    <row r="48868" spans="39:39">
      <c r="AM48868" s="445"/>
    </row>
    <row r="48869" spans="39:39">
      <c r="AM48869" s="445"/>
    </row>
    <row r="48870" spans="39:39">
      <c r="AM48870" s="445"/>
    </row>
    <row r="48871" spans="39:39">
      <c r="AM48871" s="445"/>
    </row>
    <row r="48872" spans="39:39">
      <c r="AM48872" s="445"/>
    </row>
    <row r="48873" spans="39:39">
      <c r="AM48873" s="445"/>
    </row>
    <row r="48874" spans="39:39">
      <c r="AM48874" s="445"/>
    </row>
    <row r="48875" spans="39:39">
      <c r="AM48875" s="445"/>
    </row>
    <row r="48876" spans="39:39">
      <c r="AM48876" s="445"/>
    </row>
    <row r="48877" spans="39:39">
      <c r="AM48877" s="445"/>
    </row>
    <row r="48878" spans="39:39">
      <c r="AM48878" s="445"/>
    </row>
    <row r="48879" spans="39:39">
      <c r="AM48879" s="445"/>
    </row>
    <row r="48880" spans="39:39">
      <c r="AM48880" s="445"/>
    </row>
    <row r="48881" spans="39:39">
      <c r="AM48881" s="445"/>
    </row>
    <row r="48882" spans="39:39">
      <c r="AM48882" s="445"/>
    </row>
    <row r="48883" spans="39:39">
      <c r="AM48883" s="445"/>
    </row>
    <row r="48884" spans="39:39">
      <c r="AM48884" s="445"/>
    </row>
    <row r="48885" spans="39:39">
      <c r="AM48885" s="445"/>
    </row>
    <row r="48886" spans="39:39">
      <c r="AM48886" s="445"/>
    </row>
    <row r="48887" spans="39:39">
      <c r="AM48887" s="445"/>
    </row>
    <row r="48888" spans="39:39">
      <c r="AM48888" s="445"/>
    </row>
    <row r="48889" spans="39:39">
      <c r="AM48889" s="445"/>
    </row>
    <row r="48890" spans="39:39">
      <c r="AM48890" s="445"/>
    </row>
    <row r="48891" spans="39:39">
      <c r="AM48891" s="445"/>
    </row>
    <row r="48892" spans="39:39">
      <c r="AM48892" s="445"/>
    </row>
    <row r="48893" spans="39:39">
      <c r="AM48893" s="445"/>
    </row>
    <row r="48894" spans="39:39">
      <c r="AM48894" s="445"/>
    </row>
    <row r="48895" spans="39:39">
      <c r="AM48895" s="445"/>
    </row>
    <row r="48896" spans="39:39">
      <c r="AM48896" s="445"/>
    </row>
    <row r="48897" spans="39:39">
      <c r="AM48897" s="445"/>
    </row>
    <row r="48898" spans="39:39">
      <c r="AM48898" s="445"/>
    </row>
    <row r="48899" spans="39:39">
      <c r="AM48899" s="445"/>
    </row>
    <row r="48900" spans="39:39">
      <c r="AM48900" s="445"/>
    </row>
    <row r="48901" spans="39:39">
      <c r="AM48901" s="445"/>
    </row>
    <row r="48902" spans="39:39">
      <c r="AM48902" s="445"/>
    </row>
    <row r="48903" spans="39:39">
      <c r="AM48903" s="445"/>
    </row>
    <row r="48904" spans="39:39">
      <c r="AM48904" s="445"/>
    </row>
    <row r="48905" spans="39:39">
      <c r="AM48905" s="445"/>
    </row>
    <row r="48906" spans="39:39">
      <c r="AM48906" s="445"/>
    </row>
    <row r="48907" spans="39:39">
      <c r="AM48907" s="445"/>
    </row>
    <row r="48908" spans="39:39">
      <c r="AM48908" s="445"/>
    </row>
    <row r="48909" spans="39:39">
      <c r="AM48909" s="445"/>
    </row>
    <row r="48910" spans="39:39">
      <c r="AM48910" s="445"/>
    </row>
    <row r="48911" spans="39:39">
      <c r="AM48911" s="445"/>
    </row>
    <row r="48912" spans="39:39">
      <c r="AM48912" s="445"/>
    </row>
    <row r="48913" spans="39:39">
      <c r="AM48913" s="445"/>
    </row>
    <row r="48914" spans="39:39">
      <c r="AM48914" s="445"/>
    </row>
    <row r="48915" spans="39:39">
      <c r="AM48915" s="445"/>
    </row>
    <row r="48916" spans="39:39">
      <c r="AM48916" s="445"/>
    </row>
    <row r="48917" spans="39:39">
      <c r="AM48917" s="445"/>
    </row>
    <row r="48918" spans="39:39">
      <c r="AM48918" s="445"/>
    </row>
    <row r="48919" spans="39:39">
      <c r="AM48919" s="445"/>
    </row>
    <row r="48920" spans="39:39">
      <c r="AM48920" s="445"/>
    </row>
    <row r="48921" spans="39:39">
      <c r="AM48921" s="445"/>
    </row>
    <row r="48922" spans="39:39">
      <c r="AM48922" s="445"/>
    </row>
    <row r="48923" spans="39:39">
      <c r="AM48923" s="445"/>
    </row>
    <row r="48924" spans="39:39">
      <c r="AM48924" s="445"/>
    </row>
    <row r="48925" spans="39:39">
      <c r="AM48925" s="445"/>
    </row>
    <row r="48926" spans="39:39">
      <c r="AM48926" s="445"/>
    </row>
    <row r="48927" spans="39:39">
      <c r="AM48927" s="445"/>
    </row>
    <row r="48928" spans="39:39">
      <c r="AM48928" s="445"/>
    </row>
    <row r="48929" spans="39:39">
      <c r="AM48929" s="445"/>
    </row>
    <row r="48930" spans="39:39">
      <c r="AM48930" s="445"/>
    </row>
    <row r="48931" spans="39:39">
      <c r="AM48931" s="445"/>
    </row>
    <row r="48932" spans="39:39">
      <c r="AM48932" s="445"/>
    </row>
    <row r="48933" spans="39:39">
      <c r="AM48933" s="445"/>
    </row>
    <row r="48934" spans="39:39">
      <c r="AM48934" s="445"/>
    </row>
    <row r="48935" spans="39:39">
      <c r="AM48935" s="445"/>
    </row>
    <row r="48936" spans="39:39">
      <c r="AM48936" s="445"/>
    </row>
    <row r="48937" spans="39:39">
      <c r="AM48937" s="445"/>
    </row>
    <row r="48938" spans="39:39">
      <c r="AM48938" s="445"/>
    </row>
    <row r="48939" spans="39:39">
      <c r="AM48939" s="445"/>
    </row>
    <row r="48940" spans="39:39">
      <c r="AM48940" s="445"/>
    </row>
    <row r="48941" spans="39:39">
      <c r="AM48941" s="445"/>
    </row>
    <row r="48942" spans="39:39">
      <c r="AM48942" s="445"/>
    </row>
    <row r="48943" spans="39:39">
      <c r="AM48943" s="445"/>
    </row>
    <row r="48944" spans="39:39">
      <c r="AM48944" s="445"/>
    </row>
    <row r="48945" spans="39:39">
      <c r="AM48945" s="445"/>
    </row>
    <row r="48946" spans="39:39">
      <c r="AM48946" s="445"/>
    </row>
    <row r="48947" spans="39:39">
      <c r="AM48947" s="445"/>
    </row>
    <row r="48948" spans="39:39">
      <c r="AM48948" s="445"/>
    </row>
    <row r="48949" spans="39:39">
      <c r="AM48949" s="445"/>
    </row>
    <row r="48950" spans="39:39">
      <c r="AM48950" s="445"/>
    </row>
    <row r="48951" spans="39:39">
      <c r="AM48951" s="445"/>
    </row>
    <row r="48952" spans="39:39">
      <c r="AM48952" s="445"/>
    </row>
    <row r="48953" spans="39:39">
      <c r="AM48953" s="445"/>
    </row>
    <row r="48954" spans="39:39">
      <c r="AM48954" s="445"/>
    </row>
    <row r="48955" spans="39:39">
      <c r="AM48955" s="445"/>
    </row>
    <row r="48956" spans="39:39">
      <c r="AM48956" s="445"/>
    </row>
    <row r="48957" spans="39:39">
      <c r="AM48957" s="445"/>
    </row>
    <row r="48958" spans="39:39">
      <c r="AM48958" s="445"/>
    </row>
    <row r="48959" spans="39:39">
      <c r="AM48959" s="445"/>
    </row>
    <row r="48960" spans="39:39">
      <c r="AM48960" s="445"/>
    </row>
    <row r="48961" spans="39:39">
      <c r="AM48961" s="445"/>
    </row>
    <row r="48962" spans="39:39">
      <c r="AM48962" s="445"/>
    </row>
    <row r="48963" spans="39:39">
      <c r="AM48963" s="445"/>
    </row>
    <row r="48964" spans="39:39">
      <c r="AM48964" s="445"/>
    </row>
    <row r="48965" spans="39:39">
      <c r="AM48965" s="445"/>
    </row>
    <row r="48966" spans="39:39">
      <c r="AM48966" s="445"/>
    </row>
    <row r="48967" spans="39:39">
      <c r="AM48967" s="445"/>
    </row>
    <row r="48968" spans="39:39">
      <c r="AM48968" s="445"/>
    </row>
    <row r="48969" spans="39:39">
      <c r="AM48969" s="445"/>
    </row>
    <row r="48970" spans="39:39">
      <c r="AM48970" s="445"/>
    </row>
    <row r="48971" spans="39:39">
      <c r="AM48971" s="445"/>
    </row>
    <row r="48972" spans="39:39">
      <c r="AM48972" s="445"/>
    </row>
    <row r="48973" spans="39:39">
      <c r="AM48973" s="445"/>
    </row>
    <row r="48974" spans="39:39">
      <c r="AM48974" s="445"/>
    </row>
    <row r="48975" spans="39:39">
      <c r="AM48975" s="445"/>
    </row>
    <row r="48976" spans="39:39">
      <c r="AM48976" s="445"/>
    </row>
    <row r="48977" spans="39:39">
      <c r="AM48977" s="445"/>
    </row>
    <row r="48978" spans="39:39">
      <c r="AM48978" s="445"/>
    </row>
    <row r="48979" spans="39:39">
      <c r="AM48979" s="445"/>
    </row>
    <row r="48980" spans="39:39">
      <c r="AM48980" s="445"/>
    </row>
    <row r="48981" spans="39:39">
      <c r="AM48981" s="445"/>
    </row>
    <row r="48982" spans="39:39">
      <c r="AM48982" s="445"/>
    </row>
    <row r="48983" spans="39:39">
      <c r="AM48983" s="445"/>
    </row>
    <row r="48984" spans="39:39">
      <c r="AM48984" s="445"/>
    </row>
    <row r="48985" spans="39:39">
      <c r="AM48985" s="445"/>
    </row>
    <row r="48986" spans="39:39">
      <c r="AM48986" s="445"/>
    </row>
    <row r="48987" spans="39:39">
      <c r="AM48987" s="445"/>
    </row>
    <row r="48988" spans="39:39">
      <c r="AM48988" s="445"/>
    </row>
    <row r="48989" spans="39:39">
      <c r="AM48989" s="445"/>
    </row>
    <row r="48990" spans="39:39">
      <c r="AM48990" s="445"/>
    </row>
    <row r="48991" spans="39:39">
      <c r="AM48991" s="445"/>
    </row>
    <row r="48992" spans="39:39">
      <c r="AM48992" s="445"/>
    </row>
    <row r="48993" spans="39:39">
      <c r="AM48993" s="445"/>
    </row>
    <row r="48994" spans="39:39">
      <c r="AM48994" s="445"/>
    </row>
    <row r="48995" spans="39:39">
      <c r="AM48995" s="445"/>
    </row>
    <row r="48996" spans="39:39">
      <c r="AM48996" s="445"/>
    </row>
    <row r="48997" spans="39:39">
      <c r="AM48997" s="445"/>
    </row>
    <row r="48998" spans="39:39">
      <c r="AM48998" s="445"/>
    </row>
    <row r="48999" spans="39:39">
      <c r="AM48999" s="445"/>
    </row>
    <row r="49000" spans="39:39">
      <c r="AM49000" s="445"/>
    </row>
    <row r="49001" spans="39:39">
      <c r="AM49001" s="445"/>
    </row>
    <row r="49002" spans="39:39">
      <c r="AM49002" s="445"/>
    </row>
    <row r="49003" spans="39:39">
      <c r="AM49003" s="445"/>
    </row>
    <row r="49004" spans="39:39">
      <c r="AM49004" s="445"/>
    </row>
    <row r="49005" spans="39:39">
      <c r="AM49005" s="445"/>
    </row>
    <row r="49006" spans="39:39">
      <c r="AM49006" s="445"/>
    </row>
    <row r="49007" spans="39:39">
      <c r="AM49007" s="445"/>
    </row>
    <row r="49008" spans="39:39">
      <c r="AM49008" s="445"/>
    </row>
    <row r="49009" spans="39:39">
      <c r="AM49009" s="445"/>
    </row>
    <row r="49010" spans="39:39">
      <c r="AM49010" s="445"/>
    </row>
    <row r="49011" spans="39:39">
      <c r="AM49011" s="445"/>
    </row>
    <row r="49012" spans="39:39">
      <c r="AM49012" s="445"/>
    </row>
    <row r="49013" spans="39:39">
      <c r="AM49013" s="445"/>
    </row>
    <row r="49014" spans="39:39">
      <c r="AM49014" s="445"/>
    </row>
    <row r="49015" spans="39:39">
      <c r="AM49015" s="445"/>
    </row>
    <row r="49016" spans="39:39">
      <c r="AM49016" s="445"/>
    </row>
    <row r="49017" spans="39:39">
      <c r="AM49017" s="445"/>
    </row>
    <row r="49018" spans="39:39">
      <c r="AM49018" s="445"/>
    </row>
    <row r="49019" spans="39:39">
      <c r="AM49019" s="445"/>
    </row>
    <row r="49020" spans="39:39">
      <c r="AM49020" s="445"/>
    </row>
    <row r="49021" spans="39:39">
      <c r="AM49021" s="445"/>
    </row>
    <row r="49022" spans="39:39">
      <c r="AM49022" s="445"/>
    </row>
    <row r="49023" spans="39:39">
      <c r="AM49023" s="445"/>
    </row>
    <row r="49024" spans="39:39">
      <c r="AM49024" s="445"/>
    </row>
    <row r="49025" spans="39:39">
      <c r="AM49025" s="445"/>
    </row>
    <row r="49026" spans="39:39">
      <c r="AM49026" s="445"/>
    </row>
    <row r="49027" spans="39:39">
      <c r="AM49027" s="445"/>
    </row>
    <row r="49028" spans="39:39">
      <c r="AM49028" s="445"/>
    </row>
    <row r="49029" spans="39:39">
      <c r="AM49029" s="445"/>
    </row>
    <row r="49030" spans="39:39">
      <c r="AM49030" s="445"/>
    </row>
    <row r="49031" spans="39:39">
      <c r="AM49031" s="445"/>
    </row>
    <row r="49032" spans="39:39">
      <c r="AM49032" s="445"/>
    </row>
    <row r="49033" spans="39:39">
      <c r="AM49033" s="445"/>
    </row>
    <row r="49034" spans="39:39">
      <c r="AM49034" s="445"/>
    </row>
    <row r="49035" spans="39:39">
      <c r="AM49035" s="445"/>
    </row>
    <row r="49036" spans="39:39">
      <c r="AM49036" s="445"/>
    </row>
    <row r="49037" spans="39:39">
      <c r="AM49037" s="445"/>
    </row>
    <row r="49038" spans="39:39">
      <c r="AM49038" s="445"/>
    </row>
    <row r="49039" spans="39:39">
      <c r="AM49039" s="445"/>
    </row>
    <row r="49040" spans="39:39">
      <c r="AM49040" s="445"/>
    </row>
    <row r="49041" spans="39:39">
      <c r="AM49041" s="445"/>
    </row>
    <row r="49042" spans="39:39">
      <c r="AM49042" s="445"/>
    </row>
    <row r="49043" spans="39:39">
      <c r="AM49043" s="445"/>
    </row>
    <row r="49044" spans="39:39">
      <c r="AM49044" s="445"/>
    </row>
    <row r="49045" spans="39:39">
      <c r="AM49045" s="445"/>
    </row>
    <row r="49046" spans="39:39">
      <c r="AM49046" s="445"/>
    </row>
    <row r="49047" spans="39:39">
      <c r="AM49047" s="445"/>
    </row>
    <row r="49048" spans="39:39">
      <c r="AM49048" s="445"/>
    </row>
    <row r="49049" spans="39:39">
      <c r="AM49049" s="445"/>
    </row>
    <row r="49050" spans="39:39">
      <c r="AM49050" s="445"/>
    </row>
    <row r="49051" spans="39:39">
      <c r="AM49051" s="445"/>
    </row>
    <row r="49052" spans="39:39">
      <c r="AM49052" s="445"/>
    </row>
    <row r="49053" spans="39:39">
      <c r="AM49053" s="445"/>
    </row>
    <row r="49054" spans="39:39">
      <c r="AM49054" s="445"/>
    </row>
    <row r="49055" spans="39:39">
      <c r="AM49055" s="445"/>
    </row>
    <row r="49056" spans="39:39">
      <c r="AM49056" s="445"/>
    </row>
    <row r="49057" spans="39:39">
      <c r="AM49057" s="445"/>
    </row>
    <row r="49058" spans="39:39">
      <c r="AM49058" s="445"/>
    </row>
    <row r="49059" spans="39:39">
      <c r="AM49059" s="445"/>
    </row>
    <row r="49060" spans="39:39">
      <c r="AM49060" s="445"/>
    </row>
    <row r="49061" spans="39:39">
      <c r="AM49061" s="445"/>
    </row>
    <row r="49062" spans="39:39">
      <c r="AM49062" s="445"/>
    </row>
    <row r="49063" spans="39:39">
      <c r="AM49063" s="445"/>
    </row>
    <row r="49064" spans="39:39">
      <c r="AM49064" s="445"/>
    </row>
    <row r="49065" spans="39:39">
      <c r="AM49065" s="445"/>
    </row>
    <row r="49066" spans="39:39">
      <c r="AM49066" s="445"/>
    </row>
    <row r="49067" spans="39:39">
      <c r="AM49067" s="445"/>
    </row>
    <row r="49068" spans="39:39">
      <c r="AM49068" s="445"/>
    </row>
    <row r="49069" spans="39:39">
      <c r="AM49069" s="445"/>
    </row>
    <row r="49070" spans="39:39">
      <c r="AM49070" s="445"/>
    </row>
    <row r="49071" spans="39:39">
      <c r="AM49071" s="445"/>
    </row>
    <row r="49072" spans="39:39">
      <c r="AM49072" s="445"/>
    </row>
    <row r="49073" spans="39:39">
      <c r="AM49073" s="445"/>
    </row>
    <row r="49074" spans="39:39">
      <c r="AM49074" s="445"/>
    </row>
    <row r="49075" spans="39:39">
      <c r="AM49075" s="445"/>
    </row>
    <row r="49076" spans="39:39">
      <c r="AM49076" s="445"/>
    </row>
    <row r="49077" spans="39:39">
      <c r="AM49077" s="445"/>
    </row>
    <row r="49078" spans="39:39">
      <c r="AM49078" s="445"/>
    </row>
    <row r="49079" spans="39:39">
      <c r="AM49079" s="445"/>
    </row>
    <row r="49080" spans="39:39">
      <c r="AM49080" s="445"/>
    </row>
    <row r="49081" spans="39:39">
      <c r="AM49081" s="445"/>
    </row>
    <row r="49082" spans="39:39">
      <c r="AM49082" s="445"/>
    </row>
    <row r="49083" spans="39:39">
      <c r="AM49083" s="445"/>
    </row>
    <row r="49084" spans="39:39">
      <c r="AM49084" s="445"/>
    </row>
    <row r="49085" spans="39:39">
      <c r="AM49085" s="445"/>
    </row>
    <row r="49086" spans="39:39">
      <c r="AM49086" s="445"/>
    </row>
    <row r="49087" spans="39:39">
      <c r="AM49087" s="445"/>
    </row>
    <row r="49088" spans="39:39">
      <c r="AM49088" s="445"/>
    </row>
    <row r="49089" spans="39:39">
      <c r="AM49089" s="445"/>
    </row>
    <row r="49090" spans="39:39">
      <c r="AM49090" s="445"/>
    </row>
    <row r="49091" spans="39:39">
      <c r="AM49091" s="445"/>
    </row>
    <row r="49092" spans="39:39">
      <c r="AM49092" s="445"/>
    </row>
    <row r="49093" spans="39:39">
      <c r="AM49093" s="445"/>
    </row>
    <row r="49094" spans="39:39">
      <c r="AM49094" s="445"/>
    </row>
    <row r="49095" spans="39:39">
      <c r="AM49095" s="445"/>
    </row>
    <row r="49096" spans="39:39">
      <c r="AM49096" s="445"/>
    </row>
    <row r="49097" spans="39:39">
      <c r="AM49097" s="445"/>
    </row>
    <row r="49098" spans="39:39">
      <c r="AM49098" s="445"/>
    </row>
    <row r="49099" spans="39:39">
      <c r="AM49099" s="445"/>
    </row>
    <row r="49100" spans="39:39">
      <c r="AM49100" s="445"/>
    </row>
    <row r="49101" spans="39:39">
      <c r="AM49101" s="445"/>
    </row>
    <row r="49102" spans="39:39">
      <c r="AM49102" s="445"/>
    </row>
    <row r="49103" spans="39:39">
      <c r="AM49103" s="445"/>
    </row>
    <row r="49104" spans="39:39">
      <c r="AM49104" s="445"/>
    </row>
    <row r="49105" spans="39:39">
      <c r="AM49105" s="445"/>
    </row>
    <row r="49106" spans="39:39">
      <c r="AM49106" s="445"/>
    </row>
    <row r="49107" spans="39:39">
      <c r="AM49107" s="445"/>
    </row>
    <row r="49108" spans="39:39">
      <c r="AM49108" s="445"/>
    </row>
    <row r="49109" spans="39:39">
      <c r="AM49109" s="445"/>
    </row>
    <row r="49110" spans="39:39">
      <c r="AM49110" s="445"/>
    </row>
    <row r="49111" spans="39:39">
      <c r="AM49111" s="445"/>
    </row>
    <row r="49112" spans="39:39">
      <c r="AM49112" s="445"/>
    </row>
    <row r="49113" spans="39:39">
      <c r="AM49113" s="445"/>
    </row>
    <row r="49114" spans="39:39">
      <c r="AM49114" s="445"/>
    </row>
    <row r="49115" spans="39:39">
      <c r="AM49115" s="445"/>
    </row>
    <row r="49116" spans="39:39">
      <c r="AM49116" s="445"/>
    </row>
    <row r="49117" spans="39:39">
      <c r="AM49117" s="445"/>
    </row>
    <row r="49118" spans="39:39">
      <c r="AM49118" s="445"/>
    </row>
    <row r="49119" spans="39:39">
      <c r="AM49119" s="445"/>
    </row>
    <row r="49120" spans="39:39">
      <c r="AM49120" s="445"/>
    </row>
    <row r="49121" spans="39:39">
      <c r="AM49121" s="445"/>
    </row>
    <row r="49122" spans="39:39">
      <c r="AM49122" s="445"/>
    </row>
    <row r="49123" spans="39:39">
      <c r="AM49123" s="445"/>
    </row>
    <row r="49124" spans="39:39">
      <c r="AM49124" s="445"/>
    </row>
    <row r="49125" spans="39:39">
      <c r="AM49125" s="445"/>
    </row>
    <row r="49126" spans="39:39">
      <c r="AM49126" s="445"/>
    </row>
    <row r="49127" spans="39:39">
      <c r="AM49127" s="445"/>
    </row>
    <row r="49128" spans="39:39">
      <c r="AM49128" s="445"/>
    </row>
    <row r="49129" spans="39:39">
      <c r="AM49129" s="445"/>
    </row>
    <row r="49130" spans="39:39">
      <c r="AM49130" s="445"/>
    </row>
    <row r="49131" spans="39:39">
      <c r="AM49131" s="445"/>
    </row>
    <row r="49132" spans="39:39">
      <c r="AM49132" s="445"/>
    </row>
    <row r="49133" spans="39:39">
      <c r="AM49133" s="445"/>
    </row>
    <row r="49134" spans="39:39">
      <c r="AM49134" s="445"/>
    </row>
    <row r="49135" spans="39:39">
      <c r="AM49135" s="445"/>
    </row>
    <row r="49136" spans="39:39">
      <c r="AM49136" s="445"/>
    </row>
    <row r="49137" spans="39:39">
      <c r="AM49137" s="445"/>
    </row>
    <row r="49138" spans="39:39">
      <c r="AM49138" s="445"/>
    </row>
    <row r="49139" spans="39:39">
      <c r="AM49139" s="445"/>
    </row>
    <row r="49140" spans="39:39">
      <c r="AM49140" s="445"/>
    </row>
    <row r="49141" spans="39:39">
      <c r="AM49141" s="445"/>
    </row>
    <row r="49142" spans="39:39">
      <c r="AM49142" s="445"/>
    </row>
    <row r="49143" spans="39:39">
      <c r="AM49143" s="445"/>
    </row>
    <row r="49144" spans="39:39">
      <c r="AM49144" s="445"/>
    </row>
    <row r="49145" spans="39:39">
      <c r="AM49145" s="445"/>
    </row>
    <row r="49146" spans="39:39">
      <c r="AM49146" s="445"/>
    </row>
    <row r="49147" spans="39:39">
      <c r="AM49147" s="445"/>
    </row>
    <row r="49148" spans="39:39">
      <c r="AM49148" s="445"/>
    </row>
    <row r="49149" spans="39:39">
      <c r="AM49149" s="445"/>
    </row>
    <row r="49150" spans="39:39">
      <c r="AM49150" s="445"/>
    </row>
    <row r="49151" spans="39:39">
      <c r="AM49151" s="445"/>
    </row>
    <row r="49152" spans="39:39">
      <c r="AM49152" s="445"/>
    </row>
    <row r="49153" spans="39:39">
      <c r="AM49153" s="445"/>
    </row>
    <row r="49154" spans="39:39">
      <c r="AM49154" s="445"/>
    </row>
    <row r="49155" spans="39:39">
      <c r="AM49155" s="445"/>
    </row>
    <row r="49156" spans="39:39">
      <c r="AM49156" s="445"/>
    </row>
    <row r="49157" spans="39:39">
      <c r="AM49157" s="445"/>
    </row>
    <row r="49158" spans="39:39">
      <c r="AM49158" s="445"/>
    </row>
    <row r="49159" spans="39:39">
      <c r="AM49159" s="445"/>
    </row>
    <row r="49160" spans="39:39">
      <c r="AM49160" s="445"/>
    </row>
    <row r="49161" spans="39:39">
      <c r="AM49161" s="445"/>
    </row>
    <row r="49162" spans="39:39">
      <c r="AM49162" s="445"/>
    </row>
    <row r="49163" spans="39:39">
      <c r="AM49163" s="445"/>
    </row>
    <row r="49164" spans="39:39">
      <c r="AM49164" s="445"/>
    </row>
    <row r="49165" spans="39:39">
      <c r="AM49165" s="445"/>
    </row>
    <row r="49166" spans="39:39">
      <c r="AM49166" s="445"/>
    </row>
    <row r="49167" spans="39:39">
      <c r="AM49167" s="445"/>
    </row>
    <row r="49168" spans="39:39">
      <c r="AM49168" s="445"/>
    </row>
    <row r="49169" spans="39:39">
      <c r="AM49169" s="445"/>
    </row>
    <row r="49170" spans="39:39">
      <c r="AM49170" s="445"/>
    </row>
    <row r="49171" spans="39:39">
      <c r="AM49171" s="445"/>
    </row>
    <row r="49172" spans="39:39">
      <c r="AM49172" s="445"/>
    </row>
    <row r="49173" spans="39:39">
      <c r="AM49173" s="445"/>
    </row>
    <row r="49174" spans="39:39">
      <c r="AM49174" s="445"/>
    </row>
    <row r="49175" spans="39:39">
      <c r="AM49175" s="445"/>
    </row>
    <row r="49176" spans="39:39">
      <c r="AM49176" s="445"/>
    </row>
    <row r="49177" spans="39:39">
      <c r="AM49177" s="445"/>
    </row>
    <row r="49178" spans="39:39">
      <c r="AM49178" s="445"/>
    </row>
    <row r="49179" spans="39:39">
      <c r="AM49179" s="445"/>
    </row>
    <row r="49180" spans="39:39">
      <c r="AM49180" s="445"/>
    </row>
    <row r="49181" spans="39:39">
      <c r="AM49181" s="445"/>
    </row>
    <row r="49182" spans="39:39">
      <c r="AM49182" s="445"/>
    </row>
    <row r="49183" spans="39:39">
      <c r="AM49183" s="445"/>
    </row>
    <row r="49184" spans="39:39">
      <c r="AM49184" s="445"/>
    </row>
    <row r="49185" spans="39:39">
      <c r="AM49185" s="445"/>
    </row>
    <row r="49186" spans="39:39">
      <c r="AM49186" s="445"/>
    </row>
    <row r="49187" spans="39:39">
      <c r="AM49187" s="445"/>
    </row>
    <row r="49188" spans="39:39">
      <c r="AM49188" s="445"/>
    </row>
    <row r="49189" spans="39:39">
      <c r="AM49189" s="445"/>
    </row>
    <row r="49190" spans="39:39">
      <c r="AM49190" s="445"/>
    </row>
    <row r="49191" spans="39:39">
      <c r="AM49191" s="445"/>
    </row>
    <row r="49192" spans="39:39">
      <c r="AM49192" s="445"/>
    </row>
    <row r="49193" spans="39:39">
      <c r="AM49193" s="445"/>
    </row>
    <row r="49194" spans="39:39">
      <c r="AM49194" s="445"/>
    </row>
    <row r="49195" spans="39:39">
      <c r="AM49195" s="445"/>
    </row>
    <row r="49196" spans="39:39">
      <c r="AM49196" s="445"/>
    </row>
    <row r="49197" spans="39:39">
      <c r="AM49197" s="445"/>
    </row>
    <row r="49198" spans="39:39">
      <c r="AM49198" s="445"/>
    </row>
    <row r="49199" spans="39:39">
      <c r="AM49199" s="445"/>
    </row>
    <row r="49200" spans="39:39">
      <c r="AM49200" s="445"/>
    </row>
    <row r="49201" spans="39:39">
      <c r="AM49201" s="445"/>
    </row>
    <row r="49202" spans="39:39">
      <c r="AM49202" s="445"/>
    </row>
    <row r="49203" spans="39:39">
      <c r="AM49203" s="445"/>
    </row>
    <row r="49204" spans="39:39">
      <c r="AM49204" s="445"/>
    </row>
    <row r="49205" spans="39:39">
      <c r="AM49205" s="445"/>
    </row>
    <row r="49206" spans="39:39">
      <c r="AM49206" s="445"/>
    </row>
    <row r="49207" spans="39:39">
      <c r="AM49207" s="445"/>
    </row>
    <row r="49208" spans="39:39">
      <c r="AM49208" s="445"/>
    </row>
    <row r="49209" spans="39:39">
      <c r="AM49209" s="445"/>
    </row>
    <row r="49210" spans="39:39">
      <c r="AM49210" s="445"/>
    </row>
    <row r="49211" spans="39:39">
      <c r="AM49211" s="445"/>
    </row>
    <row r="49212" spans="39:39">
      <c r="AM49212" s="445"/>
    </row>
    <row r="49213" spans="39:39">
      <c r="AM49213" s="445"/>
    </row>
    <row r="49214" spans="39:39">
      <c r="AM49214" s="445"/>
    </row>
    <row r="49215" spans="39:39">
      <c r="AM49215" s="445"/>
    </row>
    <row r="49216" spans="39:39">
      <c r="AM49216" s="445"/>
    </row>
    <row r="49217" spans="39:39">
      <c r="AM49217" s="445"/>
    </row>
    <row r="49218" spans="39:39">
      <c r="AM49218" s="445"/>
    </row>
    <row r="49219" spans="39:39">
      <c r="AM49219" s="445"/>
    </row>
    <row r="49220" spans="39:39">
      <c r="AM49220" s="445"/>
    </row>
    <row r="49221" spans="39:39">
      <c r="AM49221" s="445"/>
    </row>
    <row r="49222" spans="39:39">
      <c r="AM49222" s="445"/>
    </row>
    <row r="49223" spans="39:39">
      <c r="AM49223" s="445"/>
    </row>
    <row r="49224" spans="39:39">
      <c r="AM49224" s="445"/>
    </row>
    <row r="49225" spans="39:39">
      <c r="AM49225" s="445"/>
    </row>
    <row r="49226" spans="39:39">
      <c r="AM49226" s="445"/>
    </row>
    <row r="49227" spans="39:39">
      <c r="AM49227" s="445"/>
    </row>
    <row r="49228" spans="39:39">
      <c r="AM49228" s="445"/>
    </row>
    <row r="49229" spans="39:39">
      <c r="AM49229" s="445"/>
    </row>
    <row r="49230" spans="39:39">
      <c r="AM49230" s="445"/>
    </row>
    <row r="49231" spans="39:39">
      <c r="AM49231" s="445"/>
    </row>
    <row r="49232" spans="39:39">
      <c r="AM49232" s="445"/>
    </row>
    <row r="49233" spans="39:39">
      <c r="AM49233" s="445"/>
    </row>
    <row r="49234" spans="39:39">
      <c r="AM49234" s="445"/>
    </row>
    <row r="49235" spans="39:39">
      <c r="AM49235" s="445"/>
    </row>
    <row r="49236" spans="39:39">
      <c r="AM49236" s="445"/>
    </row>
    <row r="49237" spans="39:39">
      <c r="AM49237" s="445"/>
    </row>
    <row r="49238" spans="39:39">
      <c r="AM49238" s="445"/>
    </row>
    <row r="49239" spans="39:39">
      <c r="AM49239" s="445"/>
    </row>
    <row r="49240" spans="39:39">
      <c r="AM49240" s="445"/>
    </row>
    <row r="49241" spans="39:39">
      <c r="AM49241" s="445"/>
    </row>
    <row r="49242" spans="39:39">
      <c r="AM49242" s="445"/>
    </row>
    <row r="49243" spans="39:39">
      <c r="AM49243" s="445"/>
    </row>
    <row r="49244" spans="39:39">
      <c r="AM49244" s="445"/>
    </row>
    <row r="49245" spans="39:39">
      <c r="AM49245" s="445"/>
    </row>
    <row r="49246" spans="39:39">
      <c r="AM49246" s="445"/>
    </row>
    <row r="49247" spans="39:39">
      <c r="AM49247" s="445"/>
    </row>
    <row r="49248" spans="39:39">
      <c r="AM49248" s="445"/>
    </row>
    <row r="49249" spans="39:39">
      <c r="AM49249" s="445"/>
    </row>
    <row r="49250" spans="39:39">
      <c r="AM49250" s="445"/>
    </row>
    <row r="49251" spans="39:39">
      <c r="AM49251" s="445"/>
    </row>
    <row r="49252" spans="39:39">
      <c r="AM49252" s="445"/>
    </row>
    <row r="49253" spans="39:39">
      <c r="AM49253" s="445"/>
    </row>
    <row r="49254" spans="39:39">
      <c r="AM49254" s="445"/>
    </row>
    <row r="49255" spans="39:39">
      <c r="AM49255" s="445"/>
    </row>
    <row r="49256" spans="39:39">
      <c r="AM49256" s="445"/>
    </row>
    <row r="49257" spans="39:39">
      <c r="AM49257" s="445"/>
    </row>
    <row r="49258" spans="39:39">
      <c r="AM49258" s="445"/>
    </row>
    <row r="49259" spans="39:39">
      <c r="AM49259" s="445"/>
    </row>
    <row r="49260" spans="39:39">
      <c r="AM49260" s="445"/>
    </row>
    <row r="49261" spans="39:39">
      <c r="AM49261" s="445"/>
    </row>
    <row r="49262" spans="39:39">
      <c r="AM49262" s="445"/>
    </row>
    <row r="49263" spans="39:39">
      <c r="AM49263" s="445"/>
    </row>
    <row r="49264" spans="39:39">
      <c r="AM49264" s="445"/>
    </row>
    <row r="49265" spans="39:39">
      <c r="AM49265" s="445"/>
    </row>
    <row r="49266" spans="39:39">
      <c r="AM49266" s="445"/>
    </row>
    <row r="49267" spans="39:39">
      <c r="AM49267" s="445"/>
    </row>
    <row r="49268" spans="39:39">
      <c r="AM49268" s="445"/>
    </row>
    <row r="49269" spans="39:39">
      <c r="AM49269" s="445"/>
    </row>
    <row r="49270" spans="39:39">
      <c r="AM49270" s="445"/>
    </row>
    <row r="49271" spans="39:39">
      <c r="AM49271" s="445"/>
    </row>
    <row r="49272" spans="39:39">
      <c r="AM49272" s="445"/>
    </row>
    <row r="49273" spans="39:39">
      <c r="AM49273" s="445"/>
    </row>
    <row r="49274" spans="39:39">
      <c r="AM49274" s="445"/>
    </row>
    <row r="49275" spans="39:39">
      <c r="AM49275" s="445"/>
    </row>
    <row r="49276" spans="39:39">
      <c r="AM49276" s="445"/>
    </row>
    <row r="49277" spans="39:39">
      <c r="AM49277" s="445"/>
    </row>
    <row r="49278" spans="39:39">
      <c r="AM49278" s="445"/>
    </row>
    <row r="49279" spans="39:39">
      <c r="AM49279" s="445"/>
    </row>
    <row r="49280" spans="39:39">
      <c r="AM49280" s="445"/>
    </row>
    <row r="49281" spans="39:39">
      <c r="AM49281" s="445"/>
    </row>
    <row r="49282" spans="39:39">
      <c r="AM49282" s="445"/>
    </row>
    <row r="49283" spans="39:39">
      <c r="AM49283" s="445"/>
    </row>
    <row r="49284" spans="39:39">
      <c r="AM49284" s="445"/>
    </row>
    <row r="49285" spans="39:39">
      <c r="AM49285" s="445"/>
    </row>
    <row r="49286" spans="39:39">
      <c r="AM49286" s="445"/>
    </row>
    <row r="49287" spans="39:39">
      <c r="AM49287" s="445"/>
    </row>
    <row r="49288" spans="39:39">
      <c r="AM49288" s="445"/>
    </row>
    <row r="49289" spans="39:39">
      <c r="AM49289" s="445"/>
    </row>
    <row r="49290" spans="39:39">
      <c r="AM49290" s="445"/>
    </row>
    <row r="49291" spans="39:39">
      <c r="AM49291" s="445"/>
    </row>
    <row r="49292" spans="39:39">
      <c r="AM49292" s="445"/>
    </row>
    <row r="49293" spans="39:39">
      <c r="AM49293" s="445"/>
    </row>
    <row r="49294" spans="39:39">
      <c r="AM49294" s="445"/>
    </row>
    <row r="49295" spans="39:39">
      <c r="AM49295" s="445"/>
    </row>
    <row r="49296" spans="39:39">
      <c r="AM49296" s="445"/>
    </row>
    <row r="49297" spans="39:39">
      <c r="AM49297" s="445"/>
    </row>
    <row r="49298" spans="39:39">
      <c r="AM49298" s="445"/>
    </row>
    <row r="49299" spans="39:39">
      <c r="AM49299" s="445"/>
    </row>
    <row r="49300" spans="39:39">
      <c r="AM49300" s="445"/>
    </row>
    <row r="49301" spans="39:39">
      <c r="AM49301" s="445"/>
    </row>
    <row r="49302" spans="39:39">
      <c r="AM49302" s="445"/>
    </row>
    <row r="49303" spans="39:39">
      <c r="AM49303" s="445"/>
    </row>
    <row r="49304" spans="39:39">
      <c r="AM49304" s="445"/>
    </row>
    <row r="49305" spans="39:39">
      <c r="AM49305" s="445"/>
    </row>
    <row r="49306" spans="39:39">
      <c r="AM49306" s="445"/>
    </row>
    <row r="49307" spans="39:39">
      <c r="AM49307" s="445"/>
    </row>
    <row r="49308" spans="39:39">
      <c r="AM49308" s="445"/>
    </row>
    <row r="49309" spans="39:39">
      <c r="AM49309" s="445"/>
    </row>
    <row r="49310" spans="39:39">
      <c r="AM49310" s="445"/>
    </row>
    <row r="49311" spans="39:39">
      <c r="AM49311" s="445"/>
    </row>
    <row r="49312" spans="39:39">
      <c r="AM49312" s="445"/>
    </row>
    <row r="49313" spans="39:39">
      <c r="AM49313" s="445"/>
    </row>
    <row r="49314" spans="39:39">
      <c r="AM49314" s="445"/>
    </row>
    <row r="49315" spans="39:39">
      <c r="AM49315" s="445"/>
    </row>
    <row r="49316" spans="39:39">
      <c r="AM49316" s="445"/>
    </row>
    <row r="49317" spans="39:39">
      <c r="AM49317" s="445"/>
    </row>
    <row r="49318" spans="39:39">
      <c r="AM49318" s="445"/>
    </row>
    <row r="49319" spans="39:39">
      <c r="AM49319" s="445"/>
    </row>
    <row r="49320" spans="39:39">
      <c r="AM49320" s="445"/>
    </row>
    <row r="49321" spans="39:39">
      <c r="AM49321" s="445"/>
    </row>
    <row r="49322" spans="39:39">
      <c r="AM49322" s="445"/>
    </row>
    <row r="49323" spans="39:39">
      <c r="AM49323" s="445"/>
    </row>
    <row r="49324" spans="39:39">
      <c r="AM49324" s="445"/>
    </row>
    <row r="49325" spans="39:39">
      <c r="AM49325" s="445"/>
    </row>
    <row r="49326" spans="39:39">
      <c r="AM49326" s="445"/>
    </row>
    <row r="49327" spans="39:39">
      <c r="AM49327" s="445"/>
    </row>
    <row r="49328" spans="39:39">
      <c r="AM49328" s="445"/>
    </row>
    <row r="49329" spans="39:39">
      <c r="AM49329" s="445"/>
    </row>
    <row r="49330" spans="39:39">
      <c r="AM49330" s="445"/>
    </row>
    <row r="49331" spans="39:39">
      <c r="AM49331" s="445"/>
    </row>
    <row r="49332" spans="39:39">
      <c r="AM49332" s="445"/>
    </row>
    <row r="49333" spans="39:39">
      <c r="AM49333" s="445"/>
    </row>
    <row r="49334" spans="39:39">
      <c r="AM49334" s="445"/>
    </row>
    <row r="49335" spans="39:39">
      <c r="AM49335" s="445"/>
    </row>
    <row r="49336" spans="39:39">
      <c r="AM49336" s="445"/>
    </row>
    <row r="49337" spans="39:39">
      <c r="AM49337" s="445"/>
    </row>
    <row r="49338" spans="39:39">
      <c r="AM49338" s="445"/>
    </row>
    <row r="49339" spans="39:39">
      <c r="AM49339" s="445"/>
    </row>
    <row r="49340" spans="39:39">
      <c r="AM49340" s="445"/>
    </row>
    <row r="49341" spans="39:39">
      <c r="AM49341" s="445"/>
    </row>
    <row r="49342" spans="39:39">
      <c r="AM49342" s="445"/>
    </row>
    <row r="49343" spans="39:39">
      <c r="AM49343" s="445"/>
    </row>
    <row r="49344" spans="39:39">
      <c r="AM49344" s="445"/>
    </row>
    <row r="49345" spans="39:39">
      <c r="AM49345" s="445"/>
    </row>
    <row r="49346" spans="39:39">
      <c r="AM49346" s="445"/>
    </row>
    <row r="49347" spans="39:39">
      <c r="AM49347" s="445"/>
    </row>
    <row r="49348" spans="39:39">
      <c r="AM49348" s="445"/>
    </row>
    <row r="49349" spans="39:39">
      <c r="AM49349" s="445"/>
    </row>
    <row r="49350" spans="39:39">
      <c r="AM49350" s="445"/>
    </row>
    <row r="49351" spans="39:39">
      <c r="AM49351" s="445"/>
    </row>
    <row r="49352" spans="39:39">
      <c r="AM49352" s="445"/>
    </row>
    <row r="49353" spans="39:39">
      <c r="AM49353" s="445"/>
    </row>
    <row r="49354" spans="39:39">
      <c r="AM49354" s="445"/>
    </row>
    <row r="49355" spans="39:39">
      <c r="AM49355" s="445"/>
    </row>
    <row r="49356" spans="39:39">
      <c r="AM49356" s="445"/>
    </row>
    <row r="49357" spans="39:39">
      <c r="AM49357" s="445"/>
    </row>
    <row r="49358" spans="39:39">
      <c r="AM49358" s="445"/>
    </row>
    <row r="49359" spans="39:39">
      <c r="AM49359" s="445"/>
    </row>
    <row r="49360" spans="39:39">
      <c r="AM49360" s="445"/>
    </row>
    <row r="49361" spans="39:39">
      <c r="AM49361" s="445"/>
    </row>
    <row r="49362" spans="39:39">
      <c r="AM49362" s="445"/>
    </row>
    <row r="49363" spans="39:39">
      <c r="AM49363" s="445"/>
    </row>
    <row r="49364" spans="39:39">
      <c r="AM49364" s="445"/>
    </row>
    <row r="49365" spans="39:39">
      <c r="AM49365" s="445"/>
    </row>
    <row r="49366" spans="39:39">
      <c r="AM49366" s="445"/>
    </row>
    <row r="49367" spans="39:39">
      <c r="AM49367" s="445"/>
    </row>
    <row r="49368" spans="39:39">
      <c r="AM49368" s="445"/>
    </row>
    <row r="49369" spans="39:39">
      <c r="AM49369" s="445"/>
    </row>
    <row r="49370" spans="39:39">
      <c r="AM49370" s="445"/>
    </row>
    <row r="49371" spans="39:39">
      <c r="AM49371" s="445"/>
    </row>
    <row r="49372" spans="39:39">
      <c r="AM49372" s="445"/>
    </row>
    <row r="49373" spans="39:39">
      <c r="AM49373" s="445"/>
    </row>
    <row r="49374" spans="39:39">
      <c r="AM49374" s="445"/>
    </row>
    <row r="49375" spans="39:39">
      <c r="AM49375" s="445"/>
    </row>
    <row r="49376" spans="39:39">
      <c r="AM49376" s="445"/>
    </row>
    <row r="49377" spans="39:39">
      <c r="AM49377" s="445"/>
    </row>
    <row r="49378" spans="39:39">
      <c r="AM49378" s="445"/>
    </row>
    <row r="49379" spans="39:39">
      <c r="AM49379" s="445"/>
    </row>
    <row r="49380" spans="39:39">
      <c r="AM49380" s="445"/>
    </row>
    <row r="49381" spans="39:39">
      <c r="AM49381" s="445"/>
    </row>
    <row r="49382" spans="39:39">
      <c r="AM49382" s="445"/>
    </row>
    <row r="49383" spans="39:39">
      <c r="AM49383" s="445"/>
    </row>
    <row r="49384" spans="39:39">
      <c r="AM49384" s="445"/>
    </row>
    <row r="49385" spans="39:39">
      <c r="AM49385" s="445"/>
    </row>
    <row r="49386" spans="39:39">
      <c r="AM49386" s="445"/>
    </row>
    <row r="49387" spans="39:39">
      <c r="AM49387" s="445"/>
    </row>
    <row r="49388" spans="39:39">
      <c r="AM49388" s="445"/>
    </row>
    <row r="49389" spans="39:39">
      <c r="AM49389" s="445"/>
    </row>
    <row r="49390" spans="39:39">
      <c r="AM49390" s="445"/>
    </row>
    <row r="49391" spans="39:39">
      <c r="AM49391" s="445"/>
    </row>
    <row r="49392" spans="39:39">
      <c r="AM49392" s="445"/>
    </row>
    <row r="49393" spans="39:39">
      <c r="AM49393" s="445"/>
    </row>
    <row r="49394" spans="39:39">
      <c r="AM49394" s="445"/>
    </row>
    <row r="49395" spans="39:39">
      <c r="AM49395" s="445"/>
    </row>
    <row r="49396" spans="39:39">
      <c r="AM49396" s="445"/>
    </row>
    <row r="49397" spans="39:39">
      <c r="AM49397" s="445"/>
    </row>
    <row r="49398" spans="39:39">
      <c r="AM49398" s="445"/>
    </row>
    <row r="49399" spans="39:39">
      <c r="AM49399" s="445"/>
    </row>
    <row r="49400" spans="39:39">
      <c r="AM49400" s="445"/>
    </row>
    <row r="49401" spans="39:39">
      <c r="AM49401" s="445"/>
    </row>
    <row r="49402" spans="39:39">
      <c r="AM49402" s="445"/>
    </row>
    <row r="49403" spans="39:39">
      <c r="AM49403" s="445"/>
    </row>
    <row r="49404" spans="39:39">
      <c r="AM49404" s="445"/>
    </row>
    <row r="49405" spans="39:39">
      <c r="AM49405" s="445"/>
    </row>
    <row r="49406" spans="39:39">
      <c r="AM49406" s="445"/>
    </row>
    <row r="49407" spans="39:39">
      <c r="AM49407" s="445"/>
    </row>
    <row r="49408" spans="39:39">
      <c r="AM49408" s="445"/>
    </row>
    <row r="49409" spans="39:39">
      <c r="AM49409" s="445"/>
    </row>
    <row r="49410" spans="39:39">
      <c r="AM49410" s="445"/>
    </row>
    <row r="49411" spans="39:39">
      <c r="AM49411" s="445"/>
    </row>
    <row r="49412" spans="39:39">
      <c r="AM49412" s="445"/>
    </row>
    <row r="49413" spans="39:39">
      <c r="AM49413" s="445"/>
    </row>
    <row r="49414" spans="39:39">
      <c r="AM49414" s="445"/>
    </row>
    <row r="49415" spans="39:39">
      <c r="AM49415" s="445"/>
    </row>
    <row r="49416" spans="39:39">
      <c r="AM49416" s="445"/>
    </row>
    <row r="49417" spans="39:39">
      <c r="AM49417" s="445"/>
    </row>
    <row r="49418" spans="39:39">
      <c r="AM49418" s="445"/>
    </row>
    <row r="49419" spans="39:39">
      <c r="AM49419" s="445"/>
    </row>
    <row r="49420" spans="39:39">
      <c r="AM49420" s="445"/>
    </row>
    <row r="49421" spans="39:39">
      <c r="AM49421" s="445"/>
    </row>
    <row r="49422" spans="39:39">
      <c r="AM49422" s="445"/>
    </row>
    <row r="49423" spans="39:39">
      <c r="AM49423" s="445"/>
    </row>
    <row r="49424" spans="39:39">
      <c r="AM49424" s="445"/>
    </row>
    <row r="49425" spans="39:39">
      <c r="AM49425" s="445"/>
    </row>
    <row r="49426" spans="39:39">
      <c r="AM49426" s="445"/>
    </row>
    <row r="49427" spans="39:39">
      <c r="AM49427" s="445"/>
    </row>
    <row r="49428" spans="39:39">
      <c r="AM49428" s="445"/>
    </row>
    <row r="49429" spans="39:39">
      <c r="AM49429" s="445"/>
    </row>
    <row r="49430" spans="39:39">
      <c r="AM49430" s="445"/>
    </row>
    <row r="49431" spans="39:39">
      <c r="AM49431" s="445"/>
    </row>
    <row r="49432" spans="39:39">
      <c r="AM49432" s="445"/>
    </row>
    <row r="49433" spans="39:39">
      <c r="AM49433" s="445"/>
    </row>
    <row r="49434" spans="39:39">
      <c r="AM49434" s="445"/>
    </row>
    <row r="49435" spans="39:39">
      <c r="AM49435" s="445"/>
    </row>
    <row r="49436" spans="39:39">
      <c r="AM49436" s="445"/>
    </row>
    <row r="49437" spans="39:39">
      <c r="AM49437" s="445"/>
    </row>
    <row r="49438" spans="39:39">
      <c r="AM49438" s="445"/>
    </row>
    <row r="49439" spans="39:39">
      <c r="AM49439" s="445"/>
    </row>
    <row r="49440" spans="39:39">
      <c r="AM49440" s="445"/>
    </row>
    <row r="49441" spans="39:39">
      <c r="AM49441" s="445"/>
    </row>
    <row r="49442" spans="39:39">
      <c r="AM49442" s="445"/>
    </row>
    <row r="49443" spans="39:39">
      <c r="AM49443" s="445"/>
    </row>
    <row r="49444" spans="39:39">
      <c r="AM49444" s="445"/>
    </row>
    <row r="49445" spans="39:39">
      <c r="AM49445" s="445"/>
    </row>
    <row r="49446" spans="39:39">
      <c r="AM49446" s="445"/>
    </row>
    <row r="49447" spans="39:39">
      <c r="AM49447" s="445"/>
    </row>
    <row r="49448" spans="39:39">
      <c r="AM49448" s="445"/>
    </row>
    <row r="49449" spans="39:39">
      <c r="AM49449" s="445"/>
    </row>
    <row r="49450" spans="39:39">
      <c r="AM49450" s="445"/>
    </row>
    <row r="49451" spans="39:39">
      <c r="AM49451" s="445"/>
    </row>
    <row r="49452" spans="39:39">
      <c r="AM49452" s="445"/>
    </row>
    <row r="49453" spans="39:39">
      <c r="AM49453" s="445"/>
    </row>
    <row r="49454" spans="39:39">
      <c r="AM49454" s="445"/>
    </row>
    <row r="49455" spans="39:39">
      <c r="AM49455" s="445"/>
    </row>
    <row r="49456" spans="39:39">
      <c r="AM49456" s="445"/>
    </row>
    <row r="49457" spans="39:39">
      <c r="AM49457" s="445"/>
    </row>
    <row r="49458" spans="39:39">
      <c r="AM49458" s="445"/>
    </row>
    <row r="49459" spans="39:39">
      <c r="AM49459" s="445"/>
    </row>
    <row r="49460" spans="39:39">
      <c r="AM49460" s="445"/>
    </row>
    <row r="49461" spans="39:39">
      <c r="AM49461" s="445"/>
    </row>
    <row r="49462" spans="39:39">
      <c r="AM49462" s="445"/>
    </row>
    <row r="49463" spans="39:39">
      <c r="AM49463" s="445"/>
    </row>
    <row r="49464" spans="39:39">
      <c r="AM49464" s="445"/>
    </row>
    <row r="49465" spans="39:39">
      <c r="AM49465" s="445"/>
    </row>
    <row r="49466" spans="39:39">
      <c r="AM49466" s="445"/>
    </row>
    <row r="49467" spans="39:39">
      <c r="AM49467" s="445"/>
    </row>
    <row r="49468" spans="39:39">
      <c r="AM49468" s="445"/>
    </row>
    <row r="49469" spans="39:39">
      <c r="AM49469" s="445"/>
    </row>
    <row r="49470" spans="39:39">
      <c r="AM49470" s="445"/>
    </row>
    <row r="49471" spans="39:39">
      <c r="AM49471" s="445"/>
    </row>
    <row r="49472" spans="39:39">
      <c r="AM49472" s="445"/>
    </row>
    <row r="49473" spans="39:39">
      <c r="AM49473" s="445"/>
    </row>
    <row r="49474" spans="39:39">
      <c r="AM49474" s="445"/>
    </row>
    <row r="49475" spans="39:39">
      <c r="AM49475" s="445"/>
    </row>
    <row r="49476" spans="39:39">
      <c r="AM49476" s="445"/>
    </row>
    <row r="49477" spans="39:39">
      <c r="AM49477" s="445"/>
    </row>
    <row r="49478" spans="39:39">
      <c r="AM49478" s="445"/>
    </row>
    <row r="49479" spans="39:39">
      <c r="AM49479" s="445"/>
    </row>
    <row r="49480" spans="39:39">
      <c r="AM49480" s="445"/>
    </row>
    <row r="49481" spans="39:39">
      <c r="AM49481" s="445"/>
    </row>
    <row r="49482" spans="39:39">
      <c r="AM49482" s="445"/>
    </row>
    <row r="49483" spans="39:39">
      <c r="AM49483" s="445"/>
    </row>
    <row r="49484" spans="39:39">
      <c r="AM49484" s="445"/>
    </row>
    <row r="49485" spans="39:39">
      <c r="AM49485" s="445"/>
    </row>
    <row r="49486" spans="39:39">
      <c r="AM49486" s="445"/>
    </row>
    <row r="49487" spans="39:39">
      <c r="AM49487" s="445"/>
    </row>
    <row r="49488" spans="39:39">
      <c r="AM49488" s="445"/>
    </row>
    <row r="49489" spans="39:39">
      <c r="AM49489" s="445"/>
    </row>
    <row r="49490" spans="39:39">
      <c r="AM49490" s="445"/>
    </row>
    <row r="49491" spans="39:39">
      <c r="AM49491" s="445"/>
    </row>
    <row r="49492" spans="39:39">
      <c r="AM49492" s="445"/>
    </row>
    <row r="49493" spans="39:39">
      <c r="AM49493" s="445"/>
    </row>
    <row r="49494" spans="39:39">
      <c r="AM49494" s="445"/>
    </row>
    <row r="49495" spans="39:39">
      <c r="AM49495" s="445"/>
    </row>
    <row r="49496" spans="39:39">
      <c r="AM49496" s="445"/>
    </row>
    <row r="49497" spans="39:39">
      <c r="AM49497" s="445"/>
    </row>
    <row r="49498" spans="39:39">
      <c r="AM49498" s="445"/>
    </row>
    <row r="49499" spans="39:39">
      <c r="AM49499" s="445"/>
    </row>
    <row r="49500" spans="39:39">
      <c r="AM49500" s="445"/>
    </row>
    <row r="49501" spans="39:39">
      <c r="AM49501" s="445"/>
    </row>
    <row r="49502" spans="39:39">
      <c r="AM49502" s="445"/>
    </row>
    <row r="49503" spans="39:39">
      <c r="AM49503" s="445"/>
    </row>
    <row r="49504" spans="39:39">
      <c r="AM49504" s="445"/>
    </row>
    <row r="49505" spans="39:39">
      <c r="AM49505" s="445"/>
    </row>
    <row r="49506" spans="39:39">
      <c r="AM49506" s="445"/>
    </row>
    <row r="49507" spans="39:39">
      <c r="AM49507" s="445"/>
    </row>
    <row r="49508" spans="39:39">
      <c r="AM49508" s="445"/>
    </row>
    <row r="49509" spans="39:39">
      <c r="AM49509" s="445"/>
    </row>
    <row r="49510" spans="39:39">
      <c r="AM49510" s="445"/>
    </row>
    <row r="49511" spans="39:39">
      <c r="AM49511" s="445"/>
    </row>
    <row r="49512" spans="39:39">
      <c r="AM49512" s="445"/>
    </row>
    <row r="49513" spans="39:39">
      <c r="AM49513" s="445"/>
    </row>
    <row r="49514" spans="39:39">
      <c r="AM49514" s="445"/>
    </row>
    <row r="49515" spans="39:39">
      <c r="AM49515" s="445"/>
    </row>
    <row r="49516" spans="39:39">
      <c r="AM49516" s="445"/>
    </row>
    <row r="49517" spans="39:39">
      <c r="AM49517" s="445"/>
    </row>
    <row r="49518" spans="39:39">
      <c r="AM49518" s="445"/>
    </row>
    <row r="49519" spans="39:39">
      <c r="AM49519" s="445"/>
    </row>
    <row r="49520" spans="39:39">
      <c r="AM49520" s="445"/>
    </row>
    <row r="49521" spans="39:39">
      <c r="AM49521" s="445"/>
    </row>
    <row r="49522" spans="39:39">
      <c r="AM49522" s="445"/>
    </row>
    <row r="49523" spans="39:39">
      <c r="AM49523" s="445"/>
    </row>
    <row r="49524" spans="39:39">
      <c r="AM49524" s="445"/>
    </row>
    <row r="49525" spans="39:39">
      <c r="AM49525" s="445"/>
    </row>
    <row r="49526" spans="39:39">
      <c r="AM49526" s="445"/>
    </row>
    <row r="49527" spans="39:39">
      <c r="AM49527" s="445"/>
    </row>
    <row r="49528" spans="39:39">
      <c r="AM49528" s="445"/>
    </row>
    <row r="49529" spans="39:39">
      <c r="AM49529" s="445"/>
    </row>
    <row r="49530" spans="39:39">
      <c r="AM49530" s="445"/>
    </row>
    <row r="49531" spans="39:39">
      <c r="AM49531" s="445"/>
    </row>
    <row r="49532" spans="39:39">
      <c r="AM49532" s="445"/>
    </row>
    <row r="49533" spans="39:39">
      <c r="AM49533" s="445"/>
    </row>
    <row r="49534" spans="39:39">
      <c r="AM49534" s="445"/>
    </row>
    <row r="49535" spans="39:39">
      <c r="AM49535" s="445"/>
    </row>
    <row r="49536" spans="39:39">
      <c r="AM49536" s="445"/>
    </row>
    <row r="49537" spans="39:39">
      <c r="AM49537" s="445"/>
    </row>
    <row r="49538" spans="39:39">
      <c r="AM49538" s="445"/>
    </row>
    <row r="49539" spans="39:39">
      <c r="AM49539" s="445"/>
    </row>
    <row r="49540" spans="39:39">
      <c r="AM49540" s="445"/>
    </row>
    <row r="49541" spans="39:39">
      <c r="AM49541" s="445"/>
    </row>
    <row r="49542" spans="39:39">
      <c r="AM49542" s="445"/>
    </row>
    <row r="49543" spans="39:39">
      <c r="AM49543" s="445"/>
    </row>
    <row r="49544" spans="39:39">
      <c r="AM49544" s="445"/>
    </row>
    <row r="49545" spans="39:39">
      <c r="AM49545" s="445"/>
    </row>
    <row r="49546" spans="39:39">
      <c r="AM49546" s="445"/>
    </row>
    <row r="49547" spans="39:39">
      <c r="AM49547" s="445"/>
    </row>
    <row r="49548" spans="39:39">
      <c r="AM49548" s="445"/>
    </row>
    <row r="49549" spans="39:39">
      <c r="AM49549" s="445"/>
    </row>
    <row r="49550" spans="39:39">
      <c r="AM49550" s="445"/>
    </row>
    <row r="49551" spans="39:39">
      <c r="AM49551" s="445"/>
    </row>
    <row r="49552" spans="39:39">
      <c r="AM49552" s="445"/>
    </row>
    <row r="49553" spans="39:39">
      <c r="AM49553" s="445"/>
    </row>
    <row r="49554" spans="39:39">
      <c r="AM49554" s="445"/>
    </row>
    <row r="49555" spans="39:39">
      <c r="AM49555" s="445"/>
    </row>
    <row r="49556" spans="39:39">
      <c r="AM49556" s="445"/>
    </row>
    <row r="49557" spans="39:39">
      <c r="AM49557" s="445"/>
    </row>
    <row r="49558" spans="39:39">
      <c r="AM49558" s="445"/>
    </row>
    <row r="49559" spans="39:39">
      <c r="AM49559" s="445"/>
    </row>
    <row r="49560" spans="39:39">
      <c r="AM49560" s="445"/>
    </row>
    <row r="49561" spans="39:39">
      <c r="AM49561" s="445"/>
    </row>
    <row r="49562" spans="39:39">
      <c r="AM49562" s="445"/>
    </row>
    <row r="49563" spans="39:39">
      <c r="AM49563" s="445"/>
    </row>
    <row r="49564" spans="39:39">
      <c r="AM49564" s="445"/>
    </row>
    <row r="49565" spans="39:39">
      <c r="AM49565" s="445"/>
    </row>
    <row r="49566" spans="39:39">
      <c r="AM49566" s="445"/>
    </row>
    <row r="49567" spans="39:39">
      <c r="AM49567" s="445"/>
    </row>
    <row r="49568" spans="39:39">
      <c r="AM49568" s="445"/>
    </row>
    <row r="49569" spans="39:39">
      <c r="AM49569" s="445"/>
    </row>
    <row r="49570" spans="39:39">
      <c r="AM49570" s="445"/>
    </row>
    <row r="49571" spans="39:39">
      <c r="AM49571" s="445"/>
    </row>
    <row r="49572" spans="39:39">
      <c r="AM49572" s="445"/>
    </row>
    <row r="49573" spans="39:39">
      <c r="AM49573" s="445"/>
    </row>
    <row r="49574" spans="39:39">
      <c r="AM49574" s="445"/>
    </row>
    <row r="49575" spans="39:39">
      <c r="AM49575" s="445"/>
    </row>
    <row r="49576" spans="39:39">
      <c r="AM49576" s="445"/>
    </row>
    <row r="49577" spans="39:39">
      <c r="AM49577" s="445"/>
    </row>
    <row r="49578" spans="39:39">
      <c r="AM49578" s="445"/>
    </row>
    <row r="49579" spans="39:39">
      <c r="AM49579" s="445"/>
    </row>
    <row r="49580" spans="39:39">
      <c r="AM49580" s="445"/>
    </row>
    <row r="49581" spans="39:39">
      <c r="AM49581" s="445"/>
    </row>
    <row r="49582" spans="39:39">
      <c r="AM49582" s="445"/>
    </row>
    <row r="49583" spans="39:39">
      <c r="AM49583" s="445"/>
    </row>
    <row r="49584" spans="39:39">
      <c r="AM49584" s="445"/>
    </row>
    <row r="49585" spans="39:39">
      <c r="AM49585" s="445"/>
    </row>
    <row r="49586" spans="39:39">
      <c r="AM49586" s="445"/>
    </row>
    <row r="49587" spans="39:39">
      <c r="AM49587" s="445"/>
    </row>
    <row r="49588" spans="39:39">
      <c r="AM49588" s="445"/>
    </row>
    <row r="49589" spans="39:39">
      <c r="AM49589" s="445"/>
    </row>
    <row r="49590" spans="39:39">
      <c r="AM49590" s="445"/>
    </row>
    <row r="49591" spans="39:39">
      <c r="AM49591" s="445"/>
    </row>
    <row r="49592" spans="39:39">
      <c r="AM49592" s="445"/>
    </row>
    <row r="49593" spans="39:39">
      <c r="AM49593" s="445"/>
    </row>
    <row r="49594" spans="39:39">
      <c r="AM49594" s="445"/>
    </row>
    <row r="49595" spans="39:39">
      <c r="AM49595" s="445"/>
    </row>
    <row r="49596" spans="39:39">
      <c r="AM49596" s="445"/>
    </row>
    <row r="49597" spans="39:39">
      <c r="AM49597" s="445"/>
    </row>
    <row r="49598" spans="39:39">
      <c r="AM49598" s="445"/>
    </row>
    <row r="49599" spans="39:39">
      <c r="AM49599" s="445"/>
    </row>
    <row r="49600" spans="39:39">
      <c r="AM49600" s="445"/>
    </row>
    <row r="49601" spans="39:39">
      <c r="AM49601" s="445"/>
    </row>
    <row r="49602" spans="39:39">
      <c r="AM49602" s="445"/>
    </row>
    <row r="49603" spans="39:39">
      <c r="AM49603" s="445"/>
    </row>
    <row r="49604" spans="39:39">
      <c r="AM49604" s="445"/>
    </row>
    <row r="49605" spans="39:39">
      <c r="AM49605" s="445"/>
    </row>
    <row r="49606" spans="39:39">
      <c r="AM49606" s="445"/>
    </row>
    <row r="49607" spans="39:39">
      <c r="AM49607" s="445"/>
    </row>
    <row r="49608" spans="39:39">
      <c r="AM49608" s="445"/>
    </row>
    <row r="49609" spans="39:39">
      <c r="AM49609" s="445"/>
    </row>
    <row r="49610" spans="39:39">
      <c r="AM49610" s="445"/>
    </row>
    <row r="49611" spans="39:39">
      <c r="AM49611" s="445"/>
    </row>
    <row r="49612" spans="39:39">
      <c r="AM49612" s="445"/>
    </row>
    <row r="49613" spans="39:39">
      <c r="AM49613" s="445"/>
    </row>
    <row r="49614" spans="39:39">
      <c r="AM49614" s="445"/>
    </row>
    <row r="49615" spans="39:39">
      <c r="AM49615" s="445"/>
    </row>
    <row r="49616" spans="39:39">
      <c r="AM49616" s="445"/>
    </row>
    <row r="49617" spans="39:39">
      <c r="AM49617" s="445"/>
    </row>
    <row r="49618" spans="39:39">
      <c r="AM49618" s="445"/>
    </row>
    <row r="49619" spans="39:39">
      <c r="AM49619" s="445"/>
    </row>
    <row r="49620" spans="39:39">
      <c r="AM49620" s="445"/>
    </row>
    <row r="49621" spans="39:39">
      <c r="AM49621" s="445"/>
    </row>
    <row r="49622" spans="39:39">
      <c r="AM49622" s="445"/>
    </row>
    <row r="49623" spans="39:39">
      <c r="AM49623" s="445"/>
    </row>
    <row r="49624" spans="39:39">
      <c r="AM49624" s="445"/>
    </row>
    <row r="49625" spans="39:39">
      <c r="AM49625" s="445"/>
    </row>
    <row r="49626" spans="39:39">
      <c r="AM49626" s="445"/>
    </row>
    <row r="49627" spans="39:39">
      <c r="AM49627" s="445"/>
    </row>
    <row r="49628" spans="39:39">
      <c r="AM49628" s="445"/>
    </row>
    <row r="49629" spans="39:39">
      <c r="AM49629" s="445"/>
    </row>
    <row r="49630" spans="39:39">
      <c r="AM49630" s="445"/>
    </row>
    <row r="49631" spans="39:39">
      <c r="AM49631" s="445"/>
    </row>
    <row r="49632" spans="39:39">
      <c r="AM49632" s="445"/>
    </row>
    <row r="49633" spans="39:39">
      <c r="AM49633" s="445"/>
    </row>
    <row r="49634" spans="39:39">
      <c r="AM49634" s="445"/>
    </row>
    <row r="49635" spans="39:39">
      <c r="AM49635" s="445"/>
    </row>
    <row r="49636" spans="39:39">
      <c r="AM49636" s="445"/>
    </row>
    <row r="49637" spans="39:39">
      <c r="AM49637" s="445"/>
    </row>
    <row r="49638" spans="39:39">
      <c r="AM49638" s="445"/>
    </row>
    <row r="49639" spans="39:39">
      <c r="AM49639" s="445"/>
    </row>
    <row r="49640" spans="39:39">
      <c r="AM49640" s="445"/>
    </row>
    <row r="49641" spans="39:39">
      <c r="AM49641" s="445"/>
    </row>
    <row r="49642" spans="39:39">
      <c r="AM49642" s="445"/>
    </row>
    <row r="49643" spans="39:39">
      <c r="AM49643" s="445"/>
    </row>
    <row r="49644" spans="39:39">
      <c r="AM49644" s="445"/>
    </row>
    <row r="49645" spans="39:39">
      <c r="AM49645" s="445"/>
    </row>
    <row r="49646" spans="39:39">
      <c r="AM49646" s="445"/>
    </row>
    <row r="49647" spans="39:39">
      <c r="AM49647" s="445"/>
    </row>
    <row r="49648" spans="39:39">
      <c r="AM49648" s="445"/>
    </row>
    <row r="49649" spans="39:39">
      <c r="AM49649" s="445"/>
    </row>
    <row r="49650" spans="39:39">
      <c r="AM49650" s="445"/>
    </row>
    <row r="49651" spans="39:39">
      <c r="AM49651" s="445"/>
    </row>
    <row r="49652" spans="39:39">
      <c r="AM49652" s="445"/>
    </row>
    <row r="49653" spans="39:39">
      <c r="AM49653" s="445"/>
    </row>
    <row r="49654" spans="39:39">
      <c r="AM49654" s="445"/>
    </row>
    <row r="49655" spans="39:39">
      <c r="AM49655" s="445"/>
    </row>
    <row r="49656" spans="39:39">
      <c r="AM49656" s="445"/>
    </row>
    <row r="49657" spans="39:39">
      <c r="AM49657" s="445"/>
    </row>
    <row r="49658" spans="39:39">
      <c r="AM49658" s="445"/>
    </row>
    <row r="49659" spans="39:39">
      <c r="AM49659" s="445"/>
    </row>
    <row r="49660" spans="39:39">
      <c r="AM49660" s="445"/>
    </row>
    <row r="49661" spans="39:39">
      <c r="AM49661" s="445"/>
    </row>
    <row r="49662" spans="39:39">
      <c r="AM49662" s="445"/>
    </row>
    <row r="49663" spans="39:39">
      <c r="AM49663" s="445"/>
    </row>
    <row r="49664" spans="39:39">
      <c r="AM49664" s="445"/>
    </row>
    <row r="49665" spans="39:39">
      <c r="AM49665" s="445"/>
    </row>
    <row r="49666" spans="39:39">
      <c r="AM49666" s="445"/>
    </row>
    <row r="49667" spans="39:39">
      <c r="AM49667" s="445"/>
    </row>
    <row r="49668" spans="39:39">
      <c r="AM49668" s="445"/>
    </row>
    <row r="49669" spans="39:39">
      <c r="AM49669" s="445"/>
    </row>
    <row r="49670" spans="39:39">
      <c r="AM49670" s="445"/>
    </row>
    <row r="49671" spans="39:39">
      <c r="AM49671" s="445"/>
    </row>
    <row r="49672" spans="39:39">
      <c r="AM49672" s="445"/>
    </row>
    <row r="49673" spans="39:39">
      <c r="AM49673" s="445"/>
    </row>
    <row r="49674" spans="39:39">
      <c r="AM49674" s="445"/>
    </row>
    <row r="49675" spans="39:39">
      <c r="AM49675" s="445"/>
    </row>
    <row r="49676" spans="39:39">
      <c r="AM49676" s="445"/>
    </row>
    <row r="49677" spans="39:39">
      <c r="AM49677" s="445"/>
    </row>
    <row r="49678" spans="39:39">
      <c r="AM49678" s="445"/>
    </row>
    <row r="49679" spans="39:39">
      <c r="AM49679" s="445"/>
    </row>
    <row r="49680" spans="39:39">
      <c r="AM49680" s="445"/>
    </row>
    <row r="49681" spans="39:39">
      <c r="AM49681" s="445"/>
    </row>
    <row r="49682" spans="39:39">
      <c r="AM49682" s="445"/>
    </row>
    <row r="49683" spans="39:39">
      <c r="AM49683" s="445"/>
    </row>
    <row r="49684" spans="39:39">
      <c r="AM49684" s="445"/>
    </row>
    <row r="49685" spans="39:39">
      <c r="AM49685" s="445"/>
    </row>
    <row r="49686" spans="39:39">
      <c r="AM49686" s="445"/>
    </row>
    <row r="49687" spans="39:39">
      <c r="AM49687" s="445"/>
    </row>
    <row r="49688" spans="39:39">
      <c r="AM49688" s="445"/>
    </row>
    <row r="49689" spans="39:39">
      <c r="AM49689" s="445"/>
    </row>
    <row r="49690" spans="39:39">
      <c r="AM49690" s="445"/>
    </row>
    <row r="49691" spans="39:39">
      <c r="AM49691" s="445"/>
    </row>
    <row r="49692" spans="39:39">
      <c r="AM49692" s="445"/>
    </row>
    <row r="49693" spans="39:39">
      <c r="AM49693" s="445"/>
    </row>
    <row r="49694" spans="39:39">
      <c r="AM49694" s="445"/>
    </row>
    <row r="49695" spans="39:39">
      <c r="AM49695" s="445"/>
    </row>
    <row r="49696" spans="39:39">
      <c r="AM49696" s="445"/>
    </row>
    <row r="49697" spans="39:39">
      <c r="AM49697" s="445"/>
    </row>
    <row r="49698" spans="39:39">
      <c r="AM49698" s="445"/>
    </row>
    <row r="49699" spans="39:39">
      <c r="AM49699" s="445"/>
    </row>
    <row r="49700" spans="39:39">
      <c r="AM49700" s="445"/>
    </row>
    <row r="49701" spans="39:39">
      <c r="AM49701" s="445"/>
    </row>
    <row r="49702" spans="39:39">
      <c r="AM49702" s="445"/>
    </row>
    <row r="49703" spans="39:39">
      <c r="AM49703" s="445"/>
    </row>
    <row r="49704" spans="39:39">
      <c r="AM49704" s="445"/>
    </row>
    <row r="49705" spans="39:39">
      <c r="AM49705" s="445"/>
    </row>
    <row r="49706" spans="39:39">
      <c r="AM49706" s="445"/>
    </row>
    <row r="49707" spans="39:39">
      <c r="AM49707" s="445"/>
    </row>
    <row r="49708" spans="39:39">
      <c r="AM49708" s="445"/>
    </row>
    <row r="49709" spans="39:39">
      <c r="AM49709" s="445"/>
    </row>
    <row r="49710" spans="39:39">
      <c r="AM49710" s="445"/>
    </row>
    <row r="49711" spans="39:39">
      <c r="AM49711" s="445"/>
    </row>
    <row r="49712" spans="39:39">
      <c r="AM49712" s="445"/>
    </row>
    <row r="49713" spans="39:39">
      <c r="AM49713" s="445"/>
    </row>
    <row r="49714" spans="39:39">
      <c r="AM49714" s="445"/>
    </row>
    <row r="49715" spans="39:39">
      <c r="AM49715" s="445"/>
    </row>
    <row r="49716" spans="39:39">
      <c r="AM49716" s="445"/>
    </row>
    <row r="49717" spans="39:39">
      <c r="AM49717" s="445"/>
    </row>
    <row r="49718" spans="39:39">
      <c r="AM49718" s="445"/>
    </row>
    <row r="49719" spans="39:39">
      <c r="AM49719" s="445"/>
    </row>
    <row r="49720" spans="39:39">
      <c r="AM49720" s="445"/>
    </row>
    <row r="49721" spans="39:39">
      <c r="AM49721" s="445"/>
    </row>
    <row r="49722" spans="39:39">
      <c r="AM49722" s="445"/>
    </row>
    <row r="49723" spans="39:39">
      <c r="AM49723" s="445"/>
    </row>
    <row r="49724" spans="39:39">
      <c r="AM49724" s="445"/>
    </row>
    <row r="49725" spans="39:39">
      <c r="AM49725" s="445"/>
    </row>
    <row r="49726" spans="39:39">
      <c r="AM49726" s="445"/>
    </row>
    <row r="49727" spans="39:39">
      <c r="AM49727" s="445"/>
    </row>
    <row r="49728" spans="39:39">
      <c r="AM49728" s="445"/>
    </row>
    <row r="49729" spans="39:39">
      <c r="AM49729" s="445"/>
    </row>
    <row r="49730" spans="39:39">
      <c r="AM49730" s="445"/>
    </row>
    <row r="49731" spans="39:39">
      <c r="AM49731" s="445"/>
    </row>
    <row r="49732" spans="39:39">
      <c r="AM49732" s="445"/>
    </row>
    <row r="49733" spans="39:39">
      <c r="AM49733" s="445"/>
    </row>
    <row r="49734" spans="39:39">
      <c r="AM49734" s="445"/>
    </row>
    <row r="49735" spans="39:39">
      <c r="AM49735" s="445"/>
    </row>
    <row r="49736" spans="39:39">
      <c r="AM49736" s="445"/>
    </row>
    <row r="49737" spans="39:39">
      <c r="AM49737" s="445"/>
    </row>
    <row r="49738" spans="39:39">
      <c r="AM49738" s="445"/>
    </row>
    <row r="49739" spans="39:39">
      <c r="AM49739" s="445"/>
    </row>
    <row r="49740" spans="39:39">
      <c r="AM49740" s="445"/>
    </row>
    <row r="49741" spans="39:39">
      <c r="AM49741" s="445"/>
    </row>
    <row r="49742" spans="39:39">
      <c r="AM49742" s="445"/>
    </row>
    <row r="49743" spans="39:39">
      <c r="AM49743" s="445"/>
    </row>
    <row r="49744" spans="39:39">
      <c r="AM49744" s="445"/>
    </row>
    <row r="49745" spans="39:39">
      <c r="AM49745" s="445"/>
    </row>
    <row r="49746" spans="39:39">
      <c r="AM49746" s="445"/>
    </row>
    <row r="49747" spans="39:39">
      <c r="AM49747" s="445"/>
    </row>
    <row r="49748" spans="39:39">
      <c r="AM49748" s="445"/>
    </row>
    <row r="49749" spans="39:39">
      <c r="AM49749" s="445"/>
    </row>
    <row r="49750" spans="39:39">
      <c r="AM49750" s="445"/>
    </row>
    <row r="49751" spans="39:39">
      <c r="AM49751" s="445"/>
    </row>
    <row r="49752" spans="39:39">
      <c r="AM49752" s="445"/>
    </row>
    <row r="49753" spans="39:39">
      <c r="AM49753" s="445"/>
    </row>
    <row r="49754" spans="39:39">
      <c r="AM49754" s="445"/>
    </row>
    <row r="49755" spans="39:39">
      <c r="AM49755" s="445"/>
    </row>
    <row r="49756" spans="39:39">
      <c r="AM49756" s="445"/>
    </row>
    <row r="49757" spans="39:39">
      <c r="AM49757" s="445"/>
    </row>
    <row r="49758" spans="39:39">
      <c r="AM49758" s="445"/>
    </row>
    <row r="49759" spans="39:39">
      <c r="AM49759" s="445"/>
    </row>
    <row r="49760" spans="39:39">
      <c r="AM49760" s="445"/>
    </row>
    <row r="49761" spans="39:39">
      <c r="AM49761" s="445"/>
    </row>
    <row r="49762" spans="39:39">
      <c r="AM49762" s="445"/>
    </row>
    <row r="49763" spans="39:39">
      <c r="AM49763" s="445"/>
    </row>
    <row r="49764" spans="39:39">
      <c r="AM49764" s="445"/>
    </row>
    <row r="49765" spans="39:39">
      <c r="AM49765" s="445"/>
    </row>
    <row r="49766" spans="39:39">
      <c r="AM49766" s="445"/>
    </row>
    <row r="49767" spans="39:39">
      <c r="AM49767" s="445"/>
    </row>
    <row r="49768" spans="39:39">
      <c r="AM49768" s="445"/>
    </row>
    <row r="49769" spans="39:39">
      <c r="AM49769" s="445"/>
    </row>
    <row r="49770" spans="39:39">
      <c r="AM49770" s="445"/>
    </row>
    <row r="49771" spans="39:39">
      <c r="AM49771" s="445"/>
    </row>
    <row r="49772" spans="39:39">
      <c r="AM49772" s="445"/>
    </row>
    <row r="49773" spans="39:39">
      <c r="AM49773" s="445"/>
    </row>
    <row r="49774" spans="39:39">
      <c r="AM49774" s="445"/>
    </row>
    <row r="49775" spans="39:39">
      <c r="AM49775" s="445"/>
    </row>
    <row r="49776" spans="39:39">
      <c r="AM49776" s="445"/>
    </row>
    <row r="49777" spans="39:39">
      <c r="AM49777" s="445"/>
    </row>
    <row r="49778" spans="39:39">
      <c r="AM49778" s="445"/>
    </row>
    <row r="49779" spans="39:39">
      <c r="AM49779" s="445"/>
    </row>
    <row r="49780" spans="39:39">
      <c r="AM49780" s="445"/>
    </row>
    <row r="49781" spans="39:39">
      <c r="AM49781" s="445"/>
    </row>
    <row r="49782" spans="39:39">
      <c r="AM49782" s="445"/>
    </row>
    <row r="49783" spans="39:39">
      <c r="AM49783" s="445"/>
    </row>
    <row r="49784" spans="39:39">
      <c r="AM49784" s="445"/>
    </row>
    <row r="49785" spans="39:39">
      <c r="AM49785" s="445"/>
    </row>
    <row r="49786" spans="39:39">
      <c r="AM49786" s="445"/>
    </row>
    <row r="49787" spans="39:39">
      <c r="AM49787" s="445"/>
    </row>
    <row r="49788" spans="39:39">
      <c r="AM49788" s="445"/>
    </row>
    <row r="49789" spans="39:39">
      <c r="AM49789" s="445"/>
    </row>
    <row r="49790" spans="39:39">
      <c r="AM49790" s="445"/>
    </row>
    <row r="49791" spans="39:39">
      <c r="AM49791" s="445"/>
    </row>
    <row r="49792" spans="39:39">
      <c r="AM49792" s="445"/>
    </row>
    <row r="49793" spans="39:39">
      <c r="AM49793" s="445"/>
    </row>
    <row r="49794" spans="39:39">
      <c r="AM49794" s="445"/>
    </row>
    <row r="49795" spans="39:39">
      <c r="AM49795" s="445"/>
    </row>
    <row r="49796" spans="39:39">
      <c r="AM49796" s="445"/>
    </row>
    <row r="49797" spans="39:39">
      <c r="AM49797" s="445"/>
    </row>
    <row r="49798" spans="39:39">
      <c r="AM49798" s="445"/>
    </row>
    <row r="49799" spans="39:39">
      <c r="AM49799" s="445"/>
    </row>
    <row r="49800" spans="39:39">
      <c r="AM49800" s="445"/>
    </row>
    <row r="49801" spans="39:39">
      <c r="AM49801" s="445"/>
    </row>
    <row r="49802" spans="39:39">
      <c r="AM49802" s="445"/>
    </row>
    <row r="49803" spans="39:39">
      <c r="AM49803" s="445"/>
    </row>
    <row r="49804" spans="39:39">
      <c r="AM49804" s="445"/>
    </row>
    <row r="49805" spans="39:39">
      <c r="AM49805" s="445"/>
    </row>
    <row r="49806" spans="39:39">
      <c r="AM49806" s="445"/>
    </row>
    <row r="49807" spans="39:39">
      <c r="AM49807" s="445"/>
    </row>
    <row r="49808" spans="39:39">
      <c r="AM49808" s="445"/>
    </row>
    <row r="49809" spans="39:39">
      <c r="AM49809" s="445"/>
    </row>
    <row r="49810" spans="39:39">
      <c r="AM49810" s="445"/>
    </row>
    <row r="49811" spans="39:39">
      <c r="AM49811" s="445"/>
    </row>
    <row r="49812" spans="39:39">
      <c r="AM49812" s="445"/>
    </row>
    <row r="49813" spans="39:39">
      <c r="AM49813" s="445"/>
    </row>
    <row r="49814" spans="39:39">
      <c r="AM49814" s="445"/>
    </row>
    <row r="49815" spans="39:39">
      <c r="AM49815" s="445"/>
    </row>
    <row r="49816" spans="39:39">
      <c r="AM49816" s="445"/>
    </row>
    <row r="49817" spans="39:39">
      <c r="AM49817" s="445"/>
    </row>
    <row r="49818" spans="39:39">
      <c r="AM49818" s="445"/>
    </row>
    <row r="49819" spans="39:39">
      <c r="AM49819" s="445"/>
    </row>
    <row r="49820" spans="39:39">
      <c r="AM49820" s="445"/>
    </row>
    <row r="49821" spans="39:39">
      <c r="AM49821" s="445"/>
    </row>
    <row r="49822" spans="39:39">
      <c r="AM49822" s="445"/>
    </row>
    <row r="49823" spans="39:39">
      <c r="AM49823" s="445"/>
    </row>
    <row r="49824" spans="39:39">
      <c r="AM49824" s="445"/>
    </row>
    <row r="49825" spans="39:39">
      <c r="AM49825" s="445"/>
    </row>
    <row r="49826" spans="39:39">
      <c r="AM49826" s="445"/>
    </row>
    <row r="49827" spans="39:39">
      <c r="AM49827" s="445"/>
    </row>
    <row r="49828" spans="39:39">
      <c r="AM49828" s="445"/>
    </row>
    <row r="49829" spans="39:39">
      <c r="AM49829" s="445"/>
    </row>
    <row r="49830" spans="39:39">
      <c r="AM49830" s="445"/>
    </row>
    <row r="49831" spans="39:39">
      <c r="AM49831" s="445"/>
    </row>
    <row r="49832" spans="39:39">
      <c r="AM49832" s="445"/>
    </row>
    <row r="49833" spans="39:39">
      <c r="AM49833" s="445"/>
    </row>
    <row r="49834" spans="39:39">
      <c r="AM49834" s="445"/>
    </row>
    <row r="49835" spans="39:39">
      <c r="AM49835" s="445"/>
    </row>
    <row r="49836" spans="39:39">
      <c r="AM49836" s="445"/>
    </row>
    <row r="49837" spans="39:39">
      <c r="AM49837" s="445"/>
    </row>
    <row r="49838" spans="39:39">
      <c r="AM49838" s="445"/>
    </row>
    <row r="49839" spans="39:39">
      <c r="AM49839" s="445"/>
    </row>
    <row r="49840" spans="39:39">
      <c r="AM49840" s="445"/>
    </row>
    <row r="49841" spans="39:39">
      <c r="AM49841" s="445"/>
    </row>
    <row r="49842" spans="39:39">
      <c r="AM49842" s="445"/>
    </row>
    <row r="49843" spans="39:39">
      <c r="AM49843" s="445"/>
    </row>
    <row r="49844" spans="39:39">
      <c r="AM49844" s="445"/>
    </row>
    <row r="49845" spans="39:39">
      <c r="AM49845" s="445"/>
    </row>
    <row r="49846" spans="39:39">
      <c r="AM49846" s="445"/>
    </row>
    <row r="49847" spans="39:39">
      <c r="AM49847" s="445"/>
    </row>
    <row r="49848" spans="39:39">
      <c r="AM49848" s="445"/>
    </row>
    <row r="49849" spans="39:39">
      <c r="AM49849" s="445"/>
    </row>
    <row r="49850" spans="39:39">
      <c r="AM49850" s="445"/>
    </row>
    <row r="49851" spans="39:39">
      <c r="AM49851" s="445"/>
    </row>
    <row r="49852" spans="39:39">
      <c r="AM49852" s="445"/>
    </row>
    <row r="49853" spans="39:39">
      <c r="AM49853" s="445"/>
    </row>
    <row r="49854" spans="39:39">
      <c r="AM49854" s="445"/>
    </row>
    <row r="49855" spans="39:39">
      <c r="AM49855" s="445"/>
    </row>
    <row r="49856" spans="39:39">
      <c r="AM49856" s="445"/>
    </row>
    <row r="49857" spans="39:39">
      <c r="AM49857" s="445"/>
    </row>
    <row r="49858" spans="39:39">
      <c r="AM49858" s="445"/>
    </row>
    <row r="49859" spans="39:39">
      <c r="AM49859" s="445"/>
    </row>
    <row r="49860" spans="39:39">
      <c r="AM49860" s="445"/>
    </row>
    <row r="49861" spans="39:39">
      <c r="AM49861" s="445"/>
    </row>
    <row r="49862" spans="39:39">
      <c r="AM49862" s="445"/>
    </row>
    <row r="49863" spans="39:39">
      <c r="AM49863" s="445"/>
    </row>
    <row r="49864" spans="39:39">
      <c r="AM49864" s="445"/>
    </row>
    <row r="49865" spans="39:39">
      <c r="AM49865" s="445"/>
    </row>
    <row r="49866" spans="39:39">
      <c r="AM49866" s="445"/>
    </row>
    <row r="49867" spans="39:39">
      <c r="AM49867" s="445"/>
    </row>
    <row r="49868" spans="39:39">
      <c r="AM49868" s="445"/>
    </row>
    <row r="49869" spans="39:39">
      <c r="AM49869" s="445"/>
    </row>
    <row r="49870" spans="39:39">
      <c r="AM49870" s="445"/>
    </row>
    <row r="49871" spans="39:39">
      <c r="AM49871" s="445"/>
    </row>
    <row r="49872" spans="39:39">
      <c r="AM49872" s="445"/>
    </row>
    <row r="49873" spans="39:39">
      <c r="AM49873" s="445"/>
    </row>
    <row r="49874" spans="39:39">
      <c r="AM49874" s="445"/>
    </row>
    <row r="49875" spans="39:39">
      <c r="AM49875" s="445"/>
    </row>
    <row r="49876" spans="39:39">
      <c r="AM49876" s="445"/>
    </row>
    <row r="49877" spans="39:39">
      <c r="AM49877" s="445"/>
    </row>
    <row r="49878" spans="39:39">
      <c r="AM49878" s="445"/>
    </row>
    <row r="49879" spans="39:39">
      <c r="AM49879" s="445"/>
    </row>
    <row r="49880" spans="39:39">
      <c r="AM49880" s="445"/>
    </row>
    <row r="49881" spans="39:39">
      <c r="AM49881" s="445"/>
    </row>
    <row r="49882" spans="39:39">
      <c r="AM49882" s="445"/>
    </row>
    <row r="49883" spans="39:39">
      <c r="AM49883" s="445"/>
    </row>
    <row r="49884" spans="39:39">
      <c r="AM49884" s="445"/>
    </row>
    <row r="49885" spans="39:39">
      <c r="AM49885" s="445"/>
    </row>
    <row r="49886" spans="39:39">
      <c r="AM49886" s="445"/>
    </row>
    <row r="49887" spans="39:39">
      <c r="AM49887" s="445"/>
    </row>
    <row r="49888" spans="39:39">
      <c r="AM49888" s="445"/>
    </row>
    <row r="49889" spans="39:39">
      <c r="AM49889" s="445"/>
    </row>
    <row r="49890" spans="39:39">
      <c r="AM49890" s="445"/>
    </row>
    <row r="49891" spans="39:39">
      <c r="AM49891" s="445"/>
    </row>
    <row r="49892" spans="39:39">
      <c r="AM49892" s="445"/>
    </row>
    <row r="49893" spans="39:39">
      <c r="AM49893" s="445"/>
    </row>
    <row r="49894" spans="39:39">
      <c r="AM49894" s="445"/>
    </row>
    <row r="49895" spans="39:39">
      <c r="AM49895" s="445"/>
    </row>
    <row r="49896" spans="39:39">
      <c r="AM49896" s="445"/>
    </row>
    <row r="49897" spans="39:39">
      <c r="AM49897" s="445"/>
    </row>
    <row r="49898" spans="39:39">
      <c r="AM49898" s="445"/>
    </row>
    <row r="49899" spans="39:39">
      <c r="AM49899" s="445"/>
    </row>
    <row r="49900" spans="39:39">
      <c r="AM49900" s="445"/>
    </row>
    <row r="49901" spans="39:39">
      <c r="AM49901" s="445"/>
    </row>
    <row r="49902" spans="39:39">
      <c r="AM49902" s="445"/>
    </row>
    <row r="49903" spans="39:39">
      <c r="AM49903" s="445"/>
    </row>
    <row r="49904" spans="39:39">
      <c r="AM49904" s="445"/>
    </row>
    <row r="49905" spans="39:39">
      <c r="AM49905" s="445"/>
    </row>
    <row r="49906" spans="39:39">
      <c r="AM49906" s="445"/>
    </row>
    <row r="49907" spans="39:39">
      <c r="AM49907" s="445"/>
    </row>
    <row r="49908" spans="39:39">
      <c r="AM49908" s="445"/>
    </row>
    <row r="49909" spans="39:39">
      <c r="AM49909" s="445"/>
    </row>
    <row r="49910" spans="39:39">
      <c r="AM49910" s="445"/>
    </row>
    <row r="49911" spans="39:39">
      <c r="AM49911" s="445"/>
    </row>
    <row r="49912" spans="39:39">
      <c r="AM49912" s="445"/>
    </row>
    <row r="49913" spans="39:39">
      <c r="AM49913" s="445"/>
    </row>
    <row r="49914" spans="39:39">
      <c r="AM49914" s="445"/>
    </row>
    <row r="49915" spans="39:39">
      <c r="AM49915" s="445"/>
    </row>
    <row r="49916" spans="39:39">
      <c r="AM49916" s="445"/>
    </row>
    <row r="49917" spans="39:39">
      <c r="AM49917" s="445"/>
    </row>
    <row r="49918" spans="39:39">
      <c r="AM49918" s="445"/>
    </row>
    <row r="49919" spans="39:39">
      <c r="AM49919" s="445"/>
    </row>
    <row r="49920" spans="39:39">
      <c r="AM49920" s="445"/>
    </row>
    <row r="49921" spans="39:39">
      <c r="AM49921" s="445"/>
    </row>
    <row r="49922" spans="39:39">
      <c r="AM49922" s="445"/>
    </row>
    <row r="49923" spans="39:39">
      <c r="AM49923" s="445"/>
    </row>
    <row r="49924" spans="39:39">
      <c r="AM49924" s="445"/>
    </row>
    <row r="49925" spans="39:39">
      <c r="AM49925" s="445"/>
    </row>
    <row r="49926" spans="39:39">
      <c r="AM49926" s="445"/>
    </row>
    <row r="49927" spans="39:39">
      <c r="AM49927" s="445"/>
    </row>
    <row r="49928" spans="39:39">
      <c r="AM49928" s="445"/>
    </row>
    <row r="49929" spans="39:39">
      <c r="AM49929" s="445"/>
    </row>
    <row r="49930" spans="39:39">
      <c r="AM49930" s="445"/>
    </row>
    <row r="49931" spans="39:39">
      <c r="AM49931" s="445"/>
    </row>
    <row r="49932" spans="39:39">
      <c r="AM49932" s="445"/>
    </row>
    <row r="49933" spans="39:39">
      <c r="AM49933" s="445"/>
    </row>
    <row r="49934" spans="39:39">
      <c r="AM49934" s="445"/>
    </row>
    <row r="49935" spans="39:39">
      <c r="AM49935" s="445"/>
    </row>
    <row r="49936" spans="39:39">
      <c r="AM49936" s="445"/>
    </row>
    <row r="49937" spans="39:39">
      <c r="AM49937" s="445"/>
    </row>
    <row r="49938" spans="39:39">
      <c r="AM49938" s="445"/>
    </row>
    <row r="49939" spans="39:39">
      <c r="AM49939" s="445"/>
    </row>
    <row r="49940" spans="39:39">
      <c r="AM49940" s="445"/>
    </row>
    <row r="49941" spans="39:39">
      <c r="AM49941" s="445"/>
    </row>
    <row r="49942" spans="39:39">
      <c r="AM49942" s="445"/>
    </row>
    <row r="49943" spans="39:39">
      <c r="AM49943" s="445"/>
    </row>
    <row r="49944" spans="39:39">
      <c r="AM49944" s="445"/>
    </row>
    <row r="49945" spans="39:39">
      <c r="AM49945" s="445"/>
    </row>
    <row r="49946" spans="39:39">
      <c r="AM49946" s="445"/>
    </row>
    <row r="49947" spans="39:39">
      <c r="AM49947" s="445"/>
    </row>
    <row r="49948" spans="39:39">
      <c r="AM49948" s="445"/>
    </row>
    <row r="49949" spans="39:39">
      <c r="AM49949" s="445"/>
    </row>
    <row r="49950" spans="39:39">
      <c r="AM49950" s="445"/>
    </row>
    <row r="49951" spans="39:39">
      <c r="AM49951" s="445"/>
    </row>
    <row r="49952" spans="39:39">
      <c r="AM49952" s="445"/>
    </row>
    <row r="49953" spans="39:39">
      <c r="AM49953" s="445"/>
    </row>
    <row r="49954" spans="39:39">
      <c r="AM49954" s="445"/>
    </row>
    <row r="49955" spans="39:39">
      <c r="AM49955" s="445"/>
    </row>
    <row r="49956" spans="39:39">
      <c r="AM49956" s="445"/>
    </row>
    <row r="49957" spans="39:39">
      <c r="AM49957" s="445"/>
    </row>
    <row r="49958" spans="39:39">
      <c r="AM49958" s="445"/>
    </row>
    <row r="49959" spans="39:39">
      <c r="AM49959" s="445"/>
    </row>
    <row r="49960" spans="39:39">
      <c r="AM49960" s="445"/>
    </row>
    <row r="49961" spans="39:39">
      <c r="AM49961" s="445"/>
    </row>
    <row r="49962" spans="39:39">
      <c r="AM49962" s="445"/>
    </row>
    <row r="49963" spans="39:39">
      <c r="AM49963" s="445"/>
    </row>
    <row r="49964" spans="39:39">
      <c r="AM49964" s="445"/>
    </row>
    <row r="49965" spans="39:39">
      <c r="AM49965" s="445"/>
    </row>
    <row r="49966" spans="39:39">
      <c r="AM49966" s="445"/>
    </row>
    <row r="49967" spans="39:39">
      <c r="AM49967" s="445"/>
    </row>
    <row r="49968" spans="39:39">
      <c r="AM49968" s="445"/>
    </row>
    <row r="49969" spans="39:39">
      <c r="AM49969" s="445"/>
    </row>
    <row r="49970" spans="39:39">
      <c r="AM49970" s="445"/>
    </row>
    <row r="49971" spans="39:39">
      <c r="AM49971" s="445"/>
    </row>
    <row r="49972" spans="39:39">
      <c r="AM49972" s="445"/>
    </row>
    <row r="49973" spans="39:39">
      <c r="AM49973" s="445"/>
    </row>
    <row r="49974" spans="39:39">
      <c r="AM49974" s="445"/>
    </row>
    <row r="49975" spans="39:39">
      <c r="AM49975" s="445"/>
    </row>
    <row r="49976" spans="39:39">
      <c r="AM49976" s="445"/>
    </row>
    <row r="49977" spans="39:39">
      <c r="AM49977" s="445"/>
    </row>
    <row r="49978" spans="39:39">
      <c r="AM49978" s="445"/>
    </row>
    <row r="49979" spans="39:39">
      <c r="AM49979" s="445"/>
    </row>
    <row r="49980" spans="39:39">
      <c r="AM49980" s="445"/>
    </row>
    <row r="49981" spans="39:39">
      <c r="AM49981" s="445"/>
    </row>
    <row r="49982" spans="39:39">
      <c r="AM49982" s="445"/>
    </row>
    <row r="49983" spans="39:39">
      <c r="AM49983" s="445"/>
    </row>
    <row r="49984" spans="39:39">
      <c r="AM49984" s="445"/>
    </row>
    <row r="49985" spans="39:39">
      <c r="AM49985" s="445"/>
    </row>
    <row r="49986" spans="39:39">
      <c r="AM49986" s="445"/>
    </row>
    <row r="49987" spans="39:39">
      <c r="AM49987" s="445"/>
    </row>
    <row r="49988" spans="39:39">
      <c r="AM49988" s="445"/>
    </row>
    <row r="49989" spans="39:39">
      <c r="AM49989" s="445"/>
    </row>
    <row r="49990" spans="39:39">
      <c r="AM49990" s="445"/>
    </row>
    <row r="49991" spans="39:39">
      <c r="AM49991" s="445"/>
    </row>
    <row r="49992" spans="39:39">
      <c r="AM49992" s="445"/>
    </row>
    <row r="49993" spans="39:39">
      <c r="AM49993" s="445"/>
    </row>
    <row r="49994" spans="39:39">
      <c r="AM49994" s="445"/>
    </row>
    <row r="49995" spans="39:39">
      <c r="AM49995" s="445"/>
    </row>
    <row r="49996" spans="39:39">
      <c r="AM49996" s="445"/>
    </row>
    <row r="49997" spans="39:39">
      <c r="AM49997" s="445"/>
    </row>
    <row r="49998" spans="39:39">
      <c r="AM49998" s="445"/>
    </row>
    <row r="49999" spans="39:39">
      <c r="AM49999" s="445"/>
    </row>
    <row r="50000" spans="39:39">
      <c r="AM50000" s="445"/>
    </row>
    <row r="50001" spans="39:39">
      <c r="AM50001" s="445"/>
    </row>
    <row r="50002" spans="39:39">
      <c r="AM50002" s="445"/>
    </row>
    <row r="50003" spans="39:39">
      <c r="AM50003" s="445"/>
    </row>
    <row r="50004" spans="39:39">
      <c r="AM50004" s="445"/>
    </row>
    <row r="50005" spans="39:39">
      <c r="AM50005" s="445"/>
    </row>
    <row r="50006" spans="39:39">
      <c r="AM50006" s="445"/>
    </row>
    <row r="50007" spans="39:39">
      <c r="AM50007" s="445"/>
    </row>
    <row r="50008" spans="39:39">
      <c r="AM50008" s="445"/>
    </row>
    <row r="50009" spans="39:39">
      <c r="AM50009" s="445"/>
    </row>
    <row r="50010" spans="39:39">
      <c r="AM50010" s="445"/>
    </row>
    <row r="50011" spans="39:39">
      <c r="AM50011" s="445"/>
    </row>
    <row r="50012" spans="39:39">
      <c r="AM50012" s="445"/>
    </row>
    <row r="50013" spans="39:39">
      <c r="AM50013" s="445"/>
    </row>
    <row r="50014" spans="39:39">
      <c r="AM50014" s="445"/>
    </row>
    <row r="50015" spans="39:39">
      <c r="AM50015" s="445"/>
    </row>
    <row r="50016" spans="39:39">
      <c r="AM50016" s="445"/>
    </row>
    <row r="50017" spans="39:39">
      <c r="AM50017" s="445"/>
    </row>
    <row r="50018" spans="39:39">
      <c r="AM50018" s="445"/>
    </row>
    <row r="50019" spans="39:39">
      <c r="AM50019" s="445"/>
    </row>
    <row r="50020" spans="39:39">
      <c r="AM50020" s="445"/>
    </row>
    <row r="50021" spans="39:39">
      <c r="AM50021" s="445"/>
    </row>
    <row r="50022" spans="39:39">
      <c r="AM50022" s="445"/>
    </row>
    <row r="50023" spans="39:39">
      <c r="AM50023" s="445"/>
    </row>
    <row r="50024" spans="39:39">
      <c r="AM50024" s="445"/>
    </row>
    <row r="50025" spans="39:39">
      <c r="AM50025" s="445"/>
    </row>
    <row r="50026" spans="39:39">
      <c r="AM50026" s="445"/>
    </row>
    <row r="50027" spans="39:39">
      <c r="AM50027" s="445"/>
    </row>
    <row r="50028" spans="39:39">
      <c r="AM50028" s="445"/>
    </row>
    <row r="50029" spans="39:39">
      <c r="AM50029" s="445"/>
    </row>
    <row r="50030" spans="39:39">
      <c r="AM50030" s="445"/>
    </row>
    <row r="50031" spans="39:39">
      <c r="AM50031" s="445"/>
    </row>
    <row r="50032" spans="39:39">
      <c r="AM50032" s="445"/>
    </row>
    <row r="50033" spans="39:39">
      <c r="AM50033" s="445"/>
    </row>
    <row r="50034" spans="39:39">
      <c r="AM50034" s="445"/>
    </row>
    <row r="50035" spans="39:39">
      <c r="AM50035" s="445"/>
    </row>
    <row r="50036" spans="39:39">
      <c r="AM50036" s="445"/>
    </row>
    <row r="50037" spans="39:39">
      <c r="AM50037" s="445"/>
    </row>
    <row r="50038" spans="39:39">
      <c r="AM50038" s="445"/>
    </row>
    <row r="50039" spans="39:39">
      <c r="AM50039" s="445"/>
    </row>
    <row r="50040" spans="39:39">
      <c r="AM50040" s="445"/>
    </row>
    <row r="50041" spans="39:39">
      <c r="AM50041" s="445"/>
    </row>
    <row r="50042" spans="39:39">
      <c r="AM50042" s="445"/>
    </row>
    <row r="50043" spans="39:39">
      <c r="AM50043" s="445"/>
    </row>
    <row r="50044" spans="39:39">
      <c r="AM50044" s="445"/>
    </row>
    <row r="50045" spans="39:39">
      <c r="AM50045" s="445"/>
    </row>
    <row r="50046" spans="39:39">
      <c r="AM50046" s="445"/>
    </row>
    <row r="50047" spans="39:39">
      <c r="AM50047" s="445"/>
    </row>
    <row r="50048" spans="39:39">
      <c r="AM50048" s="445"/>
    </row>
    <row r="50049" spans="39:39">
      <c r="AM50049" s="445"/>
    </row>
    <row r="50050" spans="39:39">
      <c r="AM50050" s="445"/>
    </row>
    <row r="50051" spans="39:39">
      <c r="AM50051" s="445"/>
    </row>
    <row r="50052" spans="39:39">
      <c r="AM50052" s="445"/>
    </row>
    <row r="50053" spans="39:39">
      <c r="AM50053" s="445"/>
    </row>
    <row r="50054" spans="39:39">
      <c r="AM50054" s="445"/>
    </row>
    <row r="50055" spans="39:39">
      <c r="AM50055" s="445"/>
    </row>
    <row r="50056" spans="39:39">
      <c r="AM50056" s="445"/>
    </row>
    <row r="50057" spans="39:39">
      <c r="AM50057" s="445"/>
    </row>
    <row r="50058" spans="39:39">
      <c r="AM50058" s="445"/>
    </row>
    <row r="50059" spans="39:39">
      <c r="AM50059" s="445"/>
    </row>
    <row r="50060" spans="39:39">
      <c r="AM50060" s="445"/>
    </row>
    <row r="50061" spans="39:39">
      <c r="AM50061" s="445"/>
    </row>
    <row r="50062" spans="39:39">
      <c r="AM50062" s="445"/>
    </row>
    <row r="50063" spans="39:39">
      <c r="AM50063" s="445"/>
    </row>
    <row r="50064" spans="39:39">
      <c r="AM50064" s="445"/>
    </row>
    <row r="50065" spans="39:39">
      <c r="AM50065" s="445"/>
    </row>
    <row r="50066" spans="39:39">
      <c r="AM50066" s="445"/>
    </row>
    <row r="50067" spans="39:39">
      <c r="AM50067" s="445"/>
    </row>
    <row r="50068" spans="39:39">
      <c r="AM50068" s="445"/>
    </row>
    <row r="50069" spans="39:39">
      <c r="AM50069" s="445"/>
    </row>
    <row r="50070" spans="39:39">
      <c r="AM50070" s="445"/>
    </row>
    <row r="50071" spans="39:39">
      <c r="AM50071" s="445"/>
    </row>
    <row r="50072" spans="39:39">
      <c r="AM50072" s="445"/>
    </row>
    <row r="50073" spans="39:39">
      <c r="AM50073" s="445"/>
    </row>
    <row r="50074" spans="39:39">
      <c r="AM50074" s="445"/>
    </row>
    <row r="50075" spans="39:39">
      <c r="AM50075" s="445"/>
    </row>
    <row r="50076" spans="39:39">
      <c r="AM50076" s="445"/>
    </row>
    <row r="50077" spans="39:39">
      <c r="AM50077" s="445"/>
    </row>
    <row r="50078" spans="39:39">
      <c r="AM50078" s="445"/>
    </row>
    <row r="50079" spans="39:39">
      <c r="AM50079" s="445"/>
    </row>
    <row r="50080" spans="39:39">
      <c r="AM50080" s="445"/>
    </row>
    <row r="50081" spans="39:39">
      <c r="AM50081" s="445"/>
    </row>
    <row r="50082" spans="39:39">
      <c r="AM50082" s="445"/>
    </row>
    <row r="50083" spans="39:39">
      <c r="AM50083" s="445"/>
    </row>
    <row r="50084" spans="39:39">
      <c r="AM50084" s="445"/>
    </row>
    <row r="50085" spans="39:39">
      <c r="AM50085" s="445"/>
    </row>
    <row r="50086" spans="39:39">
      <c r="AM50086" s="445"/>
    </row>
    <row r="50087" spans="39:39">
      <c r="AM50087" s="445"/>
    </row>
    <row r="50088" spans="39:39">
      <c r="AM50088" s="445"/>
    </row>
    <row r="50089" spans="39:39">
      <c r="AM50089" s="445"/>
    </row>
    <row r="50090" spans="39:39">
      <c r="AM50090" s="445"/>
    </row>
    <row r="50091" spans="39:39">
      <c r="AM50091" s="445"/>
    </row>
    <row r="50092" spans="39:39">
      <c r="AM50092" s="445"/>
    </row>
    <row r="50093" spans="39:39">
      <c r="AM50093" s="445"/>
    </row>
    <row r="50094" spans="39:39">
      <c r="AM50094" s="445"/>
    </row>
    <row r="50095" spans="39:39">
      <c r="AM50095" s="445"/>
    </row>
    <row r="50096" spans="39:39">
      <c r="AM50096" s="445"/>
    </row>
    <row r="50097" spans="39:39">
      <c r="AM50097" s="445"/>
    </row>
    <row r="50098" spans="39:39">
      <c r="AM50098" s="445"/>
    </row>
    <row r="50099" spans="39:39">
      <c r="AM50099" s="445"/>
    </row>
    <row r="50100" spans="39:39">
      <c r="AM50100" s="445"/>
    </row>
    <row r="50101" spans="39:39">
      <c r="AM50101" s="445"/>
    </row>
    <row r="50102" spans="39:39">
      <c r="AM50102" s="445"/>
    </row>
    <row r="50103" spans="39:39">
      <c r="AM50103" s="445"/>
    </row>
    <row r="50104" spans="39:39">
      <c r="AM50104" s="445"/>
    </row>
    <row r="50105" spans="39:39">
      <c r="AM50105" s="445"/>
    </row>
    <row r="50106" spans="39:39">
      <c r="AM50106" s="445"/>
    </row>
    <row r="50107" spans="39:39">
      <c r="AM50107" s="445"/>
    </row>
    <row r="50108" spans="39:39">
      <c r="AM50108" s="445"/>
    </row>
    <row r="50109" spans="39:39">
      <c r="AM50109" s="445"/>
    </row>
    <row r="50110" spans="39:39">
      <c r="AM50110" s="445"/>
    </row>
    <row r="50111" spans="39:39">
      <c r="AM50111" s="445"/>
    </row>
    <row r="50112" spans="39:39">
      <c r="AM50112" s="445"/>
    </row>
    <row r="50113" spans="39:39">
      <c r="AM50113" s="445"/>
    </row>
    <row r="50114" spans="39:39">
      <c r="AM50114" s="445"/>
    </row>
    <row r="50115" spans="39:39">
      <c r="AM50115" s="445"/>
    </row>
    <row r="50116" spans="39:39">
      <c r="AM50116" s="445"/>
    </row>
    <row r="50117" spans="39:39">
      <c r="AM50117" s="445"/>
    </row>
    <row r="50118" spans="39:39">
      <c r="AM50118" s="445"/>
    </row>
    <row r="50119" spans="39:39">
      <c r="AM50119" s="445"/>
    </row>
    <row r="50120" spans="39:39">
      <c r="AM50120" s="445"/>
    </row>
    <row r="50121" spans="39:39">
      <c r="AM50121" s="445"/>
    </row>
    <row r="50122" spans="39:39">
      <c r="AM50122" s="445"/>
    </row>
    <row r="50123" spans="39:39">
      <c r="AM50123" s="445"/>
    </row>
    <row r="50124" spans="39:39">
      <c r="AM50124" s="445"/>
    </row>
    <row r="50125" spans="39:39">
      <c r="AM50125" s="445"/>
    </row>
    <row r="50126" spans="39:39">
      <c r="AM50126" s="445"/>
    </row>
    <row r="50127" spans="39:39">
      <c r="AM50127" s="445"/>
    </row>
    <row r="50128" spans="39:39">
      <c r="AM50128" s="445"/>
    </row>
    <row r="50129" spans="39:39">
      <c r="AM50129" s="445"/>
    </row>
    <row r="50130" spans="39:39">
      <c r="AM50130" s="445"/>
    </row>
    <row r="50131" spans="39:39">
      <c r="AM50131" s="445"/>
    </row>
    <row r="50132" spans="39:39">
      <c r="AM50132" s="445"/>
    </row>
    <row r="50133" spans="39:39">
      <c r="AM50133" s="445"/>
    </row>
    <row r="50134" spans="39:39">
      <c r="AM50134" s="445"/>
    </row>
    <row r="50135" spans="39:39">
      <c r="AM50135" s="445"/>
    </row>
    <row r="50136" spans="39:39">
      <c r="AM50136" s="445"/>
    </row>
    <row r="50137" spans="39:39">
      <c r="AM50137" s="445"/>
    </row>
    <row r="50138" spans="39:39">
      <c r="AM50138" s="445"/>
    </row>
    <row r="50139" spans="39:39">
      <c r="AM50139" s="445"/>
    </row>
    <row r="50140" spans="39:39">
      <c r="AM50140" s="445"/>
    </row>
    <row r="50141" spans="39:39">
      <c r="AM50141" s="445"/>
    </row>
    <row r="50142" spans="39:39">
      <c r="AM50142" s="445"/>
    </row>
    <row r="50143" spans="39:39">
      <c r="AM50143" s="445"/>
    </row>
    <row r="50144" spans="39:39">
      <c r="AM50144" s="445"/>
    </row>
    <row r="50145" spans="39:39">
      <c r="AM50145" s="445"/>
    </row>
    <row r="50146" spans="39:39">
      <c r="AM50146" s="445"/>
    </row>
    <row r="50147" spans="39:39">
      <c r="AM50147" s="445"/>
    </row>
    <row r="50148" spans="39:39">
      <c r="AM50148" s="445"/>
    </row>
    <row r="50149" spans="39:39">
      <c r="AM50149" s="445"/>
    </row>
    <row r="50150" spans="39:39">
      <c r="AM50150" s="445"/>
    </row>
    <row r="50151" spans="39:39">
      <c r="AM50151" s="445"/>
    </row>
    <row r="50152" spans="39:39">
      <c r="AM50152" s="445"/>
    </row>
    <row r="50153" spans="39:39">
      <c r="AM50153" s="445"/>
    </row>
    <row r="50154" spans="39:39">
      <c r="AM50154" s="445"/>
    </row>
    <row r="50155" spans="39:39">
      <c r="AM50155" s="445"/>
    </row>
    <row r="50156" spans="39:39">
      <c r="AM50156" s="445"/>
    </row>
    <row r="50157" spans="39:39">
      <c r="AM50157" s="445"/>
    </row>
    <row r="50158" spans="39:39">
      <c r="AM50158" s="445"/>
    </row>
    <row r="50159" spans="39:39">
      <c r="AM50159" s="445"/>
    </row>
    <row r="50160" spans="39:39">
      <c r="AM50160" s="445"/>
    </row>
    <row r="50161" spans="39:39">
      <c r="AM50161" s="445"/>
    </row>
    <row r="50162" spans="39:39">
      <c r="AM50162" s="445"/>
    </row>
    <row r="50163" spans="39:39">
      <c r="AM50163" s="445"/>
    </row>
    <row r="50164" spans="39:39">
      <c r="AM50164" s="445"/>
    </row>
    <row r="50165" spans="39:39">
      <c r="AM50165" s="445"/>
    </row>
    <row r="50166" spans="39:39">
      <c r="AM50166" s="445"/>
    </row>
    <row r="50167" spans="39:39">
      <c r="AM50167" s="445"/>
    </row>
    <row r="50168" spans="39:39">
      <c r="AM50168" s="445"/>
    </row>
    <row r="50169" spans="39:39">
      <c r="AM50169" s="445"/>
    </row>
    <row r="50170" spans="39:39">
      <c r="AM50170" s="445"/>
    </row>
    <row r="50171" spans="39:39">
      <c r="AM50171" s="445"/>
    </row>
    <row r="50172" spans="39:39">
      <c r="AM50172" s="445"/>
    </row>
    <row r="50173" spans="39:39">
      <c r="AM50173" s="445"/>
    </row>
    <row r="50174" spans="39:39">
      <c r="AM50174" s="445"/>
    </row>
    <row r="50175" spans="39:39">
      <c r="AM50175" s="445"/>
    </row>
    <row r="50176" spans="39:39">
      <c r="AM50176" s="445"/>
    </row>
    <row r="50177" spans="39:39">
      <c r="AM50177" s="445"/>
    </row>
    <row r="50178" spans="39:39">
      <c r="AM50178" s="445"/>
    </row>
    <row r="50179" spans="39:39">
      <c r="AM50179" s="445"/>
    </row>
    <row r="50180" spans="39:39">
      <c r="AM50180" s="445"/>
    </row>
    <row r="50181" spans="39:39">
      <c r="AM50181" s="445"/>
    </row>
    <row r="50182" spans="39:39">
      <c r="AM50182" s="445"/>
    </row>
    <row r="50183" spans="39:39">
      <c r="AM50183" s="445"/>
    </row>
    <row r="50184" spans="39:39">
      <c r="AM50184" s="445"/>
    </row>
    <row r="50185" spans="39:39">
      <c r="AM50185" s="445"/>
    </row>
    <row r="50186" spans="39:39">
      <c r="AM50186" s="445"/>
    </row>
    <row r="50187" spans="39:39">
      <c r="AM50187" s="445"/>
    </row>
    <row r="50188" spans="39:39">
      <c r="AM50188" s="445"/>
    </row>
    <row r="50189" spans="39:39">
      <c r="AM50189" s="445"/>
    </row>
    <row r="50190" spans="39:39">
      <c r="AM50190" s="445"/>
    </row>
    <row r="50191" spans="39:39">
      <c r="AM50191" s="445"/>
    </row>
    <row r="50192" spans="39:39">
      <c r="AM50192" s="445"/>
    </row>
    <row r="50193" spans="39:39">
      <c r="AM50193" s="445"/>
    </row>
    <row r="50194" spans="39:39">
      <c r="AM50194" s="445"/>
    </row>
    <row r="50195" spans="39:39">
      <c r="AM50195" s="445"/>
    </row>
    <row r="50196" spans="39:39">
      <c r="AM50196" s="445"/>
    </row>
    <row r="50197" spans="39:39">
      <c r="AM50197" s="445"/>
    </row>
    <row r="50198" spans="39:39">
      <c r="AM50198" s="445"/>
    </row>
    <row r="50199" spans="39:39">
      <c r="AM50199" s="445"/>
    </row>
    <row r="50200" spans="39:39">
      <c r="AM50200" s="445"/>
    </row>
    <row r="50201" spans="39:39">
      <c r="AM50201" s="445"/>
    </row>
    <row r="50202" spans="39:39">
      <c r="AM50202" s="445"/>
    </row>
    <row r="50203" spans="39:39">
      <c r="AM50203" s="445"/>
    </row>
    <row r="50204" spans="39:39">
      <c r="AM50204" s="445"/>
    </row>
    <row r="50205" spans="39:39">
      <c r="AM50205" s="445"/>
    </row>
    <row r="50206" spans="39:39">
      <c r="AM50206" s="445"/>
    </row>
    <row r="50207" spans="39:39">
      <c r="AM50207" s="445"/>
    </row>
    <row r="50208" spans="39:39">
      <c r="AM50208" s="445"/>
    </row>
    <row r="50209" spans="39:39">
      <c r="AM50209" s="445"/>
    </row>
    <row r="50210" spans="39:39">
      <c r="AM50210" s="445"/>
    </row>
    <row r="50211" spans="39:39">
      <c r="AM50211" s="445"/>
    </row>
    <row r="50212" spans="39:39">
      <c r="AM50212" s="445"/>
    </row>
    <row r="50213" spans="39:39">
      <c r="AM50213" s="445"/>
    </row>
    <row r="50214" spans="39:39">
      <c r="AM50214" s="445"/>
    </row>
    <row r="50215" spans="39:39">
      <c r="AM50215" s="445"/>
    </row>
    <row r="50216" spans="39:39">
      <c r="AM50216" s="445"/>
    </row>
    <row r="50217" spans="39:39">
      <c r="AM50217" s="445"/>
    </row>
    <row r="50218" spans="39:39">
      <c r="AM50218" s="445"/>
    </row>
    <row r="50219" spans="39:39">
      <c r="AM50219" s="445"/>
    </row>
    <row r="50220" spans="39:39">
      <c r="AM50220" s="445"/>
    </row>
    <row r="50221" spans="39:39">
      <c r="AM50221" s="445"/>
    </row>
    <row r="50222" spans="39:39">
      <c r="AM50222" s="445"/>
    </row>
    <row r="50223" spans="39:39">
      <c r="AM50223" s="445"/>
    </row>
    <row r="50224" spans="39:39">
      <c r="AM50224" s="445"/>
    </row>
    <row r="50225" spans="39:39">
      <c r="AM50225" s="445"/>
    </row>
    <row r="50226" spans="39:39">
      <c r="AM50226" s="445"/>
    </row>
    <row r="50227" spans="39:39">
      <c r="AM50227" s="445"/>
    </row>
    <row r="50228" spans="39:39">
      <c r="AM50228" s="445"/>
    </row>
    <row r="50229" spans="39:39">
      <c r="AM50229" s="445"/>
    </row>
    <row r="50230" spans="39:39">
      <c r="AM50230" s="445"/>
    </row>
    <row r="50231" spans="39:39">
      <c r="AM50231" s="445"/>
    </row>
    <row r="50232" spans="39:39">
      <c r="AM50232" s="445"/>
    </row>
    <row r="50233" spans="39:39">
      <c r="AM50233" s="445"/>
    </row>
    <row r="50234" spans="39:39">
      <c r="AM50234" s="445"/>
    </row>
    <row r="50235" spans="39:39">
      <c r="AM50235" s="445"/>
    </row>
    <row r="50236" spans="39:39">
      <c r="AM50236" s="445"/>
    </row>
    <row r="50237" spans="39:39">
      <c r="AM50237" s="445"/>
    </row>
    <row r="50238" spans="39:39">
      <c r="AM50238" s="445"/>
    </row>
    <row r="50239" spans="39:39">
      <c r="AM50239" s="445"/>
    </row>
    <row r="50240" spans="39:39">
      <c r="AM50240" s="445"/>
    </row>
    <row r="50241" spans="39:39">
      <c r="AM50241" s="445"/>
    </row>
    <row r="50242" spans="39:39">
      <c r="AM50242" s="445"/>
    </row>
    <row r="50243" spans="39:39">
      <c r="AM50243" s="445"/>
    </row>
    <row r="50244" spans="39:39">
      <c r="AM50244" s="445"/>
    </row>
    <row r="50245" spans="39:39">
      <c r="AM50245" s="445"/>
    </row>
    <row r="50246" spans="39:39">
      <c r="AM50246" s="445"/>
    </row>
    <row r="50247" spans="39:39">
      <c r="AM50247" s="445"/>
    </row>
    <row r="50248" spans="39:39">
      <c r="AM50248" s="445"/>
    </row>
    <row r="50249" spans="39:39">
      <c r="AM50249" s="445"/>
    </row>
    <row r="50250" spans="39:39">
      <c r="AM50250" s="445"/>
    </row>
    <row r="50251" spans="39:39">
      <c r="AM50251" s="445"/>
    </row>
    <row r="50252" spans="39:39">
      <c r="AM50252" s="445"/>
    </row>
    <row r="50253" spans="39:39">
      <c r="AM50253" s="445"/>
    </row>
    <row r="50254" spans="39:39">
      <c r="AM50254" s="445"/>
    </row>
    <row r="50255" spans="39:39">
      <c r="AM50255" s="445"/>
    </row>
    <row r="50256" spans="39:39">
      <c r="AM50256" s="445"/>
    </row>
    <row r="50257" spans="39:39">
      <c r="AM50257" s="445"/>
    </row>
    <row r="50258" spans="39:39">
      <c r="AM50258" s="445"/>
    </row>
    <row r="50259" spans="39:39">
      <c r="AM50259" s="445"/>
    </row>
    <row r="50260" spans="39:39">
      <c r="AM50260" s="445"/>
    </row>
    <row r="50261" spans="39:39">
      <c r="AM50261" s="445"/>
    </row>
    <row r="50262" spans="39:39">
      <c r="AM50262" s="445"/>
    </row>
    <row r="50263" spans="39:39">
      <c r="AM50263" s="445"/>
    </row>
    <row r="50264" spans="39:39">
      <c r="AM50264" s="445"/>
    </row>
    <row r="50265" spans="39:39">
      <c r="AM50265" s="445"/>
    </row>
    <row r="50266" spans="39:39">
      <c r="AM50266" s="445"/>
    </row>
    <row r="50267" spans="39:39">
      <c r="AM50267" s="445"/>
    </row>
    <row r="50268" spans="39:39">
      <c r="AM50268" s="445"/>
    </row>
    <row r="50269" spans="39:39">
      <c r="AM50269" s="445"/>
    </row>
    <row r="50270" spans="39:39">
      <c r="AM50270" s="445"/>
    </row>
    <row r="50271" spans="39:39">
      <c r="AM50271" s="445"/>
    </row>
    <row r="50272" spans="39:39">
      <c r="AM50272" s="445"/>
    </row>
    <row r="50273" spans="39:39">
      <c r="AM50273" s="445"/>
    </row>
    <row r="50274" spans="39:39">
      <c r="AM50274" s="445"/>
    </row>
    <row r="50275" spans="39:39">
      <c r="AM50275" s="445"/>
    </row>
    <row r="50276" spans="39:39">
      <c r="AM50276" s="445"/>
    </row>
    <row r="50277" spans="39:39">
      <c r="AM50277" s="445"/>
    </row>
    <row r="50278" spans="39:39">
      <c r="AM50278" s="445"/>
    </row>
    <row r="50279" spans="39:39">
      <c r="AM50279" s="445"/>
    </row>
    <row r="50280" spans="39:39">
      <c r="AM50280" s="445"/>
    </row>
    <row r="50281" spans="39:39">
      <c r="AM50281" s="445"/>
    </row>
    <row r="50282" spans="39:39">
      <c r="AM50282" s="445"/>
    </row>
    <row r="50283" spans="39:39">
      <c r="AM50283" s="445"/>
    </row>
    <row r="50284" spans="39:39">
      <c r="AM50284" s="445"/>
    </row>
    <row r="50285" spans="39:39">
      <c r="AM50285" s="445"/>
    </row>
    <row r="50286" spans="39:39">
      <c r="AM50286" s="445"/>
    </row>
    <row r="50287" spans="39:39">
      <c r="AM50287" s="445"/>
    </row>
    <row r="50288" spans="39:39">
      <c r="AM50288" s="445"/>
    </row>
    <row r="50289" spans="39:39">
      <c r="AM50289" s="445"/>
    </row>
    <row r="50290" spans="39:39">
      <c r="AM50290" s="445"/>
    </row>
    <row r="50291" spans="39:39">
      <c r="AM50291" s="445"/>
    </row>
    <row r="50292" spans="39:39">
      <c r="AM50292" s="445"/>
    </row>
    <row r="50293" spans="39:39">
      <c r="AM50293" s="445"/>
    </row>
    <row r="50294" spans="39:39">
      <c r="AM50294" s="445"/>
    </row>
    <row r="50295" spans="39:39">
      <c r="AM50295" s="445"/>
    </row>
    <row r="50296" spans="39:39">
      <c r="AM50296" s="445"/>
    </row>
    <row r="50297" spans="39:39">
      <c r="AM50297" s="445"/>
    </row>
    <row r="50298" spans="39:39">
      <c r="AM50298" s="445"/>
    </row>
    <row r="50299" spans="39:39">
      <c r="AM50299" s="445"/>
    </row>
    <row r="50300" spans="39:39">
      <c r="AM50300" s="445"/>
    </row>
    <row r="50301" spans="39:39">
      <c r="AM50301" s="445"/>
    </row>
    <row r="50302" spans="39:39">
      <c r="AM50302" s="445"/>
    </row>
    <row r="50303" spans="39:39">
      <c r="AM50303" s="445"/>
    </row>
    <row r="50304" spans="39:39">
      <c r="AM50304" s="445"/>
    </row>
    <row r="50305" spans="39:39">
      <c r="AM50305" s="445"/>
    </row>
    <row r="50306" spans="39:39">
      <c r="AM50306" s="445"/>
    </row>
    <row r="50307" spans="39:39">
      <c r="AM50307" s="445"/>
    </row>
    <row r="50308" spans="39:39">
      <c r="AM50308" s="445"/>
    </row>
    <row r="50309" spans="39:39">
      <c r="AM50309" s="445"/>
    </row>
    <row r="50310" spans="39:39">
      <c r="AM50310" s="445"/>
    </row>
    <row r="50311" spans="39:39">
      <c r="AM50311" s="445"/>
    </row>
    <row r="50312" spans="39:39">
      <c r="AM50312" s="445"/>
    </row>
    <row r="50313" spans="39:39">
      <c r="AM50313" s="445"/>
    </row>
    <row r="50314" spans="39:39">
      <c r="AM50314" s="445"/>
    </row>
    <row r="50315" spans="39:39">
      <c r="AM50315" s="445"/>
    </row>
    <row r="50316" spans="39:39">
      <c r="AM50316" s="445"/>
    </row>
    <row r="50317" spans="39:39">
      <c r="AM50317" s="445"/>
    </row>
    <row r="50318" spans="39:39">
      <c r="AM50318" s="445"/>
    </row>
    <row r="50319" spans="39:39">
      <c r="AM50319" s="445"/>
    </row>
    <row r="50320" spans="39:39">
      <c r="AM50320" s="445"/>
    </row>
    <row r="50321" spans="39:39">
      <c r="AM50321" s="445"/>
    </row>
    <row r="50322" spans="39:39">
      <c r="AM50322" s="445"/>
    </row>
    <row r="50323" spans="39:39">
      <c r="AM50323" s="445"/>
    </row>
    <row r="50324" spans="39:39">
      <c r="AM50324" s="445"/>
    </row>
    <row r="50325" spans="39:39">
      <c r="AM50325" s="445"/>
    </row>
    <row r="50326" spans="39:39">
      <c r="AM50326" s="445"/>
    </row>
    <row r="50327" spans="39:39">
      <c r="AM50327" s="445"/>
    </row>
    <row r="50328" spans="39:39">
      <c r="AM50328" s="445"/>
    </row>
    <row r="50329" spans="39:39">
      <c r="AM50329" s="445"/>
    </row>
    <row r="50330" spans="39:39">
      <c r="AM50330" s="445"/>
    </row>
    <row r="50331" spans="39:39">
      <c r="AM50331" s="445"/>
    </row>
    <row r="50332" spans="39:39">
      <c r="AM50332" s="445"/>
    </row>
    <row r="50333" spans="39:39">
      <c r="AM50333" s="445"/>
    </row>
    <row r="50334" spans="39:39">
      <c r="AM50334" s="445"/>
    </row>
    <row r="50335" spans="39:39">
      <c r="AM50335" s="445"/>
    </row>
    <row r="50336" spans="39:39">
      <c r="AM50336" s="445"/>
    </row>
    <row r="50337" spans="39:39">
      <c r="AM50337" s="445"/>
    </row>
    <row r="50338" spans="39:39">
      <c r="AM50338" s="445"/>
    </row>
    <row r="50339" spans="39:39">
      <c r="AM50339" s="445"/>
    </row>
    <row r="50340" spans="39:39">
      <c r="AM50340" s="445"/>
    </row>
    <row r="50341" spans="39:39">
      <c r="AM50341" s="445"/>
    </row>
    <row r="50342" spans="39:39">
      <c r="AM50342" s="445"/>
    </row>
    <row r="50343" spans="39:39">
      <c r="AM50343" s="445"/>
    </row>
    <row r="50344" spans="39:39">
      <c r="AM50344" s="445"/>
    </row>
    <row r="50345" spans="39:39">
      <c r="AM50345" s="445"/>
    </row>
    <row r="50346" spans="39:39">
      <c r="AM50346" s="445"/>
    </row>
    <row r="50347" spans="39:39">
      <c r="AM50347" s="445"/>
    </row>
    <row r="50348" spans="39:39">
      <c r="AM50348" s="445"/>
    </row>
    <row r="50349" spans="39:39">
      <c r="AM50349" s="445"/>
    </row>
    <row r="50350" spans="39:39">
      <c r="AM50350" s="445"/>
    </row>
    <row r="50351" spans="39:39">
      <c r="AM50351" s="445"/>
    </row>
    <row r="50352" spans="39:39">
      <c r="AM50352" s="445"/>
    </row>
    <row r="50353" spans="39:39">
      <c r="AM50353" s="445"/>
    </row>
    <row r="50354" spans="39:39">
      <c r="AM50354" s="445"/>
    </row>
    <row r="50355" spans="39:39">
      <c r="AM50355" s="445"/>
    </row>
    <row r="50356" spans="39:39">
      <c r="AM50356" s="445"/>
    </row>
    <row r="50357" spans="39:39">
      <c r="AM50357" s="445"/>
    </row>
    <row r="50358" spans="39:39">
      <c r="AM50358" s="445"/>
    </row>
    <row r="50359" spans="39:39">
      <c r="AM50359" s="445"/>
    </row>
    <row r="50360" spans="39:39">
      <c r="AM50360" s="445"/>
    </row>
    <row r="50361" spans="39:39">
      <c r="AM50361" s="445"/>
    </row>
    <row r="50362" spans="39:39">
      <c r="AM50362" s="445"/>
    </row>
    <row r="50363" spans="39:39">
      <c r="AM50363" s="445"/>
    </row>
    <row r="50364" spans="39:39">
      <c r="AM50364" s="445"/>
    </row>
    <row r="50365" spans="39:39">
      <c r="AM50365" s="445"/>
    </row>
    <row r="50366" spans="39:39">
      <c r="AM50366" s="445"/>
    </row>
    <row r="50367" spans="39:39">
      <c r="AM50367" s="445"/>
    </row>
    <row r="50368" spans="39:39">
      <c r="AM50368" s="445"/>
    </row>
    <row r="50369" spans="39:39">
      <c r="AM50369" s="445"/>
    </row>
    <row r="50370" spans="39:39">
      <c r="AM50370" s="445"/>
    </row>
    <row r="50371" spans="39:39">
      <c r="AM50371" s="445"/>
    </row>
    <row r="50372" spans="39:39">
      <c r="AM50372" s="445"/>
    </row>
    <row r="50373" spans="39:39">
      <c r="AM50373" s="445"/>
    </row>
    <row r="50374" spans="39:39">
      <c r="AM50374" s="445"/>
    </row>
    <row r="50375" spans="39:39">
      <c r="AM50375" s="445"/>
    </row>
    <row r="50376" spans="39:39">
      <c r="AM50376" s="445"/>
    </row>
    <row r="50377" spans="39:39">
      <c r="AM50377" s="445"/>
    </row>
    <row r="50378" spans="39:39">
      <c r="AM50378" s="445"/>
    </row>
    <row r="50379" spans="39:39">
      <c r="AM50379" s="445"/>
    </row>
    <row r="50380" spans="39:39">
      <c r="AM50380" s="445"/>
    </row>
    <row r="50381" spans="39:39">
      <c r="AM50381" s="445"/>
    </row>
    <row r="50382" spans="39:39">
      <c r="AM50382" s="445"/>
    </row>
    <row r="50383" spans="39:39">
      <c r="AM50383" s="445"/>
    </row>
    <row r="50384" spans="39:39">
      <c r="AM50384" s="445"/>
    </row>
    <row r="50385" spans="39:39">
      <c r="AM50385" s="445"/>
    </row>
    <row r="50386" spans="39:39">
      <c r="AM50386" s="445"/>
    </row>
    <row r="50387" spans="39:39">
      <c r="AM50387" s="445"/>
    </row>
    <row r="50388" spans="39:39">
      <c r="AM50388" s="445"/>
    </row>
    <row r="50389" spans="39:39">
      <c r="AM50389" s="445"/>
    </row>
    <row r="50390" spans="39:39">
      <c r="AM50390" s="445"/>
    </row>
    <row r="50391" spans="39:39">
      <c r="AM50391" s="445"/>
    </row>
    <row r="50392" spans="39:39">
      <c r="AM50392" s="445"/>
    </row>
    <row r="50393" spans="39:39">
      <c r="AM50393" s="445"/>
    </row>
    <row r="50394" spans="39:39">
      <c r="AM50394" s="445"/>
    </row>
    <row r="50395" spans="39:39">
      <c r="AM50395" s="445"/>
    </row>
    <row r="50396" spans="39:39">
      <c r="AM50396" s="445"/>
    </row>
    <row r="50397" spans="39:39">
      <c r="AM50397" s="445"/>
    </row>
    <row r="50398" spans="39:39">
      <c r="AM50398" s="445"/>
    </row>
    <row r="50399" spans="39:39">
      <c r="AM50399" s="445"/>
    </row>
    <row r="50400" spans="39:39">
      <c r="AM50400" s="445"/>
    </row>
    <row r="50401" spans="39:39">
      <c r="AM50401" s="445"/>
    </row>
    <row r="50402" spans="39:39">
      <c r="AM50402" s="445"/>
    </row>
    <row r="50403" spans="39:39">
      <c r="AM50403" s="445"/>
    </row>
    <row r="50404" spans="39:39">
      <c r="AM50404" s="445"/>
    </row>
    <row r="50405" spans="39:39">
      <c r="AM50405" s="445"/>
    </row>
    <row r="50406" spans="39:39">
      <c r="AM50406" s="445"/>
    </row>
    <row r="50407" spans="39:39">
      <c r="AM50407" s="445"/>
    </row>
    <row r="50408" spans="39:39">
      <c r="AM50408" s="445"/>
    </row>
    <row r="50409" spans="39:39">
      <c r="AM50409" s="445"/>
    </row>
    <row r="50410" spans="39:39">
      <c r="AM50410" s="445"/>
    </row>
    <row r="50411" spans="39:39">
      <c r="AM50411" s="445"/>
    </row>
    <row r="50412" spans="39:39">
      <c r="AM50412" s="445"/>
    </row>
    <row r="50413" spans="39:39">
      <c r="AM50413" s="445"/>
    </row>
    <row r="50414" spans="39:39">
      <c r="AM50414" s="445"/>
    </row>
    <row r="50415" spans="39:39">
      <c r="AM50415" s="445"/>
    </row>
    <row r="50416" spans="39:39">
      <c r="AM50416" s="445"/>
    </row>
    <row r="50417" spans="39:39">
      <c r="AM50417" s="445"/>
    </row>
    <row r="50418" spans="39:39">
      <c r="AM50418" s="445"/>
    </row>
    <row r="50419" spans="39:39">
      <c r="AM50419" s="445"/>
    </row>
    <row r="50420" spans="39:39">
      <c r="AM50420" s="445"/>
    </row>
    <row r="50421" spans="39:39">
      <c r="AM50421" s="445"/>
    </row>
    <row r="50422" spans="39:39">
      <c r="AM50422" s="445"/>
    </row>
    <row r="50423" spans="39:39">
      <c r="AM50423" s="445"/>
    </row>
    <row r="50424" spans="39:39">
      <c r="AM50424" s="445"/>
    </row>
    <row r="50425" spans="39:39">
      <c r="AM50425" s="445"/>
    </row>
    <row r="50426" spans="39:39">
      <c r="AM50426" s="445"/>
    </row>
    <row r="50427" spans="39:39">
      <c r="AM50427" s="445"/>
    </row>
    <row r="50428" spans="39:39">
      <c r="AM50428" s="445"/>
    </row>
    <row r="50429" spans="39:39">
      <c r="AM50429" s="445"/>
    </row>
    <row r="50430" spans="39:39">
      <c r="AM50430" s="445"/>
    </row>
    <row r="50431" spans="39:39">
      <c r="AM50431" s="445"/>
    </row>
    <row r="50432" spans="39:39">
      <c r="AM50432" s="445"/>
    </row>
    <row r="50433" spans="39:39">
      <c r="AM50433" s="445"/>
    </row>
    <row r="50434" spans="39:39">
      <c r="AM50434" s="445"/>
    </row>
    <row r="50435" spans="39:39">
      <c r="AM50435" s="445"/>
    </row>
    <row r="50436" spans="39:39">
      <c r="AM50436" s="445"/>
    </row>
    <row r="50437" spans="39:39">
      <c r="AM50437" s="445"/>
    </row>
    <row r="50438" spans="39:39">
      <c r="AM50438" s="445"/>
    </row>
    <row r="50439" spans="39:39">
      <c r="AM50439" s="445"/>
    </row>
    <row r="50440" spans="39:39">
      <c r="AM50440" s="445"/>
    </row>
    <row r="50441" spans="39:39">
      <c r="AM50441" s="445"/>
    </row>
    <row r="50442" spans="39:39">
      <c r="AM50442" s="445"/>
    </row>
    <row r="50443" spans="39:39">
      <c r="AM50443" s="445"/>
    </row>
    <row r="50444" spans="39:39">
      <c r="AM50444" s="445"/>
    </row>
    <row r="50445" spans="39:39">
      <c r="AM50445" s="445"/>
    </row>
    <row r="50446" spans="39:39">
      <c r="AM50446" s="445"/>
    </row>
    <row r="50447" spans="39:39">
      <c r="AM50447" s="445"/>
    </row>
    <row r="50448" spans="39:39">
      <c r="AM50448" s="445"/>
    </row>
    <row r="50449" spans="39:39">
      <c r="AM50449" s="445"/>
    </row>
    <row r="50450" spans="39:39">
      <c r="AM50450" s="445"/>
    </row>
    <row r="50451" spans="39:39">
      <c r="AM50451" s="445"/>
    </row>
    <row r="50452" spans="39:39">
      <c r="AM50452" s="445"/>
    </row>
    <row r="50453" spans="39:39">
      <c r="AM50453" s="445"/>
    </row>
    <row r="50454" spans="39:39">
      <c r="AM50454" s="445"/>
    </row>
    <row r="50455" spans="39:39">
      <c r="AM50455" s="445"/>
    </row>
    <row r="50456" spans="39:39">
      <c r="AM50456" s="445"/>
    </row>
    <row r="50457" spans="39:39">
      <c r="AM50457" s="445"/>
    </row>
    <row r="50458" spans="39:39">
      <c r="AM50458" s="445"/>
    </row>
    <row r="50459" spans="39:39">
      <c r="AM50459" s="445"/>
    </row>
    <row r="50460" spans="39:39">
      <c r="AM50460" s="445"/>
    </row>
    <row r="50461" spans="39:39">
      <c r="AM50461" s="445"/>
    </row>
    <row r="50462" spans="39:39">
      <c r="AM50462" s="445"/>
    </row>
    <row r="50463" spans="39:39">
      <c r="AM50463" s="445"/>
    </row>
    <row r="50464" spans="39:39">
      <c r="AM50464" s="445"/>
    </row>
    <row r="50465" spans="39:39">
      <c r="AM50465" s="445"/>
    </row>
    <row r="50466" spans="39:39">
      <c r="AM50466" s="445"/>
    </row>
    <row r="50467" spans="39:39">
      <c r="AM50467" s="445"/>
    </row>
    <row r="50468" spans="39:39">
      <c r="AM50468" s="445"/>
    </row>
    <row r="50469" spans="39:39">
      <c r="AM50469" s="445"/>
    </row>
    <row r="50470" spans="39:39">
      <c r="AM50470" s="445"/>
    </row>
    <row r="50471" spans="39:39">
      <c r="AM50471" s="445"/>
    </row>
    <row r="50472" spans="39:39">
      <c r="AM50472" s="445"/>
    </row>
    <row r="50473" spans="39:39">
      <c r="AM50473" s="445"/>
    </row>
    <row r="50474" spans="39:39">
      <c r="AM50474" s="445"/>
    </row>
    <row r="50475" spans="39:39">
      <c r="AM50475" s="445"/>
    </row>
    <row r="50476" spans="39:39">
      <c r="AM50476" s="445"/>
    </row>
    <row r="50477" spans="39:39">
      <c r="AM50477" s="445"/>
    </row>
    <row r="50478" spans="39:39">
      <c r="AM50478" s="445"/>
    </row>
    <row r="50479" spans="39:39">
      <c r="AM50479" s="445"/>
    </row>
    <row r="50480" spans="39:39">
      <c r="AM50480" s="445"/>
    </row>
    <row r="50481" spans="39:39">
      <c r="AM50481" s="445"/>
    </row>
    <row r="50482" spans="39:39">
      <c r="AM50482" s="445"/>
    </row>
    <row r="50483" spans="39:39">
      <c r="AM50483" s="445"/>
    </row>
    <row r="50484" spans="39:39">
      <c r="AM50484" s="445"/>
    </row>
    <row r="50485" spans="39:39">
      <c r="AM50485" s="445"/>
    </row>
    <row r="50486" spans="39:39">
      <c r="AM50486" s="445"/>
    </row>
    <row r="50487" spans="39:39">
      <c r="AM50487" s="445"/>
    </row>
    <row r="50488" spans="39:39">
      <c r="AM50488" s="445"/>
    </row>
    <row r="50489" spans="39:39">
      <c r="AM50489" s="445"/>
    </row>
    <row r="50490" spans="39:39">
      <c r="AM50490" s="445"/>
    </row>
    <row r="50491" spans="39:39">
      <c r="AM50491" s="445"/>
    </row>
    <row r="50492" spans="39:39">
      <c r="AM50492" s="445"/>
    </row>
    <row r="50493" spans="39:39">
      <c r="AM50493" s="445"/>
    </row>
    <row r="50494" spans="39:39">
      <c r="AM50494" s="445"/>
    </row>
    <row r="50495" spans="39:39">
      <c r="AM50495" s="445"/>
    </row>
    <row r="50496" spans="39:39">
      <c r="AM50496" s="445"/>
    </row>
    <row r="50497" spans="39:39">
      <c r="AM50497" s="445"/>
    </row>
    <row r="50498" spans="39:39">
      <c r="AM50498" s="445"/>
    </row>
    <row r="50499" spans="39:39">
      <c r="AM50499" s="445"/>
    </row>
    <row r="50500" spans="39:39">
      <c r="AM50500" s="445"/>
    </row>
    <row r="50501" spans="39:39">
      <c r="AM50501" s="445"/>
    </row>
    <row r="50502" spans="39:39">
      <c r="AM50502" s="445"/>
    </row>
    <row r="50503" spans="39:39">
      <c r="AM50503" s="445"/>
    </row>
    <row r="50504" spans="39:39">
      <c r="AM50504" s="445"/>
    </row>
    <row r="50505" spans="39:39">
      <c r="AM50505" s="445"/>
    </row>
    <row r="50506" spans="39:39">
      <c r="AM50506" s="445"/>
    </row>
    <row r="50507" spans="39:39">
      <c r="AM50507" s="445"/>
    </row>
    <row r="50508" spans="39:39">
      <c r="AM50508" s="445"/>
    </row>
    <row r="50509" spans="39:39">
      <c r="AM50509" s="445"/>
    </row>
    <row r="50510" spans="39:39">
      <c r="AM50510" s="445"/>
    </row>
    <row r="50511" spans="39:39">
      <c r="AM50511" s="445"/>
    </row>
    <row r="50512" spans="39:39">
      <c r="AM50512" s="445"/>
    </row>
    <row r="50513" spans="39:39">
      <c r="AM50513" s="445"/>
    </row>
    <row r="50514" spans="39:39">
      <c r="AM50514" s="445"/>
    </row>
    <row r="50515" spans="39:39">
      <c r="AM50515" s="445"/>
    </row>
    <row r="50516" spans="39:39">
      <c r="AM50516" s="445"/>
    </row>
    <row r="50517" spans="39:39">
      <c r="AM50517" s="445"/>
    </row>
    <row r="50518" spans="39:39">
      <c r="AM50518" s="445"/>
    </row>
    <row r="50519" spans="39:39">
      <c r="AM50519" s="445"/>
    </row>
    <row r="50520" spans="39:39">
      <c r="AM50520" s="445"/>
    </row>
    <row r="50521" spans="39:39">
      <c r="AM50521" s="445"/>
    </row>
    <row r="50522" spans="39:39">
      <c r="AM50522" s="445"/>
    </row>
    <row r="50523" spans="39:39">
      <c r="AM50523" s="445"/>
    </row>
    <row r="50524" spans="39:39">
      <c r="AM50524" s="445"/>
    </row>
    <row r="50525" spans="39:39">
      <c r="AM50525" s="445"/>
    </row>
    <row r="50526" spans="39:39">
      <c r="AM50526" s="445"/>
    </row>
    <row r="50527" spans="39:39">
      <c r="AM50527" s="445"/>
    </row>
    <row r="50528" spans="39:39">
      <c r="AM50528" s="445"/>
    </row>
    <row r="50529" spans="39:39">
      <c r="AM50529" s="445"/>
    </row>
    <row r="50530" spans="39:39">
      <c r="AM50530" s="445"/>
    </row>
    <row r="50531" spans="39:39">
      <c r="AM50531" s="445"/>
    </row>
    <row r="50532" spans="39:39">
      <c r="AM50532" s="445"/>
    </row>
    <row r="50533" spans="39:39">
      <c r="AM50533" s="445"/>
    </row>
    <row r="50534" spans="39:39">
      <c r="AM50534" s="445"/>
    </row>
    <row r="50535" spans="39:39">
      <c r="AM50535" s="445"/>
    </row>
    <row r="50536" spans="39:39">
      <c r="AM50536" s="445"/>
    </row>
    <row r="50537" spans="39:39">
      <c r="AM50537" s="445"/>
    </row>
    <row r="50538" spans="39:39">
      <c r="AM50538" s="445"/>
    </row>
    <row r="50539" spans="39:39">
      <c r="AM50539" s="445"/>
    </row>
    <row r="50540" spans="39:39">
      <c r="AM50540" s="445"/>
    </row>
    <row r="50541" spans="39:39">
      <c r="AM50541" s="445"/>
    </row>
    <row r="50542" spans="39:39">
      <c r="AM50542" s="445"/>
    </row>
    <row r="50543" spans="39:39">
      <c r="AM50543" s="445"/>
    </row>
    <row r="50544" spans="39:39">
      <c r="AM50544" s="445"/>
    </row>
    <row r="50545" spans="39:39">
      <c r="AM50545" s="445"/>
    </row>
    <row r="50546" spans="39:39">
      <c r="AM50546" s="445"/>
    </row>
    <row r="50547" spans="39:39">
      <c r="AM50547" s="445"/>
    </row>
    <row r="50548" spans="39:39">
      <c r="AM50548" s="445"/>
    </row>
    <row r="50549" spans="39:39">
      <c r="AM50549" s="445"/>
    </row>
    <row r="50550" spans="39:39">
      <c r="AM50550" s="445"/>
    </row>
    <row r="50551" spans="39:39">
      <c r="AM50551" s="445"/>
    </row>
    <row r="50552" spans="39:39">
      <c r="AM50552" s="445"/>
    </row>
    <row r="50553" spans="39:39">
      <c r="AM50553" s="445"/>
    </row>
    <row r="50554" spans="39:39">
      <c r="AM50554" s="445"/>
    </row>
    <row r="50555" spans="39:39">
      <c r="AM50555" s="445"/>
    </row>
    <row r="50556" spans="39:39">
      <c r="AM50556" s="445"/>
    </row>
    <row r="50557" spans="39:39">
      <c r="AM50557" s="445"/>
    </row>
    <row r="50558" spans="39:39">
      <c r="AM50558" s="445"/>
    </row>
    <row r="50559" spans="39:39">
      <c r="AM50559" s="445"/>
    </row>
    <row r="50560" spans="39:39">
      <c r="AM50560" s="445"/>
    </row>
    <row r="50561" spans="39:39">
      <c r="AM50561" s="445"/>
    </row>
    <row r="50562" spans="39:39">
      <c r="AM50562" s="445"/>
    </row>
    <row r="50563" spans="39:39">
      <c r="AM50563" s="445"/>
    </row>
    <row r="50564" spans="39:39">
      <c r="AM50564" s="445"/>
    </row>
    <row r="50565" spans="39:39">
      <c r="AM50565" s="445"/>
    </row>
    <row r="50566" spans="39:39">
      <c r="AM50566" s="445"/>
    </row>
    <row r="50567" spans="39:39">
      <c r="AM50567" s="445"/>
    </row>
    <row r="50568" spans="39:39">
      <c r="AM50568" s="445"/>
    </row>
    <row r="50569" spans="39:39">
      <c r="AM50569" s="445"/>
    </row>
    <row r="50570" spans="39:39">
      <c r="AM50570" s="445"/>
    </row>
    <row r="50571" spans="39:39">
      <c r="AM50571" s="445"/>
    </row>
    <row r="50572" spans="39:39">
      <c r="AM50572" s="445"/>
    </row>
    <row r="50573" spans="39:39">
      <c r="AM50573" s="445"/>
    </row>
    <row r="50574" spans="39:39">
      <c r="AM50574" s="445"/>
    </row>
    <row r="50575" spans="39:39">
      <c r="AM50575" s="445"/>
    </row>
    <row r="50576" spans="39:39">
      <c r="AM50576" s="445"/>
    </row>
    <row r="50577" spans="39:39">
      <c r="AM50577" s="445"/>
    </row>
    <row r="50578" spans="39:39">
      <c r="AM50578" s="445"/>
    </row>
    <row r="50579" spans="39:39">
      <c r="AM50579" s="445"/>
    </row>
    <row r="50580" spans="39:39">
      <c r="AM50580" s="445"/>
    </row>
    <row r="50581" spans="39:39">
      <c r="AM50581" s="445"/>
    </row>
    <row r="50582" spans="39:39">
      <c r="AM50582" s="445"/>
    </row>
    <row r="50583" spans="39:39">
      <c r="AM50583" s="445"/>
    </row>
    <row r="50584" spans="39:39">
      <c r="AM50584" s="445"/>
    </row>
    <row r="50585" spans="39:39">
      <c r="AM50585" s="445"/>
    </row>
    <row r="50586" spans="39:39">
      <c r="AM50586" s="445"/>
    </row>
    <row r="50587" spans="39:39">
      <c r="AM50587" s="445"/>
    </row>
    <row r="50588" spans="39:39">
      <c r="AM50588" s="445"/>
    </row>
    <row r="50589" spans="39:39">
      <c r="AM50589" s="445"/>
    </row>
    <row r="50590" spans="39:39">
      <c r="AM50590" s="445"/>
    </row>
    <row r="50591" spans="39:39">
      <c r="AM50591" s="445"/>
    </row>
    <row r="50592" spans="39:39">
      <c r="AM50592" s="445"/>
    </row>
    <row r="50593" spans="39:39">
      <c r="AM50593" s="445"/>
    </row>
    <row r="50594" spans="39:39">
      <c r="AM50594" s="445"/>
    </row>
    <row r="50595" spans="39:39">
      <c r="AM50595" s="445"/>
    </row>
    <row r="50596" spans="39:39">
      <c r="AM50596" s="445"/>
    </row>
    <row r="50597" spans="39:39">
      <c r="AM50597" s="445"/>
    </row>
    <row r="50598" spans="39:39">
      <c r="AM50598" s="445"/>
    </row>
    <row r="50599" spans="39:39">
      <c r="AM50599" s="445"/>
    </row>
    <row r="50600" spans="39:39">
      <c r="AM50600" s="445"/>
    </row>
    <row r="50601" spans="39:39">
      <c r="AM50601" s="445"/>
    </row>
    <row r="50602" spans="39:39">
      <c r="AM50602" s="445"/>
    </row>
    <row r="50603" spans="39:39">
      <c r="AM50603" s="445"/>
    </row>
    <row r="50604" spans="39:39">
      <c r="AM50604" s="445"/>
    </row>
    <row r="50605" spans="39:39">
      <c r="AM50605" s="445"/>
    </row>
    <row r="50606" spans="39:39">
      <c r="AM50606" s="445"/>
    </row>
    <row r="50607" spans="39:39">
      <c r="AM50607" s="445"/>
    </row>
    <row r="50608" spans="39:39">
      <c r="AM50608" s="445"/>
    </row>
    <row r="50609" spans="39:39">
      <c r="AM50609" s="445"/>
    </row>
    <row r="50610" spans="39:39">
      <c r="AM50610" s="445"/>
    </row>
    <row r="50611" spans="39:39">
      <c r="AM50611" s="445"/>
    </row>
    <row r="50612" spans="39:39">
      <c r="AM50612" s="445"/>
    </row>
    <row r="50613" spans="39:39">
      <c r="AM50613" s="445"/>
    </row>
    <row r="50614" spans="39:39">
      <c r="AM50614" s="445"/>
    </row>
    <row r="50615" spans="39:39">
      <c r="AM50615" s="445"/>
    </row>
    <row r="50616" spans="39:39">
      <c r="AM50616" s="445"/>
    </row>
    <row r="50617" spans="39:39">
      <c r="AM50617" s="445"/>
    </row>
    <row r="50618" spans="39:39">
      <c r="AM50618" s="445"/>
    </row>
    <row r="50619" spans="39:39">
      <c r="AM50619" s="445"/>
    </row>
    <row r="50620" spans="39:39">
      <c r="AM50620" s="445"/>
    </row>
    <row r="50621" spans="39:39">
      <c r="AM50621" s="445"/>
    </row>
    <row r="50622" spans="39:39">
      <c r="AM50622" s="445"/>
    </row>
    <row r="50623" spans="39:39">
      <c r="AM50623" s="445"/>
    </row>
    <row r="50624" spans="39:39">
      <c r="AM50624" s="445"/>
    </row>
    <row r="50625" spans="39:39">
      <c r="AM50625" s="445"/>
    </row>
    <row r="50626" spans="39:39">
      <c r="AM50626" s="445"/>
    </row>
    <row r="50627" spans="39:39">
      <c r="AM50627" s="445"/>
    </row>
    <row r="50628" spans="39:39">
      <c r="AM50628" s="445"/>
    </row>
    <row r="50629" spans="39:39">
      <c r="AM50629" s="445"/>
    </row>
    <row r="50630" spans="39:39">
      <c r="AM50630" s="445"/>
    </row>
    <row r="50631" spans="39:39">
      <c r="AM50631" s="445"/>
    </row>
    <row r="50632" spans="39:39">
      <c r="AM50632" s="445"/>
    </row>
    <row r="50633" spans="39:39">
      <c r="AM50633" s="445"/>
    </row>
    <row r="50634" spans="39:39">
      <c r="AM50634" s="445"/>
    </row>
    <row r="50635" spans="39:39">
      <c r="AM50635" s="445"/>
    </row>
    <row r="50636" spans="39:39">
      <c r="AM50636" s="445"/>
    </row>
    <row r="50637" spans="39:39">
      <c r="AM50637" s="445"/>
    </row>
    <row r="50638" spans="39:39">
      <c r="AM50638" s="445"/>
    </row>
    <row r="50639" spans="39:39">
      <c r="AM50639" s="445"/>
    </row>
    <row r="50640" spans="39:39">
      <c r="AM50640" s="445"/>
    </row>
    <row r="50641" spans="39:39">
      <c r="AM50641" s="445"/>
    </row>
    <row r="50642" spans="39:39">
      <c r="AM50642" s="445"/>
    </row>
    <row r="50643" spans="39:39">
      <c r="AM50643" s="445"/>
    </row>
    <row r="50644" spans="39:39">
      <c r="AM50644" s="445"/>
    </row>
    <row r="50645" spans="39:39">
      <c r="AM50645" s="445"/>
    </row>
    <row r="50646" spans="39:39">
      <c r="AM50646" s="445"/>
    </row>
    <row r="50647" spans="39:39">
      <c r="AM50647" s="445"/>
    </row>
    <row r="50648" spans="39:39">
      <c r="AM50648" s="445"/>
    </row>
    <row r="50649" spans="39:39">
      <c r="AM50649" s="445"/>
    </row>
    <row r="50650" spans="39:39">
      <c r="AM50650" s="445"/>
    </row>
    <row r="50651" spans="39:39">
      <c r="AM50651" s="445"/>
    </row>
    <row r="50652" spans="39:39">
      <c r="AM50652" s="445"/>
    </row>
    <row r="50653" spans="39:39">
      <c r="AM50653" s="445"/>
    </row>
    <row r="50654" spans="39:39">
      <c r="AM50654" s="445"/>
    </row>
    <row r="50655" spans="39:39">
      <c r="AM50655" s="445"/>
    </row>
    <row r="50656" spans="39:39">
      <c r="AM50656" s="445"/>
    </row>
    <row r="50657" spans="39:39">
      <c r="AM50657" s="445"/>
    </row>
    <row r="50658" spans="39:39">
      <c r="AM50658" s="445"/>
    </row>
    <row r="50659" spans="39:39">
      <c r="AM50659" s="445"/>
    </row>
    <row r="50660" spans="39:39">
      <c r="AM50660" s="445"/>
    </row>
    <row r="50661" spans="39:39">
      <c r="AM50661" s="445"/>
    </row>
    <row r="50662" spans="39:39">
      <c r="AM50662" s="445"/>
    </row>
    <row r="50663" spans="39:39">
      <c r="AM50663" s="445"/>
    </row>
    <row r="50664" spans="39:39">
      <c r="AM50664" s="445"/>
    </row>
    <row r="50665" spans="39:39">
      <c r="AM50665" s="445"/>
    </row>
    <row r="50666" spans="39:39">
      <c r="AM50666" s="445"/>
    </row>
    <row r="50667" spans="39:39">
      <c r="AM50667" s="445"/>
    </row>
    <row r="50668" spans="39:39">
      <c r="AM50668" s="445"/>
    </row>
    <row r="50669" spans="39:39">
      <c r="AM50669" s="445"/>
    </row>
    <row r="50670" spans="39:39">
      <c r="AM50670" s="445"/>
    </row>
    <row r="50671" spans="39:39">
      <c r="AM50671" s="445"/>
    </row>
    <row r="50672" spans="39:39">
      <c r="AM50672" s="445"/>
    </row>
    <row r="50673" spans="39:39">
      <c r="AM50673" s="445"/>
    </row>
    <row r="50674" spans="39:39">
      <c r="AM50674" s="445"/>
    </row>
    <row r="50675" spans="39:39">
      <c r="AM50675" s="445"/>
    </row>
    <row r="50676" spans="39:39">
      <c r="AM50676" s="445"/>
    </row>
    <row r="50677" spans="39:39">
      <c r="AM50677" s="445"/>
    </row>
    <row r="50678" spans="39:39">
      <c r="AM50678" s="445"/>
    </row>
    <row r="50679" spans="39:39">
      <c r="AM50679" s="445"/>
    </row>
    <row r="50680" spans="39:39">
      <c r="AM50680" s="445"/>
    </row>
    <row r="50681" spans="39:39">
      <c r="AM50681" s="445"/>
    </row>
    <row r="50682" spans="39:39">
      <c r="AM50682" s="445"/>
    </row>
    <row r="50683" spans="39:39">
      <c r="AM50683" s="445"/>
    </row>
    <row r="50684" spans="39:39">
      <c r="AM50684" s="445"/>
    </row>
    <row r="50685" spans="39:39">
      <c r="AM50685" s="445"/>
    </row>
    <row r="50686" spans="39:39">
      <c r="AM50686" s="445"/>
    </row>
    <row r="50687" spans="39:39">
      <c r="AM50687" s="445"/>
    </row>
    <row r="50688" spans="39:39">
      <c r="AM50688" s="445"/>
    </row>
    <row r="50689" spans="39:39">
      <c r="AM50689" s="445"/>
    </row>
    <row r="50690" spans="39:39">
      <c r="AM50690" s="445"/>
    </row>
    <row r="50691" spans="39:39">
      <c r="AM50691" s="445"/>
    </row>
    <row r="50692" spans="39:39">
      <c r="AM50692" s="445"/>
    </row>
    <row r="50693" spans="39:39">
      <c r="AM50693" s="445"/>
    </row>
    <row r="50694" spans="39:39">
      <c r="AM50694" s="445"/>
    </row>
    <row r="50695" spans="39:39">
      <c r="AM50695" s="445"/>
    </row>
    <row r="50696" spans="39:39">
      <c r="AM50696" s="445"/>
    </row>
    <row r="50697" spans="39:39">
      <c r="AM50697" s="445"/>
    </row>
    <row r="50698" spans="39:39">
      <c r="AM50698" s="445"/>
    </row>
    <row r="50699" spans="39:39">
      <c r="AM50699" s="445"/>
    </row>
    <row r="50700" spans="39:39">
      <c r="AM50700" s="445"/>
    </row>
    <row r="50701" spans="39:39">
      <c r="AM50701" s="445"/>
    </row>
    <row r="50702" spans="39:39">
      <c r="AM50702" s="445"/>
    </row>
    <row r="50703" spans="39:39">
      <c r="AM50703" s="445"/>
    </row>
    <row r="50704" spans="39:39">
      <c r="AM50704" s="445"/>
    </row>
    <row r="50705" spans="39:39">
      <c r="AM50705" s="445"/>
    </row>
    <row r="50706" spans="39:39">
      <c r="AM50706" s="445"/>
    </row>
    <row r="50707" spans="39:39">
      <c r="AM50707" s="445"/>
    </row>
    <row r="50708" spans="39:39">
      <c r="AM50708" s="445"/>
    </row>
    <row r="50709" spans="39:39">
      <c r="AM50709" s="445"/>
    </row>
    <row r="50710" spans="39:39">
      <c r="AM50710" s="445"/>
    </row>
    <row r="50711" spans="39:39">
      <c r="AM50711" s="445"/>
    </row>
    <row r="50712" spans="39:39">
      <c r="AM50712" s="445"/>
    </row>
    <row r="50713" spans="39:39">
      <c r="AM50713" s="445"/>
    </row>
    <row r="50714" spans="39:39">
      <c r="AM50714" s="445"/>
    </row>
    <row r="50715" spans="39:39">
      <c r="AM50715" s="445"/>
    </row>
    <row r="50716" spans="39:39">
      <c r="AM50716" s="445"/>
    </row>
    <row r="50717" spans="39:39">
      <c r="AM50717" s="445"/>
    </row>
    <row r="50718" spans="39:39">
      <c r="AM50718" s="445"/>
    </row>
    <row r="50719" spans="39:39">
      <c r="AM50719" s="445"/>
    </row>
    <row r="50720" spans="39:39">
      <c r="AM50720" s="445"/>
    </row>
    <row r="50721" spans="39:39">
      <c r="AM50721" s="445"/>
    </row>
    <row r="50722" spans="39:39">
      <c r="AM50722" s="445"/>
    </row>
    <row r="50723" spans="39:39">
      <c r="AM50723" s="445"/>
    </row>
    <row r="50724" spans="39:39">
      <c r="AM50724" s="445"/>
    </row>
    <row r="50725" spans="39:39">
      <c r="AM50725" s="445"/>
    </row>
    <row r="50726" spans="39:39">
      <c r="AM50726" s="445"/>
    </row>
    <row r="50727" spans="39:39">
      <c r="AM50727" s="445"/>
    </row>
    <row r="50728" spans="39:39">
      <c r="AM50728" s="445"/>
    </row>
    <row r="50729" spans="39:39">
      <c r="AM50729" s="445"/>
    </row>
    <row r="50730" spans="39:39">
      <c r="AM50730" s="445"/>
    </row>
    <row r="50731" spans="39:39">
      <c r="AM50731" s="445"/>
    </row>
    <row r="50732" spans="39:39">
      <c r="AM50732" s="445"/>
    </row>
    <row r="50733" spans="39:39">
      <c r="AM50733" s="445"/>
    </row>
    <row r="50734" spans="39:39">
      <c r="AM50734" s="445"/>
    </row>
    <row r="50735" spans="39:39">
      <c r="AM50735" s="445"/>
    </row>
    <row r="50736" spans="39:39">
      <c r="AM50736" s="445"/>
    </row>
    <row r="50737" spans="39:39">
      <c r="AM50737" s="445"/>
    </row>
    <row r="50738" spans="39:39">
      <c r="AM50738" s="445"/>
    </row>
    <row r="50739" spans="39:39">
      <c r="AM50739" s="445"/>
    </row>
    <row r="50740" spans="39:39">
      <c r="AM50740" s="445"/>
    </row>
    <row r="50741" spans="39:39">
      <c r="AM50741" s="445"/>
    </row>
    <row r="50742" spans="39:39">
      <c r="AM50742" s="445"/>
    </row>
    <row r="50743" spans="39:39">
      <c r="AM50743" s="445"/>
    </row>
    <row r="50744" spans="39:39">
      <c r="AM50744" s="445"/>
    </row>
    <row r="50745" spans="39:39">
      <c r="AM50745" s="445"/>
    </row>
    <row r="50746" spans="39:39">
      <c r="AM50746" s="445"/>
    </row>
    <row r="50747" spans="39:39">
      <c r="AM50747" s="445"/>
    </row>
    <row r="50748" spans="39:39">
      <c r="AM50748" s="445"/>
    </row>
    <row r="50749" spans="39:39">
      <c r="AM50749" s="445"/>
    </row>
    <row r="50750" spans="39:39">
      <c r="AM50750" s="445"/>
    </row>
    <row r="50751" spans="39:39">
      <c r="AM50751" s="445"/>
    </row>
    <row r="50752" spans="39:39">
      <c r="AM50752" s="445"/>
    </row>
    <row r="50753" spans="39:39">
      <c r="AM50753" s="445"/>
    </row>
    <row r="50754" spans="39:39">
      <c r="AM50754" s="445"/>
    </row>
    <row r="50755" spans="39:39">
      <c r="AM50755" s="445"/>
    </row>
    <row r="50756" spans="39:39">
      <c r="AM50756" s="445"/>
    </row>
    <row r="50757" spans="39:39">
      <c r="AM50757" s="445"/>
    </row>
    <row r="50758" spans="39:39">
      <c r="AM50758" s="445"/>
    </row>
    <row r="50759" spans="39:39">
      <c r="AM50759" s="445"/>
    </row>
    <row r="50760" spans="39:39">
      <c r="AM50760" s="445"/>
    </row>
    <row r="50761" spans="39:39">
      <c r="AM50761" s="445"/>
    </row>
    <row r="50762" spans="39:39">
      <c r="AM50762" s="445"/>
    </row>
    <row r="50763" spans="39:39">
      <c r="AM50763" s="445"/>
    </row>
    <row r="50764" spans="39:39">
      <c r="AM50764" s="445"/>
    </row>
    <row r="50765" spans="39:39">
      <c r="AM50765" s="445"/>
    </row>
    <row r="50766" spans="39:39">
      <c r="AM50766" s="445"/>
    </row>
    <row r="50767" spans="39:39">
      <c r="AM50767" s="445"/>
    </row>
    <row r="50768" spans="39:39">
      <c r="AM50768" s="445"/>
    </row>
    <row r="50769" spans="39:39">
      <c r="AM50769" s="445"/>
    </row>
    <row r="50770" spans="39:39">
      <c r="AM50770" s="445"/>
    </row>
    <row r="50771" spans="39:39">
      <c r="AM50771" s="445"/>
    </row>
    <row r="50772" spans="39:39">
      <c r="AM50772" s="445"/>
    </row>
    <row r="50773" spans="39:39">
      <c r="AM50773" s="445"/>
    </row>
    <row r="50774" spans="39:39">
      <c r="AM50774" s="445"/>
    </row>
    <row r="50775" spans="39:39">
      <c r="AM50775" s="445"/>
    </row>
    <row r="50776" spans="39:39">
      <c r="AM50776" s="445"/>
    </row>
    <row r="50777" spans="39:39">
      <c r="AM50777" s="445"/>
    </row>
    <row r="50778" spans="39:39">
      <c r="AM50778" s="445"/>
    </row>
    <row r="50779" spans="39:39">
      <c r="AM50779" s="445"/>
    </row>
    <row r="50780" spans="39:39">
      <c r="AM50780" s="445"/>
    </row>
    <row r="50781" spans="39:39">
      <c r="AM50781" s="445"/>
    </row>
    <row r="50782" spans="39:39">
      <c r="AM50782" s="445"/>
    </row>
    <row r="50783" spans="39:39">
      <c r="AM50783" s="445"/>
    </row>
    <row r="50784" spans="39:39">
      <c r="AM50784" s="445"/>
    </row>
    <row r="50785" spans="39:39">
      <c r="AM50785" s="445"/>
    </row>
    <row r="50786" spans="39:39">
      <c r="AM50786" s="445"/>
    </row>
    <row r="50787" spans="39:39">
      <c r="AM50787" s="445"/>
    </row>
    <row r="50788" spans="39:39">
      <c r="AM50788" s="445"/>
    </row>
    <row r="50789" spans="39:39">
      <c r="AM50789" s="445"/>
    </row>
    <row r="50790" spans="39:39">
      <c r="AM50790" s="445"/>
    </row>
    <row r="50791" spans="39:39">
      <c r="AM50791" s="445"/>
    </row>
    <row r="50792" spans="39:39">
      <c r="AM50792" s="445"/>
    </row>
    <row r="50793" spans="39:39">
      <c r="AM50793" s="445"/>
    </row>
    <row r="50794" spans="39:39">
      <c r="AM50794" s="445"/>
    </row>
    <row r="50795" spans="39:39">
      <c r="AM50795" s="445"/>
    </row>
    <row r="50796" spans="39:39">
      <c r="AM50796" s="445"/>
    </row>
    <row r="50797" spans="39:39">
      <c r="AM50797" s="445"/>
    </row>
    <row r="50798" spans="39:39">
      <c r="AM50798" s="445"/>
    </row>
    <row r="50799" spans="39:39">
      <c r="AM50799" s="445"/>
    </row>
    <row r="50800" spans="39:39">
      <c r="AM50800" s="445"/>
    </row>
    <row r="50801" spans="39:39">
      <c r="AM50801" s="445"/>
    </row>
    <row r="50802" spans="39:39">
      <c r="AM50802" s="445"/>
    </row>
    <row r="50803" spans="39:39">
      <c r="AM50803" s="445"/>
    </row>
    <row r="50804" spans="39:39">
      <c r="AM50804" s="445"/>
    </row>
    <row r="50805" spans="39:39">
      <c r="AM50805" s="445"/>
    </row>
    <row r="50806" spans="39:39">
      <c r="AM50806" s="445"/>
    </row>
    <row r="50807" spans="39:39">
      <c r="AM50807" s="445"/>
    </row>
    <row r="50808" spans="39:39">
      <c r="AM50808" s="445"/>
    </row>
    <row r="50809" spans="39:39">
      <c r="AM50809" s="445"/>
    </row>
    <row r="50810" spans="39:39">
      <c r="AM50810" s="445"/>
    </row>
    <row r="50811" spans="39:39">
      <c r="AM50811" s="445"/>
    </row>
    <row r="50812" spans="39:39">
      <c r="AM50812" s="445"/>
    </row>
    <row r="50813" spans="39:39">
      <c r="AM50813" s="445"/>
    </row>
    <row r="50814" spans="39:39">
      <c r="AM50814" s="445"/>
    </row>
    <row r="50815" spans="39:39">
      <c r="AM50815" s="445"/>
    </row>
    <row r="50816" spans="39:39">
      <c r="AM50816" s="445"/>
    </row>
    <row r="50817" spans="39:39">
      <c r="AM50817" s="445"/>
    </row>
    <row r="50818" spans="39:39">
      <c r="AM50818" s="445"/>
    </row>
    <row r="50819" spans="39:39">
      <c r="AM50819" s="445"/>
    </row>
    <row r="50820" spans="39:39">
      <c r="AM50820" s="445"/>
    </row>
    <row r="50821" spans="39:39">
      <c r="AM50821" s="445"/>
    </row>
    <row r="50822" spans="39:39">
      <c r="AM50822" s="445"/>
    </row>
    <row r="50823" spans="39:39">
      <c r="AM50823" s="445"/>
    </row>
    <row r="50824" spans="39:39">
      <c r="AM50824" s="445"/>
    </row>
    <row r="50825" spans="39:39">
      <c r="AM50825" s="445"/>
    </row>
    <row r="50826" spans="39:39">
      <c r="AM50826" s="445"/>
    </row>
    <row r="50827" spans="39:39">
      <c r="AM50827" s="445"/>
    </row>
    <row r="50828" spans="39:39">
      <c r="AM50828" s="445"/>
    </row>
    <row r="50829" spans="39:39">
      <c r="AM50829" s="445"/>
    </row>
    <row r="50830" spans="39:39">
      <c r="AM50830" s="445"/>
    </row>
    <row r="50831" spans="39:39">
      <c r="AM50831" s="445"/>
    </row>
    <row r="50832" spans="39:39">
      <c r="AM50832" s="445"/>
    </row>
    <row r="50833" spans="39:39">
      <c r="AM50833" s="445"/>
    </row>
    <row r="50834" spans="39:39">
      <c r="AM50834" s="445"/>
    </row>
    <row r="50835" spans="39:39">
      <c r="AM50835" s="445"/>
    </row>
    <row r="50836" spans="39:39">
      <c r="AM50836" s="445"/>
    </row>
    <row r="50837" spans="39:39">
      <c r="AM50837" s="445"/>
    </row>
    <row r="50838" spans="39:39">
      <c r="AM50838" s="445"/>
    </row>
    <row r="50839" spans="39:39">
      <c r="AM50839" s="445"/>
    </row>
    <row r="50840" spans="39:39">
      <c r="AM50840" s="445"/>
    </row>
    <row r="50841" spans="39:39">
      <c r="AM50841" s="445"/>
    </row>
    <row r="50842" spans="39:39">
      <c r="AM50842" s="445"/>
    </row>
    <row r="50843" spans="39:39">
      <c r="AM50843" s="445"/>
    </row>
    <row r="50844" spans="39:39">
      <c r="AM50844" s="445"/>
    </row>
    <row r="50845" spans="39:39">
      <c r="AM50845" s="445"/>
    </row>
    <row r="50846" spans="39:39">
      <c r="AM50846" s="445"/>
    </row>
    <row r="50847" spans="39:39">
      <c r="AM50847" s="445"/>
    </row>
    <row r="50848" spans="39:39">
      <c r="AM50848" s="445"/>
    </row>
    <row r="50849" spans="39:39">
      <c r="AM50849" s="445"/>
    </row>
    <row r="50850" spans="39:39">
      <c r="AM50850" s="445"/>
    </row>
    <row r="50851" spans="39:39">
      <c r="AM50851" s="445"/>
    </row>
    <row r="50852" spans="39:39">
      <c r="AM50852" s="445"/>
    </row>
    <row r="50853" spans="39:39">
      <c r="AM50853" s="445"/>
    </row>
    <row r="50854" spans="39:39">
      <c r="AM50854" s="445"/>
    </row>
    <row r="50855" spans="39:39">
      <c r="AM50855" s="445"/>
    </row>
    <row r="50856" spans="39:39">
      <c r="AM50856" s="445"/>
    </row>
    <row r="50857" spans="39:39">
      <c r="AM50857" s="445"/>
    </row>
    <row r="50858" spans="39:39">
      <c r="AM50858" s="445"/>
    </row>
    <row r="50859" spans="39:39">
      <c r="AM50859" s="445"/>
    </row>
    <row r="50860" spans="39:39">
      <c r="AM50860" s="445"/>
    </row>
    <row r="50861" spans="39:39">
      <c r="AM50861" s="445"/>
    </row>
    <row r="50862" spans="39:39">
      <c r="AM50862" s="445"/>
    </row>
    <row r="50863" spans="39:39">
      <c r="AM50863" s="445"/>
    </row>
    <row r="50864" spans="39:39">
      <c r="AM50864" s="445"/>
    </row>
    <row r="50865" spans="39:39">
      <c r="AM50865" s="445"/>
    </row>
    <row r="50866" spans="39:39">
      <c r="AM50866" s="445"/>
    </row>
    <row r="50867" spans="39:39">
      <c r="AM50867" s="445"/>
    </row>
    <row r="50868" spans="39:39">
      <c r="AM50868" s="445"/>
    </row>
    <row r="50869" spans="39:39">
      <c r="AM50869" s="445"/>
    </row>
    <row r="50870" spans="39:39">
      <c r="AM50870" s="445"/>
    </row>
    <row r="50871" spans="39:39">
      <c r="AM50871" s="445"/>
    </row>
    <row r="50872" spans="39:39">
      <c r="AM50872" s="445"/>
    </row>
    <row r="50873" spans="39:39">
      <c r="AM50873" s="445"/>
    </row>
    <row r="50874" spans="39:39">
      <c r="AM50874" s="445"/>
    </row>
    <row r="50875" spans="39:39">
      <c r="AM50875" s="445"/>
    </row>
    <row r="50876" spans="39:39">
      <c r="AM50876" s="445"/>
    </row>
    <row r="50877" spans="39:39">
      <c r="AM50877" s="445"/>
    </row>
    <row r="50878" spans="39:39">
      <c r="AM50878" s="445"/>
    </row>
    <row r="50879" spans="39:39">
      <c r="AM50879" s="445"/>
    </row>
    <row r="50880" spans="39:39">
      <c r="AM50880" s="445"/>
    </row>
    <row r="50881" spans="39:39">
      <c r="AM50881" s="445"/>
    </row>
    <row r="50882" spans="39:39">
      <c r="AM50882" s="445"/>
    </row>
    <row r="50883" spans="39:39">
      <c r="AM50883" s="445"/>
    </row>
    <row r="50884" spans="39:39">
      <c r="AM50884" s="445"/>
    </row>
    <row r="50885" spans="39:39">
      <c r="AM50885" s="445"/>
    </row>
    <row r="50886" spans="39:39">
      <c r="AM50886" s="445"/>
    </row>
    <row r="50887" spans="39:39">
      <c r="AM50887" s="445"/>
    </row>
    <row r="50888" spans="39:39">
      <c r="AM50888" s="445"/>
    </row>
    <row r="50889" spans="39:39">
      <c r="AM50889" s="445"/>
    </row>
    <row r="50890" spans="39:39">
      <c r="AM50890" s="445"/>
    </row>
    <row r="50891" spans="39:39">
      <c r="AM50891" s="445"/>
    </row>
    <row r="50892" spans="39:39">
      <c r="AM50892" s="445"/>
    </row>
    <row r="50893" spans="39:39">
      <c r="AM50893" s="445"/>
    </row>
    <row r="50894" spans="39:39">
      <c r="AM50894" s="445"/>
    </row>
    <row r="50895" spans="39:39">
      <c r="AM50895" s="445"/>
    </row>
    <row r="50896" spans="39:39">
      <c r="AM50896" s="445"/>
    </row>
    <row r="50897" spans="39:39">
      <c r="AM50897" s="445"/>
    </row>
    <row r="50898" spans="39:39">
      <c r="AM50898" s="445"/>
    </row>
    <row r="50899" spans="39:39">
      <c r="AM50899" s="445"/>
    </row>
    <row r="50900" spans="39:39">
      <c r="AM50900" s="445"/>
    </row>
    <row r="50901" spans="39:39">
      <c r="AM50901" s="445"/>
    </row>
    <row r="50902" spans="39:39">
      <c r="AM50902" s="445"/>
    </row>
    <row r="50903" spans="39:39">
      <c r="AM50903" s="445"/>
    </row>
    <row r="50904" spans="39:39">
      <c r="AM50904" s="445"/>
    </row>
    <row r="50905" spans="39:39">
      <c r="AM50905" s="445"/>
    </row>
    <row r="50906" spans="39:39">
      <c r="AM50906" s="445"/>
    </row>
    <row r="50907" spans="39:39">
      <c r="AM50907" s="445"/>
    </row>
    <row r="50908" spans="39:39">
      <c r="AM50908" s="445"/>
    </row>
    <row r="50909" spans="39:39">
      <c r="AM50909" s="445"/>
    </row>
    <row r="50910" spans="39:39">
      <c r="AM50910" s="445"/>
    </row>
    <row r="50911" spans="39:39">
      <c r="AM50911" s="445"/>
    </row>
    <row r="50912" spans="39:39">
      <c r="AM50912" s="445"/>
    </row>
    <row r="50913" spans="39:39">
      <c r="AM50913" s="445"/>
    </row>
    <row r="50914" spans="39:39">
      <c r="AM50914" s="445"/>
    </row>
    <row r="50915" spans="39:39">
      <c r="AM50915" s="445"/>
    </row>
    <row r="50916" spans="39:39">
      <c r="AM50916" s="445"/>
    </row>
    <row r="50917" spans="39:39">
      <c r="AM50917" s="445"/>
    </row>
    <row r="50918" spans="39:39">
      <c r="AM50918" s="445"/>
    </row>
    <row r="50919" spans="39:39">
      <c r="AM50919" s="445"/>
    </row>
    <row r="50920" spans="39:39">
      <c r="AM50920" s="445"/>
    </row>
    <row r="50921" spans="39:39">
      <c r="AM50921" s="445"/>
    </row>
    <row r="50922" spans="39:39">
      <c r="AM50922" s="445"/>
    </row>
    <row r="50923" spans="39:39">
      <c r="AM50923" s="445"/>
    </row>
    <row r="50924" spans="39:39">
      <c r="AM50924" s="445"/>
    </row>
    <row r="50925" spans="39:39">
      <c r="AM50925" s="445"/>
    </row>
    <row r="50926" spans="39:39">
      <c r="AM50926" s="445"/>
    </row>
    <row r="50927" spans="39:39">
      <c r="AM50927" s="445"/>
    </row>
    <row r="50928" spans="39:39">
      <c r="AM50928" s="445"/>
    </row>
    <row r="50929" spans="39:39">
      <c r="AM50929" s="445"/>
    </row>
    <row r="50930" spans="39:39">
      <c r="AM50930" s="445"/>
    </row>
    <row r="50931" spans="39:39">
      <c r="AM50931" s="445"/>
    </row>
    <row r="50932" spans="39:39">
      <c r="AM50932" s="445"/>
    </row>
    <row r="50933" spans="39:39">
      <c r="AM50933" s="445"/>
    </row>
    <row r="50934" spans="39:39">
      <c r="AM50934" s="445"/>
    </row>
    <row r="50935" spans="39:39">
      <c r="AM50935" s="445"/>
    </row>
    <row r="50936" spans="39:39">
      <c r="AM50936" s="445"/>
    </row>
    <row r="50937" spans="39:39">
      <c r="AM50937" s="445"/>
    </row>
    <row r="50938" spans="39:39">
      <c r="AM50938" s="445"/>
    </row>
    <row r="50939" spans="39:39">
      <c r="AM50939" s="445"/>
    </row>
    <row r="50940" spans="39:39">
      <c r="AM50940" s="445"/>
    </row>
    <row r="50941" spans="39:39">
      <c r="AM50941" s="445"/>
    </row>
    <row r="50942" spans="39:39">
      <c r="AM50942" s="445"/>
    </row>
    <row r="50943" spans="39:39">
      <c r="AM50943" s="445"/>
    </row>
    <row r="50944" spans="39:39">
      <c r="AM50944" s="445"/>
    </row>
    <row r="50945" spans="39:39">
      <c r="AM50945" s="445"/>
    </row>
    <row r="50946" spans="39:39">
      <c r="AM50946" s="445"/>
    </row>
    <row r="50947" spans="39:39">
      <c r="AM50947" s="445"/>
    </row>
    <row r="50948" spans="39:39">
      <c r="AM50948" s="445"/>
    </row>
    <row r="50949" spans="39:39">
      <c r="AM50949" s="445"/>
    </row>
    <row r="50950" spans="39:39">
      <c r="AM50950" s="445"/>
    </row>
    <row r="50951" spans="39:39">
      <c r="AM50951" s="445"/>
    </row>
    <row r="50952" spans="39:39">
      <c r="AM50952" s="445"/>
    </row>
    <row r="50953" spans="39:39">
      <c r="AM50953" s="445"/>
    </row>
    <row r="50954" spans="39:39">
      <c r="AM50954" s="445"/>
    </row>
    <row r="50955" spans="39:39">
      <c r="AM50955" s="445"/>
    </row>
    <row r="50956" spans="39:39">
      <c r="AM50956" s="445"/>
    </row>
    <row r="50957" spans="39:39">
      <c r="AM50957" s="445"/>
    </row>
    <row r="50958" spans="39:39">
      <c r="AM50958" s="445"/>
    </row>
    <row r="50959" spans="39:39">
      <c r="AM50959" s="445"/>
    </row>
    <row r="50960" spans="39:39">
      <c r="AM50960" s="445"/>
    </row>
    <row r="50961" spans="39:39">
      <c r="AM50961" s="445"/>
    </row>
    <row r="50962" spans="39:39">
      <c r="AM50962" s="445"/>
    </row>
    <row r="50963" spans="39:39">
      <c r="AM50963" s="445"/>
    </row>
    <row r="50964" spans="39:39">
      <c r="AM50964" s="445"/>
    </row>
    <row r="50965" spans="39:39">
      <c r="AM50965" s="445"/>
    </row>
    <row r="50966" spans="39:39">
      <c r="AM50966" s="445"/>
    </row>
    <row r="50967" spans="39:39">
      <c r="AM50967" s="445"/>
    </row>
    <row r="50968" spans="39:39">
      <c r="AM50968" s="445"/>
    </row>
    <row r="50969" spans="39:39">
      <c r="AM50969" s="445"/>
    </row>
    <row r="50970" spans="39:39">
      <c r="AM50970" s="445"/>
    </row>
    <row r="50971" spans="39:39">
      <c r="AM50971" s="445"/>
    </row>
    <row r="50972" spans="39:39">
      <c r="AM50972" s="445"/>
    </row>
    <row r="50973" spans="39:39">
      <c r="AM50973" s="445"/>
    </row>
    <row r="50974" spans="39:39">
      <c r="AM50974" s="445"/>
    </row>
    <row r="50975" spans="39:39">
      <c r="AM50975" s="445"/>
    </row>
    <row r="50976" spans="39:39">
      <c r="AM50976" s="445"/>
    </row>
    <row r="50977" spans="39:39">
      <c r="AM50977" s="445"/>
    </row>
    <row r="50978" spans="39:39">
      <c r="AM50978" s="445"/>
    </row>
    <row r="50979" spans="39:39">
      <c r="AM50979" s="445"/>
    </row>
    <row r="50980" spans="39:39">
      <c r="AM50980" s="445"/>
    </row>
    <row r="50981" spans="39:39">
      <c r="AM50981" s="445"/>
    </row>
    <row r="50982" spans="39:39">
      <c r="AM50982" s="445"/>
    </row>
    <row r="50983" spans="39:39">
      <c r="AM50983" s="445"/>
    </row>
    <row r="50984" spans="39:39">
      <c r="AM50984" s="445"/>
    </row>
    <row r="50985" spans="39:39">
      <c r="AM50985" s="445"/>
    </row>
    <row r="50986" spans="39:39">
      <c r="AM50986" s="445"/>
    </row>
    <row r="50987" spans="39:39">
      <c r="AM50987" s="445"/>
    </row>
    <row r="50988" spans="39:39">
      <c r="AM50988" s="445"/>
    </row>
    <row r="50989" spans="39:39">
      <c r="AM50989" s="445"/>
    </row>
    <row r="50990" spans="39:39">
      <c r="AM50990" s="445"/>
    </row>
    <row r="50991" spans="39:39">
      <c r="AM50991" s="445"/>
    </row>
    <row r="50992" spans="39:39">
      <c r="AM50992" s="445"/>
    </row>
    <row r="50993" spans="39:39">
      <c r="AM50993" s="445"/>
    </row>
    <row r="50994" spans="39:39">
      <c r="AM50994" s="445"/>
    </row>
    <row r="50995" spans="39:39">
      <c r="AM50995" s="445"/>
    </row>
    <row r="50996" spans="39:39">
      <c r="AM50996" s="445"/>
    </row>
    <row r="50997" spans="39:39">
      <c r="AM50997" s="445"/>
    </row>
    <row r="50998" spans="39:39">
      <c r="AM50998" s="445"/>
    </row>
    <row r="50999" spans="39:39">
      <c r="AM50999" s="445"/>
    </row>
    <row r="51000" spans="39:39">
      <c r="AM51000" s="445"/>
    </row>
    <row r="51001" spans="39:39">
      <c r="AM51001" s="445"/>
    </row>
    <row r="51002" spans="39:39">
      <c r="AM51002" s="445"/>
    </row>
    <row r="51003" spans="39:39">
      <c r="AM51003" s="445"/>
    </row>
    <row r="51004" spans="39:39">
      <c r="AM51004" s="445"/>
    </row>
    <row r="51005" spans="39:39">
      <c r="AM51005" s="445"/>
    </row>
    <row r="51006" spans="39:39">
      <c r="AM51006" s="445"/>
    </row>
    <row r="51007" spans="39:39">
      <c r="AM51007" s="445"/>
    </row>
    <row r="51008" spans="39:39">
      <c r="AM51008" s="445"/>
    </row>
    <row r="51009" spans="39:39">
      <c r="AM51009" s="445"/>
    </row>
    <row r="51010" spans="39:39">
      <c r="AM51010" s="445"/>
    </row>
    <row r="51011" spans="39:39">
      <c r="AM51011" s="445"/>
    </row>
    <row r="51012" spans="39:39">
      <c r="AM51012" s="445"/>
    </row>
    <row r="51013" spans="39:39">
      <c r="AM51013" s="445"/>
    </row>
    <row r="51014" spans="39:39">
      <c r="AM51014" s="445"/>
    </row>
    <row r="51015" spans="39:39">
      <c r="AM51015" s="445"/>
    </row>
    <row r="51016" spans="39:39">
      <c r="AM51016" s="445"/>
    </row>
    <row r="51017" spans="39:39">
      <c r="AM51017" s="445"/>
    </row>
    <row r="51018" spans="39:39">
      <c r="AM51018" s="445"/>
    </row>
    <row r="51019" spans="39:39">
      <c r="AM51019" s="445"/>
    </row>
    <row r="51020" spans="39:39">
      <c r="AM51020" s="445"/>
    </row>
    <row r="51021" spans="39:39">
      <c r="AM51021" s="445"/>
    </row>
    <row r="51022" spans="39:39">
      <c r="AM51022" s="445"/>
    </row>
    <row r="51023" spans="39:39">
      <c r="AM51023" s="445"/>
    </row>
    <row r="51024" spans="39:39">
      <c r="AM51024" s="445"/>
    </row>
    <row r="51025" spans="39:39">
      <c r="AM51025" s="445"/>
    </row>
    <row r="51026" spans="39:39">
      <c r="AM51026" s="445"/>
    </row>
    <row r="51027" spans="39:39">
      <c r="AM51027" s="445"/>
    </row>
    <row r="51028" spans="39:39">
      <c r="AM51028" s="445"/>
    </row>
    <row r="51029" spans="39:39">
      <c r="AM51029" s="445"/>
    </row>
    <row r="51030" spans="39:39">
      <c r="AM51030" s="445"/>
    </row>
    <row r="51031" spans="39:39">
      <c r="AM51031" s="445"/>
    </row>
    <row r="51032" spans="39:39">
      <c r="AM51032" s="445"/>
    </row>
    <row r="51033" spans="39:39">
      <c r="AM51033" s="445"/>
    </row>
    <row r="51034" spans="39:39">
      <c r="AM51034" s="445"/>
    </row>
    <row r="51035" spans="39:39">
      <c r="AM51035" s="445"/>
    </row>
    <row r="51036" spans="39:39">
      <c r="AM51036" s="445"/>
    </row>
    <row r="51037" spans="39:39">
      <c r="AM51037" s="445"/>
    </row>
    <row r="51038" spans="39:39">
      <c r="AM51038" s="445"/>
    </row>
    <row r="51039" spans="39:39">
      <c r="AM51039" s="445"/>
    </row>
    <row r="51040" spans="39:39">
      <c r="AM51040" s="445"/>
    </row>
    <row r="51041" spans="39:39">
      <c r="AM51041" s="445"/>
    </row>
    <row r="51042" spans="39:39">
      <c r="AM51042" s="445"/>
    </row>
    <row r="51043" spans="39:39">
      <c r="AM51043" s="445"/>
    </row>
    <row r="51044" spans="39:39">
      <c r="AM51044" s="445"/>
    </row>
    <row r="51045" spans="39:39">
      <c r="AM51045" s="445"/>
    </row>
    <row r="51046" spans="39:39">
      <c r="AM51046" s="445"/>
    </row>
    <row r="51047" spans="39:39">
      <c r="AM51047" s="445"/>
    </row>
    <row r="51048" spans="39:39">
      <c r="AM51048" s="445"/>
    </row>
    <row r="51049" spans="39:39">
      <c r="AM51049" s="445"/>
    </row>
    <row r="51050" spans="39:39">
      <c r="AM51050" s="445"/>
    </row>
    <row r="51051" spans="39:39">
      <c r="AM51051" s="445"/>
    </row>
    <row r="51052" spans="39:39">
      <c r="AM51052" s="445"/>
    </row>
    <row r="51053" spans="39:39">
      <c r="AM51053" s="445"/>
    </row>
    <row r="51054" spans="39:39">
      <c r="AM51054" s="445"/>
    </row>
    <row r="51055" spans="39:39">
      <c r="AM51055" s="445"/>
    </row>
    <row r="51056" spans="39:39">
      <c r="AM51056" s="445"/>
    </row>
    <row r="51057" spans="39:39">
      <c r="AM51057" s="445"/>
    </row>
    <row r="51058" spans="39:39">
      <c r="AM51058" s="445"/>
    </row>
    <row r="51059" spans="39:39">
      <c r="AM51059" s="445"/>
    </row>
    <row r="51060" spans="39:39">
      <c r="AM51060" s="445"/>
    </row>
    <row r="51061" spans="39:39">
      <c r="AM51061" s="445"/>
    </row>
    <row r="51062" spans="39:39">
      <c r="AM51062" s="445"/>
    </row>
    <row r="51063" spans="39:39">
      <c r="AM51063" s="445"/>
    </row>
    <row r="51064" spans="39:39">
      <c r="AM51064" s="445"/>
    </row>
    <row r="51065" spans="39:39">
      <c r="AM51065" s="445"/>
    </row>
    <row r="51066" spans="39:39">
      <c r="AM51066" s="445"/>
    </row>
    <row r="51067" spans="39:39">
      <c r="AM51067" s="445"/>
    </row>
    <row r="51068" spans="39:39">
      <c r="AM51068" s="445"/>
    </row>
    <row r="51069" spans="39:39">
      <c r="AM51069" s="445"/>
    </row>
    <row r="51070" spans="39:39">
      <c r="AM51070" s="445"/>
    </row>
    <row r="51071" spans="39:39">
      <c r="AM51071" s="445"/>
    </row>
    <row r="51072" spans="39:39">
      <c r="AM51072" s="445"/>
    </row>
    <row r="51073" spans="39:39">
      <c r="AM51073" s="445"/>
    </row>
    <row r="51074" spans="39:39">
      <c r="AM51074" s="445"/>
    </row>
    <row r="51075" spans="39:39">
      <c r="AM51075" s="445"/>
    </row>
    <row r="51076" spans="39:39">
      <c r="AM51076" s="445"/>
    </row>
    <row r="51077" spans="39:39">
      <c r="AM51077" s="445"/>
    </row>
    <row r="51078" spans="39:39">
      <c r="AM51078" s="445"/>
    </row>
    <row r="51079" spans="39:39">
      <c r="AM51079" s="445"/>
    </row>
    <row r="51080" spans="39:39">
      <c r="AM51080" s="445"/>
    </row>
    <row r="51081" spans="39:39">
      <c r="AM51081" s="445"/>
    </row>
    <row r="51082" spans="39:39">
      <c r="AM51082" s="445"/>
    </row>
    <row r="51083" spans="39:39">
      <c r="AM51083" s="445"/>
    </row>
    <row r="51084" spans="39:39">
      <c r="AM51084" s="445"/>
    </row>
    <row r="51085" spans="39:39">
      <c r="AM51085" s="445"/>
    </row>
    <row r="51086" spans="39:39">
      <c r="AM51086" s="445"/>
    </row>
    <row r="51087" spans="39:39">
      <c r="AM51087" s="445"/>
    </row>
    <row r="51088" spans="39:39">
      <c r="AM51088" s="445"/>
    </row>
    <row r="51089" spans="39:39">
      <c r="AM51089" s="445"/>
    </row>
    <row r="51090" spans="39:39">
      <c r="AM51090" s="445"/>
    </row>
    <row r="51091" spans="39:39">
      <c r="AM51091" s="445"/>
    </row>
    <row r="51092" spans="39:39">
      <c r="AM51092" s="445"/>
    </row>
    <row r="51093" spans="39:39">
      <c r="AM51093" s="445"/>
    </row>
    <row r="51094" spans="39:39">
      <c r="AM51094" s="445"/>
    </row>
    <row r="51095" spans="39:39">
      <c r="AM51095" s="445"/>
    </row>
    <row r="51096" spans="39:39">
      <c r="AM51096" s="445"/>
    </row>
    <row r="51097" spans="39:39">
      <c r="AM51097" s="445"/>
    </row>
    <row r="51098" spans="39:39">
      <c r="AM51098" s="445"/>
    </row>
    <row r="51099" spans="39:39">
      <c r="AM51099" s="445"/>
    </row>
    <row r="51100" spans="39:39">
      <c r="AM51100" s="445"/>
    </row>
    <row r="51101" spans="39:39">
      <c r="AM51101" s="445"/>
    </row>
    <row r="51102" spans="39:39">
      <c r="AM51102" s="445"/>
    </row>
    <row r="51103" spans="39:39">
      <c r="AM51103" s="445"/>
    </row>
    <row r="51104" spans="39:39">
      <c r="AM51104" s="445"/>
    </row>
    <row r="51105" spans="39:39">
      <c r="AM51105" s="445"/>
    </row>
    <row r="51106" spans="39:39">
      <c r="AM51106" s="445"/>
    </row>
    <row r="51107" spans="39:39">
      <c r="AM51107" s="445"/>
    </row>
    <row r="51108" spans="39:39">
      <c r="AM51108" s="445"/>
    </row>
    <row r="51109" spans="39:39">
      <c r="AM51109" s="445"/>
    </row>
    <row r="51110" spans="39:39">
      <c r="AM51110" s="445"/>
    </row>
    <row r="51111" spans="39:39">
      <c r="AM51111" s="445"/>
    </row>
    <row r="51112" spans="39:39">
      <c r="AM51112" s="445"/>
    </row>
    <row r="51113" spans="39:39">
      <c r="AM51113" s="445"/>
    </row>
    <row r="51114" spans="39:39">
      <c r="AM51114" s="445"/>
    </row>
    <row r="51115" spans="39:39">
      <c r="AM51115" s="445"/>
    </row>
    <row r="51116" spans="39:39">
      <c r="AM51116" s="445"/>
    </row>
    <row r="51117" spans="39:39">
      <c r="AM51117" s="445"/>
    </row>
    <row r="51118" spans="39:39">
      <c r="AM51118" s="445"/>
    </row>
    <row r="51119" spans="39:39">
      <c r="AM51119" s="445"/>
    </row>
    <row r="51120" spans="39:39">
      <c r="AM51120" s="445"/>
    </row>
    <row r="51121" spans="39:39">
      <c r="AM51121" s="445"/>
    </row>
    <row r="51122" spans="39:39">
      <c r="AM51122" s="445"/>
    </row>
    <row r="51123" spans="39:39">
      <c r="AM51123" s="445"/>
    </row>
    <row r="51124" spans="39:39">
      <c r="AM51124" s="445"/>
    </row>
    <row r="51125" spans="39:39">
      <c r="AM51125" s="445"/>
    </row>
    <row r="51126" spans="39:39">
      <c r="AM51126" s="445"/>
    </row>
    <row r="51127" spans="39:39">
      <c r="AM51127" s="445"/>
    </row>
    <row r="51128" spans="39:39">
      <c r="AM51128" s="445"/>
    </row>
    <row r="51129" spans="39:39">
      <c r="AM51129" s="445"/>
    </row>
    <row r="51130" spans="39:39">
      <c r="AM51130" s="445"/>
    </row>
    <row r="51131" spans="39:39">
      <c r="AM51131" s="445"/>
    </row>
    <row r="51132" spans="39:39">
      <c r="AM51132" s="445"/>
    </row>
    <row r="51133" spans="39:39">
      <c r="AM51133" s="445"/>
    </row>
    <row r="51134" spans="39:39">
      <c r="AM51134" s="445"/>
    </row>
    <row r="51135" spans="39:39">
      <c r="AM51135" s="445"/>
    </row>
    <row r="51136" spans="39:39">
      <c r="AM51136" s="445"/>
    </row>
    <row r="51137" spans="39:39">
      <c r="AM51137" s="445"/>
    </row>
    <row r="51138" spans="39:39">
      <c r="AM51138" s="445"/>
    </row>
    <row r="51139" spans="39:39">
      <c r="AM51139" s="445"/>
    </row>
    <row r="51140" spans="39:39">
      <c r="AM51140" s="445"/>
    </row>
    <row r="51141" spans="39:39">
      <c r="AM51141" s="445"/>
    </row>
    <row r="51142" spans="39:39">
      <c r="AM51142" s="445"/>
    </row>
    <row r="51143" spans="39:39">
      <c r="AM51143" s="445"/>
    </row>
    <row r="51144" spans="39:39">
      <c r="AM51144" s="445"/>
    </row>
    <row r="51145" spans="39:39">
      <c r="AM51145" s="445"/>
    </row>
    <row r="51146" spans="39:39">
      <c r="AM51146" s="445"/>
    </row>
    <row r="51147" spans="39:39">
      <c r="AM51147" s="445"/>
    </row>
    <row r="51148" spans="39:39">
      <c r="AM51148" s="445"/>
    </row>
    <row r="51149" spans="39:39">
      <c r="AM51149" s="445"/>
    </row>
    <row r="51150" spans="39:39">
      <c r="AM51150" s="445"/>
    </row>
    <row r="51151" spans="39:39">
      <c r="AM51151" s="445"/>
    </row>
    <row r="51152" spans="39:39">
      <c r="AM51152" s="445"/>
    </row>
    <row r="51153" spans="39:39">
      <c r="AM51153" s="445"/>
    </row>
    <row r="51154" spans="39:39">
      <c r="AM51154" s="445"/>
    </row>
    <row r="51155" spans="39:39">
      <c r="AM51155" s="445"/>
    </row>
    <row r="51156" spans="39:39">
      <c r="AM51156" s="445"/>
    </row>
    <row r="51157" spans="39:39">
      <c r="AM51157" s="445"/>
    </row>
    <row r="51158" spans="39:39">
      <c r="AM51158" s="445"/>
    </row>
    <row r="51159" spans="39:39">
      <c r="AM51159" s="445"/>
    </row>
    <row r="51160" spans="39:39">
      <c r="AM51160" s="445"/>
    </row>
    <row r="51161" spans="39:39">
      <c r="AM51161" s="445"/>
    </row>
    <row r="51162" spans="39:39">
      <c r="AM51162" s="445"/>
    </row>
    <row r="51163" spans="39:39">
      <c r="AM51163" s="445"/>
    </row>
    <row r="51164" spans="39:39">
      <c r="AM51164" s="445"/>
    </row>
    <row r="51165" spans="39:39">
      <c r="AM51165" s="445"/>
    </row>
    <row r="51166" spans="39:39">
      <c r="AM51166" s="445"/>
    </row>
    <row r="51167" spans="39:39">
      <c r="AM51167" s="445"/>
    </row>
    <row r="51168" spans="39:39">
      <c r="AM51168" s="445"/>
    </row>
    <row r="51169" spans="39:39">
      <c r="AM51169" s="445"/>
    </row>
    <row r="51170" spans="39:39">
      <c r="AM51170" s="445"/>
    </row>
    <row r="51171" spans="39:39">
      <c r="AM51171" s="445"/>
    </row>
    <row r="51172" spans="39:39">
      <c r="AM51172" s="445"/>
    </row>
    <row r="51173" spans="39:39">
      <c r="AM51173" s="445"/>
    </row>
    <row r="51174" spans="39:39">
      <c r="AM51174" s="445"/>
    </row>
    <row r="51175" spans="39:39">
      <c r="AM51175" s="445"/>
    </row>
    <row r="51176" spans="39:39">
      <c r="AM51176" s="445"/>
    </row>
    <row r="51177" spans="39:39">
      <c r="AM51177" s="445"/>
    </row>
    <row r="51178" spans="39:39">
      <c r="AM51178" s="445"/>
    </row>
    <row r="51179" spans="39:39">
      <c r="AM51179" s="445"/>
    </row>
    <row r="51180" spans="39:39">
      <c r="AM51180" s="445"/>
    </row>
    <row r="51181" spans="39:39">
      <c r="AM51181" s="445"/>
    </row>
    <row r="51182" spans="39:39">
      <c r="AM51182" s="445"/>
    </row>
    <row r="51183" spans="39:39">
      <c r="AM51183" s="445"/>
    </row>
    <row r="51184" spans="39:39">
      <c r="AM51184" s="445"/>
    </row>
    <row r="51185" spans="39:39">
      <c r="AM51185" s="445"/>
    </row>
    <row r="51186" spans="39:39">
      <c r="AM51186" s="445"/>
    </row>
    <row r="51187" spans="39:39">
      <c r="AM51187" s="445"/>
    </row>
    <row r="51188" spans="39:39">
      <c r="AM51188" s="445"/>
    </row>
    <row r="51189" spans="39:39">
      <c r="AM51189" s="445"/>
    </row>
    <row r="51190" spans="39:39">
      <c r="AM51190" s="445"/>
    </row>
    <row r="51191" spans="39:39">
      <c r="AM51191" s="445"/>
    </row>
    <row r="51192" spans="39:39">
      <c r="AM51192" s="445"/>
    </row>
    <row r="51193" spans="39:39">
      <c r="AM51193" s="445"/>
    </row>
    <row r="51194" spans="39:39">
      <c r="AM51194" s="445"/>
    </row>
    <row r="51195" spans="39:39">
      <c r="AM51195" s="445"/>
    </row>
    <row r="51196" spans="39:39">
      <c r="AM51196" s="445"/>
    </row>
    <row r="51197" spans="39:39">
      <c r="AM51197" s="445"/>
    </row>
    <row r="51198" spans="39:39">
      <c r="AM51198" s="445"/>
    </row>
    <row r="51199" spans="39:39">
      <c r="AM51199" s="445"/>
    </row>
    <row r="51200" spans="39:39">
      <c r="AM51200" s="445"/>
    </row>
    <row r="51201" spans="39:39">
      <c r="AM51201" s="445"/>
    </row>
    <row r="51202" spans="39:39">
      <c r="AM51202" s="445"/>
    </row>
    <row r="51203" spans="39:39">
      <c r="AM51203" s="445"/>
    </row>
    <row r="51204" spans="39:39">
      <c r="AM51204" s="445"/>
    </row>
    <row r="51205" spans="39:39">
      <c r="AM51205" s="445"/>
    </row>
    <row r="51206" spans="39:39">
      <c r="AM51206" s="445"/>
    </row>
    <row r="51207" spans="39:39">
      <c r="AM51207" s="445"/>
    </row>
    <row r="51208" spans="39:39">
      <c r="AM51208" s="445"/>
    </row>
    <row r="51209" spans="39:39">
      <c r="AM51209" s="445"/>
    </row>
    <row r="51210" spans="39:39">
      <c r="AM51210" s="445"/>
    </row>
    <row r="51211" spans="39:39">
      <c r="AM51211" s="445"/>
    </row>
    <row r="51212" spans="39:39">
      <c r="AM51212" s="445"/>
    </row>
    <row r="51213" spans="39:39">
      <c r="AM51213" s="445"/>
    </row>
    <row r="51214" spans="39:39">
      <c r="AM51214" s="445"/>
    </row>
    <row r="51215" spans="39:39">
      <c r="AM51215" s="445"/>
    </row>
    <row r="51216" spans="39:39">
      <c r="AM51216" s="445"/>
    </row>
    <row r="51217" spans="39:39">
      <c r="AM51217" s="445"/>
    </row>
    <row r="51218" spans="39:39">
      <c r="AM51218" s="445"/>
    </row>
    <row r="51219" spans="39:39">
      <c r="AM51219" s="445"/>
    </row>
    <row r="51220" spans="39:39">
      <c r="AM51220" s="445"/>
    </row>
    <row r="51221" spans="39:39">
      <c r="AM51221" s="445"/>
    </row>
    <row r="51222" spans="39:39">
      <c r="AM51222" s="445"/>
    </row>
    <row r="51223" spans="39:39">
      <c r="AM51223" s="445"/>
    </row>
    <row r="51224" spans="39:39">
      <c r="AM51224" s="445"/>
    </row>
    <row r="51225" spans="39:39">
      <c r="AM51225" s="445"/>
    </row>
    <row r="51226" spans="39:39">
      <c r="AM51226" s="445"/>
    </row>
    <row r="51227" spans="39:39">
      <c r="AM51227" s="445"/>
    </row>
    <row r="51228" spans="39:39">
      <c r="AM51228" s="445"/>
    </row>
    <row r="51229" spans="39:39">
      <c r="AM51229" s="445"/>
    </row>
    <row r="51230" spans="39:39">
      <c r="AM51230" s="445"/>
    </row>
    <row r="51231" spans="39:39">
      <c r="AM51231" s="445"/>
    </row>
    <row r="51232" spans="39:39">
      <c r="AM51232" s="445"/>
    </row>
    <row r="51233" spans="39:39">
      <c r="AM51233" s="445"/>
    </row>
    <row r="51234" spans="39:39">
      <c r="AM51234" s="445"/>
    </row>
    <row r="51235" spans="39:39">
      <c r="AM51235" s="445"/>
    </row>
    <row r="51236" spans="39:39">
      <c r="AM51236" s="445"/>
    </row>
    <row r="51237" spans="39:39">
      <c r="AM51237" s="445"/>
    </row>
    <row r="51238" spans="39:39">
      <c r="AM51238" s="445"/>
    </row>
    <row r="51239" spans="39:39">
      <c r="AM51239" s="445"/>
    </row>
    <row r="51240" spans="39:39">
      <c r="AM51240" s="445"/>
    </row>
    <row r="51241" spans="39:39">
      <c r="AM51241" s="445"/>
    </row>
    <row r="51242" spans="39:39">
      <c r="AM51242" s="445"/>
    </row>
    <row r="51243" spans="39:39">
      <c r="AM51243" s="445"/>
    </row>
    <row r="51244" spans="39:39">
      <c r="AM51244" s="445"/>
    </row>
    <row r="51245" spans="39:39">
      <c r="AM51245" s="445"/>
    </row>
    <row r="51246" spans="39:39">
      <c r="AM51246" s="445"/>
    </row>
    <row r="51247" spans="39:39">
      <c r="AM51247" s="445"/>
    </row>
    <row r="51248" spans="39:39">
      <c r="AM51248" s="445"/>
    </row>
    <row r="51249" spans="39:39">
      <c r="AM51249" s="445"/>
    </row>
    <row r="51250" spans="39:39">
      <c r="AM51250" s="445"/>
    </row>
    <row r="51251" spans="39:39">
      <c r="AM51251" s="445"/>
    </row>
    <row r="51252" spans="39:39">
      <c r="AM51252" s="445"/>
    </row>
    <row r="51253" spans="39:39">
      <c r="AM51253" s="445"/>
    </row>
    <row r="51254" spans="39:39">
      <c r="AM51254" s="445"/>
    </row>
    <row r="51255" spans="39:39">
      <c r="AM51255" s="445"/>
    </row>
    <row r="51256" spans="39:39">
      <c r="AM51256" s="445"/>
    </row>
    <row r="51257" spans="39:39">
      <c r="AM51257" s="445"/>
    </row>
    <row r="51258" spans="39:39">
      <c r="AM51258" s="445"/>
    </row>
    <row r="51259" spans="39:39">
      <c r="AM51259" s="445"/>
    </row>
    <row r="51260" spans="39:39">
      <c r="AM51260" s="445"/>
    </row>
    <row r="51261" spans="39:39">
      <c r="AM51261" s="445"/>
    </row>
    <row r="51262" spans="39:39">
      <c r="AM51262" s="445"/>
    </row>
    <row r="51263" spans="39:39">
      <c r="AM51263" s="445"/>
    </row>
    <row r="51264" spans="39:39">
      <c r="AM51264" s="445"/>
    </row>
    <row r="51265" spans="39:39">
      <c r="AM51265" s="445"/>
    </row>
    <row r="51266" spans="39:39">
      <c r="AM51266" s="445"/>
    </row>
    <row r="51267" spans="39:39">
      <c r="AM51267" s="445"/>
    </row>
    <row r="51268" spans="39:39">
      <c r="AM51268" s="445"/>
    </row>
    <row r="51269" spans="39:39">
      <c r="AM51269" s="445"/>
    </row>
    <row r="51270" spans="39:39">
      <c r="AM51270" s="445"/>
    </row>
    <row r="51271" spans="39:39">
      <c r="AM51271" s="445"/>
    </row>
    <row r="51272" spans="39:39">
      <c r="AM51272" s="445"/>
    </row>
    <row r="51273" spans="39:39">
      <c r="AM51273" s="445"/>
    </row>
    <row r="51274" spans="39:39">
      <c r="AM51274" s="445"/>
    </row>
    <row r="51275" spans="39:39">
      <c r="AM51275" s="445"/>
    </row>
    <row r="51276" spans="39:39">
      <c r="AM51276" s="445"/>
    </row>
    <row r="51277" spans="39:39">
      <c r="AM51277" s="445"/>
    </row>
    <row r="51278" spans="39:39">
      <c r="AM51278" s="445"/>
    </row>
    <row r="51279" spans="39:39">
      <c r="AM51279" s="445"/>
    </row>
    <row r="51280" spans="39:39">
      <c r="AM51280" s="445"/>
    </row>
    <row r="51281" spans="39:39">
      <c r="AM51281" s="445"/>
    </row>
    <row r="51282" spans="39:39">
      <c r="AM51282" s="445"/>
    </row>
    <row r="51283" spans="39:39">
      <c r="AM51283" s="445"/>
    </row>
    <row r="51284" spans="39:39">
      <c r="AM51284" s="445"/>
    </row>
    <row r="51285" spans="39:39">
      <c r="AM51285" s="445"/>
    </row>
    <row r="51286" spans="39:39">
      <c r="AM51286" s="445"/>
    </row>
    <row r="51287" spans="39:39">
      <c r="AM51287" s="445"/>
    </row>
    <row r="51288" spans="39:39">
      <c r="AM51288" s="445"/>
    </row>
    <row r="51289" spans="39:39">
      <c r="AM51289" s="445"/>
    </row>
    <row r="51290" spans="39:39">
      <c r="AM51290" s="445"/>
    </row>
    <row r="51291" spans="39:39">
      <c r="AM51291" s="445"/>
    </row>
    <row r="51292" spans="39:39">
      <c r="AM51292" s="445"/>
    </row>
    <row r="51293" spans="39:39">
      <c r="AM51293" s="445"/>
    </row>
    <row r="51294" spans="39:39">
      <c r="AM51294" s="445"/>
    </row>
    <row r="51295" spans="39:39">
      <c r="AM51295" s="445"/>
    </row>
    <row r="51296" spans="39:39">
      <c r="AM51296" s="445"/>
    </row>
    <row r="51297" spans="39:39">
      <c r="AM51297" s="445"/>
    </row>
    <row r="51298" spans="39:39">
      <c r="AM51298" s="445"/>
    </row>
    <row r="51299" spans="39:39">
      <c r="AM51299" s="445"/>
    </row>
    <row r="51300" spans="39:39">
      <c r="AM51300" s="445"/>
    </row>
    <row r="51301" spans="39:39">
      <c r="AM51301" s="445"/>
    </row>
    <row r="51302" spans="39:39">
      <c r="AM51302" s="445"/>
    </row>
    <row r="51303" spans="39:39">
      <c r="AM51303" s="445"/>
    </row>
    <row r="51304" spans="39:39">
      <c r="AM51304" s="445"/>
    </row>
    <row r="51305" spans="39:39">
      <c r="AM51305" s="445"/>
    </row>
    <row r="51306" spans="39:39">
      <c r="AM51306" s="445"/>
    </row>
    <row r="51307" spans="39:39">
      <c r="AM51307" s="445"/>
    </row>
    <row r="51308" spans="39:39">
      <c r="AM51308" s="445"/>
    </row>
    <row r="51309" spans="39:39">
      <c r="AM51309" s="445"/>
    </row>
    <row r="51310" spans="39:39">
      <c r="AM51310" s="445"/>
    </row>
    <row r="51311" spans="39:39">
      <c r="AM51311" s="445"/>
    </row>
    <row r="51312" spans="39:39">
      <c r="AM51312" s="445"/>
    </row>
    <row r="51313" spans="39:39">
      <c r="AM51313" s="445"/>
    </row>
    <row r="51314" spans="39:39">
      <c r="AM51314" s="445"/>
    </row>
    <row r="51315" spans="39:39">
      <c r="AM51315" s="445"/>
    </row>
    <row r="51316" spans="39:39">
      <c r="AM51316" s="445"/>
    </row>
    <row r="51317" spans="39:39">
      <c r="AM51317" s="445"/>
    </row>
    <row r="51318" spans="39:39">
      <c r="AM51318" s="445"/>
    </row>
    <row r="51319" spans="39:39">
      <c r="AM51319" s="445"/>
    </row>
    <row r="51320" spans="39:39">
      <c r="AM51320" s="445"/>
    </row>
    <row r="51321" spans="39:39">
      <c r="AM51321" s="445"/>
    </row>
    <row r="51322" spans="39:39">
      <c r="AM51322" s="445"/>
    </row>
    <row r="51323" spans="39:39">
      <c r="AM51323" s="445"/>
    </row>
    <row r="51324" spans="39:39">
      <c r="AM51324" s="445"/>
    </row>
    <row r="51325" spans="39:39">
      <c r="AM51325" s="445"/>
    </row>
    <row r="51326" spans="39:39">
      <c r="AM51326" s="445"/>
    </row>
    <row r="51327" spans="39:39">
      <c r="AM51327" s="445"/>
    </row>
    <row r="51328" spans="39:39">
      <c r="AM51328" s="445"/>
    </row>
    <row r="51329" spans="39:39">
      <c r="AM51329" s="445"/>
    </row>
    <row r="51330" spans="39:39">
      <c r="AM51330" s="445"/>
    </row>
    <row r="51331" spans="39:39">
      <c r="AM51331" s="445"/>
    </row>
    <row r="51332" spans="39:39">
      <c r="AM51332" s="445"/>
    </row>
    <row r="51333" spans="39:39">
      <c r="AM51333" s="445"/>
    </row>
    <row r="51334" spans="39:39">
      <c r="AM51334" s="445"/>
    </row>
    <row r="51335" spans="39:39">
      <c r="AM51335" s="445"/>
    </row>
    <row r="51336" spans="39:39">
      <c r="AM51336" s="445"/>
    </row>
    <row r="51337" spans="39:39">
      <c r="AM51337" s="445"/>
    </row>
    <row r="51338" spans="39:39">
      <c r="AM51338" s="445"/>
    </row>
    <row r="51339" spans="39:39">
      <c r="AM51339" s="445"/>
    </row>
    <row r="51340" spans="39:39">
      <c r="AM51340" s="445"/>
    </row>
    <row r="51341" spans="39:39">
      <c r="AM51341" s="445"/>
    </row>
    <row r="51342" spans="39:39">
      <c r="AM51342" s="445"/>
    </row>
    <row r="51343" spans="39:39">
      <c r="AM51343" s="445"/>
    </row>
    <row r="51344" spans="39:39">
      <c r="AM51344" s="445"/>
    </row>
    <row r="51345" spans="39:39">
      <c r="AM51345" s="445"/>
    </row>
    <row r="51346" spans="39:39">
      <c r="AM51346" s="445"/>
    </row>
    <row r="51347" spans="39:39">
      <c r="AM51347" s="445"/>
    </row>
    <row r="51348" spans="39:39">
      <c r="AM51348" s="445"/>
    </row>
    <row r="51349" spans="39:39">
      <c r="AM51349" s="445"/>
    </row>
    <row r="51350" spans="39:39">
      <c r="AM51350" s="445"/>
    </row>
    <row r="51351" spans="39:39">
      <c r="AM51351" s="445"/>
    </row>
    <row r="51352" spans="39:39">
      <c r="AM51352" s="445"/>
    </row>
    <row r="51353" spans="39:39">
      <c r="AM51353" s="445"/>
    </row>
    <row r="51354" spans="39:39">
      <c r="AM51354" s="445"/>
    </row>
    <row r="51355" spans="39:39">
      <c r="AM51355" s="445"/>
    </row>
    <row r="51356" spans="39:39">
      <c r="AM51356" s="445"/>
    </row>
    <row r="51357" spans="39:39">
      <c r="AM51357" s="445"/>
    </row>
    <row r="51358" spans="39:39">
      <c r="AM51358" s="445"/>
    </row>
    <row r="51359" spans="39:39">
      <c r="AM51359" s="445"/>
    </row>
    <row r="51360" spans="39:39">
      <c r="AM51360" s="445"/>
    </row>
    <row r="51361" spans="39:39">
      <c r="AM51361" s="445"/>
    </row>
    <row r="51362" spans="39:39">
      <c r="AM51362" s="445"/>
    </row>
    <row r="51363" spans="39:39">
      <c r="AM51363" s="445"/>
    </row>
    <row r="51364" spans="39:39">
      <c r="AM51364" s="445"/>
    </row>
    <row r="51365" spans="39:39">
      <c r="AM51365" s="445"/>
    </row>
    <row r="51366" spans="39:39">
      <c r="AM51366" s="445"/>
    </row>
    <row r="51367" spans="39:39">
      <c r="AM51367" s="445"/>
    </row>
    <row r="51368" spans="39:39">
      <c r="AM51368" s="445"/>
    </row>
    <row r="51369" spans="39:39">
      <c r="AM51369" s="445"/>
    </row>
    <row r="51370" spans="39:39">
      <c r="AM51370" s="445"/>
    </row>
    <row r="51371" spans="39:39">
      <c r="AM51371" s="445"/>
    </row>
    <row r="51372" spans="39:39">
      <c r="AM51372" s="445"/>
    </row>
    <row r="51373" spans="39:39">
      <c r="AM51373" s="445"/>
    </row>
    <row r="51374" spans="39:39">
      <c r="AM51374" s="445"/>
    </row>
    <row r="51375" spans="39:39">
      <c r="AM51375" s="445"/>
    </row>
    <row r="51376" spans="39:39">
      <c r="AM51376" s="445"/>
    </row>
    <row r="51377" spans="39:39">
      <c r="AM51377" s="445"/>
    </row>
    <row r="51378" spans="39:39">
      <c r="AM51378" s="445"/>
    </row>
    <row r="51379" spans="39:39">
      <c r="AM51379" s="445"/>
    </row>
    <row r="51380" spans="39:39">
      <c r="AM51380" s="445"/>
    </row>
    <row r="51381" spans="39:39">
      <c r="AM51381" s="445"/>
    </row>
    <row r="51382" spans="39:39">
      <c r="AM51382" s="445"/>
    </row>
    <row r="51383" spans="39:39">
      <c r="AM51383" s="445"/>
    </row>
    <row r="51384" spans="39:39">
      <c r="AM51384" s="445"/>
    </row>
    <row r="51385" spans="39:39">
      <c r="AM51385" s="445"/>
    </row>
    <row r="51386" spans="39:39">
      <c r="AM51386" s="445"/>
    </row>
    <row r="51387" spans="39:39">
      <c r="AM51387" s="445"/>
    </row>
    <row r="51388" spans="39:39">
      <c r="AM51388" s="445"/>
    </row>
    <row r="51389" spans="39:39">
      <c r="AM51389" s="445"/>
    </row>
    <row r="51390" spans="39:39">
      <c r="AM51390" s="445"/>
    </row>
    <row r="51391" spans="39:39">
      <c r="AM51391" s="445"/>
    </row>
    <row r="51392" spans="39:39">
      <c r="AM51392" s="445"/>
    </row>
    <row r="51393" spans="39:39">
      <c r="AM51393" s="445"/>
    </row>
    <row r="51394" spans="39:39">
      <c r="AM51394" s="445"/>
    </row>
    <row r="51395" spans="39:39">
      <c r="AM51395" s="445"/>
    </row>
    <row r="51396" spans="39:39">
      <c r="AM51396" s="445"/>
    </row>
    <row r="51397" spans="39:39">
      <c r="AM51397" s="445"/>
    </row>
    <row r="51398" spans="39:39">
      <c r="AM51398" s="445"/>
    </row>
    <row r="51399" spans="39:39">
      <c r="AM51399" s="445"/>
    </row>
    <row r="51400" spans="39:39">
      <c r="AM51400" s="445"/>
    </row>
    <row r="51401" spans="39:39">
      <c r="AM51401" s="445"/>
    </row>
    <row r="51402" spans="39:39">
      <c r="AM51402" s="445"/>
    </row>
    <row r="51403" spans="39:39">
      <c r="AM51403" s="445"/>
    </row>
    <row r="51404" spans="39:39">
      <c r="AM51404" s="445"/>
    </row>
    <row r="51405" spans="39:39">
      <c r="AM51405" s="445"/>
    </row>
    <row r="51406" spans="39:39">
      <c r="AM51406" s="445"/>
    </row>
    <row r="51407" spans="39:39">
      <c r="AM51407" s="445"/>
    </row>
    <row r="51408" spans="39:39">
      <c r="AM51408" s="445"/>
    </row>
    <row r="51409" spans="39:39">
      <c r="AM51409" s="445"/>
    </row>
    <row r="51410" spans="39:39">
      <c r="AM51410" s="445"/>
    </row>
    <row r="51411" spans="39:39">
      <c r="AM51411" s="445"/>
    </row>
    <row r="51412" spans="39:39">
      <c r="AM51412" s="445"/>
    </row>
    <row r="51413" spans="39:39">
      <c r="AM51413" s="445"/>
    </row>
    <row r="51414" spans="39:39">
      <c r="AM51414" s="445"/>
    </row>
    <row r="51415" spans="39:39">
      <c r="AM51415" s="445"/>
    </row>
    <row r="51416" spans="39:39">
      <c r="AM51416" s="445"/>
    </row>
    <row r="51417" spans="39:39">
      <c r="AM51417" s="445"/>
    </row>
    <row r="51418" spans="39:39">
      <c r="AM51418" s="445"/>
    </row>
    <row r="51419" spans="39:39">
      <c r="AM51419" s="445"/>
    </row>
    <row r="51420" spans="39:39">
      <c r="AM51420" s="445"/>
    </row>
    <row r="51421" spans="39:39">
      <c r="AM51421" s="445"/>
    </row>
    <row r="51422" spans="39:39">
      <c r="AM51422" s="445"/>
    </row>
    <row r="51423" spans="39:39">
      <c r="AM51423" s="445"/>
    </row>
    <row r="51424" spans="39:39">
      <c r="AM51424" s="445"/>
    </row>
    <row r="51425" spans="39:39">
      <c r="AM51425" s="445"/>
    </row>
    <row r="51426" spans="39:39">
      <c r="AM51426" s="445"/>
    </row>
    <row r="51427" spans="39:39">
      <c r="AM51427" s="445"/>
    </row>
    <row r="51428" spans="39:39">
      <c r="AM51428" s="445"/>
    </row>
    <row r="51429" spans="39:39">
      <c r="AM51429" s="445"/>
    </row>
    <row r="51430" spans="39:39">
      <c r="AM51430" s="445"/>
    </row>
    <row r="51431" spans="39:39">
      <c r="AM51431" s="445"/>
    </row>
    <row r="51432" spans="39:39">
      <c r="AM51432" s="445"/>
    </row>
    <row r="51433" spans="39:39">
      <c r="AM51433" s="445"/>
    </row>
    <row r="51434" spans="39:39">
      <c r="AM51434" s="445"/>
    </row>
    <row r="51435" spans="39:39">
      <c r="AM51435" s="445"/>
    </row>
    <row r="51436" spans="39:39">
      <c r="AM51436" s="445"/>
    </row>
    <row r="51437" spans="39:39">
      <c r="AM51437" s="445"/>
    </row>
    <row r="51438" spans="39:39">
      <c r="AM51438" s="445"/>
    </row>
    <row r="51439" spans="39:39">
      <c r="AM51439" s="445"/>
    </row>
    <row r="51440" spans="39:39">
      <c r="AM51440" s="445"/>
    </row>
    <row r="51441" spans="39:39">
      <c r="AM51441" s="445"/>
    </row>
    <row r="51442" spans="39:39">
      <c r="AM51442" s="445"/>
    </row>
    <row r="51443" spans="39:39">
      <c r="AM51443" s="445"/>
    </row>
    <row r="51444" spans="39:39">
      <c r="AM51444" s="445"/>
    </row>
    <row r="51445" spans="39:39">
      <c r="AM51445" s="445"/>
    </row>
    <row r="51446" spans="39:39">
      <c r="AM51446" s="445"/>
    </row>
    <row r="51447" spans="39:39">
      <c r="AM51447" s="445"/>
    </row>
    <row r="51448" spans="39:39">
      <c r="AM51448" s="445"/>
    </row>
    <row r="51449" spans="39:39">
      <c r="AM51449" s="445"/>
    </row>
    <row r="51450" spans="39:39">
      <c r="AM51450" s="445"/>
    </row>
    <row r="51451" spans="39:39">
      <c r="AM51451" s="445"/>
    </row>
    <row r="51452" spans="39:39">
      <c r="AM51452" s="445"/>
    </row>
    <row r="51453" spans="39:39">
      <c r="AM51453" s="445"/>
    </row>
    <row r="51454" spans="39:39">
      <c r="AM51454" s="445"/>
    </row>
    <row r="51455" spans="39:39">
      <c r="AM51455" s="445"/>
    </row>
    <row r="51456" spans="39:39">
      <c r="AM51456" s="445"/>
    </row>
    <row r="51457" spans="39:39">
      <c r="AM51457" s="445"/>
    </row>
    <row r="51458" spans="39:39">
      <c r="AM51458" s="445"/>
    </row>
    <row r="51459" spans="39:39">
      <c r="AM51459" s="445"/>
    </row>
    <row r="51460" spans="39:39">
      <c r="AM51460" s="445"/>
    </row>
    <row r="51461" spans="39:39">
      <c r="AM51461" s="445"/>
    </row>
    <row r="51462" spans="39:39">
      <c r="AM51462" s="445"/>
    </row>
    <row r="51463" spans="39:39">
      <c r="AM51463" s="445"/>
    </row>
    <row r="51464" spans="39:39">
      <c r="AM51464" s="445"/>
    </row>
    <row r="51465" spans="39:39">
      <c r="AM51465" s="445"/>
    </row>
    <row r="51466" spans="39:39">
      <c r="AM51466" s="445"/>
    </row>
    <row r="51467" spans="39:39">
      <c r="AM51467" s="445"/>
    </row>
    <row r="51468" spans="39:39">
      <c r="AM51468" s="445"/>
    </row>
    <row r="51469" spans="39:39">
      <c r="AM51469" s="445"/>
    </row>
    <row r="51470" spans="39:39">
      <c r="AM51470" s="445"/>
    </row>
    <row r="51471" spans="39:39">
      <c r="AM51471" s="445"/>
    </row>
    <row r="51472" spans="39:39">
      <c r="AM51472" s="445"/>
    </row>
    <row r="51473" spans="39:39">
      <c r="AM51473" s="445"/>
    </row>
    <row r="51474" spans="39:39">
      <c r="AM51474" s="445"/>
    </row>
    <row r="51475" spans="39:39">
      <c r="AM51475" s="445"/>
    </row>
    <row r="51476" spans="39:39">
      <c r="AM51476" s="445"/>
    </row>
    <row r="51477" spans="39:39">
      <c r="AM51477" s="445"/>
    </row>
    <row r="51478" spans="39:39">
      <c r="AM51478" s="445"/>
    </row>
    <row r="51479" spans="39:39">
      <c r="AM51479" s="445"/>
    </row>
    <row r="51480" spans="39:39">
      <c r="AM51480" s="445"/>
    </row>
    <row r="51481" spans="39:39">
      <c r="AM51481" s="445"/>
    </row>
    <row r="51482" spans="39:39">
      <c r="AM51482" s="445"/>
    </row>
    <row r="51483" spans="39:39">
      <c r="AM51483" s="445"/>
    </row>
    <row r="51484" spans="39:39">
      <c r="AM51484" s="445"/>
    </row>
    <row r="51485" spans="39:39">
      <c r="AM51485" s="445"/>
    </row>
    <row r="51486" spans="39:39">
      <c r="AM51486" s="445"/>
    </row>
    <row r="51487" spans="39:39">
      <c r="AM51487" s="445"/>
    </row>
    <row r="51488" spans="39:39">
      <c r="AM51488" s="445"/>
    </row>
    <row r="51489" spans="39:39">
      <c r="AM51489" s="445"/>
    </row>
    <row r="51490" spans="39:39">
      <c r="AM51490" s="445"/>
    </row>
    <row r="51491" spans="39:39">
      <c r="AM51491" s="445"/>
    </row>
    <row r="51492" spans="39:39">
      <c r="AM51492" s="445"/>
    </row>
    <row r="51493" spans="39:39">
      <c r="AM51493" s="445"/>
    </row>
    <row r="51494" spans="39:39">
      <c r="AM51494" s="445"/>
    </row>
    <row r="51495" spans="39:39">
      <c r="AM51495" s="445"/>
    </row>
    <row r="51496" spans="39:39">
      <c r="AM51496" s="445"/>
    </row>
    <row r="51497" spans="39:39">
      <c r="AM51497" s="445"/>
    </row>
    <row r="51498" spans="39:39">
      <c r="AM51498" s="445"/>
    </row>
    <row r="51499" spans="39:39">
      <c r="AM51499" s="445"/>
    </row>
    <row r="51500" spans="39:39">
      <c r="AM51500" s="445"/>
    </row>
    <row r="51501" spans="39:39">
      <c r="AM51501" s="445"/>
    </row>
    <row r="51502" spans="39:39">
      <c r="AM51502" s="445"/>
    </row>
    <row r="51503" spans="39:39">
      <c r="AM51503" s="445"/>
    </row>
    <row r="51504" spans="39:39">
      <c r="AM51504" s="445"/>
    </row>
    <row r="51505" spans="39:39">
      <c r="AM51505" s="445"/>
    </row>
    <row r="51506" spans="39:39">
      <c r="AM51506" s="445"/>
    </row>
    <row r="51507" spans="39:39">
      <c r="AM51507" s="445"/>
    </row>
    <row r="51508" spans="39:39">
      <c r="AM51508" s="445"/>
    </row>
    <row r="51509" spans="39:39">
      <c r="AM51509" s="445"/>
    </row>
    <row r="51510" spans="39:39">
      <c r="AM51510" s="445"/>
    </row>
    <row r="51511" spans="39:39">
      <c r="AM51511" s="445"/>
    </row>
    <row r="51512" spans="39:39">
      <c r="AM51512" s="445"/>
    </row>
    <row r="51513" spans="39:39">
      <c r="AM51513" s="445"/>
    </row>
    <row r="51514" spans="39:39">
      <c r="AM51514" s="445"/>
    </row>
    <row r="51515" spans="39:39">
      <c r="AM51515" s="445"/>
    </row>
    <row r="51516" spans="39:39">
      <c r="AM51516" s="445"/>
    </row>
    <row r="51517" spans="39:39">
      <c r="AM51517" s="445"/>
    </row>
    <row r="51518" spans="39:39">
      <c r="AM51518" s="445"/>
    </row>
    <row r="51519" spans="39:39">
      <c r="AM51519" s="445"/>
    </row>
    <row r="51520" spans="39:39">
      <c r="AM51520" s="445"/>
    </row>
    <row r="51521" spans="39:39">
      <c r="AM51521" s="445"/>
    </row>
    <row r="51522" spans="39:39">
      <c r="AM51522" s="445"/>
    </row>
    <row r="51523" spans="39:39">
      <c r="AM51523" s="445"/>
    </row>
    <row r="51524" spans="39:39">
      <c r="AM51524" s="445"/>
    </row>
    <row r="51525" spans="39:39">
      <c r="AM51525" s="445"/>
    </row>
    <row r="51526" spans="39:39">
      <c r="AM51526" s="445"/>
    </row>
    <row r="51527" spans="39:39">
      <c r="AM51527" s="445"/>
    </row>
    <row r="51528" spans="39:39">
      <c r="AM51528" s="445"/>
    </row>
    <row r="51529" spans="39:39">
      <c r="AM51529" s="445"/>
    </row>
    <row r="51530" spans="39:39">
      <c r="AM51530" s="445"/>
    </row>
    <row r="51531" spans="39:39">
      <c r="AM51531" s="445"/>
    </row>
    <row r="51532" spans="39:39">
      <c r="AM51532" s="445"/>
    </row>
    <row r="51533" spans="39:39">
      <c r="AM51533" s="445"/>
    </row>
    <row r="51534" spans="39:39">
      <c r="AM51534" s="445"/>
    </row>
    <row r="51535" spans="39:39">
      <c r="AM51535" s="445"/>
    </row>
    <row r="51536" spans="39:39">
      <c r="AM51536" s="445"/>
    </row>
    <row r="51537" spans="39:39">
      <c r="AM51537" s="445"/>
    </row>
    <row r="51538" spans="39:39">
      <c r="AM51538" s="445"/>
    </row>
    <row r="51539" spans="39:39">
      <c r="AM51539" s="445"/>
    </row>
    <row r="51540" spans="39:39">
      <c r="AM51540" s="445"/>
    </row>
    <row r="51541" spans="39:39">
      <c r="AM51541" s="445"/>
    </row>
    <row r="51542" spans="39:39">
      <c r="AM51542" s="445"/>
    </row>
    <row r="51543" spans="39:39">
      <c r="AM51543" s="445"/>
    </row>
    <row r="51544" spans="39:39">
      <c r="AM51544" s="445"/>
    </row>
    <row r="51545" spans="39:39">
      <c r="AM51545" s="445"/>
    </row>
    <row r="51546" spans="39:39">
      <c r="AM51546" s="445"/>
    </row>
    <row r="51547" spans="39:39">
      <c r="AM51547" s="445"/>
    </row>
    <row r="51548" spans="39:39">
      <c r="AM51548" s="445"/>
    </row>
    <row r="51549" spans="39:39">
      <c r="AM51549" s="445"/>
    </row>
    <row r="51550" spans="39:39">
      <c r="AM51550" s="445"/>
    </row>
    <row r="51551" spans="39:39">
      <c r="AM51551" s="445"/>
    </row>
    <row r="51552" spans="39:39">
      <c r="AM51552" s="445"/>
    </row>
    <row r="51553" spans="39:39">
      <c r="AM51553" s="445"/>
    </row>
    <row r="51554" spans="39:39">
      <c r="AM51554" s="445"/>
    </row>
    <row r="51555" spans="39:39">
      <c r="AM51555" s="445"/>
    </row>
    <row r="51556" spans="39:39">
      <c r="AM51556" s="445"/>
    </row>
    <row r="51557" spans="39:39">
      <c r="AM51557" s="445"/>
    </row>
    <row r="51558" spans="39:39">
      <c r="AM51558" s="445"/>
    </row>
    <row r="51559" spans="39:39">
      <c r="AM51559" s="445"/>
    </row>
    <row r="51560" spans="39:39">
      <c r="AM51560" s="445"/>
    </row>
    <row r="51561" spans="39:39">
      <c r="AM51561" s="445"/>
    </row>
    <row r="51562" spans="39:39">
      <c r="AM51562" s="445"/>
    </row>
    <row r="51563" spans="39:39">
      <c r="AM51563" s="445"/>
    </row>
    <row r="51564" spans="39:39">
      <c r="AM51564" s="445"/>
    </row>
    <row r="51565" spans="39:39">
      <c r="AM51565" s="445"/>
    </row>
    <row r="51566" spans="39:39">
      <c r="AM51566" s="445"/>
    </row>
    <row r="51567" spans="39:39">
      <c r="AM51567" s="445"/>
    </row>
    <row r="51568" spans="39:39">
      <c r="AM51568" s="445"/>
    </row>
    <row r="51569" spans="39:39">
      <c r="AM51569" s="445"/>
    </row>
    <row r="51570" spans="39:39">
      <c r="AM51570" s="445"/>
    </row>
    <row r="51571" spans="39:39">
      <c r="AM51571" s="445"/>
    </row>
    <row r="51572" spans="39:39">
      <c r="AM51572" s="445"/>
    </row>
    <row r="51573" spans="39:39">
      <c r="AM51573" s="445"/>
    </row>
    <row r="51574" spans="39:39">
      <c r="AM51574" s="445"/>
    </row>
    <row r="51575" spans="39:39">
      <c r="AM51575" s="445"/>
    </row>
    <row r="51576" spans="39:39">
      <c r="AM51576" s="445"/>
    </row>
    <row r="51577" spans="39:39">
      <c r="AM51577" s="445"/>
    </row>
    <row r="51578" spans="39:39">
      <c r="AM51578" s="445"/>
    </row>
    <row r="51579" spans="39:39">
      <c r="AM51579" s="445"/>
    </row>
    <row r="51580" spans="39:39">
      <c r="AM51580" s="445"/>
    </row>
    <row r="51581" spans="39:39">
      <c r="AM51581" s="445"/>
    </row>
    <row r="51582" spans="39:39">
      <c r="AM51582" s="445"/>
    </row>
    <row r="51583" spans="39:39">
      <c r="AM51583" s="445"/>
    </row>
    <row r="51584" spans="39:39">
      <c r="AM51584" s="445"/>
    </row>
    <row r="51585" spans="39:39">
      <c r="AM51585" s="445"/>
    </row>
    <row r="51586" spans="39:39">
      <c r="AM51586" s="445"/>
    </row>
    <row r="51587" spans="39:39">
      <c r="AM51587" s="445"/>
    </row>
    <row r="51588" spans="39:39">
      <c r="AM51588" s="445"/>
    </row>
    <row r="51589" spans="39:39">
      <c r="AM51589" s="445"/>
    </row>
    <row r="51590" spans="39:39">
      <c r="AM51590" s="445"/>
    </row>
    <row r="51591" spans="39:39">
      <c r="AM51591" s="445"/>
    </row>
    <row r="51592" spans="39:39">
      <c r="AM51592" s="445"/>
    </row>
    <row r="51593" spans="39:39">
      <c r="AM51593" s="445"/>
    </row>
    <row r="51594" spans="39:39">
      <c r="AM51594" s="445"/>
    </row>
    <row r="51595" spans="39:39">
      <c r="AM51595" s="445"/>
    </row>
    <row r="51596" spans="39:39">
      <c r="AM51596" s="445"/>
    </row>
    <row r="51597" spans="39:39">
      <c r="AM51597" s="445"/>
    </row>
    <row r="51598" spans="39:39">
      <c r="AM51598" s="445"/>
    </row>
    <row r="51599" spans="39:39">
      <c r="AM51599" s="445"/>
    </row>
    <row r="51600" spans="39:39">
      <c r="AM51600" s="445"/>
    </row>
    <row r="51601" spans="39:39">
      <c r="AM51601" s="445"/>
    </row>
    <row r="51602" spans="39:39">
      <c r="AM51602" s="445"/>
    </row>
    <row r="51603" spans="39:39">
      <c r="AM51603" s="445"/>
    </row>
    <row r="51604" spans="39:39">
      <c r="AM51604" s="445"/>
    </row>
    <row r="51605" spans="39:39">
      <c r="AM51605" s="445"/>
    </row>
    <row r="51606" spans="39:39">
      <c r="AM51606" s="445"/>
    </row>
    <row r="51607" spans="39:39">
      <c r="AM51607" s="445"/>
    </row>
    <row r="51608" spans="39:39">
      <c r="AM51608" s="445"/>
    </row>
    <row r="51609" spans="39:39">
      <c r="AM51609" s="445"/>
    </row>
    <row r="51610" spans="39:39">
      <c r="AM51610" s="445"/>
    </row>
    <row r="51611" spans="39:39">
      <c r="AM51611" s="445"/>
    </row>
    <row r="51612" spans="39:39">
      <c r="AM51612" s="445"/>
    </row>
    <row r="51613" spans="39:39">
      <c r="AM51613" s="445"/>
    </row>
    <row r="51614" spans="39:39">
      <c r="AM51614" s="445"/>
    </row>
    <row r="51615" spans="39:39">
      <c r="AM51615" s="445"/>
    </row>
    <row r="51616" spans="39:39">
      <c r="AM51616" s="445"/>
    </row>
    <row r="51617" spans="39:39">
      <c r="AM51617" s="445"/>
    </row>
    <row r="51618" spans="39:39">
      <c r="AM51618" s="445"/>
    </row>
    <row r="51619" spans="39:39">
      <c r="AM51619" s="445"/>
    </row>
    <row r="51620" spans="39:39">
      <c r="AM51620" s="445"/>
    </row>
    <row r="51621" spans="39:39">
      <c r="AM51621" s="445"/>
    </row>
    <row r="51622" spans="39:39">
      <c r="AM51622" s="445"/>
    </row>
    <row r="51623" spans="39:39">
      <c r="AM51623" s="445"/>
    </row>
    <row r="51624" spans="39:39">
      <c r="AM51624" s="445"/>
    </row>
    <row r="51625" spans="39:39">
      <c r="AM51625" s="445"/>
    </row>
    <row r="51626" spans="39:39">
      <c r="AM51626" s="445"/>
    </row>
    <row r="51627" spans="39:39">
      <c r="AM51627" s="445"/>
    </row>
    <row r="51628" spans="39:39">
      <c r="AM51628" s="445"/>
    </row>
    <row r="51629" spans="39:39">
      <c r="AM51629" s="445"/>
    </row>
    <row r="51630" spans="39:39">
      <c r="AM51630" s="445"/>
    </row>
    <row r="51631" spans="39:39">
      <c r="AM51631" s="445"/>
    </row>
    <row r="51632" spans="39:39">
      <c r="AM51632" s="445"/>
    </row>
    <row r="51633" spans="39:39">
      <c r="AM51633" s="445"/>
    </row>
    <row r="51634" spans="39:39">
      <c r="AM51634" s="445"/>
    </row>
    <row r="51635" spans="39:39">
      <c r="AM51635" s="445"/>
    </row>
    <row r="51636" spans="39:39">
      <c r="AM51636" s="445"/>
    </row>
    <row r="51637" spans="39:39">
      <c r="AM51637" s="445"/>
    </row>
    <row r="51638" spans="39:39">
      <c r="AM51638" s="445"/>
    </row>
    <row r="51639" spans="39:39">
      <c r="AM51639" s="445"/>
    </row>
    <row r="51640" spans="39:39">
      <c r="AM51640" s="445"/>
    </row>
    <row r="51641" spans="39:39">
      <c r="AM51641" s="445"/>
    </row>
    <row r="51642" spans="39:39">
      <c r="AM51642" s="445"/>
    </row>
    <row r="51643" spans="39:39">
      <c r="AM51643" s="445"/>
    </row>
    <row r="51644" spans="39:39">
      <c r="AM51644" s="445"/>
    </row>
    <row r="51645" spans="39:39">
      <c r="AM51645" s="445"/>
    </row>
    <row r="51646" spans="39:39">
      <c r="AM51646" s="445"/>
    </row>
    <row r="51647" spans="39:39">
      <c r="AM51647" s="445"/>
    </row>
    <row r="51648" spans="39:39">
      <c r="AM51648" s="445"/>
    </row>
    <row r="51649" spans="39:39">
      <c r="AM51649" s="445"/>
    </row>
    <row r="51650" spans="39:39">
      <c r="AM51650" s="445"/>
    </row>
    <row r="51651" spans="39:39">
      <c r="AM51651" s="445"/>
    </row>
    <row r="51652" spans="39:39">
      <c r="AM51652" s="445"/>
    </row>
    <row r="51653" spans="39:39">
      <c r="AM51653" s="445"/>
    </row>
    <row r="51654" spans="39:39">
      <c r="AM51654" s="445"/>
    </row>
    <row r="51655" spans="39:39">
      <c r="AM51655" s="445"/>
    </row>
    <row r="51656" spans="39:39">
      <c r="AM51656" s="445"/>
    </row>
    <row r="51657" spans="39:39">
      <c r="AM51657" s="445"/>
    </row>
    <row r="51658" spans="39:39">
      <c r="AM51658" s="445"/>
    </row>
    <row r="51659" spans="39:39">
      <c r="AM51659" s="445"/>
    </row>
    <row r="51660" spans="39:39">
      <c r="AM51660" s="445"/>
    </row>
    <row r="51661" spans="39:39">
      <c r="AM51661" s="445"/>
    </row>
    <row r="51662" spans="39:39">
      <c r="AM51662" s="445"/>
    </row>
    <row r="51663" spans="39:39">
      <c r="AM51663" s="445"/>
    </row>
    <row r="51664" spans="39:39">
      <c r="AM51664" s="445"/>
    </row>
    <row r="51665" spans="39:39">
      <c r="AM51665" s="445"/>
    </row>
    <row r="51666" spans="39:39">
      <c r="AM51666" s="445"/>
    </row>
    <row r="51667" spans="39:39">
      <c r="AM51667" s="445"/>
    </row>
    <row r="51668" spans="39:39">
      <c r="AM51668" s="445"/>
    </row>
    <row r="51669" spans="39:39">
      <c r="AM51669" s="445"/>
    </row>
    <row r="51670" spans="39:39">
      <c r="AM51670" s="445"/>
    </row>
    <row r="51671" spans="39:39">
      <c r="AM51671" s="445"/>
    </row>
    <row r="51672" spans="39:39">
      <c r="AM51672" s="445"/>
    </row>
    <row r="51673" spans="39:39">
      <c r="AM51673" s="445"/>
    </row>
    <row r="51674" spans="39:39">
      <c r="AM51674" s="445"/>
    </row>
    <row r="51675" spans="39:39">
      <c r="AM51675" s="445"/>
    </row>
    <row r="51676" spans="39:39">
      <c r="AM51676" s="445"/>
    </row>
    <row r="51677" spans="39:39">
      <c r="AM51677" s="445"/>
    </row>
    <row r="51678" spans="39:39">
      <c r="AM51678" s="445"/>
    </row>
    <row r="51679" spans="39:39">
      <c r="AM51679" s="445"/>
    </row>
    <row r="51680" spans="39:39">
      <c r="AM51680" s="445"/>
    </row>
    <row r="51681" spans="39:39">
      <c r="AM51681" s="445"/>
    </row>
    <row r="51682" spans="39:39">
      <c r="AM51682" s="445"/>
    </row>
    <row r="51683" spans="39:39">
      <c r="AM51683" s="445"/>
    </row>
    <row r="51684" spans="39:39">
      <c r="AM51684" s="445"/>
    </row>
    <row r="51685" spans="39:39">
      <c r="AM51685" s="445"/>
    </row>
    <row r="51686" spans="39:39">
      <c r="AM51686" s="445"/>
    </row>
    <row r="51687" spans="39:39">
      <c r="AM51687" s="445"/>
    </row>
    <row r="51688" spans="39:39">
      <c r="AM51688" s="445"/>
    </row>
    <row r="51689" spans="39:39">
      <c r="AM51689" s="445"/>
    </row>
    <row r="51690" spans="39:39">
      <c r="AM51690" s="445"/>
    </row>
    <row r="51691" spans="39:39">
      <c r="AM51691" s="445"/>
    </row>
    <row r="51692" spans="39:39">
      <c r="AM51692" s="445"/>
    </row>
    <row r="51693" spans="39:39">
      <c r="AM51693" s="445"/>
    </row>
    <row r="51694" spans="39:39">
      <c r="AM51694" s="445"/>
    </row>
    <row r="51695" spans="39:39">
      <c r="AM51695" s="445"/>
    </row>
    <row r="51696" spans="39:39">
      <c r="AM51696" s="445"/>
    </row>
    <row r="51697" spans="39:39">
      <c r="AM51697" s="445"/>
    </row>
    <row r="51698" spans="39:39">
      <c r="AM51698" s="445"/>
    </row>
    <row r="51699" spans="39:39">
      <c r="AM51699" s="445"/>
    </row>
    <row r="51700" spans="39:39">
      <c r="AM51700" s="445"/>
    </row>
    <row r="51701" spans="39:39">
      <c r="AM51701" s="445"/>
    </row>
    <row r="51702" spans="39:39">
      <c r="AM51702" s="445"/>
    </row>
    <row r="51703" spans="39:39">
      <c r="AM51703" s="445"/>
    </row>
    <row r="51704" spans="39:39">
      <c r="AM51704" s="445"/>
    </row>
    <row r="51705" spans="39:39">
      <c r="AM51705" s="445"/>
    </row>
    <row r="51706" spans="39:39">
      <c r="AM51706" s="445"/>
    </row>
    <row r="51707" spans="39:39">
      <c r="AM51707" s="445"/>
    </row>
    <row r="51708" spans="39:39">
      <c r="AM51708" s="445"/>
    </row>
    <row r="51709" spans="39:39">
      <c r="AM51709" s="445"/>
    </row>
    <row r="51710" spans="39:39">
      <c r="AM51710" s="445"/>
    </row>
    <row r="51711" spans="39:39">
      <c r="AM51711" s="445"/>
    </row>
    <row r="51712" spans="39:39">
      <c r="AM51712" s="445"/>
    </row>
    <row r="51713" spans="39:39">
      <c r="AM51713" s="445"/>
    </row>
    <row r="51714" spans="39:39">
      <c r="AM51714" s="445"/>
    </row>
    <row r="51715" spans="39:39">
      <c r="AM51715" s="445"/>
    </row>
    <row r="51716" spans="39:39">
      <c r="AM51716" s="445"/>
    </row>
    <row r="51717" spans="39:39">
      <c r="AM51717" s="445"/>
    </row>
    <row r="51718" spans="39:39">
      <c r="AM51718" s="445"/>
    </row>
    <row r="51719" spans="39:39">
      <c r="AM51719" s="445"/>
    </row>
    <row r="51720" spans="39:39">
      <c r="AM51720" s="445"/>
    </row>
    <row r="51721" spans="39:39">
      <c r="AM51721" s="445"/>
    </row>
    <row r="51722" spans="39:39">
      <c r="AM51722" s="445"/>
    </row>
    <row r="51723" spans="39:39">
      <c r="AM51723" s="445"/>
    </row>
    <row r="51724" spans="39:39">
      <c r="AM51724" s="445"/>
    </row>
    <row r="51725" spans="39:39">
      <c r="AM51725" s="445"/>
    </row>
    <row r="51726" spans="39:39">
      <c r="AM51726" s="445"/>
    </row>
    <row r="51727" spans="39:39">
      <c r="AM51727" s="445"/>
    </row>
    <row r="51728" spans="39:39">
      <c r="AM51728" s="445"/>
    </row>
    <row r="51729" spans="39:39">
      <c r="AM51729" s="445"/>
    </row>
    <row r="51730" spans="39:39">
      <c r="AM51730" s="445"/>
    </row>
    <row r="51731" spans="39:39">
      <c r="AM51731" s="445"/>
    </row>
    <row r="51732" spans="39:39">
      <c r="AM51732" s="445"/>
    </row>
    <row r="51733" spans="39:39">
      <c r="AM51733" s="445"/>
    </row>
    <row r="51734" spans="39:39">
      <c r="AM51734" s="445"/>
    </row>
    <row r="51735" spans="39:39">
      <c r="AM51735" s="445"/>
    </row>
    <row r="51736" spans="39:39">
      <c r="AM51736" s="445"/>
    </row>
    <row r="51737" spans="39:39">
      <c r="AM51737" s="445"/>
    </row>
    <row r="51738" spans="39:39">
      <c r="AM51738" s="445"/>
    </row>
    <row r="51739" spans="39:39">
      <c r="AM51739" s="445"/>
    </row>
    <row r="51740" spans="39:39">
      <c r="AM51740" s="445"/>
    </row>
    <row r="51741" spans="39:39">
      <c r="AM51741" s="445"/>
    </row>
    <row r="51742" spans="39:39">
      <c r="AM51742" s="445"/>
    </row>
    <row r="51743" spans="39:39">
      <c r="AM51743" s="445"/>
    </row>
    <row r="51744" spans="39:39">
      <c r="AM51744" s="445"/>
    </row>
    <row r="51745" spans="39:39">
      <c r="AM51745" s="445"/>
    </row>
    <row r="51746" spans="39:39">
      <c r="AM51746" s="445"/>
    </row>
    <row r="51747" spans="39:39">
      <c r="AM51747" s="445"/>
    </row>
    <row r="51748" spans="39:39">
      <c r="AM51748" s="445"/>
    </row>
    <row r="51749" spans="39:39">
      <c r="AM51749" s="445"/>
    </row>
    <row r="51750" spans="39:39">
      <c r="AM51750" s="445"/>
    </row>
    <row r="51751" spans="39:39">
      <c r="AM51751" s="445"/>
    </row>
    <row r="51752" spans="39:39">
      <c r="AM51752" s="445"/>
    </row>
    <row r="51753" spans="39:39">
      <c r="AM51753" s="445"/>
    </row>
    <row r="51754" spans="39:39">
      <c r="AM51754" s="445"/>
    </row>
    <row r="51755" spans="39:39">
      <c r="AM51755" s="445"/>
    </row>
    <row r="51756" spans="39:39">
      <c r="AM51756" s="445"/>
    </row>
    <row r="51757" spans="39:39">
      <c r="AM51757" s="445"/>
    </row>
    <row r="51758" spans="39:39">
      <c r="AM51758" s="445"/>
    </row>
    <row r="51759" spans="39:39">
      <c r="AM51759" s="445"/>
    </row>
    <row r="51760" spans="39:39">
      <c r="AM51760" s="445"/>
    </row>
    <row r="51761" spans="39:39">
      <c r="AM51761" s="445"/>
    </row>
    <row r="51762" spans="39:39">
      <c r="AM51762" s="445"/>
    </row>
    <row r="51763" spans="39:39">
      <c r="AM51763" s="445"/>
    </row>
    <row r="51764" spans="39:39">
      <c r="AM51764" s="445"/>
    </row>
    <row r="51765" spans="39:39">
      <c r="AM51765" s="445"/>
    </row>
    <row r="51766" spans="39:39">
      <c r="AM51766" s="445"/>
    </row>
    <row r="51767" spans="39:39">
      <c r="AM51767" s="445"/>
    </row>
    <row r="51768" spans="39:39">
      <c r="AM51768" s="445"/>
    </row>
    <row r="51769" spans="39:39">
      <c r="AM51769" s="445"/>
    </row>
    <row r="51770" spans="39:39">
      <c r="AM51770" s="445"/>
    </row>
    <row r="51771" spans="39:39">
      <c r="AM51771" s="445"/>
    </row>
    <row r="51772" spans="39:39">
      <c r="AM51772" s="445"/>
    </row>
    <row r="51773" spans="39:39">
      <c r="AM51773" s="445"/>
    </row>
    <row r="51774" spans="39:39">
      <c r="AM51774" s="445"/>
    </row>
    <row r="51775" spans="39:39">
      <c r="AM51775" s="445"/>
    </row>
    <row r="51776" spans="39:39">
      <c r="AM51776" s="445"/>
    </row>
    <row r="51777" spans="39:39">
      <c r="AM51777" s="445"/>
    </row>
    <row r="51778" spans="39:39">
      <c r="AM51778" s="445"/>
    </row>
    <row r="51779" spans="39:39">
      <c r="AM51779" s="445"/>
    </row>
    <row r="51780" spans="39:39">
      <c r="AM51780" s="445"/>
    </row>
    <row r="51781" spans="39:39">
      <c r="AM51781" s="445"/>
    </row>
    <row r="51782" spans="39:39">
      <c r="AM51782" s="445"/>
    </row>
    <row r="51783" spans="39:39">
      <c r="AM51783" s="445"/>
    </row>
    <row r="51784" spans="39:39">
      <c r="AM51784" s="445"/>
    </row>
    <row r="51785" spans="39:39">
      <c r="AM51785" s="445"/>
    </row>
    <row r="51786" spans="39:39">
      <c r="AM51786" s="445"/>
    </row>
    <row r="51787" spans="39:39">
      <c r="AM51787" s="445"/>
    </row>
    <row r="51788" spans="39:39">
      <c r="AM51788" s="445"/>
    </row>
    <row r="51789" spans="39:39">
      <c r="AM51789" s="445"/>
    </row>
    <row r="51790" spans="39:39">
      <c r="AM51790" s="445"/>
    </row>
    <row r="51791" spans="39:39">
      <c r="AM51791" s="445"/>
    </row>
    <row r="51792" spans="39:39">
      <c r="AM51792" s="445"/>
    </row>
    <row r="51793" spans="39:39">
      <c r="AM51793" s="445"/>
    </row>
    <row r="51794" spans="39:39">
      <c r="AM51794" s="445"/>
    </row>
    <row r="51795" spans="39:39">
      <c r="AM51795" s="445"/>
    </row>
    <row r="51796" spans="39:39">
      <c r="AM51796" s="445"/>
    </row>
    <row r="51797" spans="39:39">
      <c r="AM51797" s="445"/>
    </row>
    <row r="51798" spans="39:39">
      <c r="AM51798" s="445"/>
    </row>
    <row r="51799" spans="39:39">
      <c r="AM51799" s="445"/>
    </row>
    <row r="51800" spans="39:39">
      <c r="AM51800" s="445"/>
    </row>
    <row r="51801" spans="39:39">
      <c r="AM51801" s="445"/>
    </row>
    <row r="51802" spans="39:39">
      <c r="AM51802" s="445"/>
    </row>
    <row r="51803" spans="39:39">
      <c r="AM51803" s="445"/>
    </row>
    <row r="51804" spans="39:39">
      <c r="AM51804" s="445"/>
    </row>
    <row r="51805" spans="39:39">
      <c r="AM51805" s="445"/>
    </row>
    <row r="51806" spans="39:39">
      <c r="AM51806" s="445"/>
    </row>
    <row r="51807" spans="39:39">
      <c r="AM51807" s="445"/>
    </row>
    <row r="51808" spans="39:39">
      <c r="AM51808" s="445"/>
    </row>
    <row r="51809" spans="39:39">
      <c r="AM51809" s="445"/>
    </row>
    <row r="51810" spans="39:39">
      <c r="AM51810" s="445"/>
    </row>
    <row r="51811" spans="39:39">
      <c r="AM51811" s="445"/>
    </row>
    <row r="51812" spans="39:39">
      <c r="AM51812" s="445"/>
    </row>
    <row r="51813" spans="39:39">
      <c r="AM51813" s="445"/>
    </row>
    <row r="51814" spans="39:39">
      <c r="AM51814" s="445"/>
    </row>
    <row r="51815" spans="39:39">
      <c r="AM51815" s="445"/>
    </row>
    <row r="51816" spans="39:39">
      <c r="AM51816" s="445"/>
    </row>
    <row r="51817" spans="39:39">
      <c r="AM51817" s="445"/>
    </row>
    <row r="51818" spans="39:39">
      <c r="AM51818" s="445"/>
    </row>
    <row r="51819" spans="39:39">
      <c r="AM51819" s="445"/>
    </row>
    <row r="51820" spans="39:39">
      <c r="AM51820" s="445"/>
    </row>
    <row r="51821" spans="39:39">
      <c r="AM51821" s="445"/>
    </row>
    <row r="51822" spans="39:39">
      <c r="AM51822" s="445"/>
    </row>
    <row r="51823" spans="39:39">
      <c r="AM51823" s="445"/>
    </row>
    <row r="51824" spans="39:39">
      <c r="AM51824" s="445"/>
    </row>
    <row r="51825" spans="39:39">
      <c r="AM51825" s="445"/>
    </row>
    <row r="51826" spans="39:39">
      <c r="AM51826" s="445"/>
    </row>
    <row r="51827" spans="39:39">
      <c r="AM51827" s="445"/>
    </row>
    <row r="51828" spans="39:39">
      <c r="AM51828" s="445"/>
    </row>
    <row r="51829" spans="39:39">
      <c r="AM51829" s="445"/>
    </row>
    <row r="51830" spans="39:39">
      <c r="AM51830" s="445"/>
    </row>
    <row r="51831" spans="39:39">
      <c r="AM51831" s="445"/>
    </row>
    <row r="51832" spans="39:39">
      <c r="AM51832" s="445"/>
    </row>
    <row r="51833" spans="39:39">
      <c r="AM51833" s="445"/>
    </row>
    <row r="51834" spans="39:39">
      <c r="AM51834" s="445"/>
    </row>
    <row r="51835" spans="39:39">
      <c r="AM51835" s="445"/>
    </row>
    <row r="51836" spans="39:39">
      <c r="AM51836" s="445"/>
    </row>
    <row r="51837" spans="39:39">
      <c r="AM51837" s="445"/>
    </row>
    <row r="51838" spans="39:39">
      <c r="AM51838" s="445"/>
    </row>
    <row r="51839" spans="39:39">
      <c r="AM51839" s="445"/>
    </row>
    <row r="51840" spans="39:39">
      <c r="AM51840" s="445"/>
    </row>
    <row r="51841" spans="39:39">
      <c r="AM51841" s="445"/>
    </row>
    <row r="51842" spans="39:39">
      <c r="AM51842" s="445"/>
    </row>
    <row r="51843" spans="39:39">
      <c r="AM51843" s="445"/>
    </row>
    <row r="51844" spans="39:39">
      <c r="AM51844" s="445"/>
    </row>
    <row r="51845" spans="39:39">
      <c r="AM51845" s="445"/>
    </row>
    <row r="51846" spans="39:39">
      <c r="AM51846" s="445"/>
    </row>
    <row r="51847" spans="39:39">
      <c r="AM51847" s="445"/>
    </row>
    <row r="51848" spans="39:39">
      <c r="AM51848" s="445"/>
    </row>
    <row r="51849" spans="39:39">
      <c r="AM51849" s="445"/>
    </row>
    <row r="51850" spans="39:39">
      <c r="AM51850" s="445"/>
    </row>
    <row r="51851" spans="39:39">
      <c r="AM51851" s="445"/>
    </row>
    <row r="51852" spans="39:39">
      <c r="AM51852" s="445"/>
    </row>
    <row r="51853" spans="39:39">
      <c r="AM51853" s="445"/>
    </row>
    <row r="51854" spans="39:39">
      <c r="AM51854" s="445"/>
    </row>
    <row r="51855" spans="39:39">
      <c r="AM51855" s="445"/>
    </row>
    <row r="51856" spans="39:39">
      <c r="AM51856" s="445"/>
    </row>
    <row r="51857" spans="39:39">
      <c r="AM51857" s="445"/>
    </row>
    <row r="51858" spans="39:39">
      <c r="AM51858" s="445"/>
    </row>
    <row r="51859" spans="39:39">
      <c r="AM51859" s="445"/>
    </row>
    <row r="51860" spans="39:39">
      <c r="AM51860" s="445"/>
    </row>
    <row r="51861" spans="39:39">
      <c r="AM51861" s="445"/>
    </row>
    <row r="51862" spans="39:39">
      <c r="AM51862" s="445"/>
    </row>
    <row r="51863" spans="39:39">
      <c r="AM51863" s="445"/>
    </row>
    <row r="51864" spans="39:39">
      <c r="AM51864" s="445"/>
    </row>
    <row r="51865" spans="39:39">
      <c r="AM51865" s="445"/>
    </row>
    <row r="51866" spans="39:39">
      <c r="AM51866" s="445"/>
    </row>
    <row r="51867" spans="39:39">
      <c r="AM51867" s="445"/>
    </row>
    <row r="51868" spans="39:39">
      <c r="AM51868" s="445"/>
    </row>
    <row r="51869" spans="39:39">
      <c r="AM51869" s="445"/>
    </row>
    <row r="51870" spans="39:39">
      <c r="AM51870" s="445"/>
    </row>
    <row r="51871" spans="39:39">
      <c r="AM51871" s="445"/>
    </row>
    <row r="51872" spans="39:39">
      <c r="AM51872" s="445"/>
    </row>
    <row r="51873" spans="39:39">
      <c r="AM51873" s="445"/>
    </row>
    <row r="51874" spans="39:39">
      <c r="AM51874" s="445"/>
    </row>
    <row r="51875" spans="39:39">
      <c r="AM51875" s="445"/>
    </row>
    <row r="51876" spans="39:39">
      <c r="AM51876" s="445"/>
    </row>
    <row r="51877" spans="39:39">
      <c r="AM51877" s="445"/>
    </row>
    <row r="51878" spans="39:39">
      <c r="AM51878" s="445"/>
    </row>
    <row r="51879" spans="39:39">
      <c r="AM51879" s="445"/>
    </row>
    <row r="51880" spans="39:39">
      <c r="AM51880" s="445"/>
    </row>
    <row r="51881" spans="39:39">
      <c r="AM51881" s="445"/>
    </row>
    <row r="51882" spans="39:39">
      <c r="AM51882" s="445"/>
    </row>
    <row r="51883" spans="39:39">
      <c r="AM51883" s="445"/>
    </row>
    <row r="51884" spans="39:39">
      <c r="AM51884" s="445"/>
    </row>
    <row r="51885" spans="39:39">
      <c r="AM51885" s="445"/>
    </row>
    <row r="51886" spans="39:39">
      <c r="AM51886" s="445"/>
    </row>
    <row r="51887" spans="39:39">
      <c r="AM51887" s="445"/>
    </row>
    <row r="51888" spans="39:39">
      <c r="AM51888" s="445"/>
    </row>
    <row r="51889" spans="39:39">
      <c r="AM51889" s="445"/>
    </row>
    <row r="51890" spans="39:39">
      <c r="AM51890" s="445"/>
    </row>
    <row r="51891" spans="39:39">
      <c r="AM51891" s="445"/>
    </row>
    <row r="51892" spans="39:39">
      <c r="AM51892" s="445"/>
    </row>
    <row r="51893" spans="39:39">
      <c r="AM51893" s="445"/>
    </row>
    <row r="51894" spans="39:39">
      <c r="AM51894" s="445"/>
    </row>
    <row r="51895" spans="39:39">
      <c r="AM51895" s="445"/>
    </row>
    <row r="51896" spans="39:39">
      <c r="AM51896" s="445"/>
    </row>
    <row r="51897" spans="39:39">
      <c r="AM51897" s="445"/>
    </row>
    <row r="51898" spans="39:39">
      <c r="AM51898" s="445"/>
    </row>
    <row r="51899" spans="39:39">
      <c r="AM51899" s="445"/>
    </row>
    <row r="51900" spans="39:39">
      <c r="AM51900" s="445"/>
    </row>
    <row r="51901" spans="39:39">
      <c r="AM51901" s="445"/>
    </row>
    <row r="51902" spans="39:39">
      <c r="AM51902" s="445"/>
    </row>
    <row r="51903" spans="39:39">
      <c r="AM51903" s="445"/>
    </row>
    <row r="51904" spans="39:39">
      <c r="AM51904" s="445"/>
    </row>
    <row r="51905" spans="39:39">
      <c r="AM51905" s="445"/>
    </row>
    <row r="51906" spans="39:39">
      <c r="AM51906" s="445"/>
    </row>
    <row r="51907" spans="39:39">
      <c r="AM51907" s="445"/>
    </row>
    <row r="51908" spans="39:39">
      <c r="AM51908" s="445"/>
    </row>
    <row r="51909" spans="39:39">
      <c r="AM51909" s="445"/>
    </row>
    <row r="51910" spans="39:39">
      <c r="AM51910" s="445"/>
    </row>
    <row r="51911" spans="39:39">
      <c r="AM51911" s="445"/>
    </row>
    <row r="51912" spans="39:39">
      <c r="AM51912" s="445"/>
    </row>
    <row r="51913" spans="39:39">
      <c r="AM51913" s="445"/>
    </row>
    <row r="51914" spans="39:39">
      <c r="AM51914" s="445"/>
    </row>
    <row r="51915" spans="39:39">
      <c r="AM51915" s="445"/>
    </row>
    <row r="51916" spans="39:39">
      <c r="AM51916" s="445"/>
    </row>
    <row r="51917" spans="39:39">
      <c r="AM51917" s="445"/>
    </row>
    <row r="51918" spans="39:39">
      <c r="AM51918" s="445"/>
    </row>
    <row r="51919" spans="39:39">
      <c r="AM51919" s="445"/>
    </row>
    <row r="51920" spans="39:39">
      <c r="AM51920" s="445"/>
    </row>
    <row r="51921" spans="39:39">
      <c r="AM51921" s="445"/>
    </row>
    <row r="51922" spans="39:39">
      <c r="AM51922" s="445"/>
    </row>
    <row r="51923" spans="39:39">
      <c r="AM51923" s="445"/>
    </row>
    <row r="51924" spans="39:39">
      <c r="AM51924" s="445"/>
    </row>
    <row r="51925" spans="39:39">
      <c r="AM51925" s="445"/>
    </row>
    <row r="51926" spans="39:39">
      <c r="AM51926" s="445"/>
    </row>
    <row r="51927" spans="39:39">
      <c r="AM51927" s="445"/>
    </row>
    <row r="51928" spans="39:39">
      <c r="AM51928" s="445"/>
    </row>
    <row r="51929" spans="39:39">
      <c r="AM51929" s="445"/>
    </row>
    <row r="51930" spans="39:39">
      <c r="AM51930" s="445"/>
    </row>
    <row r="51931" spans="39:39">
      <c r="AM51931" s="445"/>
    </row>
    <row r="51932" spans="39:39">
      <c r="AM51932" s="445"/>
    </row>
    <row r="51933" spans="39:39">
      <c r="AM51933" s="445"/>
    </row>
    <row r="51934" spans="39:39">
      <c r="AM51934" s="445"/>
    </row>
    <row r="51935" spans="39:39">
      <c r="AM51935" s="445"/>
    </row>
    <row r="51936" spans="39:39">
      <c r="AM51936" s="445"/>
    </row>
    <row r="51937" spans="39:39">
      <c r="AM51937" s="445"/>
    </row>
    <row r="51938" spans="39:39">
      <c r="AM51938" s="445"/>
    </row>
    <row r="51939" spans="39:39">
      <c r="AM51939" s="445"/>
    </row>
    <row r="51940" spans="39:39">
      <c r="AM51940" s="445"/>
    </row>
    <row r="51941" spans="39:39">
      <c r="AM51941" s="445"/>
    </row>
    <row r="51942" spans="39:39">
      <c r="AM51942" s="445"/>
    </row>
    <row r="51943" spans="39:39">
      <c r="AM51943" s="445"/>
    </row>
    <row r="51944" spans="39:39">
      <c r="AM51944" s="445"/>
    </row>
    <row r="51945" spans="39:39">
      <c r="AM51945" s="445"/>
    </row>
    <row r="51946" spans="39:39">
      <c r="AM51946" s="445"/>
    </row>
    <row r="51947" spans="39:39">
      <c r="AM51947" s="445"/>
    </row>
    <row r="51948" spans="39:39">
      <c r="AM51948" s="445"/>
    </row>
    <row r="51949" spans="39:39">
      <c r="AM51949" s="445"/>
    </row>
    <row r="51950" spans="39:39">
      <c r="AM51950" s="445"/>
    </row>
    <row r="51951" spans="39:39">
      <c r="AM51951" s="445"/>
    </row>
    <row r="51952" spans="39:39">
      <c r="AM51952" s="445"/>
    </row>
    <row r="51953" spans="39:39">
      <c r="AM51953" s="445"/>
    </row>
    <row r="51954" spans="39:39">
      <c r="AM51954" s="445"/>
    </row>
    <row r="51955" spans="39:39">
      <c r="AM51955" s="445"/>
    </row>
    <row r="51956" spans="39:39">
      <c r="AM51956" s="445"/>
    </row>
    <row r="51957" spans="39:39">
      <c r="AM51957" s="445"/>
    </row>
    <row r="51958" spans="39:39">
      <c r="AM51958" s="445"/>
    </row>
    <row r="51959" spans="39:39">
      <c r="AM51959" s="445"/>
    </row>
    <row r="51960" spans="39:39">
      <c r="AM51960" s="445"/>
    </row>
    <row r="51961" spans="39:39">
      <c r="AM51961" s="445"/>
    </row>
    <row r="51962" spans="39:39">
      <c r="AM51962" s="445"/>
    </row>
    <row r="51963" spans="39:39">
      <c r="AM51963" s="445"/>
    </row>
    <row r="51964" spans="39:39">
      <c r="AM51964" s="445"/>
    </row>
    <row r="51965" spans="39:39">
      <c r="AM51965" s="445"/>
    </row>
    <row r="51966" spans="39:39">
      <c r="AM51966" s="445"/>
    </row>
    <row r="51967" spans="39:39">
      <c r="AM51967" s="445"/>
    </row>
    <row r="51968" spans="39:39">
      <c r="AM51968" s="445"/>
    </row>
    <row r="51969" spans="39:39">
      <c r="AM51969" s="445"/>
    </row>
    <row r="51970" spans="39:39">
      <c r="AM51970" s="445"/>
    </row>
    <row r="51971" spans="39:39">
      <c r="AM51971" s="445"/>
    </row>
    <row r="51972" spans="39:39">
      <c r="AM51972" s="445"/>
    </row>
    <row r="51973" spans="39:39">
      <c r="AM51973" s="445"/>
    </row>
    <row r="51974" spans="39:39">
      <c r="AM51974" s="445"/>
    </row>
    <row r="51975" spans="39:39">
      <c r="AM51975" s="445"/>
    </row>
    <row r="51976" spans="39:39">
      <c r="AM51976" s="445"/>
    </row>
    <row r="51977" spans="39:39">
      <c r="AM51977" s="445"/>
    </row>
    <row r="51978" spans="39:39">
      <c r="AM51978" s="445"/>
    </row>
    <row r="51979" spans="39:39">
      <c r="AM51979" s="445"/>
    </row>
    <row r="51980" spans="39:39">
      <c r="AM51980" s="445"/>
    </row>
    <row r="51981" spans="39:39">
      <c r="AM51981" s="445"/>
    </row>
    <row r="51982" spans="39:39">
      <c r="AM51982" s="445"/>
    </row>
    <row r="51983" spans="39:39">
      <c r="AM51983" s="445"/>
    </row>
    <row r="51984" spans="39:39">
      <c r="AM51984" s="445"/>
    </row>
    <row r="51985" spans="39:39">
      <c r="AM51985" s="445"/>
    </row>
    <row r="51986" spans="39:39">
      <c r="AM51986" s="445"/>
    </row>
    <row r="51987" spans="39:39">
      <c r="AM51987" s="445"/>
    </row>
    <row r="51988" spans="39:39">
      <c r="AM51988" s="445"/>
    </row>
    <row r="51989" spans="39:39">
      <c r="AM51989" s="445"/>
    </row>
    <row r="51990" spans="39:39">
      <c r="AM51990" s="445"/>
    </row>
    <row r="51991" spans="39:39">
      <c r="AM51991" s="445"/>
    </row>
    <row r="51992" spans="39:39">
      <c r="AM51992" s="445"/>
    </row>
    <row r="51993" spans="39:39">
      <c r="AM51993" s="445"/>
    </row>
    <row r="51994" spans="39:39">
      <c r="AM51994" s="445"/>
    </row>
    <row r="51995" spans="39:39">
      <c r="AM51995" s="445"/>
    </row>
    <row r="51996" spans="39:39">
      <c r="AM51996" s="445"/>
    </row>
    <row r="51997" spans="39:39">
      <c r="AM51997" s="445"/>
    </row>
    <row r="51998" spans="39:39">
      <c r="AM51998" s="445"/>
    </row>
    <row r="51999" spans="39:39">
      <c r="AM51999" s="445"/>
    </row>
    <row r="52000" spans="39:39">
      <c r="AM52000" s="445"/>
    </row>
    <row r="52001" spans="39:39">
      <c r="AM52001" s="445"/>
    </row>
    <row r="52002" spans="39:39">
      <c r="AM52002" s="445"/>
    </row>
    <row r="52003" spans="39:39">
      <c r="AM52003" s="445"/>
    </row>
    <row r="52004" spans="39:39">
      <c r="AM52004" s="445"/>
    </row>
    <row r="52005" spans="39:39">
      <c r="AM52005" s="445"/>
    </row>
    <row r="52006" spans="39:39">
      <c r="AM52006" s="445"/>
    </row>
    <row r="52007" spans="39:39">
      <c r="AM52007" s="445"/>
    </row>
    <row r="52008" spans="39:39">
      <c r="AM52008" s="445"/>
    </row>
    <row r="52009" spans="39:39">
      <c r="AM52009" s="445"/>
    </row>
    <row r="52010" spans="39:39">
      <c r="AM52010" s="445"/>
    </row>
    <row r="52011" spans="39:39">
      <c r="AM52011" s="445"/>
    </row>
    <row r="52012" spans="39:39">
      <c r="AM52012" s="445"/>
    </row>
    <row r="52013" spans="39:39">
      <c r="AM52013" s="445"/>
    </row>
    <row r="52014" spans="39:39">
      <c r="AM52014" s="445"/>
    </row>
    <row r="52015" spans="39:39">
      <c r="AM52015" s="445"/>
    </row>
    <row r="52016" spans="39:39">
      <c r="AM52016" s="445"/>
    </row>
    <row r="52017" spans="39:39">
      <c r="AM52017" s="445"/>
    </row>
    <row r="52018" spans="39:39">
      <c r="AM52018" s="445"/>
    </row>
    <row r="52019" spans="39:39">
      <c r="AM52019" s="445"/>
    </row>
    <row r="52020" spans="39:39">
      <c r="AM52020" s="445"/>
    </row>
    <row r="52021" spans="39:39">
      <c r="AM52021" s="445"/>
    </row>
    <row r="52022" spans="39:39">
      <c r="AM52022" s="445"/>
    </row>
    <row r="52023" spans="39:39">
      <c r="AM52023" s="445"/>
    </row>
    <row r="52024" spans="39:39">
      <c r="AM52024" s="445"/>
    </row>
    <row r="52025" spans="39:39">
      <c r="AM52025" s="445"/>
    </row>
    <row r="52026" spans="39:39">
      <c r="AM52026" s="445"/>
    </row>
    <row r="52027" spans="39:39">
      <c r="AM52027" s="445"/>
    </row>
    <row r="52028" spans="39:39">
      <c r="AM52028" s="445"/>
    </row>
    <row r="52029" spans="39:39">
      <c r="AM52029" s="445"/>
    </row>
    <row r="52030" spans="39:39">
      <c r="AM52030" s="445"/>
    </row>
    <row r="52031" spans="39:39">
      <c r="AM52031" s="445"/>
    </row>
    <row r="52032" spans="39:39">
      <c r="AM52032" s="445"/>
    </row>
    <row r="52033" spans="39:39">
      <c r="AM52033" s="445"/>
    </row>
    <row r="52034" spans="39:39">
      <c r="AM52034" s="445"/>
    </row>
    <row r="52035" spans="39:39">
      <c r="AM52035" s="445"/>
    </row>
    <row r="52036" spans="39:39">
      <c r="AM52036" s="445"/>
    </row>
    <row r="52037" spans="39:39">
      <c r="AM52037" s="445"/>
    </row>
    <row r="52038" spans="39:39">
      <c r="AM52038" s="445"/>
    </row>
    <row r="52039" spans="39:39">
      <c r="AM52039" s="445"/>
    </row>
    <row r="52040" spans="39:39">
      <c r="AM52040" s="445"/>
    </row>
    <row r="52041" spans="39:39">
      <c r="AM52041" s="445"/>
    </row>
    <row r="52042" spans="39:39">
      <c r="AM52042" s="445"/>
    </row>
    <row r="52043" spans="39:39">
      <c r="AM52043" s="445"/>
    </row>
    <row r="52044" spans="39:39">
      <c r="AM52044" s="445"/>
    </row>
    <row r="52045" spans="39:39">
      <c r="AM52045" s="445"/>
    </row>
    <row r="52046" spans="39:39">
      <c r="AM52046" s="445"/>
    </row>
    <row r="52047" spans="39:39">
      <c r="AM52047" s="445"/>
    </row>
    <row r="52048" spans="39:39">
      <c r="AM52048" s="445"/>
    </row>
    <row r="52049" spans="39:39">
      <c r="AM52049" s="445"/>
    </row>
    <row r="52050" spans="39:39">
      <c r="AM52050" s="445"/>
    </row>
    <row r="52051" spans="39:39">
      <c r="AM52051" s="445"/>
    </row>
    <row r="52052" spans="39:39">
      <c r="AM52052" s="445"/>
    </row>
    <row r="52053" spans="39:39">
      <c r="AM52053" s="445"/>
    </row>
    <row r="52054" spans="39:39">
      <c r="AM52054" s="445"/>
    </row>
    <row r="52055" spans="39:39">
      <c r="AM52055" s="445"/>
    </row>
    <row r="52056" spans="39:39">
      <c r="AM52056" s="445"/>
    </row>
    <row r="52057" spans="39:39">
      <c r="AM52057" s="445"/>
    </row>
    <row r="52058" spans="39:39">
      <c r="AM52058" s="445"/>
    </row>
    <row r="52059" spans="39:39">
      <c r="AM52059" s="445"/>
    </row>
    <row r="52060" spans="39:39">
      <c r="AM52060" s="445"/>
    </row>
    <row r="52061" spans="39:39">
      <c r="AM52061" s="445"/>
    </row>
    <row r="52062" spans="39:39">
      <c r="AM52062" s="445"/>
    </row>
    <row r="52063" spans="39:39">
      <c r="AM52063" s="445"/>
    </row>
    <row r="52064" spans="39:39">
      <c r="AM52064" s="445"/>
    </row>
    <row r="52065" spans="39:39">
      <c r="AM52065" s="445"/>
    </row>
    <row r="52066" spans="39:39">
      <c r="AM52066" s="445"/>
    </row>
    <row r="52067" spans="39:39">
      <c r="AM52067" s="445"/>
    </row>
    <row r="52068" spans="39:39">
      <c r="AM52068" s="445"/>
    </row>
    <row r="52069" spans="39:39">
      <c r="AM52069" s="445"/>
    </row>
    <row r="52070" spans="39:39">
      <c r="AM52070" s="445"/>
    </row>
    <row r="52071" spans="39:39">
      <c r="AM52071" s="445"/>
    </row>
    <row r="52072" spans="39:39">
      <c r="AM52072" s="445"/>
    </row>
    <row r="52073" spans="39:39">
      <c r="AM52073" s="445"/>
    </row>
    <row r="52074" spans="39:39">
      <c r="AM52074" s="445"/>
    </row>
    <row r="52075" spans="39:39">
      <c r="AM52075" s="445"/>
    </row>
    <row r="52076" spans="39:39">
      <c r="AM52076" s="445"/>
    </row>
    <row r="52077" spans="39:39">
      <c r="AM52077" s="445"/>
    </row>
    <row r="52078" spans="39:39">
      <c r="AM52078" s="445"/>
    </row>
    <row r="52079" spans="39:39">
      <c r="AM52079" s="445"/>
    </row>
    <row r="52080" spans="39:39">
      <c r="AM52080" s="445"/>
    </row>
    <row r="52081" spans="39:39">
      <c r="AM52081" s="445"/>
    </row>
    <row r="52082" spans="39:39">
      <c r="AM52082" s="445"/>
    </row>
    <row r="52083" spans="39:39">
      <c r="AM52083" s="445"/>
    </row>
    <row r="52084" spans="39:39">
      <c r="AM52084" s="445"/>
    </row>
    <row r="52085" spans="39:39">
      <c r="AM52085" s="445"/>
    </row>
    <row r="52086" spans="39:39">
      <c r="AM52086" s="445"/>
    </row>
    <row r="52087" spans="39:39">
      <c r="AM52087" s="445"/>
    </row>
    <row r="52088" spans="39:39">
      <c r="AM52088" s="445"/>
    </row>
    <row r="52089" spans="39:39">
      <c r="AM52089" s="445"/>
    </row>
    <row r="52090" spans="39:39">
      <c r="AM52090" s="445"/>
    </row>
    <row r="52091" spans="39:39">
      <c r="AM52091" s="445"/>
    </row>
    <row r="52092" spans="39:39">
      <c r="AM52092" s="445"/>
    </row>
    <row r="52093" spans="39:39">
      <c r="AM52093" s="445"/>
    </row>
    <row r="52094" spans="39:39">
      <c r="AM52094" s="445"/>
    </row>
    <row r="52095" spans="39:39">
      <c r="AM52095" s="445"/>
    </row>
    <row r="52096" spans="39:39">
      <c r="AM52096" s="445"/>
    </row>
    <row r="52097" spans="39:39">
      <c r="AM52097" s="445"/>
    </row>
    <row r="52098" spans="39:39">
      <c r="AM52098" s="445"/>
    </row>
    <row r="52099" spans="39:39">
      <c r="AM52099" s="445"/>
    </row>
    <row r="52100" spans="39:39">
      <c r="AM52100" s="445"/>
    </row>
    <row r="52101" spans="39:39">
      <c r="AM52101" s="445"/>
    </row>
    <row r="52102" spans="39:39">
      <c r="AM52102" s="445"/>
    </row>
    <row r="52103" spans="39:39">
      <c r="AM52103" s="445"/>
    </row>
    <row r="52104" spans="39:39">
      <c r="AM52104" s="445"/>
    </row>
    <row r="52105" spans="39:39">
      <c r="AM52105" s="445"/>
    </row>
    <row r="52106" spans="39:39">
      <c r="AM52106" s="445"/>
    </row>
    <row r="52107" spans="39:39">
      <c r="AM52107" s="445"/>
    </row>
    <row r="52108" spans="39:39">
      <c r="AM52108" s="445"/>
    </row>
    <row r="52109" spans="39:39">
      <c r="AM52109" s="445"/>
    </row>
    <row r="52110" spans="39:39">
      <c r="AM52110" s="445"/>
    </row>
    <row r="52111" spans="39:39">
      <c r="AM52111" s="445"/>
    </row>
    <row r="52112" spans="39:39">
      <c r="AM52112" s="445"/>
    </row>
    <row r="52113" spans="39:39">
      <c r="AM52113" s="445"/>
    </row>
    <row r="52114" spans="39:39">
      <c r="AM52114" s="445"/>
    </row>
    <row r="52115" spans="39:39">
      <c r="AM52115" s="445"/>
    </row>
    <row r="52116" spans="39:39">
      <c r="AM52116" s="445"/>
    </row>
    <row r="52117" spans="39:39">
      <c r="AM52117" s="445"/>
    </row>
    <row r="52118" spans="39:39">
      <c r="AM52118" s="445"/>
    </row>
    <row r="52119" spans="39:39">
      <c r="AM52119" s="445"/>
    </row>
    <row r="52120" spans="39:39">
      <c r="AM52120" s="445"/>
    </row>
    <row r="52121" spans="39:39">
      <c r="AM52121" s="445"/>
    </row>
    <row r="52122" spans="39:39">
      <c r="AM52122" s="445"/>
    </row>
    <row r="52123" spans="39:39">
      <c r="AM52123" s="445"/>
    </row>
    <row r="52124" spans="39:39">
      <c r="AM52124" s="445"/>
    </row>
    <row r="52125" spans="39:39">
      <c r="AM52125" s="445"/>
    </row>
    <row r="52126" spans="39:39">
      <c r="AM52126" s="445"/>
    </row>
    <row r="52127" spans="39:39">
      <c r="AM52127" s="445"/>
    </row>
    <row r="52128" spans="39:39">
      <c r="AM52128" s="445"/>
    </row>
    <row r="52129" spans="39:39">
      <c r="AM52129" s="445"/>
    </row>
    <row r="52130" spans="39:39">
      <c r="AM52130" s="445"/>
    </row>
    <row r="52131" spans="39:39">
      <c r="AM52131" s="445"/>
    </row>
    <row r="52132" spans="39:39">
      <c r="AM52132" s="445"/>
    </row>
    <row r="52133" spans="39:39">
      <c r="AM52133" s="445"/>
    </row>
    <row r="52134" spans="39:39">
      <c r="AM52134" s="445"/>
    </row>
    <row r="52135" spans="39:39">
      <c r="AM52135" s="445"/>
    </row>
    <row r="52136" spans="39:39">
      <c r="AM52136" s="445"/>
    </row>
    <row r="52137" spans="39:39">
      <c r="AM52137" s="445"/>
    </row>
    <row r="52138" spans="39:39">
      <c r="AM52138" s="445"/>
    </row>
    <row r="52139" spans="39:39">
      <c r="AM52139" s="445"/>
    </row>
    <row r="52140" spans="39:39">
      <c r="AM52140" s="445"/>
    </row>
    <row r="52141" spans="39:39">
      <c r="AM52141" s="445"/>
    </row>
    <row r="52142" spans="39:39">
      <c r="AM52142" s="445"/>
    </row>
    <row r="52143" spans="39:39">
      <c r="AM52143" s="445"/>
    </row>
    <row r="52144" spans="39:39">
      <c r="AM52144" s="445"/>
    </row>
    <row r="52145" spans="39:39">
      <c r="AM52145" s="445"/>
    </row>
    <row r="52146" spans="39:39">
      <c r="AM52146" s="445"/>
    </row>
    <row r="52147" spans="39:39">
      <c r="AM52147" s="445"/>
    </row>
    <row r="52148" spans="39:39">
      <c r="AM52148" s="445"/>
    </row>
    <row r="52149" spans="39:39">
      <c r="AM52149" s="445"/>
    </row>
    <row r="52150" spans="39:39">
      <c r="AM52150" s="445"/>
    </row>
    <row r="52151" spans="39:39">
      <c r="AM52151" s="445"/>
    </row>
    <row r="52152" spans="39:39">
      <c r="AM52152" s="445"/>
    </row>
    <row r="52153" spans="39:39">
      <c r="AM52153" s="445"/>
    </row>
    <row r="52154" spans="39:39">
      <c r="AM52154" s="445"/>
    </row>
    <row r="52155" spans="39:39">
      <c r="AM52155" s="445"/>
    </row>
    <row r="52156" spans="39:39">
      <c r="AM52156" s="445"/>
    </row>
    <row r="52157" spans="39:39">
      <c r="AM52157" s="445"/>
    </row>
    <row r="52158" spans="39:39">
      <c r="AM52158" s="445"/>
    </row>
    <row r="52159" spans="39:39">
      <c r="AM52159" s="445"/>
    </row>
    <row r="52160" spans="39:39">
      <c r="AM52160" s="445"/>
    </row>
    <row r="52161" spans="39:39">
      <c r="AM52161" s="445"/>
    </row>
    <row r="52162" spans="39:39">
      <c r="AM52162" s="445"/>
    </row>
    <row r="52163" spans="39:39">
      <c r="AM52163" s="445"/>
    </row>
    <row r="52164" spans="39:39">
      <c r="AM52164" s="445"/>
    </row>
    <row r="52165" spans="39:39">
      <c r="AM52165" s="445"/>
    </row>
    <row r="52166" spans="39:39">
      <c r="AM52166" s="445"/>
    </row>
    <row r="52167" spans="39:39">
      <c r="AM52167" s="445"/>
    </row>
    <row r="52168" spans="39:39">
      <c r="AM52168" s="445"/>
    </row>
    <row r="52169" spans="39:39">
      <c r="AM52169" s="445"/>
    </row>
    <row r="52170" spans="39:39">
      <c r="AM52170" s="445"/>
    </row>
    <row r="52171" spans="39:39">
      <c r="AM52171" s="445"/>
    </row>
    <row r="52172" spans="39:39">
      <c r="AM52172" s="445"/>
    </row>
    <row r="52173" spans="39:39">
      <c r="AM52173" s="445"/>
    </row>
    <row r="52174" spans="39:39">
      <c r="AM52174" s="445"/>
    </row>
    <row r="52175" spans="39:39">
      <c r="AM52175" s="445"/>
    </row>
    <row r="52176" spans="39:39">
      <c r="AM52176" s="445"/>
    </row>
    <row r="52177" spans="39:39">
      <c r="AM52177" s="445"/>
    </row>
    <row r="52178" spans="39:39">
      <c r="AM52178" s="445"/>
    </row>
    <row r="52179" spans="39:39">
      <c r="AM52179" s="445"/>
    </row>
    <row r="52180" spans="39:39">
      <c r="AM52180" s="445"/>
    </row>
    <row r="52181" spans="39:39">
      <c r="AM52181" s="445"/>
    </row>
    <row r="52182" spans="39:39">
      <c r="AM52182" s="445"/>
    </row>
    <row r="52183" spans="39:39">
      <c r="AM52183" s="445"/>
    </row>
    <row r="52184" spans="39:39">
      <c r="AM52184" s="445"/>
    </row>
    <row r="52185" spans="39:39">
      <c r="AM52185" s="445"/>
    </row>
    <row r="52186" spans="39:39">
      <c r="AM52186" s="445"/>
    </row>
    <row r="52187" spans="39:39">
      <c r="AM52187" s="445"/>
    </row>
    <row r="52188" spans="39:39">
      <c r="AM52188" s="445"/>
    </row>
    <row r="52189" spans="39:39">
      <c r="AM52189" s="445"/>
    </row>
    <row r="52190" spans="39:39">
      <c r="AM52190" s="445"/>
    </row>
    <row r="52191" spans="39:39">
      <c r="AM52191" s="445"/>
    </row>
    <row r="52192" spans="39:39">
      <c r="AM52192" s="445"/>
    </row>
    <row r="52193" spans="39:39">
      <c r="AM52193" s="445"/>
    </row>
    <row r="52194" spans="39:39">
      <c r="AM52194" s="445"/>
    </row>
    <row r="52195" spans="39:39">
      <c r="AM52195" s="445"/>
    </row>
    <row r="52196" spans="39:39">
      <c r="AM52196" s="445"/>
    </row>
    <row r="52197" spans="39:39">
      <c r="AM52197" s="445"/>
    </row>
    <row r="52198" spans="39:39">
      <c r="AM52198" s="445"/>
    </row>
    <row r="52199" spans="39:39">
      <c r="AM52199" s="445"/>
    </row>
    <row r="52200" spans="39:39">
      <c r="AM52200" s="445"/>
    </row>
    <row r="52201" spans="39:39">
      <c r="AM52201" s="445"/>
    </row>
    <row r="52202" spans="39:39">
      <c r="AM52202" s="445"/>
    </row>
    <row r="52203" spans="39:39">
      <c r="AM52203" s="445"/>
    </row>
    <row r="52204" spans="39:39">
      <c r="AM52204" s="445"/>
    </row>
    <row r="52205" spans="39:39">
      <c r="AM52205" s="445"/>
    </row>
    <row r="52206" spans="39:39">
      <c r="AM52206" s="445"/>
    </row>
    <row r="52207" spans="39:39">
      <c r="AM52207" s="445"/>
    </row>
    <row r="52208" spans="39:39">
      <c r="AM52208" s="445"/>
    </row>
    <row r="52209" spans="39:39">
      <c r="AM52209" s="445"/>
    </row>
    <row r="52210" spans="39:39">
      <c r="AM52210" s="445"/>
    </row>
    <row r="52211" spans="39:39">
      <c r="AM52211" s="445"/>
    </row>
    <row r="52212" spans="39:39">
      <c r="AM52212" s="445"/>
    </row>
    <row r="52213" spans="39:39">
      <c r="AM52213" s="445"/>
    </row>
    <row r="52214" spans="39:39">
      <c r="AM52214" s="445"/>
    </row>
    <row r="52215" spans="39:39">
      <c r="AM52215" s="445"/>
    </row>
    <row r="52216" spans="39:39">
      <c r="AM52216" s="445"/>
    </row>
    <row r="52217" spans="39:39">
      <c r="AM52217" s="445"/>
    </row>
    <row r="52218" spans="39:39">
      <c r="AM52218" s="445"/>
    </row>
    <row r="52219" spans="39:39">
      <c r="AM52219" s="445"/>
    </row>
    <row r="52220" spans="39:39">
      <c r="AM52220" s="445"/>
    </row>
    <row r="52221" spans="39:39">
      <c r="AM52221" s="445"/>
    </row>
    <row r="52222" spans="39:39">
      <c r="AM52222" s="445"/>
    </row>
    <row r="52223" spans="39:39">
      <c r="AM52223" s="445"/>
    </row>
    <row r="52224" spans="39:39">
      <c r="AM52224" s="445"/>
    </row>
    <row r="52225" spans="39:39">
      <c r="AM52225" s="445"/>
    </row>
    <row r="52226" spans="39:39">
      <c r="AM52226" s="445"/>
    </row>
    <row r="52227" spans="39:39">
      <c r="AM52227" s="445"/>
    </row>
    <row r="52228" spans="39:39">
      <c r="AM52228" s="445"/>
    </row>
    <row r="52229" spans="39:39">
      <c r="AM52229" s="445"/>
    </row>
    <row r="52230" spans="39:39">
      <c r="AM52230" s="445"/>
    </row>
    <row r="52231" spans="39:39">
      <c r="AM52231" s="445"/>
    </row>
    <row r="52232" spans="39:39">
      <c r="AM52232" s="445"/>
    </row>
    <row r="52233" spans="39:39">
      <c r="AM52233" s="445"/>
    </row>
    <row r="52234" spans="39:39">
      <c r="AM52234" s="445"/>
    </row>
    <row r="52235" spans="39:39">
      <c r="AM52235" s="445"/>
    </row>
    <row r="52236" spans="39:39">
      <c r="AM52236" s="445"/>
    </row>
    <row r="52237" spans="39:39">
      <c r="AM52237" s="445"/>
    </row>
    <row r="52238" spans="39:39">
      <c r="AM52238" s="445"/>
    </row>
    <row r="52239" spans="39:39">
      <c r="AM52239" s="445"/>
    </row>
    <row r="52240" spans="39:39">
      <c r="AM52240" s="445"/>
    </row>
    <row r="52241" spans="39:39">
      <c r="AM52241" s="445"/>
    </row>
    <row r="52242" spans="39:39">
      <c r="AM52242" s="445"/>
    </row>
    <row r="52243" spans="39:39">
      <c r="AM52243" s="445"/>
    </row>
    <row r="52244" spans="39:39">
      <c r="AM52244" s="445"/>
    </row>
    <row r="52245" spans="39:39">
      <c r="AM52245" s="445"/>
    </row>
    <row r="52246" spans="39:39">
      <c r="AM52246" s="445"/>
    </row>
    <row r="52247" spans="39:39">
      <c r="AM52247" s="445"/>
    </row>
    <row r="52248" spans="39:39">
      <c r="AM52248" s="445"/>
    </row>
    <row r="52249" spans="39:39">
      <c r="AM52249" s="445"/>
    </row>
    <row r="52250" spans="39:39">
      <c r="AM52250" s="445"/>
    </row>
    <row r="52251" spans="39:39">
      <c r="AM52251" s="445"/>
    </row>
    <row r="52252" spans="39:39">
      <c r="AM52252" s="445"/>
    </row>
    <row r="52253" spans="39:39">
      <c r="AM52253" s="445"/>
    </row>
    <row r="52254" spans="39:39">
      <c r="AM52254" s="445"/>
    </row>
    <row r="52255" spans="39:39">
      <c r="AM52255" s="445"/>
    </row>
    <row r="52256" spans="39:39">
      <c r="AM52256" s="445"/>
    </row>
    <row r="52257" spans="39:39">
      <c r="AM52257" s="445"/>
    </row>
    <row r="52258" spans="39:39">
      <c r="AM52258" s="445"/>
    </row>
    <row r="52259" spans="39:39">
      <c r="AM52259" s="445"/>
    </row>
    <row r="52260" spans="39:39">
      <c r="AM52260" s="445"/>
    </row>
    <row r="52261" spans="39:39">
      <c r="AM52261" s="445"/>
    </row>
    <row r="52262" spans="39:39">
      <c r="AM52262" s="445"/>
    </row>
    <row r="52263" spans="39:39">
      <c r="AM52263" s="445"/>
    </row>
    <row r="52264" spans="39:39">
      <c r="AM52264" s="445"/>
    </row>
    <row r="52265" spans="39:39">
      <c r="AM52265" s="445"/>
    </row>
    <row r="52266" spans="39:39">
      <c r="AM52266" s="445"/>
    </row>
    <row r="52267" spans="39:39">
      <c r="AM52267" s="445"/>
    </row>
    <row r="52268" spans="39:39">
      <c r="AM52268" s="445"/>
    </row>
    <row r="52269" spans="39:39">
      <c r="AM52269" s="445"/>
    </row>
    <row r="52270" spans="39:39">
      <c r="AM52270" s="445"/>
    </row>
    <row r="52271" spans="39:39">
      <c r="AM52271" s="445"/>
    </row>
    <row r="52272" spans="39:39">
      <c r="AM52272" s="445"/>
    </row>
    <row r="52273" spans="39:39">
      <c r="AM52273" s="445"/>
    </row>
    <row r="52274" spans="39:39">
      <c r="AM52274" s="445"/>
    </row>
    <row r="52275" spans="39:39">
      <c r="AM52275" s="445"/>
    </row>
    <row r="52276" spans="39:39">
      <c r="AM52276" s="445"/>
    </row>
    <row r="52277" spans="39:39">
      <c r="AM52277" s="445"/>
    </row>
    <row r="52278" spans="39:39">
      <c r="AM52278" s="445"/>
    </row>
    <row r="52279" spans="39:39">
      <c r="AM52279" s="445"/>
    </row>
    <row r="52280" spans="39:39">
      <c r="AM52280" s="445"/>
    </row>
    <row r="52281" spans="39:39">
      <c r="AM52281" s="445"/>
    </row>
    <row r="52282" spans="39:39">
      <c r="AM52282" s="445"/>
    </row>
    <row r="52283" spans="39:39">
      <c r="AM52283" s="445"/>
    </row>
    <row r="52284" spans="39:39">
      <c r="AM52284" s="445"/>
    </row>
    <row r="52285" spans="39:39">
      <c r="AM52285" s="445"/>
    </row>
    <row r="52286" spans="39:39">
      <c r="AM52286" s="445"/>
    </row>
    <row r="52287" spans="39:39">
      <c r="AM52287" s="445"/>
    </row>
    <row r="52288" spans="39:39">
      <c r="AM52288" s="445"/>
    </row>
    <row r="52289" spans="39:39">
      <c r="AM52289" s="445"/>
    </row>
    <row r="52290" spans="39:39">
      <c r="AM52290" s="445"/>
    </row>
    <row r="52291" spans="39:39">
      <c r="AM52291" s="445"/>
    </row>
    <row r="52292" spans="39:39">
      <c r="AM52292" s="445"/>
    </row>
    <row r="52293" spans="39:39">
      <c r="AM52293" s="445"/>
    </row>
    <row r="52294" spans="39:39">
      <c r="AM52294" s="445"/>
    </row>
    <row r="52295" spans="39:39">
      <c r="AM52295" s="445"/>
    </row>
    <row r="52296" spans="39:39">
      <c r="AM52296" s="445"/>
    </row>
    <row r="52297" spans="39:39">
      <c r="AM52297" s="445"/>
    </row>
    <row r="52298" spans="39:39">
      <c r="AM52298" s="445"/>
    </row>
    <row r="52299" spans="39:39">
      <c r="AM52299" s="445"/>
    </row>
    <row r="52300" spans="39:39">
      <c r="AM52300" s="445"/>
    </row>
    <row r="52301" spans="39:39">
      <c r="AM52301" s="445"/>
    </row>
    <row r="52302" spans="39:39">
      <c r="AM52302" s="445"/>
    </row>
    <row r="52303" spans="39:39">
      <c r="AM52303" s="445"/>
    </row>
    <row r="52304" spans="39:39">
      <c r="AM52304" s="445"/>
    </row>
    <row r="52305" spans="39:39">
      <c r="AM52305" s="445"/>
    </row>
    <row r="52306" spans="39:39">
      <c r="AM52306" s="445"/>
    </row>
    <row r="52307" spans="39:39">
      <c r="AM52307" s="445"/>
    </row>
    <row r="52308" spans="39:39">
      <c r="AM52308" s="445"/>
    </row>
    <row r="52309" spans="39:39">
      <c r="AM52309" s="445"/>
    </row>
    <row r="52310" spans="39:39">
      <c r="AM52310" s="445"/>
    </row>
    <row r="52311" spans="39:39">
      <c r="AM52311" s="445"/>
    </row>
    <row r="52312" spans="39:39">
      <c r="AM52312" s="445"/>
    </row>
    <row r="52313" spans="39:39">
      <c r="AM52313" s="445"/>
    </row>
    <row r="52314" spans="39:39">
      <c r="AM52314" s="445"/>
    </row>
    <row r="52315" spans="39:39">
      <c r="AM52315" s="445"/>
    </row>
    <row r="52316" spans="39:39">
      <c r="AM52316" s="445"/>
    </row>
    <row r="52317" spans="39:39">
      <c r="AM52317" s="445"/>
    </row>
    <row r="52318" spans="39:39">
      <c r="AM52318" s="445"/>
    </row>
    <row r="52319" spans="39:39">
      <c r="AM52319" s="445"/>
    </row>
    <row r="52320" spans="39:39">
      <c r="AM52320" s="445"/>
    </row>
    <row r="52321" spans="39:39">
      <c r="AM52321" s="445"/>
    </row>
    <row r="52322" spans="39:39">
      <c r="AM52322" s="445"/>
    </row>
    <row r="52323" spans="39:39">
      <c r="AM52323" s="445"/>
    </row>
    <row r="52324" spans="39:39">
      <c r="AM52324" s="445"/>
    </row>
    <row r="52325" spans="39:39">
      <c r="AM52325" s="445"/>
    </row>
    <row r="52326" spans="39:39">
      <c r="AM52326" s="445"/>
    </row>
    <row r="52327" spans="39:39">
      <c r="AM52327" s="445"/>
    </row>
    <row r="52328" spans="39:39">
      <c r="AM52328" s="445"/>
    </row>
    <row r="52329" spans="39:39">
      <c r="AM52329" s="445"/>
    </row>
    <row r="52330" spans="39:39">
      <c r="AM52330" s="445"/>
    </row>
    <row r="52331" spans="39:39">
      <c r="AM52331" s="445"/>
    </row>
    <row r="52332" spans="39:39">
      <c r="AM52332" s="445"/>
    </row>
    <row r="52333" spans="39:39">
      <c r="AM52333" s="445"/>
    </row>
    <row r="52334" spans="39:39">
      <c r="AM52334" s="445"/>
    </row>
    <row r="52335" spans="39:39">
      <c r="AM52335" s="445"/>
    </row>
    <row r="52336" spans="39:39">
      <c r="AM52336" s="445"/>
    </row>
    <row r="52337" spans="39:39">
      <c r="AM52337" s="445"/>
    </row>
    <row r="52338" spans="39:39">
      <c r="AM52338" s="445"/>
    </row>
    <row r="52339" spans="39:39">
      <c r="AM52339" s="445"/>
    </row>
    <row r="52340" spans="39:39">
      <c r="AM52340" s="445"/>
    </row>
    <row r="52341" spans="39:39">
      <c r="AM52341" s="445"/>
    </row>
    <row r="52342" spans="39:39">
      <c r="AM52342" s="445"/>
    </row>
    <row r="52343" spans="39:39">
      <c r="AM52343" s="445"/>
    </row>
    <row r="52344" spans="39:39">
      <c r="AM52344" s="445"/>
    </row>
    <row r="52345" spans="39:39">
      <c r="AM52345" s="445"/>
    </row>
    <row r="52346" spans="39:39">
      <c r="AM52346" s="445"/>
    </row>
    <row r="52347" spans="39:39">
      <c r="AM52347" s="445"/>
    </row>
    <row r="52348" spans="39:39">
      <c r="AM52348" s="445"/>
    </row>
    <row r="52349" spans="39:39">
      <c r="AM52349" s="445"/>
    </row>
    <row r="52350" spans="39:39">
      <c r="AM52350" s="445"/>
    </row>
    <row r="52351" spans="39:39">
      <c r="AM52351" s="445"/>
    </row>
    <row r="52352" spans="39:39">
      <c r="AM52352" s="445"/>
    </row>
    <row r="52353" spans="39:39">
      <c r="AM52353" s="445"/>
    </row>
    <row r="52354" spans="39:39">
      <c r="AM52354" s="445"/>
    </row>
    <row r="52355" spans="39:39">
      <c r="AM52355" s="445"/>
    </row>
    <row r="52356" spans="39:39">
      <c r="AM52356" s="445"/>
    </row>
    <row r="52357" spans="39:39">
      <c r="AM52357" s="445"/>
    </row>
    <row r="52358" spans="39:39">
      <c r="AM52358" s="445"/>
    </row>
    <row r="52359" spans="39:39">
      <c r="AM52359" s="445"/>
    </row>
    <row r="52360" spans="39:39">
      <c r="AM52360" s="445"/>
    </row>
    <row r="52361" spans="39:39">
      <c r="AM52361" s="445"/>
    </row>
    <row r="52362" spans="39:39">
      <c r="AM52362" s="445"/>
    </row>
    <row r="52363" spans="39:39">
      <c r="AM52363" s="445"/>
    </row>
    <row r="52364" spans="39:39">
      <c r="AM52364" s="445"/>
    </row>
    <row r="52365" spans="39:39">
      <c r="AM52365" s="445"/>
    </row>
    <row r="52366" spans="39:39">
      <c r="AM52366" s="445"/>
    </row>
    <row r="52367" spans="39:39">
      <c r="AM52367" s="445"/>
    </row>
    <row r="52368" spans="39:39">
      <c r="AM52368" s="445"/>
    </row>
    <row r="52369" spans="39:39">
      <c r="AM52369" s="445"/>
    </row>
    <row r="52370" spans="39:39">
      <c r="AM52370" s="445"/>
    </row>
    <row r="52371" spans="39:39">
      <c r="AM52371" s="445"/>
    </row>
    <row r="52372" spans="39:39">
      <c r="AM52372" s="445"/>
    </row>
    <row r="52373" spans="39:39">
      <c r="AM52373" s="445"/>
    </row>
    <row r="52374" spans="39:39">
      <c r="AM52374" s="445"/>
    </row>
    <row r="52375" spans="39:39">
      <c r="AM52375" s="445"/>
    </row>
    <row r="52376" spans="39:39">
      <c r="AM52376" s="445"/>
    </row>
    <row r="52377" spans="39:39">
      <c r="AM52377" s="445"/>
    </row>
    <row r="52378" spans="39:39">
      <c r="AM52378" s="445"/>
    </row>
    <row r="52379" spans="39:39">
      <c r="AM52379" s="445"/>
    </row>
    <row r="52380" spans="39:39">
      <c r="AM52380" s="445"/>
    </row>
    <row r="52381" spans="39:39">
      <c r="AM52381" s="445"/>
    </row>
    <row r="52382" spans="39:39">
      <c r="AM52382" s="445"/>
    </row>
    <row r="52383" spans="39:39">
      <c r="AM52383" s="445"/>
    </row>
    <row r="52384" spans="39:39">
      <c r="AM52384" s="445"/>
    </row>
    <row r="52385" spans="39:39">
      <c r="AM52385" s="445"/>
    </row>
    <row r="52386" spans="39:39">
      <c r="AM52386" s="445"/>
    </row>
    <row r="52387" spans="39:39">
      <c r="AM52387" s="445"/>
    </row>
    <row r="52388" spans="39:39">
      <c r="AM52388" s="445"/>
    </row>
    <row r="52389" spans="39:39">
      <c r="AM52389" s="445"/>
    </row>
    <row r="52390" spans="39:39">
      <c r="AM52390" s="445"/>
    </row>
    <row r="52391" spans="39:39">
      <c r="AM52391" s="445"/>
    </row>
    <row r="52392" spans="39:39">
      <c r="AM52392" s="445"/>
    </row>
    <row r="52393" spans="39:39">
      <c r="AM52393" s="445"/>
    </row>
    <row r="52394" spans="39:39">
      <c r="AM52394" s="445"/>
    </row>
    <row r="52395" spans="39:39">
      <c r="AM52395" s="445"/>
    </row>
    <row r="52396" spans="39:39">
      <c r="AM52396" s="445"/>
    </row>
    <row r="52397" spans="39:39">
      <c r="AM52397" s="445"/>
    </row>
    <row r="52398" spans="39:39">
      <c r="AM52398" s="445"/>
    </row>
    <row r="52399" spans="39:39">
      <c r="AM52399" s="445"/>
    </row>
    <row r="52400" spans="39:39">
      <c r="AM52400" s="445"/>
    </row>
    <row r="52401" spans="39:39">
      <c r="AM52401" s="445"/>
    </row>
    <row r="52402" spans="39:39">
      <c r="AM52402" s="445"/>
    </row>
    <row r="52403" spans="39:39">
      <c r="AM52403" s="445"/>
    </row>
    <row r="52404" spans="39:39">
      <c r="AM52404" s="445"/>
    </row>
    <row r="52405" spans="39:39">
      <c r="AM52405" s="445"/>
    </row>
    <row r="52406" spans="39:39">
      <c r="AM52406" s="445"/>
    </row>
    <row r="52407" spans="39:39">
      <c r="AM52407" s="445"/>
    </row>
    <row r="52408" spans="39:39">
      <c r="AM52408" s="445"/>
    </row>
    <row r="52409" spans="39:39">
      <c r="AM52409" s="445"/>
    </row>
    <row r="52410" spans="39:39">
      <c r="AM52410" s="445"/>
    </row>
    <row r="52411" spans="39:39">
      <c r="AM52411" s="445"/>
    </row>
    <row r="52412" spans="39:39">
      <c r="AM52412" s="445"/>
    </row>
    <row r="52413" spans="39:39">
      <c r="AM52413" s="445"/>
    </row>
    <row r="52414" spans="39:39">
      <c r="AM52414" s="445"/>
    </row>
    <row r="52415" spans="39:39">
      <c r="AM52415" s="445"/>
    </row>
    <row r="52416" spans="39:39">
      <c r="AM52416" s="445"/>
    </row>
    <row r="52417" spans="39:39">
      <c r="AM52417" s="445"/>
    </row>
    <row r="52418" spans="39:39">
      <c r="AM52418" s="445"/>
    </row>
    <row r="52419" spans="39:39">
      <c r="AM52419" s="445"/>
    </row>
    <row r="52420" spans="39:39">
      <c r="AM52420" s="445"/>
    </row>
    <row r="52421" spans="39:39">
      <c r="AM52421" s="445"/>
    </row>
    <row r="52422" spans="39:39">
      <c r="AM52422" s="445"/>
    </row>
    <row r="52423" spans="39:39">
      <c r="AM52423" s="445"/>
    </row>
    <row r="52424" spans="39:39">
      <c r="AM52424" s="445"/>
    </row>
    <row r="52425" spans="39:39">
      <c r="AM52425" s="445"/>
    </row>
    <row r="52426" spans="39:39">
      <c r="AM52426" s="445"/>
    </row>
    <row r="52427" spans="39:39">
      <c r="AM52427" s="445"/>
    </row>
    <row r="52428" spans="39:39">
      <c r="AM52428" s="445"/>
    </row>
    <row r="52429" spans="39:39">
      <c r="AM52429" s="445"/>
    </row>
    <row r="52430" spans="39:39">
      <c r="AM52430" s="445"/>
    </row>
    <row r="52431" spans="39:39">
      <c r="AM52431" s="445"/>
    </row>
    <row r="52432" spans="39:39">
      <c r="AM52432" s="445"/>
    </row>
    <row r="52433" spans="39:39">
      <c r="AM52433" s="445"/>
    </row>
    <row r="52434" spans="39:39">
      <c r="AM52434" s="445"/>
    </row>
    <row r="52435" spans="39:39">
      <c r="AM52435" s="445"/>
    </row>
    <row r="52436" spans="39:39">
      <c r="AM52436" s="445"/>
    </row>
    <row r="52437" spans="39:39">
      <c r="AM52437" s="445"/>
    </row>
    <row r="52438" spans="39:39">
      <c r="AM52438" s="445"/>
    </row>
    <row r="52439" spans="39:39">
      <c r="AM52439" s="445"/>
    </row>
    <row r="52440" spans="39:39">
      <c r="AM52440" s="445"/>
    </row>
    <row r="52441" spans="39:39">
      <c r="AM52441" s="445"/>
    </row>
    <row r="52442" spans="39:39">
      <c r="AM52442" s="445"/>
    </row>
    <row r="52443" spans="39:39">
      <c r="AM52443" s="445"/>
    </row>
    <row r="52444" spans="39:39">
      <c r="AM52444" s="445"/>
    </row>
    <row r="52445" spans="39:39">
      <c r="AM52445" s="445"/>
    </row>
    <row r="52446" spans="39:39">
      <c r="AM52446" s="445"/>
    </row>
    <row r="52447" spans="39:39">
      <c r="AM52447" s="445"/>
    </row>
    <row r="52448" spans="39:39">
      <c r="AM52448" s="445"/>
    </row>
    <row r="52449" spans="39:39">
      <c r="AM52449" s="445"/>
    </row>
    <row r="52450" spans="39:39">
      <c r="AM52450" s="445"/>
    </row>
    <row r="52451" spans="39:39">
      <c r="AM52451" s="445"/>
    </row>
    <row r="52452" spans="39:39">
      <c r="AM52452" s="445"/>
    </row>
    <row r="52453" spans="39:39">
      <c r="AM52453" s="445"/>
    </row>
    <row r="52454" spans="39:39">
      <c r="AM52454" s="445"/>
    </row>
    <row r="52455" spans="39:39">
      <c r="AM52455" s="445"/>
    </row>
    <row r="52456" spans="39:39">
      <c r="AM52456" s="445"/>
    </row>
    <row r="52457" spans="39:39">
      <c r="AM52457" s="445"/>
    </row>
    <row r="52458" spans="39:39">
      <c r="AM52458" s="445"/>
    </row>
    <row r="52459" spans="39:39">
      <c r="AM52459" s="445"/>
    </row>
    <row r="52460" spans="39:39">
      <c r="AM52460" s="445"/>
    </row>
    <row r="52461" spans="39:39">
      <c r="AM52461" s="445"/>
    </row>
    <row r="52462" spans="39:39">
      <c r="AM52462" s="445"/>
    </row>
    <row r="52463" spans="39:39">
      <c r="AM52463" s="445"/>
    </row>
    <row r="52464" spans="39:39">
      <c r="AM52464" s="445"/>
    </row>
    <row r="52465" spans="39:39">
      <c r="AM52465" s="445"/>
    </row>
    <row r="52466" spans="39:39">
      <c r="AM52466" s="445"/>
    </row>
    <row r="52467" spans="39:39">
      <c r="AM52467" s="445"/>
    </row>
    <row r="52468" spans="39:39">
      <c r="AM52468" s="445"/>
    </row>
    <row r="52469" spans="39:39">
      <c r="AM52469" s="445"/>
    </row>
    <row r="52470" spans="39:39">
      <c r="AM52470" s="445"/>
    </row>
    <row r="52471" spans="39:39">
      <c r="AM52471" s="445"/>
    </row>
    <row r="52472" spans="39:39">
      <c r="AM52472" s="445"/>
    </row>
    <row r="52473" spans="39:39">
      <c r="AM52473" s="445"/>
    </row>
    <row r="52474" spans="39:39">
      <c r="AM52474" s="445"/>
    </row>
    <row r="52475" spans="39:39">
      <c r="AM52475" s="445"/>
    </row>
    <row r="52476" spans="39:39">
      <c r="AM52476" s="445"/>
    </row>
    <row r="52477" spans="39:39">
      <c r="AM52477" s="445"/>
    </row>
    <row r="52478" spans="39:39">
      <c r="AM52478" s="445"/>
    </row>
    <row r="52479" spans="39:39">
      <c r="AM52479" s="445"/>
    </row>
    <row r="52480" spans="39:39">
      <c r="AM52480" s="445"/>
    </row>
    <row r="52481" spans="39:39">
      <c r="AM52481" s="445"/>
    </row>
    <row r="52482" spans="39:39">
      <c r="AM52482" s="445"/>
    </row>
    <row r="52483" spans="39:39">
      <c r="AM52483" s="445"/>
    </row>
    <row r="52484" spans="39:39">
      <c r="AM52484" s="445"/>
    </row>
    <row r="52485" spans="39:39">
      <c r="AM52485" s="445"/>
    </row>
    <row r="52486" spans="39:39">
      <c r="AM52486" s="445"/>
    </row>
    <row r="52487" spans="39:39">
      <c r="AM52487" s="445"/>
    </row>
    <row r="52488" spans="39:39">
      <c r="AM52488" s="445"/>
    </row>
    <row r="52489" spans="39:39">
      <c r="AM52489" s="445"/>
    </row>
    <row r="52490" spans="39:39">
      <c r="AM52490" s="445"/>
    </row>
    <row r="52491" spans="39:39">
      <c r="AM52491" s="445"/>
    </row>
    <row r="52492" spans="39:39">
      <c r="AM52492" s="445"/>
    </row>
    <row r="52493" spans="39:39">
      <c r="AM52493" s="445"/>
    </row>
    <row r="52494" spans="39:39">
      <c r="AM52494" s="445"/>
    </row>
    <row r="52495" spans="39:39">
      <c r="AM52495" s="445"/>
    </row>
    <row r="52496" spans="39:39">
      <c r="AM52496" s="445"/>
    </row>
    <row r="52497" spans="39:39">
      <c r="AM52497" s="445"/>
    </row>
    <row r="52498" spans="39:39">
      <c r="AM52498" s="445"/>
    </row>
    <row r="52499" spans="39:39">
      <c r="AM52499" s="445"/>
    </row>
    <row r="52500" spans="39:39">
      <c r="AM52500" s="445"/>
    </row>
    <row r="52501" spans="39:39">
      <c r="AM52501" s="445"/>
    </row>
    <row r="52502" spans="39:39">
      <c r="AM52502" s="445"/>
    </row>
    <row r="52503" spans="39:39">
      <c r="AM52503" s="445"/>
    </row>
    <row r="52504" spans="39:39">
      <c r="AM52504" s="445"/>
    </row>
    <row r="52505" spans="39:39">
      <c r="AM52505" s="445"/>
    </row>
    <row r="52506" spans="39:39">
      <c r="AM52506" s="445"/>
    </row>
    <row r="52507" spans="39:39">
      <c r="AM52507" s="445"/>
    </row>
    <row r="52508" spans="39:39">
      <c r="AM52508" s="445"/>
    </row>
    <row r="52509" spans="39:39">
      <c r="AM52509" s="445"/>
    </row>
    <row r="52510" spans="39:39">
      <c r="AM52510" s="445"/>
    </row>
    <row r="52511" spans="39:39">
      <c r="AM52511" s="445"/>
    </row>
    <row r="52512" spans="39:39">
      <c r="AM52512" s="445"/>
    </row>
    <row r="52513" spans="39:39">
      <c r="AM52513" s="445"/>
    </row>
    <row r="52514" spans="39:39">
      <c r="AM52514" s="445"/>
    </row>
    <row r="52515" spans="39:39">
      <c r="AM52515" s="445"/>
    </row>
    <row r="52516" spans="39:39">
      <c r="AM52516" s="445"/>
    </row>
    <row r="52517" spans="39:39">
      <c r="AM52517" s="445"/>
    </row>
    <row r="52518" spans="39:39">
      <c r="AM52518" s="445"/>
    </row>
    <row r="52519" spans="39:39">
      <c r="AM52519" s="445"/>
    </row>
    <row r="52520" spans="39:39">
      <c r="AM52520" s="445"/>
    </row>
    <row r="52521" spans="39:39">
      <c r="AM52521" s="445"/>
    </row>
    <row r="52522" spans="39:39">
      <c r="AM52522" s="445"/>
    </row>
    <row r="52523" spans="39:39">
      <c r="AM52523" s="445"/>
    </row>
    <row r="52524" spans="39:39">
      <c r="AM52524" s="445"/>
    </row>
    <row r="52525" spans="39:39">
      <c r="AM52525" s="445"/>
    </row>
    <row r="52526" spans="39:39">
      <c r="AM52526" s="445"/>
    </row>
    <row r="52527" spans="39:39">
      <c r="AM52527" s="445"/>
    </row>
    <row r="52528" spans="39:39">
      <c r="AM52528" s="445"/>
    </row>
    <row r="52529" spans="39:39">
      <c r="AM52529" s="445"/>
    </row>
    <row r="52530" spans="39:39">
      <c r="AM52530" s="445"/>
    </row>
    <row r="52531" spans="39:39">
      <c r="AM52531" s="445"/>
    </row>
    <row r="52532" spans="39:39">
      <c r="AM52532" s="445"/>
    </row>
    <row r="52533" spans="39:39">
      <c r="AM52533" s="445"/>
    </row>
    <row r="52534" spans="39:39">
      <c r="AM52534" s="445"/>
    </row>
    <row r="52535" spans="39:39">
      <c r="AM52535" s="445"/>
    </row>
    <row r="52536" spans="39:39">
      <c r="AM52536" s="445"/>
    </row>
    <row r="52537" spans="39:39">
      <c r="AM52537" s="445"/>
    </row>
    <row r="52538" spans="39:39">
      <c r="AM52538" s="445"/>
    </row>
    <row r="52539" spans="39:39">
      <c r="AM52539" s="445"/>
    </row>
    <row r="52540" spans="39:39">
      <c r="AM52540" s="445"/>
    </row>
    <row r="52541" spans="39:39">
      <c r="AM52541" s="445"/>
    </row>
    <row r="52542" spans="39:39">
      <c r="AM52542" s="445"/>
    </row>
    <row r="52543" spans="39:39">
      <c r="AM52543" s="445"/>
    </row>
    <row r="52544" spans="39:39">
      <c r="AM52544" s="445"/>
    </row>
    <row r="52545" spans="39:39">
      <c r="AM52545" s="445"/>
    </row>
    <row r="52546" spans="39:39">
      <c r="AM52546" s="445"/>
    </row>
    <row r="52547" spans="39:39">
      <c r="AM52547" s="445"/>
    </row>
    <row r="52548" spans="39:39">
      <c r="AM52548" s="445"/>
    </row>
    <row r="52549" spans="39:39">
      <c r="AM52549" s="445"/>
    </row>
    <row r="52550" spans="39:39">
      <c r="AM52550" s="445"/>
    </row>
    <row r="52551" spans="39:39">
      <c r="AM52551" s="445"/>
    </row>
    <row r="52552" spans="39:39">
      <c r="AM52552" s="445"/>
    </row>
    <row r="52553" spans="39:39">
      <c r="AM52553" s="445"/>
    </row>
    <row r="52554" spans="39:39">
      <c r="AM52554" s="445"/>
    </row>
    <row r="52555" spans="39:39">
      <c r="AM52555" s="445"/>
    </row>
    <row r="52556" spans="39:39">
      <c r="AM52556" s="445"/>
    </row>
    <row r="52557" spans="39:39">
      <c r="AM52557" s="445"/>
    </row>
    <row r="52558" spans="39:39">
      <c r="AM52558" s="445"/>
    </row>
    <row r="52559" spans="39:39">
      <c r="AM52559" s="445"/>
    </row>
    <row r="52560" spans="39:39">
      <c r="AM52560" s="445"/>
    </row>
    <row r="52561" spans="39:39">
      <c r="AM52561" s="445"/>
    </row>
    <row r="52562" spans="39:39">
      <c r="AM52562" s="445"/>
    </row>
    <row r="52563" spans="39:39">
      <c r="AM52563" s="445"/>
    </row>
    <row r="52564" spans="39:39">
      <c r="AM52564" s="445"/>
    </row>
    <row r="52565" spans="39:39">
      <c r="AM52565" s="445"/>
    </row>
    <row r="52566" spans="39:39">
      <c r="AM52566" s="445"/>
    </row>
    <row r="52567" spans="39:39">
      <c r="AM52567" s="445"/>
    </row>
    <row r="52568" spans="39:39">
      <c r="AM52568" s="445"/>
    </row>
    <row r="52569" spans="39:39">
      <c r="AM52569" s="445"/>
    </row>
    <row r="52570" spans="39:39">
      <c r="AM52570" s="445"/>
    </row>
    <row r="52571" spans="39:39">
      <c r="AM52571" s="445"/>
    </row>
    <row r="52572" spans="39:39">
      <c r="AM52572" s="445"/>
    </row>
    <row r="52573" spans="39:39">
      <c r="AM52573" s="445"/>
    </row>
    <row r="52574" spans="39:39">
      <c r="AM52574" s="445"/>
    </row>
    <row r="52575" spans="39:39">
      <c r="AM52575" s="445"/>
    </row>
    <row r="52576" spans="39:39">
      <c r="AM52576" s="445"/>
    </row>
    <row r="52577" spans="39:39">
      <c r="AM52577" s="445"/>
    </row>
    <row r="52578" spans="39:39">
      <c r="AM52578" s="445"/>
    </row>
    <row r="52579" spans="39:39">
      <c r="AM52579" s="445"/>
    </row>
    <row r="52580" spans="39:39">
      <c r="AM52580" s="445"/>
    </row>
    <row r="52581" spans="39:39">
      <c r="AM52581" s="445"/>
    </row>
    <row r="52582" spans="39:39">
      <c r="AM52582" s="445"/>
    </row>
    <row r="52583" spans="39:39">
      <c r="AM52583" s="445"/>
    </row>
    <row r="52584" spans="39:39">
      <c r="AM52584" s="445"/>
    </row>
    <row r="52585" spans="39:39">
      <c r="AM52585" s="445"/>
    </row>
    <row r="52586" spans="39:39">
      <c r="AM52586" s="445"/>
    </row>
    <row r="52587" spans="39:39">
      <c r="AM52587" s="445"/>
    </row>
    <row r="52588" spans="39:39">
      <c r="AM52588" s="445"/>
    </row>
    <row r="52589" spans="39:39">
      <c r="AM52589" s="445"/>
    </row>
    <row r="52590" spans="39:39">
      <c r="AM52590" s="445"/>
    </row>
    <row r="52591" spans="39:39">
      <c r="AM52591" s="445"/>
    </row>
    <row r="52592" spans="39:39">
      <c r="AM52592" s="445"/>
    </row>
    <row r="52593" spans="39:39">
      <c r="AM52593" s="445"/>
    </row>
    <row r="52594" spans="39:39">
      <c r="AM52594" s="445"/>
    </row>
    <row r="52595" spans="39:39">
      <c r="AM52595" s="445"/>
    </row>
    <row r="52596" spans="39:39">
      <c r="AM52596" s="445"/>
    </row>
    <row r="52597" spans="39:39">
      <c r="AM52597" s="445"/>
    </row>
    <row r="52598" spans="39:39">
      <c r="AM52598" s="445"/>
    </row>
    <row r="52599" spans="39:39">
      <c r="AM52599" s="445"/>
    </row>
    <row r="52600" spans="39:39">
      <c r="AM52600" s="445"/>
    </row>
    <row r="52601" spans="39:39">
      <c r="AM52601" s="445"/>
    </row>
    <row r="52602" spans="39:39">
      <c r="AM52602" s="445"/>
    </row>
    <row r="52603" spans="39:39">
      <c r="AM52603" s="445"/>
    </row>
    <row r="52604" spans="39:39">
      <c r="AM52604" s="445"/>
    </row>
    <row r="52605" spans="39:39">
      <c r="AM52605" s="445"/>
    </row>
    <row r="52606" spans="39:39">
      <c r="AM52606" s="445"/>
    </row>
    <row r="52607" spans="39:39">
      <c r="AM52607" s="445"/>
    </row>
    <row r="52608" spans="39:39">
      <c r="AM52608" s="445"/>
    </row>
    <row r="52609" spans="39:39">
      <c r="AM52609" s="445"/>
    </row>
    <row r="52610" spans="39:39">
      <c r="AM52610" s="445"/>
    </row>
    <row r="52611" spans="39:39">
      <c r="AM52611" s="445"/>
    </row>
    <row r="52612" spans="39:39">
      <c r="AM52612" s="445"/>
    </row>
    <row r="52613" spans="39:39">
      <c r="AM52613" s="445"/>
    </row>
    <row r="52614" spans="39:39">
      <c r="AM52614" s="445"/>
    </row>
    <row r="52615" spans="39:39">
      <c r="AM52615" s="445"/>
    </row>
    <row r="52616" spans="39:39">
      <c r="AM52616" s="445"/>
    </row>
    <row r="52617" spans="39:39">
      <c r="AM52617" s="445"/>
    </row>
    <row r="52618" spans="39:39">
      <c r="AM52618" s="445"/>
    </row>
    <row r="52619" spans="39:39">
      <c r="AM52619" s="445"/>
    </row>
    <row r="52620" spans="39:39">
      <c r="AM52620" s="445"/>
    </row>
    <row r="52621" spans="39:39">
      <c r="AM52621" s="445"/>
    </row>
    <row r="52622" spans="39:39">
      <c r="AM52622" s="445"/>
    </row>
    <row r="52623" spans="39:39">
      <c r="AM52623" s="445"/>
    </row>
    <row r="52624" spans="39:39">
      <c r="AM52624" s="445"/>
    </row>
    <row r="52625" spans="39:39">
      <c r="AM52625" s="445"/>
    </row>
    <row r="52626" spans="39:39">
      <c r="AM52626" s="445"/>
    </row>
    <row r="52627" spans="39:39">
      <c r="AM52627" s="445"/>
    </row>
    <row r="52628" spans="39:39">
      <c r="AM52628" s="445"/>
    </row>
    <row r="52629" spans="39:39">
      <c r="AM52629" s="445"/>
    </row>
    <row r="52630" spans="39:39">
      <c r="AM52630" s="445"/>
    </row>
    <row r="52631" spans="39:39">
      <c r="AM52631" s="445"/>
    </row>
    <row r="52632" spans="39:39">
      <c r="AM52632" s="445"/>
    </row>
    <row r="52633" spans="39:39">
      <c r="AM52633" s="445"/>
    </row>
    <row r="52634" spans="39:39">
      <c r="AM52634" s="445"/>
    </row>
    <row r="52635" spans="39:39">
      <c r="AM52635" s="445"/>
    </row>
    <row r="52636" spans="39:39">
      <c r="AM52636" s="445"/>
    </row>
    <row r="52637" spans="39:39">
      <c r="AM52637" s="445"/>
    </row>
    <row r="52638" spans="39:39">
      <c r="AM52638" s="445"/>
    </row>
    <row r="52639" spans="39:39">
      <c r="AM52639" s="445"/>
    </row>
    <row r="52640" spans="39:39">
      <c r="AM52640" s="445"/>
    </row>
    <row r="52641" spans="39:39">
      <c r="AM52641" s="445"/>
    </row>
    <row r="52642" spans="39:39">
      <c r="AM52642" s="445"/>
    </row>
    <row r="52643" spans="39:39">
      <c r="AM52643" s="445"/>
    </row>
    <row r="52644" spans="39:39">
      <c r="AM52644" s="445"/>
    </row>
    <row r="52645" spans="39:39">
      <c r="AM52645" s="445"/>
    </row>
    <row r="52646" spans="39:39">
      <c r="AM52646" s="445"/>
    </row>
    <row r="52647" spans="39:39">
      <c r="AM52647" s="445"/>
    </row>
    <row r="52648" spans="39:39">
      <c r="AM52648" s="445"/>
    </row>
    <row r="52649" spans="39:39">
      <c r="AM52649" s="445"/>
    </row>
    <row r="52650" spans="39:39">
      <c r="AM52650" s="445"/>
    </row>
    <row r="52651" spans="39:39">
      <c r="AM52651" s="445"/>
    </row>
    <row r="52652" spans="39:39">
      <c r="AM52652" s="445"/>
    </row>
    <row r="52653" spans="39:39">
      <c r="AM52653" s="445"/>
    </row>
    <row r="52654" spans="39:39">
      <c r="AM52654" s="445"/>
    </row>
    <row r="52655" spans="39:39">
      <c r="AM52655" s="445"/>
    </row>
    <row r="52656" spans="39:39">
      <c r="AM52656" s="445"/>
    </row>
    <row r="52657" spans="39:39">
      <c r="AM52657" s="445"/>
    </row>
    <row r="52658" spans="39:39">
      <c r="AM52658" s="445"/>
    </row>
    <row r="52659" spans="39:39">
      <c r="AM52659" s="445"/>
    </row>
    <row r="52660" spans="39:39">
      <c r="AM52660" s="445"/>
    </row>
    <row r="52661" spans="39:39">
      <c r="AM52661" s="445"/>
    </row>
    <row r="52662" spans="39:39">
      <c r="AM52662" s="445"/>
    </row>
    <row r="52663" spans="39:39">
      <c r="AM52663" s="445"/>
    </row>
    <row r="52664" spans="39:39">
      <c r="AM52664" s="445"/>
    </row>
    <row r="52665" spans="39:39">
      <c r="AM52665" s="445"/>
    </row>
    <row r="52666" spans="39:39">
      <c r="AM52666" s="445"/>
    </row>
    <row r="52667" spans="39:39">
      <c r="AM52667" s="445"/>
    </row>
    <row r="52668" spans="39:39">
      <c r="AM52668" s="445"/>
    </row>
    <row r="52669" spans="39:39">
      <c r="AM52669" s="445"/>
    </row>
    <row r="52670" spans="39:39">
      <c r="AM52670" s="445"/>
    </row>
    <row r="52671" spans="39:39">
      <c r="AM52671" s="445"/>
    </row>
    <row r="52672" spans="39:39">
      <c r="AM52672" s="445"/>
    </row>
    <row r="52673" spans="39:39">
      <c r="AM52673" s="445"/>
    </row>
    <row r="52674" spans="39:39">
      <c r="AM52674" s="445"/>
    </row>
    <row r="52675" spans="39:39">
      <c r="AM52675" s="445"/>
    </row>
    <row r="52676" spans="39:39">
      <c r="AM52676" s="445"/>
    </row>
    <row r="52677" spans="39:39">
      <c r="AM52677" s="445"/>
    </row>
    <row r="52678" spans="39:39">
      <c r="AM52678" s="445"/>
    </row>
    <row r="52679" spans="39:39">
      <c r="AM52679" s="445"/>
    </row>
    <row r="52680" spans="39:39">
      <c r="AM52680" s="445"/>
    </row>
    <row r="52681" spans="39:39">
      <c r="AM52681" s="445"/>
    </row>
    <row r="52682" spans="39:39">
      <c r="AM52682" s="445"/>
    </row>
    <row r="52683" spans="39:39">
      <c r="AM52683" s="445"/>
    </row>
    <row r="52684" spans="39:39">
      <c r="AM52684" s="445"/>
    </row>
    <row r="52685" spans="39:39">
      <c r="AM52685" s="445"/>
    </row>
    <row r="52686" spans="39:39">
      <c r="AM52686" s="445"/>
    </row>
    <row r="52687" spans="39:39">
      <c r="AM52687" s="445"/>
    </row>
    <row r="52688" spans="39:39">
      <c r="AM52688" s="445"/>
    </row>
    <row r="52689" spans="39:39">
      <c r="AM52689" s="445"/>
    </row>
    <row r="52690" spans="39:39">
      <c r="AM52690" s="445"/>
    </row>
    <row r="52691" spans="39:39">
      <c r="AM52691" s="445"/>
    </row>
    <row r="52692" spans="39:39">
      <c r="AM52692" s="445"/>
    </row>
    <row r="52693" spans="39:39">
      <c r="AM52693" s="445"/>
    </row>
    <row r="52694" spans="39:39">
      <c r="AM52694" s="445"/>
    </row>
    <row r="52695" spans="39:39">
      <c r="AM52695" s="445"/>
    </row>
    <row r="52696" spans="39:39">
      <c r="AM52696" s="445"/>
    </row>
    <row r="52697" spans="39:39">
      <c r="AM52697" s="445"/>
    </row>
    <row r="52698" spans="39:39">
      <c r="AM52698" s="445"/>
    </row>
    <row r="52699" spans="39:39">
      <c r="AM52699" s="445"/>
    </row>
    <row r="52700" spans="39:39">
      <c r="AM52700" s="445"/>
    </row>
    <row r="52701" spans="39:39">
      <c r="AM52701" s="445"/>
    </row>
    <row r="52702" spans="39:39">
      <c r="AM52702" s="445"/>
    </row>
    <row r="52703" spans="39:39">
      <c r="AM52703" s="445"/>
    </row>
    <row r="52704" spans="39:39">
      <c r="AM52704" s="445"/>
    </row>
    <row r="52705" spans="39:39">
      <c r="AM52705" s="445"/>
    </row>
    <row r="52706" spans="39:39">
      <c r="AM52706" s="445"/>
    </row>
    <row r="52707" spans="39:39">
      <c r="AM52707" s="445"/>
    </row>
    <row r="52708" spans="39:39">
      <c r="AM52708" s="445"/>
    </row>
    <row r="52709" spans="39:39">
      <c r="AM52709" s="445"/>
    </row>
    <row r="52710" spans="39:39">
      <c r="AM52710" s="445"/>
    </row>
    <row r="52711" spans="39:39">
      <c r="AM52711" s="445"/>
    </row>
    <row r="52712" spans="39:39">
      <c r="AM52712" s="445"/>
    </row>
    <row r="52713" spans="39:39">
      <c r="AM52713" s="445"/>
    </row>
    <row r="52714" spans="39:39">
      <c r="AM52714" s="445"/>
    </row>
    <row r="52715" spans="39:39">
      <c r="AM52715" s="445"/>
    </row>
    <row r="52716" spans="39:39">
      <c r="AM52716" s="445"/>
    </row>
    <row r="52717" spans="39:39">
      <c r="AM52717" s="445"/>
    </row>
    <row r="52718" spans="39:39">
      <c r="AM52718" s="445"/>
    </row>
    <row r="52719" spans="39:39">
      <c r="AM52719" s="445"/>
    </row>
    <row r="52720" spans="39:39">
      <c r="AM52720" s="445"/>
    </row>
    <row r="52721" spans="39:39">
      <c r="AM52721" s="445"/>
    </row>
    <row r="52722" spans="39:39">
      <c r="AM52722" s="445"/>
    </row>
    <row r="52723" spans="39:39">
      <c r="AM52723" s="445"/>
    </row>
    <row r="52724" spans="39:39">
      <c r="AM52724" s="445"/>
    </row>
    <row r="52725" spans="39:39">
      <c r="AM52725" s="445"/>
    </row>
    <row r="52726" spans="39:39">
      <c r="AM52726" s="445"/>
    </row>
    <row r="52727" spans="39:39">
      <c r="AM52727" s="445"/>
    </row>
    <row r="52728" spans="39:39">
      <c r="AM52728" s="445"/>
    </row>
    <row r="52729" spans="39:39">
      <c r="AM52729" s="445"/>
    </row>
    <row r="52730" spans="39:39">
      <c r="AM52730" s="445"/>
    </row>
    <row r="52731" spans="39:39">
      <c r="AM52731" s="445"/>
    </row>
    <row r="52732" spans="39:39">
      <c r="AM52732" s="445"/>
    </row>
    <row r="52733" spans="39:39">
      <c r="AM52733" s="445"/>
    </row>
    <row r="52734" spans="39:39">
      <c r="AM52734" s="445"/>
    </row>
    <row r="52735" spans="39:39">
      <c r="AM52735" s="445"/>
    </row>
    <row r="52736" spans="39:39">
      <c r="AM52736" s="445"/>
    </row>
    <row r="52737" spans="39:39">
      <c r="AM52737" s="445"/>
    </row>
    <row r="52738" spans="39:39">
      <c r="AM52738" s="445"/>
    </row>
    <row r="52739" spans="39:39">
      <c r="AM52739" s="445"/>
    </row>
    <row r="52740" spans="39:39">
      <c r="AM52740" s="445"/>
    </row>
    <row r="52741" spans="39:39">
      <c r="AM52741" s="445"/>
    </row>
    <row r="52742" spans="39:39">
      <c r="AM52742" s="445"/>
    </row>
    <row r="52743" spans="39:39">
      <c r="AM52743" s="445"/>
    </row>
    <row r="52744" spans="39:39">
      <c r="AM52744" s="445"/>
    </row>
    <row r="52745" spans="39:39">
      <c r="AM52745" s="445"/>
    </row>
    <row r="52746" spans="39:39">
      <c r="AM52746" s="445"/>
    </row>
    <row r="52747" spans="39:39">
      <c r="AM52747" s="445"/>
    </row>
    <row r="52748" spans="39:39">
      <c r="AM52748" s="445"/>
    </row>
    <row r="52749" spans="39:39">
      <c r="AM52749" s="445"/>
    </row>
    <row r="52750" spans="39:39">
      <c r="AM52750" s="445"/>
    </row>
    <row r="52751" spans="39:39">
      <c r="AM52751" s="445"/>
    </row>
    <row r="52752" spans="39:39">
      <c r="AM52752" s="445"/>
    </row>
    <row r="52753" spans="39:39">
      <c r="AM52753" s="445"/>
    </row>
    <row r="52754" spans="39:39">
      <c r="AM52754" s="445"/>
    </row>
    <row r="52755" spans="39:39">
      <c r="AM52755" s="445"/>
    </row>
    <row r="52756" spans="39:39">
      <c r="AM52756" s="445"/>
    </row>
    <row r="52757" spans="39:39">
      <c r="AM52757" s="445"/>
    </row>
    <row r="52758" spans="39:39">
      <c r="AM52758" s="445"/>
    </row>
    <row r="52759" spans="39:39">
      <c r="AM52759" s="445"/>
    </row>
    <row r="52760" spans="39:39">
      <c r="AM52760" s="445"/>
    </row>
    <row r="52761" spans="39:39">
      <c r="AM52761" s="445"/>
    </row>
    <row r="52762" spans="39:39">
      <c r="AM52762" s="445"/>
    </row>
    <row r="52763" spans="39:39">
      <c r="AM52763" s="445"/>
    </row>
    <row r="52764" spans="39:39">
      <c r="AM52764" s="445"/>
    </row>
    <row r="52765" spans="39:39">
      <c r="AM52765" s="445"/>
    </row>
    <row r="52766" spans="39:39">
      <c r="AM52766" s="445"/>
    </row>
    <row r="52767" spans="39:39">
      <c r="AM52767" s="445"/>
    </row>
    <row r="52768" spans="39:39">
      <c r="AM52768" s="445"/>
    </row>
    <row r="52769" spans="39:39">
      <c r="AM52769" s="445"/>
    </row>
    <row r="52770" spans="39:39">
      <c r="AM52770" s="445"/>
    </row>
    <row r="52771" spans="39:39">
      <c r="AM52771" s="445"/>
    </row>
    <row r="52772" spans="39:39">
      <c r="AM52772" s="445"/>
    </row>
    <row r="52773" spans="39:39">
      <c r="AM52773" s="445"/>
    </row>
    <row r="52774" spans="39:39">
      <c r="AM52774" s="445"/>
    </row>
    <row r="52775" spans="39:39">
      <c r="AM52775" s="445"/>
    </row>
    <row r="52776" spans="39:39">
      <c r="AM52776" s="445"/>
    </row>
    <row r="52777" spans="39:39">
      <c r="AM52777" s="445"/>
    </row>
    <row r="52778" spans="39:39">
      <c r="AM52778" s="445"/>
    </row>
    <row r="52779" spans="39:39">
      <c r="AM52779" s="445"/>
    </row>
    <row r="52780" spans="39:39">
      <c r="AM52780" s="445"/>
    </row>
    <row r="52781" spans="39:39">
      <c r="AM52781" s="445"/>
    </row>
    <row r="52782" spans="39:39">
      <c r="AM52782" s="445"/>
    </row>
    <row r="52783" spans="39:39">
      <c r="AM52783" s="445"/>
    </row>
    <row r="52784" spans="39:39">
      <c r="AM52784" s="445"/>
    </row>
    <row r="52785" spans="39:39">
      <c r="AM52785" s="445"/>
    </row>
    <row r="52786" spans="39:39">
      <c r="AM52786" s="445"/>
    </row>
    <row r="52787" spans="39:39">
      <c r="AM52787" s="445"/>
    </row>
    <row r="52788" spans="39:39">
      <c r="AM52788" s="445"/>
    </row>
    <row r="52789" spans="39:39">
      <c r="AM52789" s="445"/>
    </row>
    <row r="52790" spans="39:39">
      <c r="AM52790" s="445"/>
    </row>
    <row r="52791" spans="39:39">
      <c r="AM52791" s="445"/>
    </row>
    <row r="52792" spans="39:39">
      <c r="AM52792" s="445"/>
    </row>
    <row r="52793" spans="39:39">
      <c r="AM52793" s="445"/>
    </row>
    <row r="52794" spans="39:39">
      <c r="AM52794" s="445"/>
    </row>
    <row r="52795" spans="39:39">
      <c r="AM52795" s="445"/>
    </row>
    <row r="52796" spans="39:39">
      <c r="AM52796" s="445"/>
    </row>
    <row r="52797" spans="39:39">
      <c r="AM52797" s="445"/>
    </row>
    <row r="52798" spans="39:39">
      <c r="AM52798" s="445"/>
    </row>
    <row r="52799" spans="39:39">
      <c r="AM52799" s="445"/>
    </row>
    <row r="52800" spans="39:39">
      <c r="AM52800" s="445"/>
    </row>
    <row r="52801" spans="39:39">
      <c r="AM52801" s="445"/>
    </row>
    <row r="52802" spans="39:39">
      <c r="AM52802" s="445"/>
    </row>
    <row r="52803" spans="39:39">
      <c r="AM52803" s="445"/>
    </row>
    <row r="52804" spans="39:39">
      <c r="AM52804" s="445"/>
    </row>
    <row r="52805" spans="39:39">
      <c r="AM52805" s="445"/>
    </row>
    <row r="52806" spans="39:39">
      <c r="AM52806" s="445"/>
    </row>
    <row r="52807" spans="39:39">
      <c r="AM52807" s="445"/>
    </row>
    <row r="52808" spans="39:39">
      <c r="AM52808" s="445"/>
    </row>
    <row r="52809" spans="39:39">
      <c r="AM52809" s="445"/>
    </row>
    <row r="52810" spans="39:39">
      <c r="AM52810" s="445"/>
    </row>
    <row r="52811" spans="39:39">
      <c r="AM52811" s="445"/>
    </row>
    <row r="52812" spans="39:39">
      <c r="AM52812" s="445"/>
    </row>
    <row r="52813" spans="39:39">
      <c r="AM52813" s="445"/>
    </row>
    <row r="52814" spans="39:39">
      <c r="AM52814" s="445"/>
    </row>
    <row r="52815" spans="39:39">
      <c r="AM52815" s="445"/>
    </row>
    <row r="52816" spans="39:39">
      <c r="AM52816" s="445"/>
    </row>
    <row r="52817" spans="39:39">
      <c r="AM52817" s="445"/>
    </row>
    <row r="52818" spans="39:39">
      <c r="AM52818" s="445"/>
    </row>
    <row r="52819" spans="39:39">
      <c r="AM52819" s="445"/>
    </row>
    <row r="52820" spans="39:39">
      <c r="AM52820" s="445"/>
    </row>
    <row r="52821" spans="39:39">
      <c r="AM52821" s="445"/>
    </row>
    <row r="52822" spans="39:39">
      <c r="AM52822" s="445"/>
    </row>
    <row r="52823" spans="39:39">
      <c r="AM52823" s="445"/>
    </row>
    <row r="52824" spans="39:39">
      <c r="AM52824" s="445"/>
    </row>
    <row r="52825" spans="39:39">
      <c r="AM52825" s="445"/>
    </row>
    <row r="52826" spans="39:39">
      <c r="AM52826" s="445"/>
    </row>
    <row r="52827" spans="39:39">
      <c r="AM52827" s="445"/>
    </row>
    <row r="52828" spans="39:39">
      <c r="AM52828" s="445"/>
    </row>
    <row r="52829" spans="39:39">
      <c r="AM52829" s="445"/>
    </row>
    <row r="52830" spans="39:39">
      <c r="AM52830" s="445"/>
    </row>
    <row r="52831" spans="39:39">
      <c r="AM52831" s="445"/>
    </row>
    <row r="52832" spans="39:39">
      <c r="AM52832" s="445"/>
    </row>
    <row r="52833" spans="39:39">
      <c r="AM52833" s="445"/>
    </row>
    <row r="52834" spans="39:39">
      <c r="AM52834" s="445"/>
    </row>
    <row r="52835" spans="39:39">
      <c r="AM52835" s="445"/>
    </row>
    <row r="52836" spans="39:39">
      <c r="AM52836" s="445"/>
    </row>
    <row r="52837" spans="39:39">
      <c r="AM52837" s="445"/>
    </row>
    <row r="52838" spans="39:39">
      <c r="AM52838" s="445"/>
    </row>
    <row r="52839" spans="39:39">
      <c r="AM52839" s="445"/>
    </row>
    <row r="52840" spans="39:39">
      <c r="AM52840" s="445"/>
    </row>
    <row r="52841" spans="39:39">
      <c r="AM52841" s="445"/>
    </row>
    <row r="52842" spans="39:39">
      <c r="AM52842" s="445"/>
    </row>
    <row r="52843" spans="39:39">
      <c r="AM52843" s="445"/>
    </row>
    <row r="52844" spans="39:39">
      <c r="AM52844" s="445"/>
    </row>
    <row r="52845" spans="39:39">
      <c r="AM52845" s="445"/>
    </row>
    <row r="52846" spans="39:39">
      <c r="AM52846" s="445"/>
    </row>
    <row r="52847" spans="39:39">
      <c r="AM52847" s="445"/>
    </row>
    <row r="52848" spans="39:39">
      <c r="AM52848" s="445"/>
    </row>
    <row r="52849" spans="39:39">
      <c r="AM52849" s="445"/>
    </row>
    <row r="52850" spans="39:39">
      <c r="AM52850" s="445"/>
    </row>
    <row r="52851" spans="39:39">
      <c r="AM52851" s="445"/>
    </row>
    <row r="52852" spans="39:39">
      <c r="AM52852" s="445"/>
    </row>
    <row r="52853" spans="39:39">
      <c r="AM52853" s="445"/>
    </row>
    <row r="52854" spans="39:39">
      <c r="AM52854" s="445"/>
    </row>
    <row r="52855" spans="39:39">
      <c r="AM52855" s="445"/>
    </row>
    <row r="52856" spans="39:39">
      <c r="AM52856" s="445"/>
    </row>
    <row r="52857" spans="39:39">
      <c r="AM52857" s="445"/>
    </row>
    <row r="52858" spans="39:39">
      <c r="AM52858" s="445"/>
    </row>
    <row r="52859" spans="39:39">
      <c r="AM52859" s="445"/>
    </row>
    <row r="52860" spans="39:39">
      <c r="AM52860" s="445"/>
    </row>
    <row r="52861" spans="39:39">
      <c r="AM52861" s="445"/>
    </row>
    <row r="52862" spans="39:39">
      <c r="AM52862" s="445"/>
    </row>
    <row r="52863" spans="39:39">
      <c r="AM52863" s="445"/>
    </row>
    <row r="52864" spans="39:39">
      <c r="AM52864" s="445"/>
    </row>
    <row r="52865" spans="39:39">
      <c r="AM52865" s="445"/>
    </row>
    <row r="52866" spans="39:39">
      <c r="AM52866" s="445"/>
    </row>
    <row r="52867" spans="39:39">
      <c r="AM52867" s="445"/>
    </row>
    <row r="52868" spans="39:39">
      <c r="AM52868" s="445"/>
    </row>
    <row r="52869" spans="39:39">
      <c r="AM52869" s="445"/>
    </row>
    <row r="52870" spans="39:39">
      <c r="AM52870" s="445"/>
    </row>
    <row r="52871" spans="39:39">
      <c r="AM52871" s="445"/>
    </row>
    <row r="52872" spans="39:39">
      <c r="AM52872" s="445"/>
    </row>
    <row r="52873" spans="39:39">
      <c r="AM52873" s="445"/>
    </row>
    <row r="52874" spans="39:39">
      <c r="AM52874" s="445"/>
    </row>
    <row r="52875" spans="39:39">
      <c r="AM52875" s="445"/>
    </row>
    <row r="52876" spans="39:39">
      <c r="AM52876" s="445"/>
    </row>
    <row r="52877" spans="39:39">
      <c r="AM52877" s="445"/>
    </row>
    <row r="52878" spans="39:39">
      <c r="AM52878" s="445"/>
    </row>
    <row r="52879" spans="39:39">
      <c r="AM52879" s="445"/>
    </row>
    <row r="52880" spans="39:39">
      <c r="AM52880" s="445"/>
    </row>
    <row r="52881" spans="39:39">
      <c r="AM52881" s="445"/>
    </row>
    <row r="52882" spans="39:39">
      <c r="AM52882" s="445"/>
    </row>
    <row r="52883" spans="39:39">
      <c r="AM52883" s="445"/>
    </row>
    <row r="52884" spans="39:39">
      <c r="AM52884" s="445"/>
    </row>
    <row r="52885" spans="39:39">
      <c r="AM52885" s="445"/>
    </row>
    <row r="52886" spans="39:39">
      <c r="AM52886" s="445"/>
    </row>
    <row r="52887" spans="39:39">
      <c r="AM52887" s="445"/>
    </row>
    <row r="52888" spans="39:39">
      <c r="AM52888" s="445"/>
    </row>
    <row r="52889" spans="39:39">
      <c r="AM52889" s="445"/>
    </row>
    <row r="52890" spans="39:39">
      <c r="AM52890" s="445"/>
    </row>
    <row r="52891" spans="39:39">
      <c r="AM52891" s="445"/>
    </row>
    <row r="52892" spans="39:39">
      <c r="AM52892" s="445"/>
    </row>
    <row r="52893" spans="39:39">
      <c r="AM52893" s="445"/>
    </row>
    <row r="52894" spans="39:39">
      <c r="AM52894" s="445"/>
    </row>
    <row r="52895" spans="39:39">
      <c r="AM52895" s="445"/>
    </row>
    <row r="52896" spans="39:39">
      <c r="AM52896" s="445"/>
    </row>
    <row r="52897" spans="39:39">
      <c r="AM52897" s="445"/>
    </row>
    <row r="52898" spans="39:39">
      <c r="AM52898" s="445"/>
    </row>
    <row r="52899" spans="39:39">
      <c r="AM52899" s="445"/>
    </row>
    <row r="52900" spans="39:39">
      <c r="AM52900" s="445"/>
    </row>
    <row r="52901" spans="39:39">
      <c r="AM52901" s="445"/>
    </row>
    <row r="52902" spans="39:39">
      <c r="AM52902" s="445"/>
    </row>
    <row r="52903" spans="39:39">
      <c r="AM52903" s="445"/>
    </row>
    <row r="52904" spans="39:39">
      <c r="AM52904" s="445"/>
    </row>
    <row r="52905" spans="39:39">
      <c r="AM52905" s="445"/>
    </row>
    <row r="52906" spans="39:39">
      <c r="AM52906" s="445"/>
    </row>
    <row r="52907" spans="39:39">
      <c r="AM52907" s="445"/>
    </row>
    <row r="52908" spans="39:39">
      <c r="AM52908" s="445"/>
    </row>
    <row r="52909" spans="39:39">
      <c r="AM52909" s="445"/>
    </row>
    <row r="52910" spans="39:39">
      <c r="AM52910" s="445"/>
    </row>
    <row r="52911" spans="39:39">
      <c r="AM52911" s="445"/>
    </row>
    <row r="52912" spans="39:39">
      <c r="AM52912" s="445"/>
    </row>
    <row r="52913" spans="39:39">
      <c r="AM52913" s="445"/>
    </row>
    <row r="52914" spans="39:39">
      <c r="AM52914" s="445"/>
    </row>
    <row r="52915" spans="39:39">
      <c r="AM52915" s="445"/>
    </row>
    <row r="52916" spans="39:39">
      <c r="AM52916" s="445"/>
    </row>
    <row r="52917" spans="39:39">
      <c r="AM52917" s="445"/>
    </row>
    <row r="52918" spans="39:39">
      <c r="AM52918" s="445"/>
    </row>
    <row r="52919" spans="39:39">
      <c r="AM52919" s="445"/>
    </row>
    <row r="52920" spans="39:39">
      <c r="AM52920" s="445"/>
    </row>
    <row r="52921" spans="39:39">
      <c r="AM52921" s="445"/>
    </row>
    <row r="52922" spans="39:39">
      <c r="AM52922" s="445"/>
    </row>
    <row r="52923" spans="39:39">
      <c r="AM52923" s="445"/>
    </row>
    <row r="52924" spans="39:39">
      <c r="AM52924" s="445"/>
    </row>
    <row r="52925" spans="39:39">
      <c r="AM52925" s="445"/>
    </row>
    <row r="52926" spans="39:39">
      <c r="AM52926" s="445"/>
    </row>
    <row r="52927" spans="39:39">
      <c r="AM52927" s="445"/>
    </row>
    <row r="52928" spans="39:39">
      <c r="AM52928" s="445"/>
    </row>
    <row r="52929" spans="39:39">
      <c r="AM52929" s="445"/>
    </row>
    <row r="52930" spans="39:39">
      <c r="AM52930" s="445"/>
    </row>
    <row r="52931" spans="39:39">
      <c r="AM52931" s="445"/>
    </row>
    <row r="52932" spans="39:39">
      <c r="AM52932" s="445"/>
    </row>
    <row r="52933" spans="39:39">
      <c r="AM52933" s="445"/>
    </row>
    <row r="52934" spans="39:39">
      <c r="AM52934" s="445"/>
    </row>
    <row r="52935" spans="39:39">
      <c r="AM52935" s="445"/>
    </row>
    <row r="52936" spans="39:39">
      <c r="AM52936" s="445"/>
    </row>
    <row r="52937" spans="39:39">
      <c r="AM52937" s="445"/>
    </row>
    <row r="52938" spans="39:39">
      <c r="AM52938" s="445"/>
    </row>
    <row r="52939" spans="39:39">
      <c r="AM52939" s="445"/>
    </row>
    <row r="52940" spans="39:39">
      <c r="AM52940" s="445"/>
    </row>
    <row r="52941" spans="39:39">
      <c r="AM52941" s="445"/>
    </row>
    <row r="52942" spans="39:39">
      <c r="AM52942" s="445"/>
    </row>
    <row r="52943" spans="39:39">
      <c r="AM52943" s="445"/>
    </row>
    <row r="52944" spans="39:39">
      <c r="AM52944" s="445"/>
    </row>
    <row r="52945" spans="39:39">
      <c r="AM52945" s="445"/>
    </row>
    <row r="52946" spans="39:39">
      <c r="AM52946" s="445"/>
    </row>
    <row r="52947" spans="39:39">
      <c r="AM52947" s="445"/>
    </row>
    <row r="52948" spans="39:39">
      <c r="AM52948" s="445"/>
    </row>
    <row r="52949" spans="39:39">
      <c r="AM52949" s="445"/>
    </row>
    <row r="52950" spans="39:39">
      <c r="AM52950" s="445"/>
    </row>
    <row r="52951" spans="39:39">
      <c r="AM52951" s="445"/>
    </row>
    <row r="52952" spans="39:39">
      <c r="AM52952" s="445"/>
    </row>
    <row r="52953" spans="39:39">
      <c r="AM52953" s="445"/>
    </row>
    <row r="52954" spans="39:39">
      <c r="AM52954" s="445"/>
    </row>
    <row r="52955" spans="39:39">
      <c r="AM52955" s="445"/>
    </row>
    <row r="52956" spans="39:39">
      <c r="AM52956" s="445"/>
    </row>
    <row r="52957" spans="39:39">
      <c r="AM52957" s="445"/>
    </row>
    <row r="52958" spans="39:39">
      <c r="AM52958" s="445"/>
    </row>
    <row r="52959" spans="39:39">
      <c r="AM52959" s="445"/>
    </row>
    <row r="52960" spans="39:39">
      <c r="AM52960" s="445"/>
    </row>
    <row r="52961" spans="39:39">
      <c r="AM52961" s="445"/>
    </row>
    <row r="52962" spans="39:39">
      <c r="AM52962" s="445"/>
    </row>
    <row r="52963" spans="39:39">
      <c r="AM52963" s="445"/>
    </row>
    <row r="52964" spans="39:39">
      <c r="AM52964" s="445"/>
    </row>
    <row r="52965" spans="39:39">
      <c r="AM52965" s="445"/>
    </row>
    <row r="52966" spans="39:39">
      <c r="AM52966" s="445"/>
    </row>
    <row r="52967" spans="39:39">
      <c r="AM52967" s="445"/>
    </row>
    <row r="52968" spans="39:39">
      <c r="AM52968" s="445"/>
    </row>
    <row r="52969" spans="39:39">
      <c r="AM52969" s="445"/>
    </row>
    <row r="52970" spans="39:39">
      <c r="AM52970" s="445"/>
    </row>
    <row r="52971" spans="39:39">
      <c r="AM52971" s="445"/>
    </row>
    <row r="52972" spans="39:39">
      <c r="AM52972" s="445"/>
    </row>
    <row r="52973" spans="39:39">
      <c r="AM52973" s="445"/>
    </row>
    <row r="52974" spans="39:39">
      <c r="AM52974" s="445"/>
    </row>
    <row r="52975" spans="39:39">
      <c r="AM52975" s="445"/>
    </row>
    <row r="52976" spans="39:39">
      <c r="AM52976" s="445"/>
    </row>
    <row r="52977" spans="39:39">
      <c r="AM52977" s="445"/>
    </row>
    <row r="52978" spans="39:39">
      <c r="AM52978" s="445"/>
    </row>
    <row r="52979" spans="39:39">
      <c r="AM52979" s="445"/>
    </row>
    <row r="52980" spans="39:39">
      <c r="AM52980" s="445"/>
    </row>
    <row r="52981" spans="39:39">
      <c r="AM52981" s="445"/>
    </row>
    <row r="52982" spans="39:39">
      <c r="AM52982" s="445"/>
    </row>
    <row r="52983" spans="39:39">
      <c r="AM52983" s="445"/>
    </row>
    <row r="52984" spans="39:39">
      <c r="AM52984" s="445"/>
    </row>
    <row r="52985" spans="39:39">
      <c r="AM52985" s="445"/>
    </row>
    <row r="52986" spans="39:39">
      <c r="AM52986" s="445"/>
    </row>
    <row r="52987" spans="39:39">
      <c r="AM52987" s="445"/>
    </row>
    <row r="52988" spans="39:39">
      <c r="AM52988" s="445"/>
    </row>
    <row r="52989" spans="39:39">
      <c r="AM52989" s="445"/>
    </row>
    <row r="52990" spans="39:39">
      <c r="AM52990" s="445"/>
    </row>
    <row r="52991" spans="39:39">
      <c r="AM52991" s="445"/>
    </row>
    <row r="52992" spans="39:39">
      <c r="AM52992" s="445"/>
    </row>
    <row r="52993" spans="39:39">
      <c r="AM52993" s="445"/>
    </row>
    <row r="52994" spans="39:39">
      <c r="AM52994" s="445"/>
    </row>
    <row r="52995" spans="39:39">
      <c r="AM52995" s="445"/>
    </row>
    <row r="52996" spans="39:39">
      <c r="AM52996" s="445"/>
    </row>
    <row r="52997" spans="39:39">
      <c r="AM52997" s="445"/>
    </row>
    <row r="52998" spans="39:39">
      <c r="AM52998" s="445"/>
    </row>
    <row r="52999" spans="39:39">
      <c r="AM52999" s="445"/>
    </row>
    <row r="53000" spans="39:39">
      <c r="AM53000" s="445"/>
    </row>
    <row r="53001" spans="39:39">
      <c r="AM53001" s="445"/>
    </row>
    <row r="53002" spans="39:39">
      <c r="AM53002" s="445"/>
    </row>
    <row r="53003" spans="39:39">
      <c r="AM53003" s="445"/>
    </row>
    <row r="53004" spans="39:39">
      <c r="AM53004" s="445"/>
    </row>
    <row r="53005" spans="39:39">
      <c r="AM53005" s="445"/>
    </row>
    <row r="53006" spans="39:39">
      <c r="AM53006" s="445"/>
    </row>
    <row r="53007" spans="39:39">
      <c r="AM53007" s="445"/>
    </row>
    <row r="53008" spans="39:39">
      <c r="AM53008" s="445"/>
    </row>
    <row r="53009" spans="39:39">
      <c r="AM53009" s="445"/>
    </row>
    <row r="53010" spans="39:39">
      <c r="AM53010" s="445"/>
    </row>
    <row r="53011" spans="39:39">
      <c r="AM53011" s="445"/>
    </row>
    <row r="53012" spans="39:39">
      <c r="AM53012" s="445"/>
    </row>
    <row r="53013" spans="39:39">
      <c r="AM53013" s="445"/>
    </row>
    <row r="53014" spans="39:39">
      <c r="AM53014" s="445"/>
    </row>
    <row r="53015" spans="39:39">
      <c r="AM53015" s="445"/>
    </row>
    <row r="53016" spans="39:39">
      <c r="AM53016" s="445"/>
    </row>
    <row r="53017" spans="39:39">
      <c r="AM53017" s="445"/>
    </row>
    <row r="53018" spans="39:39">
      <c r="AM53018" s="445"/>
    </row>
    <row r="53019" spans="39:39">
      <c r="AM53019" s="445"/>
    </row>
    <row r="53020" spans="39:39">
      <c r="AM53020" s="445"/>
    </row>
    <row r="53021" spans="39:39">
      <c r="AM53021" s="445"/>
    </row>
    <row r="53022" spans="39:39">
      <c r="AM53022" s="445"/>
    </row>
    <row r="53023" spans="39:39">
      <c r="AM53023" s="445"/>
    </row>
    <row r="53024" spans="39:39">
      <c r="AM53024" s="445"/>
    </row>
    <row r="53025" spans="39:39">
      <c r="AM53025" s="445"/>
    </row>
    <row r="53026" spans="39:39">
      <c r="AM53026" s="445"/>
    </row>
    <row r="53027" spans="39:39">
      <c r="AM53027" s="445"/>
    </row>
    <row r="53028" spans="39:39">
      <c r="AM53028" s="445"/>
    </row>
    <row r="53029" spans="39:39">
      <c r="AM53029" s="445"/>
    </row>
    <row r="53030" spans="39:39">
      <c r="AM53030" s="445"/>
    </row>
    <row r="53031" spans="39:39">
      <c r="AM53031" s="445"/>
    </row>
    <row r="53032" spans="39:39">
      <c r="AM53032" s="445"/>
    </row>
    <row r="53033" spans="39:39">
      <c r="AM53033" s="445"/>
    </row>
    <row r="53034" spans="39:39">
      <c r="AM53034" s="445"/>
    </row>
    <row r="53035" spans="39:39">
      <c r="AM53035" s="445"/>
    </row>
    <row r="53036" spans="39:39">
      <c r="AM53036" s="445"/>
    </row>
    <row r="53037" spans="39:39">
      <c r="AM53037" s="445"/>
    </row>
    <row r="53038" spans="39:39">
      <c r="AM53038" s="445"/>
    </row>
    <row r="53039" spans="39:39">
      <c r="AM53039" s="445"/>
    </row>
    <row r="53040" spans="39:39">
      <c r="AM53040" s="445"/>
    </row>
    <row r="53041" spans="39:39">
      <c r="AM53041" s="445"/>
    </row>
    <row r="53042" spans="39:39">
      <c r="AM53042" s="445"/>
    </row>
    <row r="53043" spans="39:39">
      <c r="AM53043" s="445"/>
    </row>
    <row r="53044" spans="39:39">
      <c r="AM53044" s="445"/>
    </row>
    <row r="53045" spans="39:39">
      <c r="AM53045" s="445"/>
    </row>
    <row r="53046" spans="39:39">
      <c r="AM53046" s="445"/>
    </row>
    <row r="53047" spans="39:39">
      <c r="AM53047" s="445"/>
    </row>
    <row r="53048" spans="39:39">
      <c r="AM53048" s="445"/>
    </row>
    <row r="53049" spans="39:39">
      <c r="AM53049" s="445"/>
    </row>
    <row r="53050" spans="39:39">
      <c r="AM53050" s="445"/>
    </row>
    <row r="53051" spans="39:39">
      <c r="AM53051" s="445"/>
    </row>
    <row r="53052" spans="39:39">
      <c r="AM53052" s="445"/>
    </row>
    <row r="53053" spans="39:39">
      <c r="AM53053" s="445"/>
    </row>
    <row r="53054" spans="39:39">
      <c r="AM53054" s="445"/>
    </row>
    <row r="53055" spans="39:39">
      <c r="AM53055" s="445"/>
    </row>
    <row r="53056" spans="39:39">
      <c r="AM53056" s="445"/>
    </row>
    <row r="53057" spans="39:39">
      <c r="AM53057" s="445"/>
    </row>
    <row r="53058" spans="39:39">
      <c r="AM53058" s="445"/>
    </row>
    <row r="53059" spans="39:39">
      <c r="AM53059" s="445"/>
    </row>
    <row r="53060" spans="39:39">
      <c r="AM53060" s="445"/>
    </row>
    <row r="53061" spans="39:39">
      <c r="AM53061" s="445"/>
    </row>
    <row r="53062" spans="39:39">
      <c r="AM53062" s="445"/>
    </row>
    <row r="53063" spans="39:39">
      <c r="AM53063" s="445"/>
    </row>
    <row r="53064" spans="39:39">
      <c r="AM53064" s="445"/>
    </row>
    <row r="53065" spans="39:39">
      <c r="AM53065" s="445"/>
    </row>
    <row r="53066" spans="39:39">
      <c r="AM53066" s="445"/>
    </row>
    <row r="53067" spans="39:39">
      <c r="AM53067" s="445"/>
    </row>
    <row r="53068" spans="39:39">
      <c r="AM53068" s="445"/>
    </row>
    <row r="53069" spans="39:39">
      <c r="AM53069" s="445"/>
    </row>
    <row r="53070" spans="39:39">
      <c r="AM53070" s="445"/>
    </row>
    <row r="53071" spans="39:39">
      <c r="AM53071" s="445"/>
    </row>
    <row r="53072" spans="39:39">
      <c r="AM53072" s="445"/>
    </row>
    <row r="53073" spans="39:39">
      <c r="AM53073" s="445"/>
    </row>
    <row r="53074" spans="39:39">
      <c r="AM53074" s="445"/>
    </row>
    <row r="53075" spans="39:39">
      <c r="AM53075" s="445"/>
    </row>
    <row r="53076" spans="39:39">
      <c r="AM53076" s="445"/>
    </row>
    <row r="53077" spans="39:39">
      <c r="AM53077" s="445"/>
    </row>
    <row r="53078" spans="39:39">
      <c r="AM53078" s="445"/>
    </row>
    <row r="53079" spans="39:39">
      <c r="AM53079" s="445"/>
    </row>
    <row r="53080" spans="39:39">
      <c r="AM53080" s="445"/>
    </row>
    <row r="53081" spans="39:39">
      <c r="AM53081" s="445"/>
    </row>
    <row r="53082" spans="39:39">
      <c r="AM53082" s="445"/>
    </row>
    <row r="53083" spans="39:39">
      <c r="AM53083" s="445"/>
    </row>
    <row r="53084" spans="39:39">
      <c r="AM53084" s="445"/>
    </row>
    <row r="53085" spans="39:39">
      <c r="AM53085" s="445"/>
    </row>
    <row r="53086" spans="39:39">
      <c r="AM53086" s="445"/>
    </row>
    <row r="53087" spans="39:39">
      <c r="AM53087" s="445"/>
    </row>
    <row r="53088" spans="39:39">
      <c r="AM53088" s="445"/>
    </row>
    <row r="53089" spans="39:39">
      <c r="AM53089" s="445"/>
    </row>
    <row r="53090" spans="39:39">
      <c r="AM53090" s="445"/>
    </row>
    <row r="53091" spans="39:39">
      <c r="AM53091" s="445"/>
    </row>
    <row r="53092" spans="39:39">
      <c r="AM53092" s="445"/>
    </row>
    <row r="53093" spans="39:39">
      <c r="AM53093" s="445"/>
    </row>
    <row r="53094" spans="39:39">
      <c r="AM53094" s="445"/>
    </row>
    <row r="53095" spans="39:39">
      <c r="AM53095" s="445"/>
    </row>
    <row r="53096" spans="39:39">
      <c r="AM53096" s="445"/>
    </row>
    <row r="53097" spans="39:39">
      <c r="AM53097" s="445"/>
    </row>
    <row r="53098" spans="39:39">
      <c r="AM53098" s="445"/>
    </row>
    <row r="53099" spans="39:39">
      <c r="AM53099" s="445"/>
    </row>
    <row r="53100" spans="39:39">
      <c r="AM53100" s="445"/>
    </row>
    <row r="53101" spans="39:39">
      <c r="AM53101" s="445"/>
    </row>
    <row r="53102" spans="39:39">
      <c r="AM53102" s="445"/>
    </row>
    <row r="53103" spans="39:39">
      <c r="AM53103" s="445"/>
    </row>
    <row r="53104" spans="39:39">
      <c r="AM53104" s="445"/>
    </row>
    <row r="53105" spans="39:39">
      <c r="AM53105" s="445"/>
    </row>
    <row r="53106" spans="39:39">
      <c r="AM53106" s="445"/>
    </row>
    <row r="53107" spans="39:39">
      <c r="AM53107" s="445"/>
    </row>
    <row r="53108" spans="39:39">
      <c r="AM53108" s="445"/>
    </row>
    <row r="53109" spans="39:39">
      <c r="AM53109" s="445"/>
    </row>
    <row r="53110" spans="39:39">
      <c r="AM53110" s="445"/>
    </row>
    <row r="53111" spans="39:39">
      <c r="AM53111" s="445"/>
    </row>
    <row r="53112" spans="39:39">
      <c r="AM53112" s="445"/>
    </row>
    <row r="53113" spans="39:39">
      <c r="AM53113" s="445"/>
    </row>
    <row r="53114" spans="39:39">
      <c r="AM53114" s="445"/>
    </row>
    <row r="53115" spans="39:39">
      <c r="AM53115" s="445"/>
    </row>
    <row r="53116" spans="39:39">
      <c r="AM53116" s="445"/>
    </row>
    <row r="53117" spans="39:39">
      <c r="AM53117" s="445"/>
    </row>
    <row r="53118" spans="39:39">
      <c r="AM53118" s="445"/>
    </row>
    <row r="53119" spans="39:39">
      <c r="AM53119" s="445"/>
    </row>
    <row r="53120" spans="39:39">
      <c r="AM53120" s="445"/>
    </row>
    <row r="53121" spans="39:39">
      <c r="AM53121" s="445"/>
    </row>
    <row r="53122" spans="39:39">
      <c r="AM53122" s="445"/>
    </row>
    <row r="53123" spans="39:39">
      <c r="AM53123" s="445"/>
    </row>
    <row r="53124" spans="39:39">
      <c r="AM53124" s="445"/>
    </row>
    <row r="53125" spans="39:39">
      <c r="AM53125" s="445"/>
    </row>
    <row r="53126" spans="39:39">
      <c r="AM53126" s="445"/>
    </row>
    <row r="53127" spans="39:39">
      <c r="AM53127" s="445"/>
    </row>
    <row r="53128" spans="39:39">
      <c r="AM53128" s="445"/>
    </row>
    <row r="53129" spans="39:39">
      <c r="AM53129" s="445"/>
    </row>
    <row r="53130" spans="39:39">
      <c r="AM53130" s="445"/>
    </row>
    <row r="53131" spans="39:39">
      <c r="AM53131" s="445"/>
    </row>
    <row r="53132" spans="39:39">
      <c r="AM53132" s="445"/>
    </row>
    <row r="53133" spans="39:39">
      <c r="AM53133" s="445"/>
    </row>
    <row r="53134" spans="39:39">
      <c r="AM53134" s="445"/>
    </row>
    <row r="53135" spans="39:39">
      <c r="AM53135" s="445"/>
    </row>
    <row r="53136" spans="39:39">
      <c r="AM53136" s="445"/>
    </row>
    <row r="53137" spans="39:39">
      <c r="AM53137" s="445"/>
    </row>
    <row r="53138" spans="39:39">
      <c r="AM53138" s="445"/>
    </row>
    <row r="53139" spans="39:39">
      <c r="AM53139" s="445"/>
    </row>
    <row r="53140" spans="39:39">
      <c r="AM53140" s="445"/>
    </row>
    <row r="53141" spans="39:39">
      <c r="AM53141" s="445"/>
    </row>
    <row r="53142" spans="39:39">
      <c r="AM53142" s="445"/>
    </row>
    <row r="53143" spans="39:39">
      <c r="AM53143" s="445"/>
    </row>
    <row r="53144" spans="39:39">
      <c r="AM53144" s="445"/>
    </row>
    <row r="53145" spans="39:39">
      <c r="AM53145" s="445"/>
    </row>
    <row r="53146" spans="39:39">
      <c r="AM53146" s="445"/>
    </row>
    <row r="53147" spans="39:39">
      <c r="AM53147" s="445"/>
    </row>
    <row r="53148" spans="39:39">
      <c r="AM53148" s="445"/>
    </row>
    <row r="53149" spans="39:39">
      <c r="AM53149" s="445"/>
    </row>
    <row r="53150" spans="39:39">
      <c r="AM53150" s="445"/>
    </row>
    <row r="53151" spans="39:39">
      <c r="AM53151" s="445"/>
    </row>
    <row r="53152" spans="39:39">
      <c r="AM53152" s="445"/>
    </row>
    <row r="53153" spans="39:39">
      <c r="AM53153" s="445"/>
    </row>
    <row r="53154" spans="39:39">
      <c r="AM53154" s="445"/>
    </row>
    <row r="53155" spans="39:39">
      <c r="AM53155" s="445"/>
    </row>
    <row r="53156" spans="39:39">
      <c r="AM53156" s="445"/>
    </row>
    <row r="53157" spans="39:39">
      <c r="AM53157" s="445"/>
    </row>
    <row r="53158" spans="39:39">
      <c r="AM53158" s="445"/>
    </row>
    <row r="53159" spans="39:39">
      <c r="AM53159" s="445"/>
    </row>
    <row r="53160" spans="39:39">
      <c r="AM53160" s="445"/>
    </row>
    <row r="53161" spans="39:39">
      <c r="AM53161" s="445"/>
    </row>
    <row r="53162" spans="39:39">
      <c r="AM53162" s="445"/>
    </row>
    <row r="53163" spans="39:39">
      <c r="AM53163" s="445"/>
    </row>
    <row r="53164" spans="39:39">
      <c r="AM53164" s="445"/>
    </row>
    <row r="53165" spans="39:39">
      <c r="AM53165" s="445"/>
    </row>
    <row r="53166" spans="39:39">
      <c r="AM53166" s="445"/>
    </row>
    <row r="53167" spans="39:39">
      <c r="AM53167" s="445"/>
    </row>
    <row r="53168" spans="39:39">
      <c r="AM53168" s="445"/>
    </row>
    <row r="53169" spans="39:39">
      <c r="AM53169" s="445"/>
    </row>
    <row r="53170" spans="39:39">
      <c r="AM53170" s="445"/>
    </row>
    <row r="53171" spans="39:39">
      <c r="AM53171" s="445"/>
    </row>
    <row r="53172" spans="39:39">
      <c r="AM53172" s="445"/>
    </row>
    <row r="53173" spans="39:39">
      <c r="AM53173" s="445"/>
    </row>
    <row r="53174" spans="39:39">
      <c r="AM53174" s="445"/>
    </row>
    <row r="53175" spans="39:39">
      <c r="AM53175" s="445"/>
    </row>
    <row r="53176" spans="39:39">
      <c r="AM53176" s="445"/>
    </row>
    <row r="53177" spans="39:39">
      <c r="AM53177" s="445"/>
    </row>
    <row r="53178" spans="39:39">
      <c r="AM53178" s="445"/>
    </row>
    <row r="53179" spans="39:39">
      <c r="AM53179" s="445"/>
    </row>
    <row r="53180" spans="39:39">
      <c r="AM53180" s="445"/>
    </row>
    <row r="53181" spans="39:39">
      <c r="AM53181" s="445"/>
    </row>
    <row r="53182" spans="39:39">
      <c r="AM53182" s="445"/>
    </row>
    <row r="53183" spans="39:39">
      <c r="AM53183" s="445"/>
    </row>
    <row r="53184" spans="39:39">
      <c r="AM53184" s="445"/>
    </row>
    <row r="53185" spans="39:39">
      <c r="AM53185" s="445"/>
    </row>
    <row r="53186" spans="39:39">
      <c r="AM53186" s="445"/>
    </row>
    <row r="53187" spans="39:39">
      <c r="AM53187" s="445"/>
    </row>
    <row r="53188" spans="39:39">
      <c r="AM53188" s="445"/>
    </row>
    <row r="53189" spans="39:39">
      <c r="AM53189" s="445"/>
    </row>
    <row r="53190" spans="39:39">
      <c r="AM53190" s="445"/>
    </row>
    <row r="53191" spans="39:39">
      <c r="AM53191" s="445"/>
    </row>
    <row r="53192" spans="39:39">
      <c r="AM53192" s="445"/>
    </row>
    <row r="53193" spans="39:39">
      <c r="AM53193" s="445"/>
    </row>
    <row r="53194" spans="39:39">
      <c r="AM53194" s="445"/>
    </row>
    <row r="53195" spans="39:39">
      <c r="AM53195" s="445"/>
    </row>
    <row r="53196" spans="39:39">
      <c r="AM53196" s="445"/>
    </row>
    <row r="53197" spans="39:39">
      <c r="AM53197" s="445"/>
    </row>
    <row r="53198" spans="39:39">
      <c r="AM53198" s="445"/>
    </row>
    <row r="53199" spans="39:39">
      <c r="AM53199" s="445"/>
    </row>
    <row r="53200" spans="39:39">
      <c r="AM53200" s="445"/>
    </row>
    <row r="53201" spans="39:39">
      <c r="AM53201" s="445"/>
    </row>
    <row r="53202" spans="39:39">
      <c r="AM53202" s="445"/>
    </row>
    <row r="53203" spans="39:39">
      <c r="AM53203" s="445"/>
    </row>
    <row r="53204" spans="39:39">
      <c r="AM53204" s="445"/>
    </row>
    <row r="53205" spans="39:39">
      <c r="AM53205" s="445"/>
    </row>
    <row r="53206" spans="39:39">
      <c r="AM53206" s="445"/>
    </row>
    <row r="53207" spans="39:39">
      <c r="AM53207" s="445"/>
    </row>
    <row r="53208" spans="39:39">
      <c r="AM53208" s="445"/>
    </row>
    <row r="53209" spans="39:39">
      <c r="AM53209" s="445"/>
    </row>
    <row r="53210" spans="39:39">
      <c r="AM53210" s="445"/>
    </row>
    <row r="53211" spans="39:39">
      <c r="AM53211" s="445"/>
    </row>
    <row r="53212" spans="39:39">
      <c r="AM53212" s="445"/>
    </row>
    <row r="53213" spans="39:39">
      <c r="AM53213" s="445"/>
    </row>
    <row r="53214" spans="39:39">
      <c r="AM53214" s="445"/>
    </row>
    <row r="53215" spans="39:39">
      <c r="AM53215" s="445"/>
    </row>
    <row r="53216" spans="39:39">
      <c r="AM53216" s="445"/>
    </row>
    <row r="53217" spans="39:39">
      <c r="AM53217" s="445"/>
    </row>
    <row r="53218" spans="39:39">
      <c r="AM53218" s="445"/>
    </row>
    <row r="53219" spans="39:39">
      <c r="AM53219" s="445"/>
    </row>
    <row r="53220" spans="39:39">
      <c r="AM53220" s="445"/>
    </row>
    <row r="53221" spans="39:39">
      <c r="AM53221" s="445"/>
    </row>
    <row r="53222" spans="39:39">
      <c r="AM53222" s="445"/>
    </row>
    <row r="53223" spans="39:39">
      <c r="AM53223" s="445"/>
    </row>
    <row r="53224" spans="39:39">
      <c r="AM53224" s="445"/>
    </row>
    <row r="53225" spans="39:39">
      <c r="AM53225" s="445"/>
    </row>
    <row r="53226" spans="39:39">
      <c r="AM53226" s="445"/>
    </row>
    <row r="53227" spans="39:39">
      <c r="AM53227" s="445"/>
    </row>
    <row r="53228" spans="39:39">
      <c r="AM53228" s="445"/>
    </row>
    <row r="53229" spans="39:39">
      <c r="AM53229" s="445"/>
    </row>
    <row r="53230" spans="39:39">
      <c r="AM53230" s="445"/>
    </row>
    <row r="53231" spans="39:39">
      <c r="AM53231" s="445"/>
    </row>
    <row r="53232" spans="39:39">
      <c r="AM53232" s="445"/>
    </row>
    <row r="53233" spans="39:39">
      <c r="AM53233" s="445"/>
    </row>
    <row r="53234" spans="39:39">
      <c r="AM53234" s="445"/>
    </row>
    <row r="53235" spans="39:39">
      <c r="AM53235" s="445"/>
    </row>
    <row r="53236" spans="39:39">
      <c r="AM53236" s="445"/>
    </row>
    <row r="53237" spans="39:39">
      <c r="AM53237" s="445"/>
    </row>
    <row r="53238" spans="39:39">
      <c r="AM53238" s="445"/>
    </row>
    <row r="53239" spans="39:39">
      <c r="AM53239" s="445"/>
    </row>
    <row r="53240" spans="39:39">
      <c r="AM53240" s="445"/>
    </row>
    <row r="53241" spans="39:39">
      <c r="AM53241" s="445"/>
    </row>
    <row r="53242" spans="39:39">
      <c r="AM53242" s="445"/>
    </row>
    <row r="53243" spans="39:39">
      <c r="AM53243" s="445"/>
    </row>
    <row r="53244" spans="39:39">
      <c r="AM53244" s="445"/>
    </row>
    <row r="53245" spans="39:39">
      <c r="AM53245" s="445"/>
    </row>
    <row r="53246" spans="39:39">
      <c r="AM53246" s="445"/>
    </row>
    <row r="53247" spans="39:39">
      <c r="AM53247" s="445"/>
    </row>
    <row r="53248" spans="39:39">
      <c r="AM53248" s="445"/>
    </row>
    <row r="53249" spans="39:39">
      <c r="AM53249" s="445"/>
    </row>
    <row r="53250" spans="39:39">
      <c r="AM53250" s="445"/>
    </row>
    <row r="53251" spans="39:39">
      <c r="AM53251" s="445"/>
    </row>
    <row r="53252" spans="39:39">
      <c r="AM53252" s="445"/>
    </row>
    <row r="53253" spans="39:39">
      <c r="AM53253" s="445"/>
    </row>
    <row r="53254" spans="39:39">
      <c r="AM53254" s="445"/>
    </row>
    <row r="53255" spans="39:39">
      <c r="AM53255" s="445"/>
    </row>
    <row r="53256" spans="39:39">
      <c r="AM53256" s="445"/>
    </row>
    <row r="53257" spans="39:39">
      <c r="AM53257" s="445"/>
    </row>
    <row r="53258" spans="39:39">
      <c r="AM53258" s="445"/>
    </row>
    <row r="53259" spans="39:39">
      <c r="AM53259" s="445"/>
    </row>
    <row r="53260" spans="39:39">
      <c r="AM53260" s="445"/>
    </row>
    <row r="53261" spans="39:39">
      <c r="AM53261" s="445"/>
    </row>
    <row r="53262" spans="39:39">
      <c r="AM53262" s="445"/>
    </row>
    <row r="53263" spans="39:39">
      <c r="AM53263" s="445"/>
    </row>
    <row r="53264" spans="39:39">
      <c r="AM53264" s="445"/>
    </row>
    <row r="53265" spans="39:39">
      <c r="AM53265" s="445"/>
    </row>
    <row r="53266" spans="39:39">
      <c r="AM53266" s="445"/>
    </row>
    <row r="53267" spans="39:39">
      <c r="AM53267" s="445"/>
    </row>
    <row r="53268" spans="39:39">
      <c r="AM53268" s="445"/>
    </row>
    <row r="53269" spans="39:39">
      <c r="AM53269" s="445"/>
    </row>
    <row r="53270" spans="39:39">
      <c r="AM53270" s="445"/>
    </row>
    <row r="53271" spans="39:39">
      <c r="AM53271" s="445"/>
    </row>
    <row r="53272" spans="39:39">
      <c r="AM53272" s="445"/>
    </row>
    <row r="53273" spans="39:39">
      <c r="AM53273" s="445"/>
    </row>
    <row r="53274" spans="39:39">
      <c r="AM53274" s="445"/>
    </row>
    <row r="53275" spans="39:39">
      <c r="AM53275" s="445"/>
    </row>
    <row r="53276" spans="39:39">
      <c r="AM53276" s="445"/>
    </row>
    <row r="53277" spans="39:39">
      <c r="AM53277" s="445"/>
    </row>
    <row r="53278" spans="39:39">
      <c r="AM53278" s="445"/>
    </row>
    <row r="53279" spans="39:39">
      <c r="AM53279" s="445"/>
    </row>
    <row r="53280" spans="39:39">
      <c r="AM53280" s="445"/>
    </row>
    <row r="53281" spans="39:39">
      <c r="AM53281" s="445"/>
    </row>
    <row r="53282" spans="39:39">
      <c r="AM53282" s="445"/>
    </row>
    <row r="53283" spans="39:39">
      <c r="AM53283" s="445"/>
    </row>
    <row r="53284" spans="39:39">
      <c r="AM53284" s="445"/>
    </row>
    <row r="53285" spans="39:39">
      <c r="AM53285" s="445"/>
    </row>
    <row r="53286" spans="39:39">
      <c r="AM53286" s="445"/>
    </row>
    <row r="53287" spans="39:39">
      <c r="AM53287" s="445"/>
    </row>
    <row r="53288" spans="39:39">
      <c r="AM53288" s="445"/>
    </row>
    <row r="53289" spans="39:39">
      <c r="AM53289" s="445"/>
    </row>
    <row r="53290" spans="39:39">
      <c r="AM53290" s="445"/>
    </row>
    <row r="53291" spans="39:39">
      <c r="AM53291" s="445"/>
    </row>
    <row r="53292" spans="39:39">
      <c r="AM53292" s="445"/>
    </row>
    <row r="53293" spans="39:39">
      <c r="AM53293" s="445"/>
    </row>
    <row r="53294" spans="39:39">
      <c r="AM53294" s="445"/>
    </row>
    <row r="53295" spans="39:39">
      <c r="AM53295" s="445"/>
    </row>
    <row r="53296" spans="39:39">
      <c r="AM53296" s="445"/>
    </row>
    <row r="53297" spans="39:39">
      <c r="AM53297" s="445"/>
    </row>
    <row r="53298" spans="39:39">
      <c r="AM53298" s="445"/>
    </row>
    <row r="53299" spans="39:39">
      <c r="AM53299" s="445"/>
    </row>
    <row r="53300" spans="39:39">
      <c r="AM53300" s="445"/>
    </row>
    <row r="53301" spans="39:39">
      <c r="AM53301" s="445"/>
    </row>
    <row r="53302" spans="39:39">
      <c r="AM53302" s="445"/>
    </row>
    <row r="53303" spans="39:39">
      <c r="AM53303" s="445"/>
    </row>
    <row r="53304" spans="39:39">
      <c r="AM53304" s="445"/>
    </row>
    <row r="53305" spans="39:39">
      <c r="AM53305" s="445"/>
    </row>
    <row r="53306" spans="39:39">
      <c r="AM53306" s="445"/>
    </row>
    <row r="53307" spans="39:39">
      <c r="AM53307" s="445"/>
    </row>
    <row r="53308" spans="39:39">
      <c r="AM53308" s="445"/>
    </row>
    <row r="53309" spans="39:39">
      <c r="AM53309" s="445"/>
    </row>
    <row r="53310" spans="39:39">
      <c r="AM53310" s="445"/>
    </row>
    <row r="53311" spans="39:39">
      <c r="AM53311" s="445"/>
    </row>
    <row r="53312" spans="39:39">
      <c r="AM53312" s="445"/>
    </row>
    <row r="53313" spans="39:39">
      <c r="AM53313" s="445"/>
    </row>
    <row r="53314" spans="39:39">
      <c r="AM53314" s="445"/>
    </row>
    <row r="53315" spans="39:39">
      <c r="AM53315" s="445"/>
    </row>
    <row r="53316" spans="39:39">
      <c r="AM53316" s="445"/>
    </row>
    <row r="53317" spans="39:39">
      <c r="AM53317" s="445"/>
    </row>
    <row r="53318" spans="39:39">
      <c r="AM53318" s="445"/>
    </row>
    <row r="53319" spans="39:39">
      <c r="AM53319" s="445"/>
    </row>
    <row r="53320" spans="39:39">
      <c r="AM53320" s="445"/>
    </row>
    <row r="53321" spans="39:39">
      <c r="AM53321" s="445"/>
    </row>
    <row r="53322" spans="39:39">
      <c r="AM53322" s="445"/>
    </row>
    <row r="53323" spans="39:39">
      <c r="AM53323" s="445"/>
    </row>
    <row r="53324" spans="39:39">
      <c r="AM53324" s="445"/>
    </row>
    <row r="53325" spans="39:39">
      <c r="AM53325" s="445"/>
    </row>
    <row r="53326" spans="39:39">
      <c r="AM53326" s="445"/>
    </row>
    <row r="53327" spans="39:39">
      <c r="AM53327" s="445"/>
    </row>
    <row r="53328" spans="39:39">
      <c r="AM53328" s="445"/>
    </row>
    <row r="53329" spans="39:39">
      <c r="AM53329" s="445"/>
    </row>
    <row r="53330" spans="39:39">
      <c r="AM53330" s="445"/>
    </row>
    <row r="53331" spans="39:39">
      <c r="AM53331" s="445"/>
    </row>
    <row r="53332" spans="39:39">
      <c r="AM53332" s="445"/>
    </row>
    <row r="53333" spans="39:39">
      <c r="AM53333" s="445"/>
    </row>
    <row r="53334" spans="39:39">
      <c r="AM53334" s="445"/>
    </row>
    <row r="53335" spans="39:39">
      <c r="AM53335" s="445"/>
    </row>
    <row r="53336" spans="39:39">
      <c r="AM53336" s="445"/>
    </row>
    <row r="53337" spans="39:39">
      <c r="AM53337" s="445"/>
    </row>
    <row r="53338" spans="39:39">
      <c r="AM53338" s="445"/>
    </row>
    <row r="53339" spans="39:39">
      <c r="AM53339" s="445"/>
    </row>
    <row r="53340" spans="39:39">
      <c r="AM53340" s="445"/>
    </row>
    <row r="53341" spans="39:39">
      <c r="AM53341" s="445"/>
    </row>
    <row r="53342" spans="39:39">
      <c r="AM53342" s="445"/>
    </row>
    <row r="53343" spans="39:39">
      <c r="AM53343" s="445"/>
    </row>
    <row r="53344" spans="39:39">
      <c r="AM53344" s="445"/>
    </row>
    <row r="53345" spans="39:39">
      <c r="AM53345" s="445"/>
    </row>
    <row r="53346" spans="39:39">
      <c r="AM53346" s="445"/>
    </row>
    <row r="53347" spans="39:39">
      <c r="AM53347" s="445"/>
    </row>
    <row r="53348" spans="39:39">
      <c r="AM53348" s="445"/>
    </row>
    <row r="53349" spans="39:39">
      <c r="AM53349" s="445"/>
    </row>
    <row r="53350" spans="39:39">
      <c r="AM53350" s="445"/>
    </row>
    <row r="53351" spans="39:39">
      <c r="AM53351" s="445"/>
    </row>
    <row r="53352" spans="39:39">
      <c r="AM53352" s="445"/>
    </row>
    <row r="53353" spans="39:39">
      <c r="AM53353" s="445"/>
    </row>
    <row r="53354" spans="39:39">
      <c r="AM53354" s="445"/>
    </row>
    <row r="53355" spans="39:39">
      <c r="AM53355" s="445"/>
    </row>
    <row r="53356" spans="39:39">
      <c r="AM53356" s="445"/>
    </row>
    <row r="53357" spans="39:39">
      <c r="AM53357" s="445"/>
    </row>
    <row r="53358" spans="39:39">
      <c r="AM53358" s="445"/>
    </row>
    <row r="53359" spans="39:39">
      <c r="AM53359" s="445"/>
    </row>
    <row r="53360" spans="39:39">
      <c r="AM53360" s="445"/>
    </row>
    <row r="53361" spans="39:39">
      <c r="AM53361" s="445"/>
    </row>
    <row r="53362" spans="39:39">
      <c r="AM53362" s="445"/>
    </row>
    <row r="53363" spans="39:39">
      <c r="AM53363" s="445"/>
    </row>
    <row r="53364" spans="39:39">
      <c r="AM53364" s="445"/>
    </row>
    <row r="53365" spans="39:39">
      <c r="AM53365" s="445"/>
    </row>
    <row r="53366" spans="39:39">
      <c r="AM53366" s="445"/>
    </row>
    <row r="53367" spans="39:39">
      <c r="AM53367" s="445"/>
    </row>
    <row r="53368" spans="39:39">
      <c r="AM53368" s="445"/>
    </row>
    <row r="53369" spans="39:39">
      <c r="AM53369" s="445"/>
    </row>
    <row r="53370" spans="39:39">
      <c r="AM53370" s="445"/>
    </row>
    <row r="53371" spans="39:39">
      <c r="AM53371" s="445"/>
    </row>
    <row r="53372" spans="39:39">
      <c r="AM53372" s="445"/>
    </row>
    <row r="53373" spans="39:39">
      <c r="AM53373" s="445"/>
    </row>
    <row r="53374" spans="39:39">
      <c r="AM53374" s="445"/>
    </row>
    <row r="53375" spans="39:39">
      <c r="AM53375" s="445"/>
    </row>
    <row r="53376" spans="39:39">
      <c r="AM53376" s="445"/>
    </row>
    <row r="53377" spans="39:39">
      <c r="AM53377" s="445"/>
    </row>
    <row r="53378" spans="39:39">
      <c r="AM53378" s="445"/>
    </row>
    <row r="53379" spans="39:39">
      <c r="AM53379" s="445"/>
    </row>
    <row r="53380" spans="39:39">
      <c r="AM53380" s="445"/>
    </row>
    <row r="53381" spans="39:39">
      <c r="AM53381" s="445"/>
    </row>
    <row r="53382" spans="39:39">
      <c r="AM53382" s="445"/>
    </row>
    <row r="53383" spans="39:39">
      <c r="AM53383" s="445"/>
    </row>
    <row r="53384" spans="39:39">
      <c r="AM53384" s="445"/>
    </row>
    <row r="53385" spans="39:39">
      <c r="AM53385" s="445"/>
    </row>
    <row r="53386" spans="39:39">
      <c r="AM53386" s="445"/>
    </row>
    <row r="53387" spans="39:39">
      <c r="AM53387" s="445"/>
    </row>
    <row r="53388" spans="39:39">
      <c r="AM53388" s="445"/>
    </row>
    <row r="53389" spans="39:39">
      <c r="AM53389" s="445"/>
    </row>
    <row r="53390" spans="39:39">
      <c r="AM53390" s="445"/>
    </row>
    <row r="53391" spans="39:39">
      <c r="AM53391" s="445"/>
    </row>
    <row r="53392" spans="39:39">
      <c r="AM53392" s="445"/>
    </row>
    <row r="53393" spans="39:39">
      <c r="AM53393" s="445"/>
    </row>
    <row r="53394" spans="39:39">
      <c r="AM53394" s="445"/>
    </row>
    <row r="53395" spans="39:39">
      <c r="AM53395" s="445"/>
    </row>
    <row r="53396" spans="39:39">
      <c r="AM53396" s="445"/>
    </row>
    <row r="53397" spans="39:39">
      <c r="AM53397" s="445"/>
    </row>
    <row r="53398" spans="39:39">
      <c r="AM53398" s="445"/>
    </row>
    <row r="53399" spans="39:39">
      <c r="AM53399" s="445"/>
    </row>
    <row r="53400" spans="39:39">
      <c r="AM53400" s="445"/>
    </row>
    <row r="53401" spans="39:39">
      <c r="AM53401" s="445"/>
    </row>
    <row r="53402" spans="39:39">
      <c r="AM53402" s="445"/>
    </row>
    <row r="53403" spans="39:39">
      <c r="AM53403" s="445"/>
    </row>
    <row r="53404" spans="39:39">
      <c r="AM53404" s="445"/>
    </row>
    <row r="53405" spans="39:39">
      <c r="AM53405" s="445"/>
    </row>
    <row r="53406" spans="39:39">
      <c r="AM53406" s="445"/>
    </row>
    <row r="53407" spans="39:39">
      <c r="AM53407" s="445"/>
    </row>
    <row r="53408" spans="39:39">
      <c r="AM53408" s="445"/>
    </row>
    <row r="53409" spans="39:39">
      <c r="AM53409" s="445"/>
    </row>
    <row r="53410" spans="39:39">
      <c r="AM53410" s="445"/>
    </row>
    <row r="53411" spans="39:39">
      <c r="AM53411" s="445"/>
    </row>
    <row r="53412" spans="39:39">
      <c r="AM53412" s="445"/>
    </row>
    <row r="53413" spans="39:39">
      <c r="AM53413" s="445"/>
    </row>
    <row r="53414" spans="39:39">
      <c r="AM53414" s="445"/>
    </row>
    <row r="53415" spans="39:39">
      <c r="AM53415" s="445"/>
    </row>
    <row r="53416" spans="39:39">
      <c r="AM53416" s="445"/>
    </row>
    <row r="53417" spans="39:39">
      <c r="AM53417" s="445"/>
    </row>
    <row r="53418" spans="39:39">
      <c r="AM53418" s="445"/>
    </row>
    <row r="53419" spans="39:39">
      <c r="AM53419" s="445"/>
    </row>
    <row r="53420" spans="39:39">
      <c r="AM53420" s="445"/>
    </row>
    <row r="53421" spans="39:39">
      <c r="AM53421" s="445"/>
    </row>
    <row r="53422" spans="39:39">
      <c r="AM53422" s="445"/>
    </row>
    <row r="53423" spans="39:39">
      <c r="AM53423" s="445"/>
    </row>
    <row r="53424" spans="39:39">
      <c r="AM53424" s="445"/>
    </row>
    <row r="53425" spans="39:39">
      <c r="AM53425" s="445"/>
    </row>
    <row r="53426" spans="39:39">
      <c r="AM53426" s="445"/>
    </row>
    <row r="53427" spans="39:39">
      <c r="AM53427" s="445"/>
    </row>
    <row r="53428" spans="39:39">
      <c r="AM53428" s="445"/>
    </row>
    <row r="53429" spans="39:39">
      <c r="AM53429" s="445"/>
    </row>
    <row r="53430" spans="39:39">
      <c r="AM53430" s="445"/>
    </row>
    <row r="53431" spans="39:39">
      <c r="AM53431" s="445"/>
    </row>
    <row r="53432" spans="39:39">
      <c r="AM53432" s="445"/>
    </row>
    <row r="53433" spans="39:39">
      <c r="AM53433" s="445"/>
    </row>
    <row r="53434" spans="39:39">
      <c r="AM53434" s="445"/>
    </row>
    <row r="53435" spans="39:39">
      <c r="AM53435" s="445"/>
    </row>
    <row r="53436" spans="39:39">
      <c r="AM53436" s="445"/>
    </row>
    <row r="53437" spans="39:39">
      <c r="AM53437" s="445"/>
    </row>
    <row r="53438" spans="39:39">
      <c r="AM53438" s="445"/>
    </row>
    <row r="53439" spans="39:39">
      <c r="AM53439" s="445"/>
    </row>
    <row r="53440" spans="39:39">
      <c r="AM53440" s="445"/>
    </row>
    <row r="53441" spans="39:39">
      <c r="AM53441" s="445"/>
    </row>
    <row r="53442" spans="39:39">
      <c r="AM53442" s="445"/>
    </row>
    <row r="53443" spans="39:39">
      <c r="AM53443" s="445"/>
    </row>
    <row r="53444" spans="39:39">
      <c r="AM53444" s="445"/>
    </row>
    <row r="53445" spans="39:39">
      <c r="AM53445" s="445"/>
    </row>
    <row r="53446" spans="39:39">
      <c r="AM53446" s="445"/>
    </row>
    <row r="53447" spans="39:39">
      <c r="AM53447" s="445"/>
    </row>
    <row r="53448" spans="39:39">
      <c r="AM53448" s="445"/>
    </row>
    <row r="53449" spans="39:39">
      <c r="AM53449" s="445"/>
    </row>
    <row r="53450" spans="39:39">
      <c r="AM53450" s="445"/>
    </row>
    <row r="53451" spans="39:39">
      <c r="AM53451" s="445"/>
    </row>
    <row r="53452" spans="39:39">
      <c r="AM53452" s="445"/>
    </row>
    <row r="53453" spans="39:39">
      <c r="AM53453" s="445"/>
    </row>
    <row r="53454" spans="39:39">
      <c r="AM53454" s="445"/>
    </row>
    <row r="53455" spans="39:39">
      <c r="AM53455" s="445"/>
    </row>
    <row r="53456" spans="39:39">
      <c r="AM53456" s="445"/>
    </row>
    <row r="53457" spans="39:39">
      <c r="AM53457" s="445"/>
    </row>
    <row r="53458" spans="39:39">
      <c r="AM53458" s="445"/>
    </row>
    <row r="53459" spans="39:39">
      <c r="AM53459" s="445"/>
    </row>
    <row r="53460" spans="39:39">
      <c r="AM53460" s="445"/>
    </row>
    <row r="53461" spans="39:39">
      <c r="AM53461" s="445"/>
    </row>
    <row r="53462" spans="39:39">
      <c r="AM53462" s="445"/>
    </row>
    <row r="53463" spans="39:39">
      <c r="AM53463" s="445"/>
    </row>
    <row r="53464" spans="39:39">
      <c r="AM53464" s="445"/>
    </row>
    <row r="53465" spans="39:39">
      <c r="AM53465" s="445"/>
    </row>
    <row r="53466" spans="39:39">
      <c r="AM53466" s="445"/>
    </row>
    <row r="53467" spans="39:39">
      <c r="AM53467" s="445"/>
    </row>
    <row r="53468" spans="39:39">
      <c r="AM53468" s="445"/>
    </row>
    <row r="53469" spans="39:39">
      <c r="AM53469" s="445"/>
    </row>
    <row r="53470" spans="39:39">
      <c r="AM53470" s="445"/>
    </row>
    <row r="53471" spans="39:39">
      <c r="AM53471" s="445"/>
    </row>
    <row r="53472" spans="39:39">
      <c r="AM53472" s="445"/>
    </row>
    <row r="53473" spans="39:39">
      <c r="AM53473" s="445"/>
    </row>
    <row r="53474" spans="39:39">
      <c r="AM53474" s="445"/>
    </row>
    <row r="53475" spans="39:39">
      <c r="AM53475" s="445"/>
    </row>
    <row r="53476" spans="39:39">
      <c r="AM53476" s="445"/>
    </row>
    <row r="53477" spans="39:39">
      <c r="AM53477" s="445"/>
    </row>
    <row r="53478" spans="39:39">
      <c r="AM53478" s="445"/>
    </row>
    <row r="53479" spans="39:39">
      <c r="AM53479" s="445"/>
    </row>
    <row r="53480" spans="39:39">
      <c r="AM53480" s="445"/>
    </row>
    <row r="53481" spans="39:39">
      <c r="AM53481" s="445"/>
    </row>
    <row r="53482" spans="39:39">
      <c r="AM53482" s="445"/>
    </row>
    <row r="53483" spans="39:39">
      <c r="AM53483" s="445"/>
    </row>
    <row r="53484" spans="39:39">
      <c r="AM53484" s="445"/>
    </row>
    <row r="53485" spans="39:39">
      <c r="AM53485" s="445"/>
    </row>
    <row r="53486" spans="39:39">
      <c r="AM53486" s="445"/>
    </row>
    <row r="53487" spans="39:39">
      <c r="AM53487" s="445"/>
    </row>
    <row r="53488" spans="39:39">
      <c r="AM53488" s="445"/>
    </row>
    <row r="53489" spans="39:39">
      <c r="AM53489" s="445"/>
    </row>
    <row r="53490" spans="39:39">
      <c r="AM53490" s="445"/>
    </row>
    <row r="53491" spans="39:39">
      <c r="AM53491" s="445"/>
    </row>
    <row r="53492" spans="39:39">
      <c r="AM53492" s="445"/>
    </row>
    <row r="53493" spans="39:39">
      <c r="AM53493" s="445"/>
    </row>
    <row r="53494" spans="39:39">
      <c r="AM53494" s="445"/>
    </row>
    <row r="53495" spans="39:39">
      <c r="AM53495" s="445"/>
    </row>
    <row r="53496" spans="39:39">
      <c r="AM53496" s="445"/>
    </row>
    <row r="53497" spans="39:39">
      <c r="AM53497" s="445"/>
    </row>
    <row r="53498" spans="39:39">
      <c r="AM53498" s="445"/>
    </row>
    <row r="53499" spans="39:39">
      <c r="AM53499" s="445"/>
    </row>
    <row r="53500" spans="39:39">
      <c r="AM53500" s="445"/>
    </row>
    <row r="53501" spans="39:39">
      <c r="AM53501" s="445"/>
    </row>
    <row r="53502" spans="39:39">
      <c r="AM53502" s="445"/>
    </row>
    <row r="53503" spans="39:39">
      <c r="AM53503" s="445"/>
    </row>
    <row r="53504" spans="39:39">
      <c r="AM53504" s="445"/>
    </row>
    <row r="53505" spans="39:39">
      <c r="AM53505" s="445"/>
    </row>
    <row r="53506" spans="39:39">
      <c r="AM53506" s="445"/>
    </row>
    <row r="53507" spans="39:39">
      <c r="AM53507" s="445"/>
    </row>
    <row r="53508" spans="39:39">
      <c r="AM53508" s="445"/>
    </row>
    <row r="53509" spans="39:39">
      <c r="AM53509" s="445"/>
    </row>
    <row r="53510" spans="39:39">
      <c r="AM53510" s="445"/>
    </row>
    <row r="53511" spans="39:39">
      <c r="AM53511" s="445"/>
    </row>
    <row r="53512" spans="39:39">
      <c r="AM53512" s="445"/>
    </row>
    <row r="53513" spans="39:39">
      <c r="AM53513" s="445"/>
    </row>
    <row r="53514" spans="39:39">
      <c r="AM53514" s="445"/>
    </row>
    <row r="53515" spans="39:39">
      <c r="AM53515" s="445"/>
    </row>
    <row r="53516" spans="39:39">
      <c r="AM53516" s="445"/>
    </row>
    <row r="53517" spans="39:39">
      <c r="AM53517" s="445"/>
    </row>
    <row r="53518" spans="39:39">
      <c r="AM53518" s="445"/>
    </row>
    <row r="53519" spans="39:39">
      <c r="AM53519" s="445"/>
    </row>
    <row r="53520" spans="39:39">
      <c r="AM53520" s="445"/>
    </row>
    <row r="53521" spans="39:39">
      <c r="AM53521" s="445"/>
    </row>
    <row r="53522" spans="39:39">
      <c r="AM53522" s="445"/>
    </row>
    <row r="53523" spans="39:39">
      <c r="AM53523" s="445"/>
    </row>
    <row r="53524" spans="39:39">
      <c r="AM53524" s="445"/>
    </row>
    <row r="53525" spans="39:39">
      <c r="AM53525" s="445"/>
    </row>
    <row r="53526" spans="39:39">
      <c r="AM53526" s="445"/>
    </row>
    <row r="53527" spans="39:39">
      <c r="AM53527" s="445"/>
    </row>
    <row r="53528" spans="39:39">
      <c r="AM53528" s="445"/>
    </row>
    <row r="53529" spans="39:39">
      <c r="AM53529" s="445"/>
    </row>
    <row r="53530" spans="39:39">
      <c r="AM53530" s="445"/>
    </row>
    <row r="53531" spans="39:39">
      <c r="AM53531" s="445"/>
    </row>
    <row r="53532" spans="39:39">
      <c r="AM53532" s="445"/>
    </row>
    <row r="53533" spans="39:39">
      <c r="AM53533" s="445"/>
    </row>
    <row r="53534" spans="39:39">
      <c r="AM53534" s="445"/>
    </row>
    <row r="53535" spans="39:39">
      <c r="AM53535" s="445"/>
    </row>
    <row r="53536" spans="39:39">
      <c r="AM53536" s="445"/>
    </row>
    <row r="53537" spans="39:39">
      <c r="AM53537" s="445"/>
    </row>
    <row r="53538" spans="39:39">
      <c r="AM53538" s="445"/>
    </row>
    <row r="53539" spans="39:39">
      <c r="AM53539" s="445"/>
    </row>
    <row r="53540" spans="39:39">
      <c r="AM53540" s="445"/>
    </row>
    <row r="53541" spans="39:39">
      <c r="AM53541" s="445"/>
    </row>
    <row r="53542" spans="39:39">
      <c r="AM53542" s="445"/>
    </row>
    <row r="53543" spans="39:39">
      <c r="AM53543" s="445"/>
    </row>
    <row r="53544" spans="39:39">
      <c r="AM53544" s="445"/>
    </row>
    <row r="53545" spans="39:39">
      <c r="AM53545" s="445"/>
    </row>
    <row r="53546" spans="39:39">
      <c r="AM53546" s="445"/>
    </row>
    <row r="53547" spans="39:39">
      <c r="AM53547" s="445"/>
    </row>
    <row r="53548" spans="39:39">
      <c r="AM53548" s="445"/>
    </row>
    <row r="53549" spans="39:39">
      <c r="AM53549" s="445"/>
    </row>
    <row r="53550" spans="39:39">
      <c r="AM53550" s="445"/>
    </row>
    <row r="53551" spans="39:39">
      <c r="AM53551" s="445"/>
    </row>
    <row r="53552" spans="39:39">
      <c r="AM53552" s="445"/>
    </row>
    <row r="53553" spans="39:39">
      <c r="AM53553" s="445"/>
    </row>
    <row r="53554" spans="39:39">
      <c r="AM53554" s="445"/>
    </row>
    <row r="53555" spans="39:39">
      <c r="AM53555" s="445"/>
    </row>
    <row r="53556" spans="39:39">
      <c r="AM53556" s="445"/>
    </row>
    <row r="53557" spans="39:39">
      <c r="AM53557" s="445"/>
    </row>
    <row r="53558" spans="39:39">
      <c r="AM53558" s="445"/>
    </row>
    <row r="53559" spans="39:39">
      <c r="AM53559" s="445"/>
    </row>
    <row r="53560" spans="39:39">
      <c r="AM53560" s="445"/>
    </row>
    <row r="53561" spans="39:39">
      <c r="AM53561" s="445"/>
    </row>
    <row r="53562" spans="39:39">
      <c r="AM53562" s="445"/>
    </row>
    <row r="53563" spans="39:39">
      <c r="AM53563" s="445"/>
    </row>
    <row r="53564" spans="39:39">
      <c r="AM53564" s="445"/>
    </row>
    <row r="53565" spans="39:39">
      <c r="AM53565" s="445"/>
    </row>
    <row r="53566" spans="39:39">
      <c r="AM53566" s="445"/>
    </row>
    <row r="53567" spans="39:39">
      <c r="AM53567" s="445"/>
    </row>
    <row r="53568" spans="39:39">
      <c r="AM53568" s="445"/>
    </row>
    <row r="53569" spans="39:39">
      <c r="AM53569" s="445"/>
    </row>
    <row r="53570" spans="39:39">
      <c r="AM53570" s="445"/>
    </row>
    <row r="53571" spans="39:39">
      <c r="AM53571" s="445"/>
    </row>
    <row r="53572" spans="39:39">
      <c r="AM53572" s="445"/>
    </row>
    <row r="53573" spans="39:39">
      <c r="AM53573" s="445"/>
    </row>
    <row r="53574" spans="39:39">
      <c r="AM53574" s="445"/>
    </row>
    <row r="53575" spans="39:39">
      <c r="AM53575" s="445"/>
    </row>
    <row r="53576" spans="39:39">
      <c r="AM53576" s="445"/>
    </row>
    <row r="53577" spans="39:39">
      <c r="AM53577" s="445"/>
    </row>
    <row r="53578" spans="39:39">
      <c r="AM53578" s="445"/>
    </row>
    <row r="53579" spans="39:39">
      <c r="AM53579" s="445"/>
    </row>
    <row r="53580" spans="39:39">
      <c r="AM53580" s="445"/>
    </row>
    <row r="53581" spans="39:39">
      <c r="AM53581" s="445"/>
    </row>
    <row r="53582" spans="39:39">
      <c r="AM53582" s="445"/>
    </row>
    <row r="53583" spans="39:39">
      <c r="AM53583" s="445"/>
    </row>
    <row r="53584" spans="39:39">
      <c r="AM53584" s="445"/>
    </row>
    <row r="53585" spans="39:39">
      <c r="AM53585" s="445"/>
    </row>
    <row r="53586" spans="39:39">
      <c r="AM53586" s="445"/>
    </row>
    <row r="53587" spans="39:39">
      <c r="AM53587" s="445"/>
    </row>
    <row r="53588" spans="39:39">
      <c r="AM53588" s="445"/>
    </row>
    <row r="53589" spans="39:39">
      <c r="AM53589" s="445"/>
    </row>
    <row r="53590" spans="39:39">
      <c r="AM53590" s="445"/>
    </row>
    <row r="53591" spans="39:39">
      <c r="AM53591" s="445"/>
    </row>
    <row r="53592" spans="39:39">
      <c r="AM53592" s="445"/>
    </row>
    <row r="53593" spans="39:39">
      <c r="AM53593" s="445"/>
    </row>
    <row r="53594" spans="39:39">
      <c r="AM53594" s="445"/>
    </row>
    <row r="53595" spans="39:39">
      <c r="AM53595" s="445"/>
    </row>
    <row r="53596" spans="39:39">
      <c r="AM53596" s="445"/>
    </row>
    <row r="53597" spans="39:39">
      <c r="AM53597" s="445"/>
    </row>
    <row r="53598" spans="39:39">
      <c r="AM53598" s="445"/>
    </row>
    <row r="53599" spans="39:39">
      <c r="AM53599" s="445"/>
    </row>
    <row r="53600" spans="39:39">
      <c r="AM53600" s="445"/>
    </row>
    <row r="53601" spans="39:39">
      <c r="AM53601" s="445"/>
    </row>
    <row r="53602" spans="39:39">
      <c r="AM53602" s="445"/>
    </row>
    <row r="53603" spans="39:39">
      <c r="AM53603" s="445"/>
    </row>
    <row r="53604" spans="39:39">
      <c r="AM53604" s="445"/>
    </row>
    <row r="53605" spans="39:39">
      <c r="AM53605" s="445"/>
    </row>
    <row r="53606" spans="39:39">
      <c r="AM53606" s="445"/>
    </row>
    <row r="53607" spans="39:39">
      <c r="AM53607" s="445"/>
    </row>
    <row r="53608" spans="39:39">
      <c r="AM53608" s="445"/>
    </row>
    <row r="53609" spans="39:39">
      <c r="AM53609" s="445"/>
    </row>
    <row r="53610" spans="39:39">
      <c r="AM53610" s="445"/>
    </row>
    <row r="53611" spans="39:39">
      <c r="AM53611" s="445"/>
    </row>
    <row r="53612" spans="39:39">
      <c r="AM53612" s="445"/>
    </row>
    <row r="53613" spans="39:39">
      <c r="AM53613" s="445"/>
    </row>
    <row r="53614" spans="39:39">
      <c r="AM53614" s="445"/>
    </row>
    <row r="53615" spans="39:39">
      <c r="AM53615" s="445"/>
    </row>
    <row r="53616" spans="39:39">
      <c r="AM53616" s="445"/>
    </row>
    <row r="53617" spans="39:39">
      <c r="AM53617" s="445"/>
    </row>
    <row r="53618" spans="39:39">
      <c r="AM53618" s="445"/>
    </row>
    <row r="53619" spans="39:39">
      <c r="AM53619" s="445"/>
    </row>
    <row r="53620" spans="39:39">
      <c r="AM53620" s="445"/>
    </row>
    <row r="53621" spans="39:39">
      <c r="AM53621" s="445"/>
    </row>
    <row r="53622" spans="39:39">
      <c r="AM53622" s="445"/>
    </row>
    <row r="53623" spans="39:39">
      <c r="AM53623" s="445"/>
    </row>
    <row r="53624" spans="39:39">
      <c r="AM53624" s="445"/>
    </row>
    <row r="53625" spans="39:39">
      <c r="AM53625" s="445"/>
    </row>
    <row r="53626" spans="39:39">
      <c r="AM53626" s="445"/>
    </row>
    <row r="53627" spans="39:39">
      <c r="AM53627" s="445"/>
    </row>
    <row r="53628" spans="39:39">
      <c r="AM53628" s="445"/>
    </row>
    <row r="53629" spans="39:39">
      <c r="AM53629" s="445"/>
    </row>
    <row r="53630" spans="39:39">
      <c r="AM53630" s="445"/>
    </row>
    <row r="53631" spans="39:39">
      <c r="AM53631" s="445"/>
    </row>
    <row r="53632" spans="39:39">
      <c r="AM53632" s="445"/>
    </row>
    <row r="53633" spans="39:39">
      <c r="AM53633" s="445"/>
    </row>
    <row r="53634" spans="39:39">
      <c r="AM53634" s="445"/>
    </row>
    <row r="53635" spans="39:39">
      <c r="AM53635" s="445"/>
    </row>
    <row r="53636" spans="39:39">
      <c r="AM53636" s="445"/>
    </row>
    <row r="53637" spans="39:39">
      <c r="AM53637" s="445"/>
    </row>
    <row r="53638" spans="39:39">
      <c r="AM53638" s="445"/>
    </row>
    <row r="53639" spans="39:39">
      <c r="AM53639" s="445"/>
    </row>
    <row r="53640" spans="39:39">
      <c r="AM53640" s="445"/>
    </row>
    <row r="53641" spans="39:39">
      <c r="AM53641" s="445"/>
    </row>
    <row r="53642" spans="39:39">
      <c r="AM53642" s="445"/>
    </row>
    <row r="53643" spans="39:39">
      <c r="AM53643" s="445"/>
    </row>
    <row r="53644" spans="39:39">
      <c r="AM53644" s="445"/>
    </row>
    <row r="53645" spans="39:39">
      <c r="AM53645" s="445"/>
    </row>
    <row r="53646" spans="39:39">
      <c r="AM53646" s="445"/>
    </row>
    <row r="53647" spans="39:39">
      <c r="AM53647" s="445"/>
    </row>
    <row r="53648" spans="39:39">
      <c r="AM53648" s="445"/>
    </row>
    <row r="53649" spans="39:39">
      <c r="AM53649" s="445"/>
    </row>
    <row r="53650" spans="39:39">
      <c r="AM53650" s="445"/>
    </row>
    <row r="53651" spans="39:39">
      <c r="AM53651" s="445"/>
    </row>
    <row r="53652" spans="39:39">
      <c r="AM53652" s="445"/>
    </row>
    <row r="53653" spans="39:39">
      <c r="AM53653" s="445"/>
    </row>
    <row r="53654" spans="39:39">
      <c r="AM53654" s="445"/>
    </row>
    <row r="53655" spans="39:39">
      <c r="AM53655" s="445"/>
    </row>
    <row r="53656" spans="39:39">
      <c r="AM53656" s="445"/>
    </row>
    <row r="53657" spans="39:39">
      <c r="AM53657" s="445"/>
    </row>
    <row r="53658" spans="39:39">
      <c r="AM53658" s="445"/>
    </row>
    <row r="53659" spans="39:39">
      <c r="AM53659" s="445"/>
    </row>
    <row r="53660" spans="39:39">
      <c r="AM53660" s="445"/>
    </row>
    <row r="53661" spans="39:39">
      <c r="AM53661" s="445"/>
    </row>
    <row r="53662" spans="39:39">
      <c r="AM53662" s="445"/>
    </row>
    <row r="53663" spans="39:39">
      <c r="AM53663" s="445"/>
    </row>
    <row r="53664" spans="39:39">
      <c r="AM53664" s="445"/>
    </row>
    <row r="53665" spans="39:39">
      <c r="AM53665" s="445"/>
    </row>
    <row r="53666" spans="39:39">
      <c r="AM53666" s="445"/>
    </row>
    <row r="53667" spans="39:39">
      <c r="AM53667" s="445"/>
    </row>
    <row r="53668" spans="39:39">
      <c r="AM53668" s="445"/>
    </row>
    <row r="53669" spans="39:39">
      <c r="AM53669" s="445"/>
    </row>
    <row r="53670" spans="39:39">
      <c r="AM53670" s="445"/>
    </row>
    <row r="53671" spans="39:39">
      <c r="AM53671" s="445"/>
    </row>
    <row r="53672" spans="39:39">
      <c r="AM53672" s="445"/>
    </row>
    <row r="53673" spans="39:39">
      <c r="AM53673" s="445"/>
    </row>
    <row r="53674" spans="39:39">
      <c r="AM53674" s="445"/>
    </row>
    <row r="53675" spans="39:39">
      <c r="AM53675" s="445"/>
    </row>
    <row r="53676" spans="39:39">
      <c r="AM53676" s="445"/>
    </row>
    <row r="53677" spans="39:39">
      <c r="AM53677" s="445"/>
    </row>
    <row r="53678" spans="39:39">
      <c r="AM53678" s="445"/>
    </row>
    <row r="53679" spans="39:39">
      <c r="AM53679" s="445"/>
    </row>
    <row r="53680" spans="39:39">
      <c r="AM53680" s="445"/>
    </row>
    <row r="53681" spans="39:39">
      <c r="AM53681" s="445"/>
    </row>
    <row r="53682" spans="39:39">
      <c r="AM53682" s="445"/>
    </row>
    <row r="53683" spans="39:39">
      <c r="AM53683" s="445"/>
    </row>
    <row r="53684" spans="39:39">
      <c r="AM53684" s="445"/>
    </row>
    <row r="53685" spans="39:39">
      <c r="AM53685" s="445"/>
    </row>
    <row r="53686" spans="39:39">
      <c r="AM53686" s="445"/>
    </row>
    <row r="53687" spans="39:39">
      <c r="AM53687" s="445"/>
    </row>
    <row r="53688" spans="39:39">
      <c r="AM53688" s="445"/>
    </row>
    <row r="53689" spans="39:39">
      <c r="AM53689" s="445"/>
    </row>
    <row r="53690" spans="39:39">
      <c r="AM53690" s="445"/>
    </row>
    <row r="53691" spans="39:39">
      <c r="AM53691" s="445"/>
    </row>
    <row r="53692" spans="39:39">
      <c r="AM53692" s="445"/>
    </row>
    <row r="53693" spans="39:39">
      <c r="AM53693" s="445"/>
    </row>
    <row r="53694" spans="39:39">
      <c r="AM53694" s="445"/>
    </row>
    <row r="53695" spans="39:39">
      <c r="AM53695" s="445"/>
    </row>
    <row r="53696" spans="39:39">
      <c r="AM53696" s="445"/>
    </row>
    <row r="53697" spans="39:39">
      <c r="AM53697" s="445"/>
    </row>
    <row r="53698" spans="39:39">
      <c r="AM53698" s="445"/>
    </row>
    <row r="53699" spans="39:39">
      <c r="AM53699" s="445"/>
    </row>
    <row r="53700" spans="39:39">
      <c r="AM53700" s="445"/>
    </row>
    <row r="53701" spans="39:39">
      <c r="AM53701" s="445"/>
    </row>
    <row r="53702" spans="39:39">
      <c r="AM53702" s="445"/>
    </row>
    <row r="53703" spans="39:39">
      <c r="AM53703" s="445"/>
    </row>
    <row r="53704" spans="39:39">
      <c r="AM53704" s="445"/>
    </row>
    <row r="53705" spans="39:39">
      <c r="AM53705" s="445"/>
    </row>
    <row r="53706" spans="39:39">
      <c r="AM53706" s="445"/>
    </row>
    <row r="53707" spans="39:39">
      <c r="AM53707" s="445"/>
    </row>
    <row r="53708" spans="39:39">
      <c r="AM53708" s="445"/>
    </row>
    <row r="53709" spans="39:39">
      <c r="AM53709" s="445"/>
    </row>
    <row r="53710" spans="39:39">
      <c r="AM53710" s="445"/>
    </row>
    <row r="53711" spans="39:39">
      <c r="AM53711" s="445"/>
    </row>
    <row r="53712" spans="39:39">
      <c r="AM53712" s="445"/>
    </row>
    <row r="53713" spans="39:39">
      <c r="AM53713" s="445"/>
    </row>
    <row r="53714" spans="39:39">
      <c r="AM53714" s="445"/>
    </row>
    <row r="53715" spans="39:39">
      <c r="AM53715" s="445"/>
    </row>
    <row r="53716" spans="39:39">
      <c r="AM53716" s="445"/>
    </row>
    <row r="53717" spans="39:39">
      <c r="AM53717" s="445"/>
    </row>
    <row r="53718" spans="39:39">
      <c r="AM53718" s="445"/>
    </row>
    <row r="53719" spans="39:39">
      <c r="AM53719" s="445"/>
    </row>
    <row r="53720" spans="39:39">
      <c r="AM53720" s="445"/>
    </row>
    <row r="53721" spans="39:39">
      <c r="AM53721" s="445"/>
    </row>
    <row r="53722" spans="39:39">
      <c r="AM53722" s="445"/>
    </row>
    <row r="53723" spans="39:39">
      <c r="AM53723" s="445"/>
    </row>
    <row r="53724" spans="39:39">
      <c r="AM53724" s="445"/>
    </row>
    <row r="53725" spans="39:39">
      <c r="AM53725" s="445"/>
    </row>
    <row r="53726" spans="39:39">
      <c r="AM53726" s="445"/>
    </row>
    <row r="53727" spans="39:39">
      <c r="AM53727" s="445"/>
    </row>
    <row r="53728" spans="39:39">
      <c r="AM53728" s="445"/>
    </row>
    <row r="53729" spans="39:39">
      <c r="AM53729" s="445"/>
    </row>
    <row r="53730" spans="39:39">
      <c r="AM53730" s="445"/>
    </row>
    <row r="53731" spans="39:39">
      <c r="AM53731" s="445"/>
    </row>
    <row r="53732" spans="39:39">
      <c r="AM53732" s="445"/>
    </row>
    <row r="53733" spans="39:39">
      <c r="AM53733" s="445"/>
    </row>
    <row r="53734" spans="39:39">
      <c r="AM53734" s="445"/>
    </row>
    <row r="53735" spans="39:39">
      <c r="AM53735" s="445"/>
    </row>
    <row r="53736" spans="39:39">
      <c r="AM53736" s="445"/>
    </row>
    <row r="53737" spans="39:39">
      <c r="AM53737" s="445"/>
    </row>
    <row r="53738" spans="39:39">
      <c r="AM53738" s="445"/>
    </row>
    <row r="53739" spans="39:39">
      <c r="AM53739" s="445"/>
    </row>
    <row r="53740" spans="39:39">
      <c r="AM53740" s="445"/>
    </row>
    <row r="53741" spans="39:39">
      <c r="AM53741" s="445"/>
    </row>
    <row r="53742" spans="39:39">
      <c r="AM53742" s="445"/>
    </row>
    <row r="53743" spans="39:39">
      <c r="AM53743" s="445"/>
    </row>
    <row r="53744" spans="39:39">
      <c r="AM53744" s="445"/>
    </row>
    <row r="53745" spans="39:39">
      <c r="AM53745" s="445"/>
    </row>
    <row r="53746" spans="39:39">
      <c r="AM53746" s="445"/>
    </row>
    <row r="53747" spans="39:39">
      <c r="AM53747" s="445"/>
    </row>
    <row r="53748" spans="39:39">
      <c r="AM53748" s="445"/>
    </row>
    <row r="53749" spans="39:39">
      <c r="AM53749" s="445"/>
    </row>
    <row r="53750" spans="39:39">
      <c r="AM53750" s="445"/>
    </row>
    <row r="53751" spans="39:39">
      <c r="AM53751" s="445"/>
    </row>
    <row r="53752" spans="39:39">
      <c r="AM53752" s="445"/>
    </row>
    <row r="53753" spans="39:39">
      <c r="AM53753" s="445"/>
    </row>
    <row r="53754" spans="39:39">
      <c r="AM53754" s="445"/>
    </row>
    <row r="53755" spans="39:39">
      <c r="AM53755" s="445"/>
    </row>
    <row r="53756" spans="39:39">
      <c r="AM53756" s="445"/>
    </row>
    <row r="53757" spans="39:39">
      <c r="AM53757" s="445"/>
    </row>
    <row r="53758" spans="39:39">
      <c r="AM53758" s="445"/>
    </row>
    <row r="53759" spans="39:39">
      <c r="AM53759" s="445"/>
    </row>
    <row r="53760" spans="39:39">
      <c r="AM53760" s="445"/>
    </row>
    <row r="53761" spans="39:39">
      <c r="AM53761" s="445"/>
    </row>
    <row r="53762" spans="39:39">
      <c r="AM53762" s="445"/>
    </row>
    <row r="53763" spans="39:39">
      <c r="AM53763" s="445"/>
    </row>
    <row r="53764" spans="39:39">
      <c r="AM53764" s="445"/>
    </row>
    <row r="53765" spans="39:39">
      <c r="AM53765" s="445"/>
    </row>
    <row r="53766" spans="39:39">
      <c r="AM53766" s="445"/>
    </row>
    <row r="53767" spans="39:39">
      <c r="AM53767" s="445"/>
    </row>
    <row r="53768" spans="39:39">
      <c r="AM53768" s="445"/>
    </row>
    <row r="53769" spans="39:39">
      <c r="AM53769" s="445"/>
    </row>
    <row r="53770" spans="39:39">
      <c r="AM53770" s="445"/>
    </row>
    <row r="53771" spans="39:39">
      <c r="AM53771" s="445"/>
    </row>
    <row r="53772" spans="39:39">
      <c r="AM53772" s="445"/>
    </row>
    <row r="53773" spans="39:39">
      <c r="AM53773" s="445"/>
    </row>
    <row r="53774" spans="39:39">
      <c r="AM53774" s="445"/>
    </row>
    <row r="53775" spans="39:39">
      <c r="AM53775" s="445"/>
    </row>
    <row r="53776" spans="39:39">
      <c r="AM53776" s="445"/>
    </row>
    <row r="53777" spans="39:39">
      <c r="AM53777" s="445"/>
    </row>
    <row r="53778" spans="39:39">
      <c r="AM53778" s="445"/>
    </row>
    <row r="53779" spans="39:39">
      <c r="AM53779" s="445"/>
    </row>
    <row r="53780" spans="39:39">
      <c r="AM53780" s="445"/>
    </row>
    <row r="53781" spans="39:39">
      <c r="AM53781" s="445"/>
    </row>
    <row r="53782" spans="39:39">
      <c r="AM53782" s="445"/>
    </row>
    <row r="53783" spans="39:39">
      <c r="AM53783" s="445"/>
    </row>
    <row r="53784" spans="39:39">
      <c r="AM53784" s="445"/>
    </row>
    <row r="53785" spans="39:39">
      <c r="AM53785" s="445"/>
    </row>
    <row r="53786" spans="39:39">
      <c r="AM53786" s="445"/>
    </row>
    <row r="53787" spans="39:39">
      <c r="AM53787" s="445"/>
    </row>
    <row r="53788" spans="39:39">
      <c r="AM53788" s="445"/>
    </row>
    <row r="53789" spans="39:39">
      <c r="AM53789" s="445"/>
    </row>
    <row r="53790" spans="39:39">
      <c r="AM53790" s="445"/>
    </row>
    <row r="53791" spans="39:39">
      <c r="AM53791" s="445"/>
    </row>
    <row r="53792" spans="39:39">
      <c r="AM53792" s="445"/>
    </row>
    <row r="53793" spans="39:39">
      <c r="AM53793" s="445"/>
    </row>
    <row r="53794" spans="39:39">
      <c r="AM53794" s="445"/>
    </row>
    <row r="53795" spans="39:39">
      <c r="AM53795" s="445"/>
    </row>
    <row r="53796" spans="39:39">
      <c r="AM53796" s="445"/>
    </row>
    <row r="53797" spans="39:39">
      <c r="AM53797" s="445"/>
    </row>
    <row r="53798" spans="39:39">
      <c r="AM53798" s="445"/>
    </row>
    <row r="53799" spans="39:39">
      <c r="AM53799" s="445"/>
    </row>
    <row r="53800" spans="39:39">
      <c r="AM53800" s="445"/>
    </row>
    <row r="53801" spans="39:39">
      <c r="AM53801" s="445"/>
    </row>
    <row r="53802" spans="39:39">
      <c r="AM53802" s="445"/>
    </row>
    <row r="53803" spans="39:39">
      <c r="AM53803" s="445"/>
    </row>
    <row r="53804" spans="39:39">
      <c r="AM53804" s="445"/>
    </row>
    <row r="53805" spans="39:39">
      <c r="AM53805" s="445"/>
    </row>
    <row r="53806" spans="39:39">
      <c r="AM53806" s="445"/>
    </row>
    <row r="53807" spans="39:39">
      <c r="AM53807" s="445"/>
    </row>
    <row r="53808" spans="39:39">
      <c r="AM53808" s="445"/>
    </row>
    <row r="53809" spans="39:39">
      <c r="AM53809" s="445"/>
    </row>
    <row r="53810" spans="39:39">
      <c r="AM53810" s="445"/>
    </row>
    <row r="53811" spans="39:39">
      <c r="AM53811" s="445"/>
    </row>
    <row r="53812" spans="39:39">
      <c r="AM53812" s="445"/>
    </row>
    <row r="53813" spans="39:39">
      <c r="AM53813" s="445"/>
    </row>
    <row r="53814" spans="39:39">
      <c r="AM53814" s="445"/>
    </row>
    <row r="53815" spans="39:39">
      <c r="AM53815" s="445"/>
    </row>
    <row r="53816" spans="39:39">
      <c r="AM53816" s="445"/>
    </row>
    <row r="53817" spans="39:39">
      <c r="AM53817" s="445"/>
    </row>
    <row r="53818" spans="39:39">
      <c r="AM53818" s="445"/>
    </row>
    <row r="53819" spans="39:39">
      <c r="AM53819" s="445"/>
    </row>
    <row r="53820" spans="39:39">
      <c r="AM53820" s="445"/>
    </row>
    <row r="53821" spans="39:39">
      <c r="AM53821" s="445"/>
    </row>
    <row r="53822" spans="39:39">
      <c r="AM53822" s="445"/>
    </row>
    <row r="53823" spans="39:39">
      <c r="AM53823" s="445"/>
    </row>
    <row r="53824" spans="39:39">
      <c r="AM53824" s="445"/>
    </row>
    <row r="53825" spans="39:39">
      <c r="AM53825" s="445"/>
    </row>
    <row r="53826" spans="39:39">
      <c r="AM53826" s="445"/>
    </row>
    <row r="53827" spans="39:39">
      <c r="AM53827" s="445"/>
    </row>
    <row r="53828" spans="39:39">
      <c r="AM53828" s="445"/>
    </row>
    <row r="53829" spans="39:39">
      <c r="AM53829" s="445"/>
    </row>
    <row r="53830" spans="39:39">
      <c r="AM53830" s="445"/>
    </row>
    <row r="53831" spans="39:39">
      <c r="AM53831" s="445"/>
    </row>
    <row r="53832" spans="39:39">
      <c r="AM53832" s="445"/>
    </row>
    <row r="53833" spans="39:39">
      <c r="AM53833" s="445"/>
    </row>
    <row r="53834" spans="39:39">
      <c r="AM53834" s="445"/>
    </row>
    <row r="53835" spans="39:39">
      <c r="AM53835" s="445"/>
    </row>
    <row r="53836" spans="39:39">
      <c r="AM53836" s="445"/>
    </row>
    <row r="53837" spans="39:39">
      <c r="AM53837" s="445"/>
    </row>
    <row r="53838" spans="39:39">
      <c r="AM53838" s="445"/>
    </row>
    <row r="53839" spans="39:39">
      <c r="AM53839" s="445"/>
    </row>
    <row r="53840" spans="39:39">
      <c r="AM53840" s="445"/>
    </row>
    <row r="53841" spans="39:39">
      <c r="AM53841" s="445"/>
    </row>
    <row r="53842" spans="39:39">
      <c r="AM53842" s="445"/>
    </row>
    <row r="53843" spans="39:39">
      <c r="AM53843" s="445"/>
    </row>
    <row r="53844" spans="39:39">
      <c r="AM53844" s="445"/>
    </row>
    <row r="53845" spans="39:39">
      <c r="AM53845" s="445"/>
    </row>
    <row r="53846" spans="39:39">
      <c r="AM53846" s="445"/>
    </row>
    <row r="53847" spans="39:39">
      <c r="AM53847" s="445"/>
    </row>
    <row r="53848" spans="39:39">
      <c r="AM53848" s="445"/>
    </row>
    <row r="53849" spans="39:39">
      <c r="AM53849" s="445"/>
    </row>
    <row r="53850" spans="39:39">
      <c r="AM53850" s="445"/>
    </row>
    <row r="53851" spans="39:39">
      <c r="AM53851" s="445"/>
    </row>
    <row r="53852" spans="39:39">
      <c r="AM53852" s="445"/>
    </row>
    <row r="53853" spans="39:39">
      <c r="AM53853" s="445"/>
    </row>
    <row r="53854" spans="39:39">
      <c r="AM53854" s="445"/>
    </row>
    <row r="53855" spans="39:39">
      <c r="AM53855" s="445"/>
    </row>
    <row r="53856" spans="39:39">
      <c r="AM53856" s="445"/>
    </row>
    <row r="53857" spans="39:39">
      <c r="AM53857" s="445"/>
    </row>
    <row r="53858" spans="39:39">
      <c r="AM53858" s="445"/>
    </row>
    <row r="53859" spans="39:39">
      <c r="AM53859" s="445"/>
    </row>
    <row r="53860" spans="39:39">
      <c r="AM53860" s="445"/>
    </row>
    <row r="53861" spans="39:39">
      <c r="AM53861" s="445"/>
    </row>
    <row r="53862" spans="39:39">
      <c r="AM53862" s="445"/>
    </row>
    <row r="53863" spans="39:39">
      <c r="AM53863" s="445"/>
    </row>
    <row r="53864" spans="39:39">
      <c r="AM53864" s="445"/>
    </row>
    <row r="53865" spans="39:39">
      <c r="AM53865" s="445"/>
    </row>
    <row r="53866" spans="39:39">
      <c r="AM53866" s="445"/>
    </row>
    <row r="53867" spans="39:39">
      <c r="AM53867" s="445"/>
    </row>
    <row r="53868" spans="39:39">
      <c r="AM53868" s="445"/>
    </row>
    <row r="53869" spans="39:39">
      <c r="AM53869" s="445"/>
    </row>
    <row r="53870" spans="39:39">
      <c r="AM53870" s="445"/>
    </row>
    <row r="53871" spans="39:39">
      <c r="AM53871" s="445"/>
    </row>
    <row r="53872" spans="39:39">
      <c r="AM53872" s="445"/>
    </row>
    <row r="53873" spans="39:39">
      <c r="AM53873" s="445"/>
    </row>
    <row r="53874" spans="39:39">
      <c r="AM53874" s="445"/>
    </row>
    <row r="53875" spans="39:39">
      <c r="AM53875" s="445"/>
    </row>
    <row r="53876" spans="39:39">
      <c r="AM53876" s="445"/>
    </row>
    <row r="53877" spans="39:39">
      <c r="AM53877" s="445"/>
    </row>
    <row r="53878" spans="39:39">
      <c r="AM53878" s="445"/>
    </row>
    <row r="53879" spans="39:39">
      <c r="AM53879" s="445"/>
    </row>
    <row r="53880" spans="39:39">
      <c r="AM53880" s="445"/>
    </row>
    <row r="53881" spans="39:39">
      <c r="AM53881" s="445"/>
    </row>
    <row r="53882" spans="39:39">
      <c r="AM53882" s="445"/>
    </row>
    <row r="53883" spans="39:39">
      <c r="AM53883" s="445"/>
    </row>
    <row r="53884" spans="39:39">
      <c r="AM53884" s="445"/>
    </row>
    <row r="53885" spans="39:39">
      <c r="AM53885" s="445"/>
    </row>
    <row r="53886" spans="39:39">
      <c r="AM53886" s="445"/>
    </row>
    <row r="53887" spans="39:39">
      <c r="AM53887" s="445"/>
    </row>
    <row r="53888" spans="39:39">
      <c r="AM53888" s="445"/>
    </row>
    <row r="53889" spans="39:39">
      <c r="AM53889" s="445"/>
    </row>
    <row r="53890" spans="39:39">
      <c r="AM53890" s="445"/>
    </row>
    <row r="53891" spans="39:39">
      <c r="AM53891" s="445"/>
    </row>
    <row r="53892" spans="39:39">
      <c r="AM53892" s="445"/>
    </row>
    <row r="53893" spans="39:39">
      <c r="AM53893" s="445"/>
    </row>
    <row r="53894" spans="39:39">
      <c r="AM53894" s="445"/>
    </row>
    <row r="53895" spans="39:39">
      <c r="AM53895" s="445"/>
    </row>
    <row r="53896" spans="39:39">
      <c r="AM53896" s="445"/>
    </row>
    <row r="53897" spans="39:39">
      <c r="AM53897" s="445"/>
    </row>
    <row r="53898" spans="39:39">
      <c r="AM53898" s="445"/>
    </row>
    <row r="53899" spans="39:39">
      <c r="AM53899" s="445"/>
    </row>
    <row r="53900" spans="39:39">
      <c r="AM53900" s="445"/>
    </row>
    <row r="53901" spans="39:39">
      <c r="AM53901" s="445"/>
    </row>
    <row r="53902" spans="39:39">
      <c r="AM53902" s="445"/>
    </row>
    <row r="53903" spans="39:39">
      <c r="AM53903" s="445"/>
    </row>
    <row r="53904" spans="39:39">
      <c r="AM53904" s="445"/>
    </row>
    <row r="53905" spans="39:39">
      <c r="AM53905" s="445"/>
    </row>
    <row r="53906" spans="39:39">
      <c r="AM53906" s="445"/>
    </row>
    <row r="53907" spans="39:39">
      <c r="AM53907" s="445"/>
    </row>
    <row r="53908" spans="39:39">
      <c r="AM53908" s="445"/>
    </row>
    <row r="53909" spans="39:39">
      <c r="AM53909" s="445"/>
    </row>
    <row r="53910" spans="39:39">
      <c r="AM53910" s="445"/>
    </row>
    <row r="53911" spans="39:39">
      <c r="AM53911" s="445"/>
    </row>
    <row r="53912" spans="39:39">
      <c r="AM53912" s="445"/>
    </row>
    <row r="53913" spans="39:39">
      <c r="AM53913" s="445"/>
    </row>
    <row r="53914" spans="39:39">
      <c r="AM53914" s="445"/>
    </row>
    <row r="53915" spans="39:39">
      <c r="AM53915" s="445"/>
    </row>
    <row r="53916" spans="39:39">
      <c r="AM53916" s="445"/>
    </row>
    <row r="53917" spans="39:39">
      <c r="AM53917" s="445"/>
    </row>
    <row r="53918" spans="39:39">
      <c r="AM53918" s="445"/>
    </row>
    <row r="53919" spans="39:39">
      <c r="AM53919" s="445"/>
    </row>
    <row r="53920" spans="39:39">
      <c r="AM53920" s="445"/>
    </row>
    <row r="53921" spans="39:39">
      <c r="AM53921" s="445"/>
    </row>
    <row r="53922" spans="39:39">
      <c r="AM53922" s="445"/>
    </row>
    <row r="53923" spans="39:39">
      <c r="AM53923" s="445"/>
    </row>
    <row r="53924" spans="39:39">
      <c r="AM53924" s="445"/>
    </row>
    <row r="53925" spans="39:39">
      <c r="AM53925" s="445"/>
    </row>
    <row r="53926" spans="39:39">
      <c r="AM53926" s="445"/>
    </row>
    <row r="53927" spans="39:39">
      <c r="AM53927" s="445"/>
    </row>
    <row r="53928" spans="39:39">
      <c r="AM53928" s="445"/>
    </row>
    <row r="53929" spans="39:39">
      <c r="AM53929" s="445"/>
    </row>
    <row r="53930" spans="39:39">
      <c r="AM53930" s="445"/>
    </row>
    <row r="53931" spans="39:39">
      <c r="AM53931" s="445"/>
    </row>
    <row r="53932" spans="39:39">
      <c r="AM53932" s="445"/>
    </row>
    <row r="53933" spans="39:39">
      <c r="AM53933" s="445"/>
    </row>
    <row r="53934" spans="39:39">
      <c r="AM53934" s="445"/>
    </row>
    <row r="53935" spans="39:39">
      <c r="AM53935" s="445"/>
    </row>
    <row r="53936" spans="39:39">
      <c r="AM53936" s="445"/>
    </row>
    <row r="53937" spans="39:39">
      <c r="AM53937" s="445"/>
    </row>
    <row r="53938" spans="39:39">
      <c r="AM53938" s="445"/>
    </row>
    <row r="53939" spans="39:39">
      <c r="AM53939" s="445"/>
    </row>
    <row r="53940" spans="39:39">
      <c r="AM53940" s="445"/>
    </row>
    <row r="53941" spans="39:39">
      <c r="AM53941" s="445"/>
    </row>
    <row r="53942" spans="39:39">
      <c r="AM53942" s="445"/>
    </row>
    <row r="53943" spans="39:39">
      <c r="AM53943" s="445"/>
    </row>
    <row r="53944" spans="39:39">
      <c r="AM53944" s="445"/>
    </row>
    <row r="53945" spans="39:39">
      <c r="AM53945" s="445"/>
    </row>
    <row r="53946" spans="39:39">
      <c r="AM53946" s="445"/>
    </row>
    <row r="53947" spans="39:39">
      <c r="AM53947" s="445"/>
    </row>
    <row r="53948" spans="39:39">
      <c r="AM53948" s="445"/>
    </row>
    <row r="53949" spans="39:39">
      <c r="AM53949" s="445"/>
    </row>
    <row r="53950" spans="39:39">
      <c r="AM53950" s="445"/>
    </row>
    <row r="53951" spans="39:39">
      <c r="AM53951" s="445"/>
    </row>
    <row r="53952" spans="39:39">
      <c r="AM53952" s="445"/>
    </row>
    <row r="53953" spans="39:39">
      <c r="AM53953" s="445"/>
    </row>
    <row r="53954" spans="39:39">
      <c r="AM53954" s="445"/>
    </row>
    <row r="53955" spans="39:39">
      <c r="AM53955" s="445"/>
    </row>
    <row r="53956" spans="39:39">
      <c r="AM53956" s="445"/>
    </row>
    <row r="53957" spans="39:39">
      <c r="AM53957" s="445"/>
    </row>
    <row r="53958" spans="39:39">
      <c r="AM53958" s="445"/>
    </row>
    <row r="53959" spans="39:39">
      <c r="AM53959" s="445"/>
    </row>
    <row r="53960" spans="39:39">
      <c r="AM53960" s="445"/>
    </row>
    <row r="53961" spans="39:39">
      <c r="AM53961" s="445"/>
    </row>
    <row r="53962" spans="39:39">
      <c r="AM53962" s="445"/>
    </row>
    <row r="53963" spans="39:39">
      <c r="AM53963" s="445"/>
    </row>
    <row r="53964" spans="39:39">
      <c r="AM53964" s="445"/>
    </row>
    <row r="53965" spans="39:39">
      <c r="AM53965" s="445"/>
    </row>
    <row r="53966" spans="39:39">
      <c r="AM53966" s="445"/>
    </row>
    <row r="53967" spans="39:39">
      <c r="AM53967" s="445"/>
    </row>
    <row r="53968" spans="39:39">
      <c r="AM53968" s="445"/>
    </row>
    <row r="53969" spans="39:39">
      <c r="AM53969" s="445"/>
    </row>
    <row r="53970" spans="39:39">
      <c r="AM53970" s="445"/>
    </row>
    <row r="53971" spans="39:39">
      <c r="AM53971" s="445"/>
    </row>
    <row r="53972" spans="39:39">
      <c r="AM53972" s="445"/>
    </row>
    <row r="53973" spans="39:39">
      <c r="AM53973" s="445"/>
    </row>
    <row r="53974" spans="39:39">
      <c r="AM53974" s="445"/>
    </row>
    <row r="53975" spans="39:39">
      <c r="AM53975" s="445"/>
    </row>
    <row r="53976" spans="39:39">
      <c r="AM53976" s="445"/>
    </row>
    <row r="53977" spans="39:39">
      <c r="AM53977" s="445"/>
    </row>
    <row r="53978" spans="39:39">
      <c r="AM53978" s="445"/>
    </row>
    <row r="53979" spans="39:39">
      <c r="AM53979" s="445"/>
    </row>
    <row r="53980" spans="39:39">
      <c r="AM53980" s="445"/>
    </row>
    <row r="53981" spans="39:39">
      <c r="AM53981" s="445"/>
    </row>
    <row r="53982" spans="39:39">
      <c r="AM53982" s="445"/>
    </row>
    <row r="53983" spans="39:39">
      <c r="AM53983" s="445"/>
    </row>
    <row r="53984" spans="39:39">
      <c r="AM53984" s="445"/>
    </row>
    <row r="53985" spans="39:39">
      <c r="AM53985" s="445"/>
    </row>
    <row r="53986" spans="39:39">
      <c r="AM53986" s="445"/>
    </row>
    <row r="53987" spans="39:39">
      <c r="AM53987" s="445"/>
    </row>
    <row r="53988" spans="39:39">
      <c r="AM53988" s="445"/>
    </row>
    <row r="53989" spans="39:39">
      <c r="AM53989" s="445"/>
    </row>
    <row r="53990" spans="39:39">
      <c r="AM53990" s="445"/>
    </row>
    <row r="53991" spans="39:39">
      <c r="AM53991" s="445"/>
    </row>
    <row r="53992" spans="39:39">
      <c r="AM53992" s="445"/>
    </row>
    <row r="53993" spans="39:39">
      <c r="AM53993" s="445"/>
    </row>
    <row r="53994" spans="39:39">
      <c r="AM53994" s="445"/>
    </row>
    <row r="53995" spans="39:39">
      <c r="AM53995" s="445"/>
    </row>
    <row r="53996" spans="39:39">
      <c r="AM53996" s="445"/>
    </row>
    <row r="53997" spans="39:39">
      <c r="AM53997" s="445"/>
    </row>
    <row r="53998" spans="39:39">
      <c r="AM53998" s="445"/>
    </row>
    <row r="53999" spans="39:39">
      <c r="AM53999" s="445"/>
    </row>
    <row r="54000" spans="39:39">
      <c r="AM54000" s="445"/>
    </row>
    <row r="54001" spans="39:39">
      <c r="AM54001" s="445"/>
    </row>
    <row r="54002" spans="39:39">
      <c r="AM54002" s="445"/>
    </row>
    <row r="54003" spans="39:39">
      <c r="AM54003" s="445"/>
    </row>
    <row r="54004" spans="39:39">
      <c r="AM54004" s="445"/>
    </row>
    <row r="54005" spans="39:39">
      <c r="AM54005" s="445"/>
    </row>
    <row r="54006" spans="39:39">
      <c r="AM54006" s="445"/>
    </row>
    <row r="54007" spans="39:39">
      <c r="AM54007" s="445"/>
    </row>
    <row r="54008" spans="39:39">
      <c r="AM54008" s="445"/>
    </row>
    <row r="54009" spans="39:39">
      <c r="AM54009" s="445"/>
    </row>
    <row r="54010" spans="39:39">
      <c r="AM54010" s="445"/>
    </row>
    <row r="54011" spans="39:39">
      <c r="AM54011" s="445"/>
    </row>
    <row r="54012" spans="39:39">
      <c r="AM54012" s="445"/>
    </row>
    <row r="54013" spans="39:39">
      <c r="AM54013" s="445"/>
    </row>
    <row r="54014" spans="39:39">
      <c r="AM54014" s="445"/>
    </row>
    <row r="54015" spans="39:39">
      <c r="AM54015" s="445"/>
    </row>
    <row r="54016" spans="39:39">
      <c r="AM54016" s="445"/>
    </row>
    <row r="54017" spans="39:39">
      <c r="AM54017" s="445"/>
    </row>
    <row r="54018" spans="39:39">
      <c r="AM54018" s="445"/>
    </row>
    <row r="54019" spans="39:39">
      <c r="AM54019" s="445"/>
    </row>
    <row r="54020" spans="39:39">
      <c r="AM54020" s="445"/>
    </row>
    <row r="54021" spans="39:39">
      <c r="AM54021" s="445"/>
    </row>
    <row r="54022" spans="39:39">
      <c r="AM54022" s="445"/>
    </row>
    <row r="54023" spans="39:39">
      <c r="AM54023" s="445"/>
    </row>
    <row r="54024" spans="39:39">
      <c r="AM54024" s="445"/>
    </row>
    <row r="54025" spans="39:39">
      <c r="AM54025" s="445"/>
    </row>
    <row r="54026" spans="39:39">
      <c r="AM54026" s="445"/>
    </row>
    <row r="54027" spans="39:39">
      <c r="AM54027" s="445"/>
    </row>
    <row r="54028" spans="39:39">
      <c r="AM54028" s="445"/>
    </row>
    <row r="54029" spans="39:39">
      <c r="AM54029" s="445"/>
    </row>
    <row r="54030" spans="39:39">
      <c r="AM54030" s="445"/>
    </row>
    <row r="54031" spans="39:39">
      <c r="AM54031" s="445"/>
    </row>
    <row r="54032" spans="39:39">
      <c r="AM54032" s="445"/>
    </row>
    <row r="54033" spans="39:39">
      <c r="AM54033" s="445"/>
    </row>
    <row r="54034" spans="39:39">
      <c r="AM54034" s="445"/>
    </row>
    <row r="54035" spans="39:39">
      <c r="AM54035" s="445"/>
    </row>
    <row r="54036" spans="39:39">
      <c r="AM54036" s="445"/>
    </row>
    <row r="54037" spans="39:39">
      <c r="AM54037" s="445"/>
    </row>
    <row r="54038" spans="39:39">
      <c r="AM54038" s="445"/>
    </row>
    <row r="54039" spans="39:39">
      <c r="AM54039" s="445"/>
    </row>
    <row r="54040" spans="39:39">
      <c r="AM54040" s="445"/>
    </row>
    <row r="54041" spans="39:39">
      <c r="AM54041" s="445"/>
    </row>
    <row r="54042" spans="39:39">
      <c r="AM54042" s="445"/>
    </row>
    <row r="54043" spans="39:39">
      <c r="AM54043" s="445"/>
    </row>
    <row r="54044" spans="39:39">
      <c r="AM54044" s="445"/>
    </row>
    <row r="54045" spans="39:39">
      <c r="AM54045" s="445"/>
    </row>
    <row r="54046" spans="39:39">
      <c r="AM54046" s="445"/>
    </row>
    <row r="54047" spans="39:39">
      <c r="AM54047" s="445"/>
    </row>
    <row r="54048" spans="39:39">
      <c r="AM54048" s="445"/>
    </row>
    <row r="54049" spans="39:39">
      <c r="AM54049" s="445"/>
    </row>
    <row r="54050" spans="39:39">
      <c r="AM54050" s="445"/>
    </row>
    <row r="54051" spans="39:39">
      <c r="AM54051" s="445"/>
    </row>
    <row r="54052" spans="39:39">
      <c r="AM54052" s="445"/>
    </row>
    <row r="54053" spans="39:39">
      <c r="AM54053" s="445"/>
    </row>
    <row r="54054" spans="39:39">
      <c r="AM54054" s="445"/>
    </row>
    <row r="54055" spans="39:39">
      <c r="AM54055" s="445"/>
    </row>
    <row r="54056" spans="39:39">
      <c r="AM54056" s="445"/>
    </row>
    <row r="54057" spans="39:39">
      <c r="AM54057" s="445"/>
    </row>
    <row r="54058" spans="39:39">
      <c r="AM54058" s="445"/>
    </row>
    <row r="54059" spans="39:39">
      <c r="AM54059" s="445"/>
    </row>
    <row r="54060" spans="39:39">
      <c r="AM54060" s="445"/>
    </row>
    <row r="54061" spans="39:39">
      <c r="AM54061" s="445"/>
    </row>
    <row r="54062" spans="39:39">
      <c r="AM54062" s="445"/>
    </row>
    <row r="54063" spans="39:39">
      <c r="AM54063" s="445"/>
    </row>
    <row r="54064" spans="39:39">
      <c r="AM54064" s="445"/>
    </row>
    <row r="54065" spans="39:39">
      <c r="AM54065" s="445"/>
    </row>
    <row r="54066" spans="39:39">
      <c r="AM54066" s="445"/>
    </row>
    <row r="54067" spans="39:39">
      <c r="AM54067" s="445"/>
    </row>
    <row r="54068" spans="39:39">
      <c r="AM54068" s="445"/>
    </row>
    <row r="54069" spans="39:39">
      <c r="AM54069" s="445"/>
    </row>
    <row r="54070" spans="39:39">
      <c r="AM54070" s="445"/>
    </row>
    <row r="54071" spans="39:39">
      <c r="AM54071" s="445"/>
    </row>
    <row r="54072" spans="39:39">
      <c r="AM54072" s="445"/>
    </row>
    <row r="54073" spans="39:39">
      <c r="AM54073" s="445"/>
    </row>
    <row r="54074" spans="39:39">
      <c r="AM54074" s="445"/>
    </row>
    <row r="54075" spans="39:39">
      <c r="AM54075" s="445"/>
    </row>
    <row r="54076" spans="39:39">
      <c r="AM54076" s="445"/>
    </row>
    <row r="54077" spans="39:39">
      <c r="AM54077" s="445"/>
    </row>
    <row r="54078" spans="39:39">
      <c r="AM54078" s="445"/>
    </row>
    <row r="54079" spans="39:39">
      <c r="AM54079" s="445"/>
    </row>
    <row r="54080" spans="39:39">
      <c r="AM54080" s="445"/>
    </row>
    <row r="54081" spans="39:39">
      <c r="AM54081" s="445"/>
    </row>
    <row r="54082" spans="39:39">
      <c r="AM54082" s="445"/>
    </row>
    <row r="54083" spans="39:39">
      <c r="AM54083" s="445"/>
    </row>
    <row r="54084" spans="39:39">
      <c r="AM54084" s="445"/>
    </row>
    <row r="54085" spans="39:39">
      <c r="AM54085" s="445"/>
    </row>
    <row r="54086" spans="39:39">
      <c r="AM54086" s="445"/>
    </row>
    <row r="54087" spans="39:39">
      <c r="AM54087" s="445"/>
    </row>
    <row r="54088" spans="39:39">
      <c r="AM54088" s="445"/>
    </row>
    <row r="54089" spans="39:39">
      <c r="AM54089" s="445"/>
    </row>
    <row r="54090" spans="39:39">
      <c r="AM54090" s="445"/>
    </row>
    <row r="54091" spans="39:39">
      <c r="AM54091" s="445"/>
    </row>
    <row r="54092" spans="39:39">
      <c r="AM54092" s="445"/>
    </row>
    <row r="54093" spans="39:39">
      <c r="AM54093" s="445"/>
    </row>
    <row r="54094" spans="39:39">
      <c r="AM54094" s="445"/>
    </row>
    <row r="54095" spans="39:39">
      <c r="AM54095" s="445"/>
    </row>
    <row r="54096" spans="39:39">
      <c r="AM54096" s="445"/>
    </row>
    <row r="54097" spans="39:39">
      <c r="AM54097" s="445"/>
    </row>
    <row r="54098" spans="39:39">
      <c r="AM54098" s="445"/>
    </row>
    <row r="54099" spans="39:39">
      <c r="AM54099" s="445"/>
    </row>
    <row r="54100" spans="39:39">
      <c r="AM54100" s="445"/>
    </row>
    <row r="54101" spans="39:39">
      <c r="AM54101" s="445"/>
    </row>
    <row r="54102" spans="39:39">
      <c r="AM54102" s="445"/>
    </row>
    <row r="54103" spans="39:39">
      <c r="AM54103" s="445"/>
    </row>
    <row r="54104" spans="39:39">
      <c r="AM54104" s="445"/>
    </row>
    <row r="54105" spans="39:39">
      <c r="AM54105" s="445"/>
    </row>
    <row r="54106" spans="39:39">
      <c r="AM54106" s="445"/>
    </row>
    <row r="54107" spans="39:39">
      <c r="AM54107" s="445"/>
    </row>
    <row r="54108" spans="39:39">
      <c r="AM54108" s="445"/>
    </row>
    <row r="54109" spans="39:39">
      <c r="AM54109" s="445"/>
    </row>
    <row r="54110" spans="39:39">
      <c r="AM54110" s="445"/>
    </row>
    <row r="54111" spans="39:39">
      <c r="AM54111" s="445"/>
    </row>
    <row r="54112" spans="39:39">
      <c r="AM54112" s="445"/>
    </row>
    <row r="54113" spans="39:39">
      <c r="AM54113" s="445"/>
    </row>
    <row r="54114" spans="39:39">
      <c r="AM54114" s="445"/>
    </row>
    <row r="54115" spans="39:39">
      <c r="AM54115" s="445"/>
    </row>
    <row r="54116" spans="39:39">
      <c r="AM54116" s="445"/>
    </row>
    <row r="54117" spans="39:39">
      <c r="AM54117" s="445"/>
    </row>
    <row r="54118" spans="39:39">
      <c r="AM54118" s="445"/>
    </row>
    <row r="54119" spans="39:39">
      <c r="AM54119" s="445"/>
    </row>
    <row r="54120" spans="39:39">
      <c r="AM54120" s="445"/>
    </row>
    <row r="54121" spans="39:39">
      <c r="AM54121" s="445"/>
    </row>
    <row r="54122" spans="39:39">
      <c r="AM54122" s="445"/>
    </row>
    <row r="54123" spans="39:39">
      <c r="AM54123" s="445"/>
    </row>
    <row r="54124" spans="39:39">
      <c r="AM54124" s="445"/>
    </row>
    <row r="54125" spans="39:39">
      <c r="AM54125" s="445"/>
    </row>
    <row r="54126" spans="39:39">
      <c r="AM54126" s="445"/>
    </row>
    <row r="54127" spans="39:39">
      <c r="AM54127" s="445"/>
    </row>
    <row r="54128" spans="39:39">
      <c r="AM54128" s="445"/>
    </row>
    <row r="54129" spans="39:39">
      <c r="AM54129" s="445"/>
    </row>
    <row r="54130" spans="39:39">
      <c r="AM54130" s="445"/>
    </row>
    <row r="54131" spans="39:39">
      <c r="AM54131" s="445"/>
    </row>
    <row r="54132" spans="39:39">
      <c r="AM54132" s="445"/>
    </row>
    <row r="54133" spans="39:39">
      <c r="AM54133" s="445"/>
    </row>
    <row r="54134" spans="39:39">
      <c r="AM54134" s="445"/>
    </row>
    <row r="54135" spans="39:39">
      <c r="AM54135" s="445"/>
    </row>
    <row r="54136" spans="39:39">
      <c r="AM54136" s="445"/>
    </row>
    <row r="54137" spans="39:39">
      <c r="AM54137" s="445"/>
    </row>
    <row r="54138" spans="39:39">
      <c r="AM54138" s="445"/>
    </row>
    <row r="54139" spans="39:39">
      <c r="AM54139" s="445"/>
    </row>
    <row r="54140" spans="39:39">
      <c r="AM54140" s="445"/>
    </row>
    <row r="54141" spans="39:39">
      <c r="AM54141" s="445"/>
    </row>
    <row r="54142" spans="39:39">
      <c r="AM54142" s="445"/>
    </row>
    <row r="54143" spans="39:39">
      <c r="AM54143" s="445"/>
    </row>
    <row r="54144" spans="39:39">
      <c r="AM54144" s="445"/>
    </row>
    <row r="54145" spans="39:39">
      <c r="AM54145" s="445"/>
    </row>
    <row r="54146" spans="39:39">
      <c r="AM54146" s="445"/>
    </row>
    <row r="54147" spans="39:39">
      <c r="AM54147" s="445"/>
    </row>
    <row r="54148" spans="39:39">
      <c r="AM54148" s="445"/>
    </row>
    <row r="54149" spans="39:39">
      <c r="AM54149" s="445"/>
    </row>
    <row r="54150" spans="39:39">
      <c r="AM54150" s="445"/>
    </row>
    <row r="54151" spans="39:39">
      <c r="AM54151" s="445"/>
    </row>
    <row r="54152" spans="39:39">
      <c r="AM54152" s="445"/>
    </row>
    <row r="54153" spans="39:39">
      <c r="AM54153" s="445"/>
    </row>
    <row r="54154" spans="39:39">
      <c r="AM54154" s="445"/>
    </row>
    <row r="54155" spans="39:39">
      <c r="AM54155" s="445"/>
    </row>
    <row r="54156" spans="39:39">
      <c r="AM54156" s="445"/>
    </row>
    <row r="54157" spans="39:39">
      <c r="AM54157" s="445"/>
    </row>
    <row r="54158" spans="39:39">
      <c r="AM54158" s="445"/>
    </row>
    <row r="54159" spans="39:39">
      <c r="AM54159" s="445"/>
    </row>
    <row r="54160" spans="39:39">
      <c r="AM54160" s="445"/>
    </row>
    <row r="54161" spans="39:39">
      <c r="AM54161" s="445"/>
    </row>
    <row r="54162" spans="39:39">
      <c r="AM54162" s="445"/>
    </row>
    <row r="54163" spans="39:39">
      <c r="AM54163" s="445"/>
    </row>
    <row r="54164" spans="39:39">
      <c r="AM54164" s="445"/>
    </row>
    <row r="54165" spans="39:39">
      <c r="AM54165" s="445"/>
    </row>
    <row r="54166" spans="39:39">
      <c r="AM54166" s="445"/>
    </row>
    <row r="54167" spans="39:39">
      <c r="AM54167" s="445"/>
    </row>
    <row r="54168" spans="39:39">
      <c r="AM54168" s="445"/>
    </row>
    <row r="54169" spans="39:39">
      <c r="AM54169" s="445"/>
    </row>
    <row r="54170" spans="39:39">
      <c r="AM54170" s="445"/>
    </row>
    <row r="54171" spans="39:39">
      <c r="AM54171" s="445"/>
    </row>
    <row r="54172" spans="39:39">
      <c r="AM54172" s="445"/>
    </row>
    <row r="54173" spans="39:39">
      <c r="AM54173" s="445"/>
    </row>
    <row r="54174" spans="39:39">
      <c r="AM54174" s="445"/>
    </row>
    <row r="54175" spans="39:39">
      <c r="AM54175" s="445"/>
    </row>
    <row r="54176" spans="39:39">
      <c r="AM54176" s="445"/>
    </row>
    <row r="54177" spans="39:39">
      <c r="AM54177" s="445"/>
    </row>
    <row r="54178" spans="39:39">
      <c r="AM54178" s="445"/>
    </row>
    <row r="54179" spans="39:39">
      <c r="AM54179" s="445"/>
    </row>
    <row r="54180" spans="39:39">
      <c r="AM54180" s="445"/>
    </row>
    <row r="54181" spans="39:39">
      <c r="AM54181" s="445"/>
    </row>
    <row r="54182" spans="39:39">
      <c r="AM54182" s="445"/>
    </row>
    <row r="54183" spans="39:39">
      <c r="AM54183" s="445"/>
    </row>
    <row r="54184" spans="39:39">
      <c r="AM54184" s="445"/>
    </row>
    <row r="54185" spans="39:39">
      <c r="AM54185" s="445"/>
    </row>
    <row r="54186" spans="39:39">
      <c r="AM54186" s="445"/>
    </row>
    <row r="54187" spans="39:39">
      <c r="AM54187" s="445"/>
    </row>
    <row r="54188" spans="39:39">
      <c r="AM54188" s="445"/>
    </row>
    <row r="54189" spans="39:39">
      <c r="AM54189" s="445"/>
    </row>
    <row r="54190" spans="39:39">
      <c r="AM54190" s="445"/>
    </row>
    <row r="54191" spans="39:39">
      <c r="AM54191" s="445"/>
    </row>
    <row r="54192" spans="39:39">
      <c r="AM54192" s="445"/>
    </row>
    <row r="54193" spans="39:39">
      <c r="AM54193" s="445"/>
    </row>
    <row r="54194" spans="39:39">
      <c r="AM54194" s="445"/>
    </row>
    <row r="54195" spans="39:39">
      <c r="AM54195" s="445"/>
    </row>
    <row r="54196" spans="39:39">
      <c r="AM54196" s="445"/>
    </row>
    <row r="54197" spans="39:39">
      <c r="AM54197" s="445"/>
    </row>
    <row r="54198" spans="39:39">
      <c r="AM54198" s="445"/>
    </row>
    <row r="54199" spans="39:39">
      <c r="AM54199" s="445"/>
    </row>
    <row r="54200" spans="39:39">
      <c r="AM54200" s="445"/>
    </row>
    <row r="54201" spans="39:39">
      <c r="AM54201" s="445"/>
    </row>
    <row r="54202" spans="39:39">
      <c r="AM54202" s="445"/>
    </row>
    <row r="54203" spans="39:39">
      <c r="AM54203" s="445"/>
    </row>
    <row r="54204" spans="39:39">
      <c r="AM54204" s="445"/>
    </row>
    <row r="54205" spans="39:39">
      <c r="AM54205" s="445"/>
    </row>
    <row r="54206" spans="39:39">
      <c r="AM54206" s="445"/>
    </row>
    <row r="54207" spans="39:39">
      <c r="AM54207" s="445"/>
    </row>
    <row r="54208" spans="39:39">
      <c r="AM54208" s="445"/>
    </row>
    <row r="54209" spans="39:39">
      <c r="AM54209" s="445"/>
    </row>
    <row r="54210" spans="39:39">
      <c r="AM54210" s="445"/>
    </row>
    <row r="54211" spans="39:39">
      <c r="AM54211" s="445"/>
    </row>
    <row r="54212" spans="39:39">
      <c r="AM54212" s="445"/>
    </row>
    <row r="54213" spans="39:39">
      <c r="AM54213" s="445"/>
    </row>
    <row r="54214" spans="39:39">
      <c r="AM54214" s="445"/>
    </row>
    <row r="54215" spans="39:39">
      <c r="AM54215" s="445"/>
    </row>
    <row r="54216" spans="39:39">
      <c r="AM54216" s="445"/>
    </row>
    <row r="54217" spans="39:39">
      <c r="AM54217" s="445"/>
    </row>
    <row r="54218" spans="39:39">
      <c r="AM54218" s="445"/>
    </row>
    <row r="54219" spans="39:39">
      <c r="AM54219" s="445"/>
    </row>
    <row r="54220" spans="39:39">
      <c r="AM54220" s="445"/>
    </row>
    <row r="54221" spans="39:39">
      <c r="AM54221" s="445"/>
    </row>
    <row r="54222" spans="39:39">
      <c r="AM54222" s="445"/>
    </row>
    <row r="54223" spans="39:39">
      <c r="AM54223" s="445"/>
    </row>
    <row r="54224" spans="39:39">
      <c r="AM54224" s="445"/>
    </row>
    <row r="54225" spans="39:39">
      <c r="AM54225" s="445"/>
    </row>
    <row r="54226" spans="39:39">
      <c r="AM54226" s="445"/>
    </row>
    <row r="54227" spans="39:39">
      <c r="AM54227" s="445"/>
    </row>
    <row r="54228" spans="39:39">
      <c r="AM54228" s="445"/>
    </row>
    <row r="54229" spans="39:39">
      <c r="AM54229" s="445"/>
    </row>
    <row r="54230" spans="39:39">
      <c r="AM54230" s="445"/>
    </row>
    <row r="54231" spans="39:39">
      <c r="AM54231" s="445"/>
    </row>
    <row r="54232" spans="39:39">
      <c r="AM54232" s="445"/>
    </row>
    <row r="54233" spans="39:39">
      <c r="AM54233" s="445"/>
    </row>
    <row r="54234" spans="39:39">
      <c r="AM54234" s="445"/>
    </row>
    <row r="54235" spans="39:39">
      <c r="AM54235" s="445"/>
    </row>
    <row r="54236" spans="39:39">
      <c r="AM54236" s="445"/>
    </row>
    <row r="54237" spans="39:39">
      <c r="AM54237" s="445"/>
    </row>
    <row r="54238" spans="39:39">
      <c r="AM54238" s="445"/>
    </row>
    <row r="54239" spans="39:39">
      <c r="AM54239" s="445"/>
    </row>
    <row r="54240" spans="39:39">
      <c r="AM54240" s="445"/>
    </row>
    <row r="54241" spans="39:39">
      <c r="AM54241" s="445"/>
    </row>
    <row r="54242" spans="39:39">
      <c r="AM54242" s="445"/>
    </row>
    <row r="54243" spans="39:39">
      <c r="AM54243" s="445"/>
    </row>
    <row r="54244" spans="39:39">
      <c r="AM54244" s="445"/>
    </row>
    <row r="54245" spans="39:39">
      <c r="AM54245" s="445"/>
    </row>
    <row r="54246" spans="39:39">
      <c r="AM54246" s="445"/>
    </row>
    <row r="54247" spans="39:39">
      <c r="AM54247" s="445"/>
    </row>
    <row r="54248" spans="39:39">
      <c r="AM54248" s="445"/>
    </row>
    <row r="54249" spans="39:39">
      <c r="AM54249" s="445"/>
    </row>
    <row r="54250" spans="39:39">
      <c r="AM54250" s="445"/>
    </row>
    <row r="54251" spans="39:39">
      <c r="AM54251" s="445"/>
    </row>
    <row r="54252" spans="39:39">
      <c r="AM54252" s="445"/>
    </row>
    <row r="54253" spans="39:39">
      <c r="AM54253" s="445"/>
    </row>
    <row r="54254" spans="39:39">
      <c r="AM54254" s="445"/>
    </row>
    <row r="54255" spans="39:39">
      <c r="AM54255" s="445"/>
    </row>
    <row r="54256" spans="39:39">
      <c r="AM54256" s="445"/>
    </row>
    <row r="54257" spans="39:39">
      <c r="AM54257" s="445"/>
    </row>
    <row r="54258" spans="39:39">
      <c r="AM54258" s="445"/>
    </row>
    <row r="54259" spans="39:39">
      <c r="AM54259" s="445"/>
    </row>
    <row r="54260" spans="39:39">
      <c r="AM54260" s="445"/>
    </row>
    <row r="54261" spans="39:39">
      <c r="AM54261" s="445"/>
    </row>
    <row r="54262" spans="39:39">
      <c r="AM54262" s="445"/>
    </row>
    <row r="54263" spans="39:39">
      <c r="AM54263" s="445"/>
    </row>
    <row r="54264" spans="39:39">
      <c r="AM54264" s="445"/>
    </row>
    <row r="54265" spans="39:39">
      <c r="AM54265" s="445"/>
    </row>
    <row r="54266" spans="39:39">
      <c r="AM54266" s="445"/>
    </row>
    <row r="54267" spans="39:39">
      <c r="AM54267" s="445"/>
    </row>
    <row r="54268" spans="39:39">
      <c r="AM54268" s="445"/>
    </row>
    <row r="54269" spans="39:39">
      <c r="AM54269" s="445"/>
    </row>
    <row r="54270" spans="39:39">
      <c r="AM54270" s="445"/>
    </row>
    <row r="54271" spans="39:39">
      <c r="AM54271" s="445"/>
    </row>
    <row r="54272" spans="39:39">
      <c r="AM54272" s="445"/>
    </row>
    <row r="54273" spans="39:39">
      <c r="AM54273" s="445"/>
    </row>
    <row r="54274" spans="39:39">
      <c r="AM54274" s="445"/>
    </row>
    <row r="54275" spans="39:39">
      <c r="AM54275" s="445"/>
    </row>
    <row r="54276" spans="39:39">
      <c r="AM54276" s="445"/>
    </row>
    <row r="54277" spans="39:39">
      <c r="AM54277" s="445"/>
    </row>
    <row r="54278" spans="39:39">
      <c r="AM54278" s="445"/>
    </row>
    <row r="54279" spans="39:39">
      <c r="AM54279" s="445"/>
    </row>
    <row r="54280" spans="39:39">
      <c r="AM54280" s="445"/>
    </row>
    <row r="54281" spans="39:39">
      <c r="AM54281" s="445"/>
    </row>
    <row r="54282" spans="39:39">
      <c r="AM54282" s="445"/>
    </row>
    <row r="54283" spans="39:39">
      <c r="AM54283" s="445"/>
    </row>
    <row r="54284" spans="39:39">
      <c r="AM54284" s="445"/>
    </row>
    <row r="54285" spans="39:39">
      <c r="AM54285" s="445"/>
    </row>
    <row r="54286" spans="39:39">
      <c r="AM54286" s="445"/>
    </row>
    <row r="54287" spans="39:39">
      <c r="AM54287" s="445"/>
    </row>
    <row r="54288" spans="39:39">
      <c r="AM54288" s="445"/>
    </row>
    <row r="54289" spans="39:39">
      <c r="AM54289" s="445"/>
    </row>
    <row r="54290" spans="39:39">
      <c r="AM54290" s="445"/>
    </row>
    <row r="54291" spans="39:39">
      <c r="AM54291" s="445"/>
    </row>
    <row r="54292" spans="39:39">
      <c r="AM54292" s="445"/>
    </row>
    <row r="54293" spans="39:39">
      <c r="AM54293" s="445"/>
    </row>
    <row r="54294" spans="39:39">
      <c r="AM54294" s="445"/>
    </row>
    <row r="54295" spans="39:39">
      <c r="AM54295" s="445"/>
    </row>
    <row r="54296" spans="39:39">
      <c r="AM54296" s="445"/>
    </row>
    <row r="54297" spans="39:39">
      <c r="AM54297" s="445"/>
    </row>
    <row r="54298" spans="39:39">
      <c r="AM54298" s="445"/>
    </row>
    <row r="54299" spans="39:39">
      <c r="AM54299" s="445"/>
    </row>
    <row r="54300" spans="39:39">
      <c r="AM54300" s="445"/>
    </row>
    <row r="54301" spans="39:39">
      <c r="AM54301" s="445"/>
    </row>
    <row r="54302" spans="39:39">
      <c r="AM54302" s="445"/>
    </row>
    <row r="54303" spans="39:39">
      <c r="AM54303" s="445"/>
    </row>
    <row r="54304" spans="39:39">
      <c r="AM54304" s="445"/>
    </row>
    <row r="54305" spans="39:39">
      <c r="AM54305" s="445"/>
    </row>
    <row r="54306" spans="39:39">
      <c r="AM54306" s="445"/>
    </row>
    <row r="54307" spans="39:39">
      <c r="AM54307" s="445"/>
    </row>
    <row r="54308" spans="39:39">
      <c r="AM54308" s="445"/>
    </row>
    <row r="54309" spans="39:39">
      <c r="AM54309" s="445"/>
    </row>
    <row r="54310" spans="39:39">
      <c r="AM54310" s="445"/>
    </row>
    <row r="54311" spans="39:39">
      <c r="AM54311" s="445"/>
    </row>
    <row r="54312" spans="39:39">
      <c r="AM54312" s="445"/>
    </row>
    <row r="54313" spans="39:39">
      <c r="AM54313" s="445"/>
    </row>
    <row r="54314" spans="39:39">
      <c r="AM54314" s="445"/>
    </row>
    <row r="54315" spans="39:39">
      <c r="AM54315" s="445"/>
    </row>
    <row r="54316" spans="39:39">
      <c r="AM54316" s="445"/>
    </row>
    <row r="54317" spans="39:39">
      <c r="AM54317" s="445"/>
    </row>
    <row r="54318" spans="39:39">
      <c r="AM54318" s="445"/>
    </row>
    <row r="54319" spans="39:39">
      <c r="AM54319" s="445"/>
    </row>
    <row r="54320" spans="39:39">
      <c r="AM54320" s="445"/>
    </row>
    <row r="54321" spans="39:39">
      <c r="AM54321" s="445"/>
    </row>
    <row r="54322" spans="39:39">
      <c r="AM54322" s="445"/>
    </row>
    <row r="54323" spans="39:39">
      <c r="AM54323" s="445"/>
    </row>
    <row r="54324" spans="39:39">
      <c r="AM54324" s="445"/>
    </row>
    <row r="54325" spans="39:39">
      <c r="AM54325" s="445"/>
    </row>
    <row r="54326" spans="39:39">
      <c r="AM54326" s="445"/>
    </row>
    <row r="54327" spans="39:39">
      <c r="AM54327" s="445"/>
    </row>
    <row r="54328" spans="39:39">
      <c r="AM54328" s="445"/>
    </row>
    <row r="54329" spans="39:39">
      <c r="AM54329" s="445"/>
    </row>
    <row r="54330" spans="39:39">
      <c r="AM54330" s="445"/>
    </row>
    <row r="54331" spans="39:39">
      <c r="AM54331" s="445"/>
    </row>
    <row r="54332" spans="39:39">
      <c r="AM54332" s="445"/>
    </row>
    <row r="54333" spans="39:39">
      <c r="AM54333" s="445"/>
    </row>
    <row r="54334" spans="39:39">
      <c r="AM54334" s="445"/>
    </row>
    <row r="54335" spans="39:39">
      <c r="AM54335" s="445"/>
    </row>
    <row r="54336" spans="39:39">
      <c r="AM54336" s="445"/>
    </row>
    <row r="54337" spans="39:39">
      <c r="AM54337" s="445"/>
    </row>
    <row r="54338" spans="39:39">
      <c r="AM54338" s="445"/>
    </row>
    <row r="54339" spans="39:39">
      <c r="AM54339" s="445"/>
    </row>
    <row r="54340" spans="39:39">
      <c r="AM54340" s="445"/>
    </row>
    <row r="54341" spans="39:39">
      <c r="AM54341" s="445"/>
    </row>
    <row r="54342" spans="39:39">
      <c r="AM54342" s="445"/>
    </row>
    <row r="54343" spans="39:39">
      <c r="AM54343" s="445"/>
    </row>
    <row r="54344" spans="39:39">
      <c r="AM54344" s="445"/>
    </row>
    <row r="54345" spans="39:39">
      <c r="AM54345" s="445"/>
    </row>
    <row r="54346" spans="39:39">
      <c r="AM54346" s="445"/>
    </row>
    <row r="54347" spans="39:39">
      <c r="AM54347" s="445"/>
    </row>
    <row r="54348" spans="39:39">
      <c r="AM54348" s="445"/>
    </row>
    <row r="54349" spans="39:39">
      <c r="AM54349" s="445"/>
    </row>
    <row r="54350" spans="39:39">
      <c r="AM54350" s="445"/>
    </row>
    <row r="54351" spans="39:39">
      <c r="AM54351" s="445"/>
    </row>
    <row r="54352" spans="39:39">
      <c r="AM54352" s="445"/>
    </row>
    <row r="54353" spans="39:39">
      <c r="AM54353" s="445"/>
    </row>
    <row r="54354" spans="39:39">
      <c r="AM54354" s="445"/>
    </row>
    <row r="54355" spans="39:39">
      <c r="AM54355" s="445"/>
    </row>
    <row r="54356" spans="39:39">
      <c r="AM54356" s="445"/>
    </row>
    <row r="54357" spans="39:39">
      <c r="AM54357" s="445"/>
    </row>
    <row r="54358" spans="39:39">
      <c r="AM54358" s="445"/>
    </row>
    <row r="54359" spans="39:39">
      <c r="AM54359" s="445"/>
    </row>
    <row r="54360" spans="39:39">
      <c r="AM54360" s="445"/>
    </row>
    <row r="54361" spans="39:39">
      <c r="AM54361" s="445"/>
    </row>
    <row r="54362" spans="39:39">
      <c r="AM54362" s="445"/>
    </row>
    <row r="54363" spans="39:39">
      <c r="AM54363" s="445"/>
    </row>
    <row r="54364" spans="39:39">
      <c r="AM54364" s="445"/>
    </row>
    <row r="54365" spans="39:39">
      <c r="AM54365" s="445"/>
    </row>
    <row r="54366" spans="39:39">
      <c r="AM54366" s="445"/>
    </row>
    <row r="54367" spans="39:39">
      <c r="AM54367" s="445"/>
    </row>
    <row r="54368" spans="39:39">
      <c r="AM54368" s="445"/>
    </row>
    <row r="54369" spans="39:39">
      <c r="AM54369" s="445"/>
    </row>
    <row r="54370" spans="39:39">
      <c r="AM54370" s="445"/>
    </row>
    <row r="54371" spans="39:39">
      <c r="AM54371" s="445"/>
    </row>
    <row r="54372" spans="39:39">
      <c r="AM54372" s="445"/>
    </row>
    <row r="54373" spans="39:39">
      <c r="AM54373" s="445"/>
    </row>
    <row r="54374" spans="39:39">
      <c r="AM54374" s="445"/>
    </row>
    <row r="54375" spans="39:39">
      <c r="AM54375" s="445"/>
    </row>
    <row r="54376" spans="39:39">
      <c r="AM54376" s="445"/>
    </row>
    <row r="54377" spans="39:39">
      <c r="AM54377" s="445"/>
    </row>
    <row r="54378" spans="39:39">
      <c r="AM54378" s="445"/>
    </row>
    <row r="54379" spans="39:39">
      <c r="AM54379" s="445"/>
    </row>
    <row r="54380" spans="39:39">
      <c r="AM54380" s="445"/>
    </row>
    <row r="54381" spans="39:39">
      <c r="AM54381" s="445"/>
    </row>
    <row r="54382" spans="39:39">
      <c r="AM54382" s="445"/>
    </row>
    <row r="54383" spans="39:39">
      <c r="AM54383" s="445"/>
    </row>
    <row r="54384" spans="39:39">
      <c r="AM54384" s="445"/>
    </row>
    <row r="54385" spans="39:39">
      <c r="AM54385" s="445"/>
    </row>
    <row r="54386" spans="39:39">
      <c r="AM54386" s="445"/>
    </row>
    <row r="54387" spans="39:39">
      <c r="AM54387" s="445"/>
    </row>
    <row r="54388" spans="39:39">
      <c r="AM54388" s="445"/>
    </row>
    <row r="54389" spans="39:39">
      <c r="AM54389" s="445"/>
    </row>
    <row r="54390" spans="39:39">
      <c r="AM54390" s="445"/>
    </row>
    <row r="54391" spans="39:39">
      <c r="AM54391" s="445"/>
    </row>
    <row r="54392" spans="39:39">
      <c r="AM54392" s="445"/>
    </row>
    <row r="54393" spans="39:39">
      <c r="AM54393" s="445"/>
    </row>
    <row r="54394" spans="39:39">
      <c r="AM54394" s="445"/>
    </row>
    <row r="54395" spans="39:39">
      <c r="AM54395" s="445"/>
    </row>
    <row r="54396" spans="39:39">
      <c r="AM54396" s="445"/>
    </row>
    <row r="54397" spans="39:39">
      <c r="AM54397" s="445"/>
    </row>
    <row r="54398" spans="39:39">
      <c r="AM54398" s="445"/>
    </row>
    <row r="54399" spans="39:39">
      <c r="AM54399" s="445"/>
    </row>
    <row r="54400" spans="39:39">
      <c r="AM54400" s="445"/>
    </row>
    <row r="54401" spans="39:39">
      <c r="AM54401" s="445"/>
    </row>
    <row r="54402" spans="39:39">
      <c r="AM54402" s="445"/>
    </row>
    <row r="54403" spans="39:39">
      <c r="AM54403" s="445"/>
    </row>
    <row r="54404" spans="39:39">
      <c r="AM54404" s="445"/>
    </row>
    <row r="54405" spans="39:39">
      <c r="AM54405" s="445"/>
    </row>
    <row r="54406" spans="39:39">
      <c r="AM54406" s="445"/>
    </row>
    <row r="54407" spans="39:39">
      <c r="AM54407" s="445"/>
    </row>
    <row r="54408" spans="39:39">
      <c r="AM54408" s="445"/>
    </row>
    <row r="54409" spans="39:39">
      <c r="AM54409" s="445"/>
    </row>
    <row r="54410" spans="39:39">
      <c r="AM54410" s="445"/>
    </row>
    <row r="54411" spans="39:39">
      <c r="AM54411" s="445"/>
    </row>
    <row r="54412" spans="39:39">
      <c r="AM54412" s="445"/>
    </row>
    <row r="54413" spans="39:39">
      <c r="AM54413" s="445"/>
    </row>
    <row r="54414" spans="39:39">
      <c r="AM54414" s="445"/>
    </row>
    <row r="54415" spans="39:39">
      <c r="AM54415" s="445"/>
    </row>
    <row r="54416" spans="39:39">
      <c r="AM54416" s="445"/>
    </row>
    <row r="54417" spans="39:39">
      <c r="AM54417" s="445"/>
    </row>
    <row r="54418" spans="39:39">
      <c r="AM54418" s="445"/>
    </row>
    <row r="54419" spans="39:39">
      <c r="AM54419" s="445"/>
    </row>
    <row r="54420" spans="39:39">
      <c r="AM54420" s="445"/>
    </row>
    <row r="54421" spans="39:39">
      <c r="AM54421" s="445"/>
    </row>
    <row r="54422" spans="39:39">
      <c r="AM54422" s="445"/>
    </row>
    <row r="54423" spans="39:39">
      <c r="AM54423" s="445"/>
    </row>
    <row r="54424" spans="39:39">
      <c r="AM54424" s="445"/>
    </row>
    <row r="54425" spans="39:39">
      <c r="AM54425" s="445"/>
    </row>
    <row r="54426" spans="39:39">
      <c r="AM54426" s="445"/>
    </row>
    <row r="54427" spans="39:39">
      <c r="AM54427" s="445"/>
    </row>
    <row r="54428" spans="39:39">
      <c r="AM54428" s="445"/>
    </row>
    <row r="54429" spans="39:39">
      <c r="AM54429" s="445"/>
    </row>
    <row r="54430" spans="39:39">
      <c r="AM54430" s="445"/>
    </row>
    <row r="54431" spans="39:39">
      <c r="AM54431" s="445"/>
    </row>
    <row r="54432" spans="39:39">
      <c r="AM54432" s="445"/>
    </row>
    <row r="54433" spans="39:39">
      <c r="AM54433" s="445"/>
    </row>
    <row r="54434" spans="39:39">
      <c r="AM54434" s="445"/>
    </row>
    <row r="54435" spans="39:39">
      <c r="AM54435" s="445"/>
    </row>
    <row r="54436" spans="39:39">
      <c r="AM54436" s="445"/>
    </row>
    <row r="54437" spans="39:39">
      <c r="AM54437" s="445"/>
    </row>
    <row r="54438" spans="39:39">
      <c r="AM54438" s="445"/>
    </row>
    <row r="54439" spans="39:39">
      <c r="AM54439" s="445"/>
    </row>
    <row r="54440" spans="39:39">
      <c r="AM54440" s="445"/>
    </row>
    <row r="54441" spans="39:39">
      <c r="AM54441" s="445"/>
    </row>
    <row r="54442" spans="39:39">
      <c r="AM54442" s="445"/>
    </row>
    <row r="54443" spans="39:39">
      <c r="AM54443" s="445"/>
    </row>
    <row r="54444" spans="39:39">
      <c r="AM54444" s="445"/>
    </row>
    <row r="54445" spans="39:39">
      <c r="AM54445" s="445"/>
    </row>
    <row r="54446" spans="39:39">
      <c r="AM54446" s="445"/>
    </row>
    <row r="54447" spans="39:39">
      <c r="AM54447" s="445"/>
    </row>
    <row r="54448" spans="39:39">
      <c r="AM54448" s="445"/>
    </row>
    <row r="54449" spans="39:39">
      <c r="AM54449" s="445"/>
    </row>
    <row r="54450" spans="39:39">
      <c r="AM54450" s="445"/>
    </row>
    <row r="54451" spans="39:39">
      <c r="AM54451" s="445"/>
    </row>
    <row r="54452" spans="39:39">
      <c r="AM54452" s="445"/>
    </row>
    <row r="54453" spans="39:39">
      <c r="AM54453" s="445"/>
    </row>
    <row r="54454" spans="39:39">
      <c r="AM54454" s="445"/>
    </row>
    <row r="54455" spans="39:39">
      <c r="AM54455" s="445"/>
    </row>
    <row r="54456" spans="39:39">
      <c r="AM54456" s="445"/>
    </row>
    <row r="54457" spans="39:39">
      <c r="AM54457" s="445"/>
    </row>
    <row r="54458" spans="39:39">
      <c r="AM54458" s="445"/>
    </row>
    <row r="54459" spans="39:39">
      <c r="AM54459" s="445"/>
    </row>
    <row r="54460" spans="39:39">
      <c r="AM54460" s="445"/>
    </row>
    <row r="54461" spans="39:39">
      <c r="AM54461" s="445"/>
    </row>
    <row r="54462" spans="39:39">
      <c r="AM54462" s="445"/>
    </row>
    <row r="54463" spans="39:39">
      <c r="AM54463" s="445"/>
    </row>
    <row r="54464" spans="39:39">
      <c r="AM54464" s="445"/>
    </row>
    <row r="54465" spans="39:39">
      <c r="AM54465" s="445"/>
    </row>
    <row r="54466" spans="39:39">
      <c r="AM54466" s="445"/>
    </row>
    <row r="54467" spans="39:39">
      <c r="AM54467" s="445"/>
    </row>
    <row r="54468" spans="39:39">
      <c r="AM54468" s="445"/>
    </row>
    <row r="54469" spans="39:39">
      <c r="AM54469" s="445"/>
    </row>
    <row r="54470" spans="39:39">
      <c r="AM54470" s="445"/>
    </row>
    <row r="54471" spans="39:39">
      <c r="AM54471" s="445"/>
    </row>
    <row r="54472" spans="39:39">
      <c r="AM54472" s="445"/>
    </row>
    <row r="54473" spans="39:39">
      <c r="AM54473" s="445"/>
    </row>
    <row r="54474" spans="39:39">
      <c r="AM54474" s="445"/>
    </row>
    <row r="54475" spans="39:39">
      <c r="AM54475" s="445"/>
    </row>
    <row r="54476" spans="39:39">
      <c r="AM54476" s="445"/>
    </row>
    <row r="54477" spans="39:39">
      <c r="AM54477" s="445"/>
    </row>
    <row r="54478" spans="39:39">
      <c r="AM54478" s="445"/>
    </row>
    <row r="54479" spans="39:39">
      <c r="AM54479" s="445"/>
    </row>
    <row r="54480" spans="39:39">
      <c r="AM54480" s="445"/>
    </row>
    <row r="54481" spans="39:39">
      <c r="AM54481" s="445"/>
    </row>
    <row r="54482" spans="39:39">
      <c r="AM54482" s="445"/>
    </row>
    <row r="54483" spans="39:39">
      <c r="AM54483" s="445"/>
    </row>
    <row r="54484" spans="39:39">
      <c r="AM54484" s="445"/>
    </row>
    <row r="54485" spans="39:39">
      <c r="AM54485" s="445"/>
    </row>
    <row r="54486" spans="39:39">
      <c r="AM54486" s="445"/>
    </row>
    <row r="54487" spans="39:39">
      <c r="AM54487" s="445"/>
    </row>
    <row r="54488" spans="39:39">
      <c r="AM54488" s="445"/>
    </row>
    <row r="54489" spans="39:39">
      <c r="AM54489" s="445"/>
    </row>
    <row r="54490" spans="39:39">
      <c r="AM54490" s="445"/>
    </row>
    <row r="54491" spans="39:39">
      <c r="AM54491" s="445"/>
    </row>
    <row r="54492" spans="39:39">
      <c r="AM54492" s="445"/>
    </row>
    <row r="54493" spans="39:39">
      <c r="AM54493" s="445"/>
    </row>
    <row r="54494" spans="39:39">
      <c r="AM54494" s="445"/>
    </row>
    <row r="54495" spans="39:39">
      <c r="AM54495" s="445"/>
    </row>
    <row r="54496" spans="39:39">
      <c r="AM54496" s="445"/>
    </row>
    <row r="54497" spans="39:39">
      <c r="AM54497" s="445"/>
    </row>
    <row r="54498" spans="39:39">
      <c r="AM54498" s="445"/>
    </row>
    <row r="54499" spans="39:39">
      <c r="AM54499" s="445"/>
    </row>
    <row r="54500" spans="39:39">
      <c r="AM54500" s="445"/>
    </row>
    <row r="54501" spans="39:39">
      <c r="AM54501" s="445"/>
    </row>
    <row r="54502" spans="39:39">
      <c r="AM54502" s="445"/>
    </row>
    <row r="54503" spans="39:39">
      <c r="AM54503" s="445"/>
    </row>
    <row r="54504" spans="39:39">
      <c r="AM54504" s="445"/>
    </row>
    <row r="54505" spans="39:39">
      <c r="AM54505" s="445"/>
    </row>
    <row r="54506" spans="39:39">
      <c r="AM54506" s="445"/>
    </row>
    <row r="54507" spans="39:39">
      <c r="AM54507" s="445"/>
    </row>
    <row r="54508" spans="39:39">
      <c r="AM54508" s="445"/>
    </row>
    <row r="54509" spans="39:39">
      <c r="AM54509" s="445"/>
    </row>
    <row r="54510" spans="39:39">
      <c r="AM54510" s="445"/>
    </row>
    <row r="54511" spans="39:39">
      <c r="AM54511" s="445"/>
    </row>
    <row r="54512" spans="39:39">
      <c r="AM54512" s="445"/>
    </row>
    <row r="54513" spans="39:39">
      <c r="AM54513" s="445"/>
    </row>
    <row r="54514" spans="39:39">
      <c r="AM54514" s="445"/>
    </row>
    <row r="54515" spans="39:39">
      <c r="AM54515" s="445"/>
    </row>
    <row r="54516" spans="39:39">
      <c r="AM54516" s="445"/>
    </row>
    <row r="54517" spans="39:39">
      <c r="AM54517" s="445"/>
    </row>
    <row r="54518" spans="39:39">
      <c r="AM54518" s="445"/>
    </row>
    <row r="54519" spans="39:39">
      <c r="AM54519" s="445"/>
    </row>
    <row r="54520" spans="39:39">
      <c r="AM54520" s="445"/>
    </row>
    <row r="54521" spans="39:39">
      <c r="AM54521" s="445"/>
    </row>
    <row r="54522" spans="39:39">
      <c r="AM54522" s="445"/>
    </row>
    <row r="54523" spans="39:39">
      <c r="AM54523" s="445"/>
    </row>
    <row r="54524" spans="39:39">
      <c r="AM54524" s="445"/>
    </row>
    <row r="54525" spans="39:39">
      <c r="AM54525" s="445"/>
    </row>
    <row r="54526" spans="39:39">
      <c r="AM54526" s="445"/>
    </row>
    <row r="54527" spans="39:39">
      <c r="AM54527" s="445"/>
    </row>
    <row r="54528" spans="39:39">
      <c r="AM54528" s="445"/>
    </row>
    <row r="54529" spans="39:39">
      <c r="AM54529" s="445"/>
    </row>
    <row r="54530" spans="39:39">
      <c r="AM54530" s="445"/>
    </row>
    <row r="54531" spans="39:39">
      <c r="AM54531" s="445"/>
    </row>
    <row r="54532" spans="39:39">
      <c r="AM54532" s="445"/>
    </row>
    <row r="54533" spans="39:39">
      <c r="AM54533" s="445"/>
    </row>
    <row r="54534" spans="39:39">
      <c r="AM54534" s="445"/>
    </row>
    <row r="54535" spans="39:39">
      <c r="AM54535" s="445"/>
    </row>
    <row r="54536" spans="39:39">
      <c r="AM54536" s="445"/>
    </row>
    <row r="54537" spans="39:39">
      <c r="AM54537" s="445"/>
    </row>
    <row r="54538" spans="39:39">
      <c r="AM54538" s="445"/>
    </row>
    <row r="54539" spans="39:39">
      <c r="AM54539" s="445"/>
    </row>
    <row r="54540" spans="39:39">
      <c r="AM54540" s="445"/>
    </row>
    <row r="54541" spans="39:39">
      <c r="AM54541" s="445"/>
    </row>
    <row r="54542" spans="39:39">
      <c r="AM54542" s="445"/>
    </row>
    <row r="54543" spans="39:39">
      <c r="AM54543" s="445"/>
    </row>
    <row r="54544" spans="39:39">
      <c r="AM54544" s="445"/>
    </row>
    <row r="54545" spans="39:39">
      <c r="AM54545" s="445"/>
    </row>
    <row r="54546" spans="39:39">
      <c r="AM54546" s="445"/>
    </row>
    <row r="54547" spans="39:39">
      <c r="AM54547" s="445"/>
    </row>
    <row r="54548" spans="39:39">
      <c r="AM54548" s="445"/>
    </row>
    <row r="54549" spans="39:39">
      <c r="AM54549" s="445"/>
    </row>
    <row r="54550" spans="39:39">
      <c r="AM54550" s="445"/>
    </row>
    <row r="54551" spans="39:39">
      <c r="AM54551" s="445"/>
    </row>
    <row r="54552" spans="39:39">
      <c r="AM54552" s="445"/>
    </row>
    <row r="54553" spans="39:39">
      <c r="AM54553" s="445"/>
    </row>
    <row r="54554" spans="39:39">
      <c r="AM54554" s="445"/>
    </row>
    <row r="54555" spans="39:39">
      <c r="AM54555" s="445"/>
    </row>
    <row r="54556" spans="39:39">
      <c r="AM54556" s="445"/>
    </row>
    <row r="54557" spans="39:39">
      <c r="AM54557" s="445"/>
    </row>
    <row r="54558" spans="39:39">
      <c r="AM54558" s="445"/>
    </row>
    <row r="54559" spans="39:39">
      <c r="AM54559" s="445"/>
    </row>
    <row r="54560" spans="39:39">
      <c r="AM54560" s="445"/>
    </row>
    <row r="54561" spans="39:39">
      <c r="AM54561" s="445"/>
    </row>
    <row r="54562" spans="39:39">
      <c r="AM54562" s="445"/>
    </row>
    <row r="54563" spans="39:39">
      <c r="AM54563" s="445"/>
    </row>
    <row r="54564" spans="39:39">
      <c r="AM54564" s="445"/>
    </row>
    <row r="54565" spans="39:39">
      <c r="AM54565" s="445"/>
    </row>
    <row r="54566" spans="39:39">
      <c r="AM54566" s="445"/>
    </row>
    <row r="54567" spans="39:39">
      <c r="AM54567" s="445"/>
    </row>
    <row r="54568" spans="39:39">
      <c r="AM54568" s="445"/>
    </row>
    <row r="54569" spans="39:39">
      <c r="AM54569" s="445"/>
    </row>
    <row r="54570" spans="39:39">
      <c r="AM54570" s="445"/>
    </row>
    <row r="54571" spans="39:39">
      <c r="AM54571" s="445"/>
    </row>
    <row r="54572" spans="39:39">
      <c r="AM54572" s="445"/>
    </row>
    <row r="54573" spans="39:39">
      <c r="AM54573" s="445"/>
    </row>
    <row r="54574" spans="39:39">
      <c r="AM54574" s="445"/>
    </row>
    <row r="54575" spans="39:39">
      <c r="AM54575" s="445"/>
    </row>
    <row r="54576" spans="39:39">
      <c r="AM54576" s="445"/>
    </row>
    <row r="54577" spans="39:39">
      <c r="AM54577" s="445"/>
    </row>
    <row r="54578" spans="39:39">
      <c r="AM54578" s="445"/>
    </row>
    <row r="54579" spans="39:39">
      <c r="AM54579" s="445"/>
    </row>
    <row r="54580" spans="39:39">
      <c r="AM54580" s="445"/>
    </row>
    <row r="54581" spans="39:39">
      <c r="AM54581" s="445"/>
    </row>
    <row r="54582" spans="39:39">
      <c r="AM54582" s="445"/>
    </row>
    <row r="54583" spans="39:39">
      <c r="AM54583" s="445"/>
    </row>
    <row r="54584" spans="39:39">
      <c r="AM54584" s="445"/>
    </row>
    <row r="54585" spans="39:39">
      <c r="AM54585" s="445"/>
    </row>
    <row r="54586" spans="39:39">
      <c r="AM54586" s="445"/>
    </row>
    <row r="54587" spans="39:39">
      <c r="AM54587" s="445"/>
    </row>
    <row r="54588" spans="39:39">
      <c r="AM54588" s="445"/>
    </row>
    <row r="54589" spans="39:39">
      <c r="AM54589" s="445"/>
    </row>
    <row r="54590" spans="39:39">
      <c r="AM54590" s="445"/>
    </row>
    <row r="54591" spans="39:39">
      <c r="AM54591" s="445"/>
    </row>
    <row r="54592" spans="39:39">
      <c r="AM54592" s="445"/>
    </row>
    <row r="54593" spans="39:39">
      <c r="AM54593" s="445"/>
    </row>
    <row r="54594" spans="39:39">
      <c r="AM54594" s="445"/>
    </row>
    <row r="54595" spans="39:39">
      <c r="AM54595" s="445"/>
    </row>
    <row r="54596" spans="39:39">
      <c r="AM54596" s="445"/>
    </row>
    <row r="54597" spans="39:39">
      <c r="AM54597" s="445"/>
    </row>
    <row r="54598" spans="39:39">
      <c r="AM54598" s="445"/>
    </row>
    <row r="54599" spans="39:39">
      <c r="AM54599" s="445"/>
    </row>
    <row r="54600" spans="39:39">
      <c r="AM54600" s="445"/>
    </row>
    <row r="54601" spans="39:39">
      <c r="AM54601" s="445"/>
    </row>
    <row r="54602" spans="39:39">
      <c r="AM54602" s="445"/>
    </row>
    <row r="54603" spans="39:39">
      <c r="AM54603" s="445"/>
    </row>
    <row r="54604" spans="39:39">
      <c r="AM54604" s="445"/>
    </row>
    <row r="54605" spans="39:39">
      <c r="AM54605" s="445"/>
    </row>
    <row r="54606" spans="39:39">
      <c r="AM54606" s="445"/>
    </row>
    <row r="54607" spans="39:39">
      <c r="AM54607" s="445"/>
    </row>
    <row r="54608" spans="39:39">
      <c r="AM54608" s="445"/>
    </row>
    <row r="54609" spans="39:39">
      <c r="AM54609" s="445"/>
    </row>
    <row r="54610" spans="39:39">
      <c r="AM54610" s="445"/>
    </row>
    <row r="54611" spans="39:39">
      <c r="AM54611" s="445"/>
    </row>
    <row r="54612" spans="39:39">
      <c r="AM54612" s="445"/>
    </row>
    <row r="54613" spans="39:39">
      <c r="AM54613" s="445"/>
    </row>
    <row r="54614" spans="39:39">
      <c r="AM54614" s="445"/>
    </row>
    <row r="54615" spans="39:39">
      <c r="AM54615" s="445"/>
    </row>
    <row r="54616" spans="39:39">
      <c r="AM54616" s="445"/>
    </row>
    <row r="54617" spans="39:39">
      <c r="AM54617" s="445"/>
    </row>
    <row r="54618" spans="39:39">
      <c r="AM54618" s="445"/>
    </row>
    <row r="54619" spans="39:39">
      <c r="AM54619" s="445"/>
    </row>
    <row r="54620" spans="39:39">
      <c r="AM54620" s="445"/>
    </row>
    <row r="54621" spans="39:39">
      <c r="AM54621" s="445"/>
    </row>
    <row r="54622" spans="39:39">
      <c r="AM54622" s="445"/>
    </row>
    <row r="54623" spans="39:39">
      <c r="AM54623" s="445"/>
    </row>
    <row r="54624" spans="39:39">
      <c r="AM54624" s="445"/>
    </row>
    <row r="54625" spans="39:39">
      <c r="AM54625" s="445"/>
    </row>
    <row r="54626" spans="39:39">
      <c r="AM54626" s="445"/>
    </row>
    <row r="54627" spans="39:39">
      <c r="AM54627" s="445"/>
    </row>
    <row r="54628" spans="39:39">
      <c r="AM54628" s="445"/>
    </row>
    <row r="54629" spans="39:39">
      <c r="AM54629" s="445"/>
    </row>
    <row r="54630" spans="39:39">
      <c r="AM54630" s="445"/>
    </row>
    <row r="54631" spans="39:39">
      <c r="AM54631" s="445"/>
    </row>
    <row r="54632" spans="39:39">
      <c r="AM54632" s="445"/>
    </row>
    <row r="54633" spans="39:39">
      <c r="AM54633" s="445"/>
    </row>
    <row r="54634" spans="39:39">
      <c r="AM54634" s="445"/>
    </row>
    <row r="54635" spans="39:39">
      <c r="AM54635" s="445"/>
    </row>
    <row r="54636" spans="39:39">
      <c r="AM54636" s="445"/>
    </row>
    <row r="54637" spans="39:39">
      <c r="AM54637" s="445"/>
    </row>
    <row r="54638" spans="39:39">
      <c r="AM54638" s="445"/>
    </row>
    <row r="54639" spans="39:39">
      <c r="AM54639" s="445"/>
    </row>
    <row r="54640" spans="39:39">
      <c r="AM54640" s="445"/>
    </row>
    <row r="54641" spans="39:39">
      <c r="AM54641" s="445"/>
    </row>
    <row r="54642" spans="39:39">
      <c r="AM54642" s="445"/>
    </row>
    <row r="54643" spans="39:39">
      <c r="AM54643" s="445"/>
    </row>
    <row r="54644" spans="39:39">
      <c r="AM54644" s="445"/>
    </row>
    <row r="54645" spans="39:39">
      <c r="AM54645" s="445"/>
    </row>
    <row r="54646" spans="39:39">
      <c r="AM54646" s="445"/>
    </row>
    <row r="54647" spans="39:39">
      <c r="AM54647" s="445"/>
    </row>
    <row r="54648" spans="39:39">
      <c r="AM54648" s="445"/>
    </row>
    <row r="54649" spans="39:39">
      <c r="AM54649" s="445"/>
    </row>
    <row r="54650" spans="39:39">
      <c r="AM54650" s="445"/>
    </row>
    <row r="54651" spans="39:39">
      <c r="AM54651" s="445"/>
    </row>
    <row r="54652" spans="39:39">
      <c r="AM54652" s="445"/>
    </row>
    <row r="54653" spans="39:39">
      <c r="AM54653" s="445"/>
    </row>
    <row r="54654" spans="39:39">
      <c r="AM54654" s="445"/>
    </row>
    <row r="54655" spans="39:39">
      <c r="AM54655" s="445"/>
    </row>
    <row r="54656" spans="39:39">
      <c r="AM54656" s="445"/>
    </row>
    <row r="54657" spans="39:39">
      <c r="AM54657" s="445"/>
    </row>
    <row r="54658" spans="39:39">
      <c r="AM54658" s="445"/>
    </row>
    <row r="54659" spans="39:39">
      <c r="AM54659" s="445"/>
    </row>
    <row r="54660" spans="39:39">
      <c r="AM54660" s="445"/>
    </row>
    <row r="54661" spans="39:39">
      <c r="AM54661" s="445"/>
    </row>
    <row r="54662" spans="39:39">
      <c r="AM54662" s="445"/>
    </row>
    <row r="54663" spans="39:39">
      <c r="AM54663" s="445"/>
    </row>
    <row r="54664" spans="39:39">
      <c r="AM54664" s="445"/>
    </row>
    <row r="54665" spans="39:39">
      <c r="AM54665" s="445"/>
    </row>
    <row r="54666" spans="39:39">
      <c r="AM54666" s="445"/>
    </row>
    <row r="54667" spans="39:39">
      <c r="AM54667" s="445"/>
    </row>
    <row r="54668" spans="39:39">
      <c r="AM54668" s="445"/>
    </row>
    <row r="54669" spans="39:39">
      <c r="AM54669" s="445"/>
    </row>
    <row r="54670" spans="39:39">
      <c r="AM54670" s="445"/>
    </row>
    <row r="54671" spans="39:39">
      <c r="AM54671" s="445"/>
    </row>
    <row r="54672" spans="39:39">
      <c r="AM54672" s="445"/>
    </row>
    <row r="54673" spans="39:39">
      <c r="AM54673" s="445"/>
    </row>
    <row r="54674" spans="39:39">
      <c r="AM54674" s="445"/>
    </row>
    <row r="54675" spans="39:39">
      <c r="AM54675" s="445"/>
    </row>
    <row r="54676" spans="39:39">
      <c r="AM54676" s="445"/>
    </row>
    <row r="54677" spans="39:39">
      <c r="AM54677" s="445"/>
    </row>
    <row r="54678" spans="39:39">
      <c r="AM54678" s="445"/>
    </row>
    <row r="54679" spans="39:39">
      <c r="AM54679" s="445"/>
    </row>
    <row r="54680" spans="39:39">
      <c r="AM54680" s="445"/>
    </row>
    <row r="54681" spans="39:39">
      <c r="AM54681" s="445"/>
    </row>
    <row r="54682" spans="39:39">
      <c r="AM54682" s="445"/>
    </row>
    <row r="54683" spans="39:39">
      <c r="AM54683" s="445"/>
    </row>
    <row r="54684" spans="39:39">
      <c r="AM54684" s="445"/>
    </row>
    <row r="54685" spans="39:39">
      <c r="AM54685" s="445"/>
    </row>
    <row r="54686" spans="39:39">
      <c r="AM54686" s="445"/>
    </row>
    <row r="54687" spans="39:39">
      <c r="AM54687" s="445"/>
    </row>
    <row r="54688" spans="39:39">
      <c r="AM54688" s="445"/>
    </row>
    <row r="54689" spans="39:39">
      <c r="AM54689" s="445"/>
    </row>
    <row r="54690" spans="39:39">
      <c r="AM54690" s="445"/>
    </row>
    <row r="54691" spans="39:39">
      <c r="AM54691" s="445"/>
    </row>
    <row r="54692" spans="39:39">
      <c r="AM54692" s="445"/>
    </row>
    <row r="54693" spans="39:39">
      <c r="AM54693" s="445"/>
    </row>
    <row r="54694" spans="39:39">
      <c r="AM54694" s="445"/>
    </row>
    <row r="54695" spans="39:39">
      <c r="AM54695" s="445"/>
    </row>
    <row r="54696" spans="39:39">
      <c r="AM54696" s="445"/>
    </row>
    <row r="54697" spans="39:39">
      <c r="AM54697" s="445"/>
    </row>
    <row r="54698" spans="39:39">
      <c r="AM54698" s="445"/>
    </row>
    <row r="54699" spans="39:39">
      <c r="AM54699" s="445"/>
    </row>
    <row r="54700" spans="39:39">
      <c r="AM54700" s="445"/>
    </row>
    <row r="54701" spans="39:39">
      <c r="AM54701" s="445"/>
    </row>
    <row r="54702" spans="39:39">
      <c r="AM54702" s="445"/>
    </row>
    <row r="54703" spans="39:39">
      <c r="AM54703" s="445"/>
    </row>
    <row r="54704" spans="39:39">
      <c r="AM54704" s="445"/>
    </row>
    <row r="54705" spans="39:39">
      <c r="AM54705" s="445"/>
    </row>
    <row r="54706" spans="39:39">
      <c r="AM54706" s="445"/>
    </row>
    <row r="54707" spans="39:39">
      <c r="AM54707" s="445"/>
    </row>
    <row r="54708" spans="39:39">
      <c r="AM54708" s="445"/>
    </row>
    <row r="54709" spans="39:39">
      <c r="AM54709" s="445"/>
    </row>
    <row r="54710" spans="39:39">
      <c r="AM54710" s="445"/>
    </row>
    <row r="54711" spans="39:39">
      <c r="AM54711" s="445"/>
    </row>
    <row r="54712" spans="39:39">
      <c r="AM54712" s="445"/>
    </row>
    <row r="54713" spans="39:39">
      <c r="AM54713" s="445"/>
    </row>
    <row r="54714" spans="39:39">
      <c r="AM54714" s="445"/>
    </row>
    <row r="54715" spans="39:39">
      <c r="AM54715" s="445"/>
    </row>
    <row r="54716" spans="39:39">
      <c r="AM54716" s="445"/>
    </row>
    <row r="54717" spans="39:39">
      <c r="AM54717" s="445"/>
    </row>
    <row r="54718" spans="39:39">
      <c r="AM54718" s="445"/>
    </row>
    <row r="54719" spans="39:39">
      <c r="AM54719" s="445"/>
    </row>
    <row r="54720" spans="39:39">
      <c r="AM54720" s="445"/>
    </row>
    <row r="54721" spans="39:39">
      <c r="AM54721" s="445"/>
    </row>
    <row r="54722" spans="39:39">
      <c r="AM54722" s="445"/>
    </row>
    <row r="54723" spans="39:39">
      <c r="AM54723" s="445"/>
    </row>
    <row r="54724" spans="39:39">
      <c r="AM54724" s="445"/>
    </row>
    <row r="54725" spans="39:39">
      <c r="AM54725" s="445"/>
    </row>
    <row r="54726" spans="39:39">
      <c r="AM54726" s="445"/>
    </row>
    <row r="54727" spans="39:39">
      <c r="AM54727" s="445"/>
    </row>
    <row r="54728" spans="39:39">
      <c r="AM54728" s="445"/>
    </row>
    <row r="54729" spans="39:39">
      <c r="AM54729" s="445"/>
    </row>
    <row r="54730" spans="39:39">
      <c r="AM54730" s="445"/>
    </row>
    <row r="54731" spans="39:39">
      <c r="AM54731" s="445"/>
    </row>
    <row r="54732" spans="39:39">
      <c r="AM54732" s="445"/>
    </row>
    <row r="54733" spans="39:39">
      <c r="AM54733" s="445"/>
    </row>
    <row r="54734" spans="39:39">
      <c r="AM54734" s="445"/>
    </row>
    <row r="54735" spans="39:39">
      <c r="AM54735" s="445"/>
    </row>
    <row r="54736" spans="39:39">
      <c r="AM54736" s="445"/>
    </row>
    <row r="54737" spans="39:39">
      <c r="AM54737" s="445"/>
    </row>
    <row r="54738" spans="39:39">
      <c r="AM54738" s="445"/>
    </row>
    <row r="54739" spans="39:39">
      <c r="AM54739" s="445"/>
    </row>
    <row r="54740" spans="39:39">
      <c r="AM54740" s="445"/>
    </row>
    <row r="54741" spans="39:39">
      <c r="AM54741" s="445"/>
    </row>
    <row r="54742" spans="39:39">
      <c r="AM54742" s="445"/>
    </row>
    <row r="54743" spans="39:39">
      <c r="AM54743" s="445"/>
    </row>
    <row r="54744" spans="39:39">
      <c r="AM54744" s="445"/>
    </row>
    <row r="54745" spans="39:39">
      <c r="AM54745" s="445"/>
    </row>
    <row r="54746" spans="39:39">
      <c r="AM54746" s="445"/>
    </row>
    <row r="54747" spans="39:39">
      <c r="AM54747" s="445"/>
    </row>
    <row r="54748" spans="39:39">
      <c r="AM54748" s="445"/>
    </row>
    <row r="54749" spans="39:39">
      <c r="AM54749" s="445"/>
    </row>
    <row r="54750" spans="39:39">
      <c r="AM54750" s="445"/>
    </row>
    <row r="54751" spans="39:39">
      <c r="AM54751" s="445"/>
    </row>
    <row r="54752" spans="39:39">
      <c r="AM54752" s="445"/>
    </row>
    <row r="54753" spans="39:39">
      <c r="AM54753" s="445"/>
    </row>
    <row r="54754" spans="39:39">
      <c r="AM54754" s="445"/>
    </row>
    <row r="54755" spans="39:39">
      <c r="AM54755" s="445"/>
    </row>
    <row r="54756" spans="39:39">
      <c r="AM54756" s="445"/>
    </row>
    <row r="54757" spans="39:39">
      <c r="AM54757" s="445"/>
    </row>
    <row r="54758" spans="39:39">
      <c r="AM54758" s="445"/>
    </row>
    <row r="54759" spans="39:39">
      <c r="AM54759" s="445"/>
    </row>
    <row r="54760" spans="39:39">
      <c r="AM54760" s="445"/>
    </row>
    <row r="54761" spans="39:39">
      <c r="AM54761" s="445"/>
    </row>
    <row r="54762" spans="39:39">
      <c r="AM54762" s="445"/>
    </row>
    <row r="54763" spans="39:39">
      <c r="AM54763" s="445"/>
    </row>
    <row r="54764" spans="39:39">
      <c r="AM54764" s="445"/>
    </row>
    <row r="54765" spans="39:39">
      <c r="AM54765" s="445"/>
    </row>
    <row r="54766" spans="39:39">
      <c r="AM54766" s="445"/>
    </row>
    <row r="54767" spans="39:39">
      <c r="AM54767" s="445"/>
    </row>
    <row r="54768" spans="39:39">
      <c r="AM54768" s="445"/>
    </row>
    <row r="54769" spans="39:39">
      <c r="AM54769" s="445"/>
    </row>
    <row r="54770" spans="39:39">
      <c r="AM54770" s="445"/>
    </row>
    <row r="54771" spans="39:39">
      <c r="AM54771" s="445"/>
    </row>
    <row r="54772" spans="39:39">
      <c r="AM54772" s="445"/>
    </row>
    <row r="54773" spans="39:39">
      <c r="AM54773" s="445"/>
    </row>
    <row r="54774" spans="39:39">
      <c r="AM54774" s="445"/>
    </row>
    <row r="54775" spans="39:39">
      <c r="AM54775" s="445"/>
    </row>
    <row r="54776" spans="39:39">
      <c r="AM54776" s="445"/>
    </row>
    <row r="54777" spans="39:39">
      <c r="AM54777" s="445"/>
    </row>
    <row r="54778" spans="39:39">
      <c r="AM54778" s="445"/>
    </row>
    <row r="54779" spans="39:39">
      <c r="AM54779" s="445"/>
    </row>
    <row r="54780" spans="39:39">
      <c r="AM54780" s="445"/>
    </row>
    <row r="54781" spans="39:39">
      <c r="AM54781" s="445"/>
    </row>
    <row r="54782" spans="39:39">
      <c r="AM54782" s="445"/>
    </row>
    <row r="54783" spans="39:39">
      <c r="AM54783" s="445"/>
    </row>
    <row r="54784" spans="39:39">
      <c r="AM54784" s="445"/>
    </row>
    <row r="54785" spans="39:39">
      <c r="AM54785" s="445"/>
    </row>
    <row r="54786" spans="39:39">
      <c r="AM54786" s="445"/>
    </row>
    <row r="54787" spans="39:39">
      <c r="AM54787" s="445"/>
    </row>
    <row r="54788" spans="39:39">
      <c r="AM54788" s="445"/>
    </row>
    <row r="54789" spans="39:39">
      <c r="AM54789" s="445"/>
    </row>
    <row r="54790" spans="39:39">
      <c r="AM54790" s="445"/>
    </row>
    <row r="54791" spans="39:39">
      <c r="AM54791" s="445"/>
    </row>
    <row r="54792" spans="39:39">
      <c r="AM54792" s="445"/>
    </row>
    <row r="54793" spans="39:39">
      <c r="AM54793" s="445"/>
    </row>
    <row r="54794" spans="39:39">
      <c r="AM54794" s="445"/>
    </row>
    <row r="54795" spans="39:39">
      <c r="AM54795" s="445"/>
    </row>
    <row r="54796" spans="39:39">
      <c r="AM54796" s="445"/>
    </row>
    <row r="54797" spans="39:39">
      <c r="AM54797" s="445"/>
    </row>
    <row r="54798" spans="39:39">
      <c r="AM54798" s="445"/>
    </row>
    <row r="54799" spans="39:39">
      <c r="AM54799" s="445"/>
    </row>
    <row r="54800" spans="39:39">
      <c r="AM54800" s="445"/>
    </row>
    <row r="54801" spans="39:39">
      <c r="AM54801" s="445"/>
    </row>
    <row r="54802" spans="39:39">
      <c r="AM54802" s="445"/>
    </row>
    <row r="54803" spans="39:39">
      <c r="AM54803" s="445"/>
    </row>
    <row r="54804" spans="39:39">
      <c r="AM54804" s="445"/>
    </row>
    <row r="54805" spans="39:39">
      <c r="AM54805" s="445"/>
    </row>
    <row r="54806" spans="39:39">
      <c r="AM54806" s="445"/>
    </row>
    <row r="54807" spans="39:39">
      <c r="AM54807" s="445"/>
    </row>
    <row r="54808" spans="39:39">
      <c r="AM54808" s="445"/>
    </row>
    <row r="54809" spans="39:39">
      <c r="AM54809" s="445"/>
    </row>
    <row r="54810" spans="39:39">
      <c r="AM54810" s="445"/>
    </row>
    <row r="54811" spans="39:39">
      <c r="AM54811" s="445"/>
    </row>
    <row r="54812" spans="39:39">
      <c r="AM54812" s="445"/>
    </row>
    <row r="54813" spans="39:39">
      <c r="AM54813" s="445"/>
    </row>
    <row r="54814" spans="39:39">
      <c r="AM54814" s="445"/>
    </row>
    <row r="54815" spans="39:39">
      <c r="AM54815" s="445"/>
    </row>
    <row r="54816" spans="39:39">
      <c r="AM54816" s="445"/>
    </row>
    <row r="54817" spans="39:39">
      <c r="AM54817" s="445"/>
    </row>
    <row r="54818" spans="39:39">
      <c r="AM54818" s="445"/>
    </row>
    <row r="54819" spans="39:39">
      <c r="AM54819" s="445"/>
    </row>
    <row r="54820" spans="39:39">
      <c r="AM54820" s="445"/>
    </row>
    <row r="54821" spans="39:39">
      <c r="AM54821" s="445"/>
    </row>
    <row r="54822" spans="39:39">
      <c r="AM54822" s="445"/>
    </row>
    <row r="54823" spans="39:39">
      <c r="AM54823" s="445"/>
    </row>
    <row r="54824" spans="39:39">
      <c r="AM54824" s="445"/>
    </row>
    <row r="54825" spans="39:39">
      <c r="AM54825" s="445"/>
    </row>
    <row r="54826" spans="39:39">
      <c r="AM54826" s="445"/>
    </row>
    <row r="54827" spans="39:39">
      <c r="AM54827" s="445"/>
    </row>
    <row r="54828" spans="39:39">
      <c r="AM54828" s="445"/>
    </row>
    <row r="54829" spans="39:39">
      <c r="AM54829" s="445"/>
    </row>
    <row r="54830" spans="39:39">
      <c r="AM54830" s="445"/>
    </row>
    <row r="54831" spans="39:39">
      <c r="AM54831" s="445"/>
    </row>
    <row r="54832" spans="39:39">
      <c r="AM54832" s="445"/>
    </row>
    <row r="54833" spans="39:39">
      <c r="AM54833" s="445"/>
    </row>
    <row r="54834" spans="39:39">
      <c r="AM54834" s="445"/>
    </row>
    <row r="54835" spans="39:39">
      <c r="AM54835" s="445"/>
    </row>
    <row r="54836" spans="39:39">
      <c r="AM54836" s="445"/>
    </row>
    <row r="54837" spans="39:39">
      <c r="AM54837" s="445"/>
    </row>
    <row r="54838" spans="39:39">
      <c r="AM54838" s="445"/>
    </row>
    <row r="54839" spans="39:39">
      <c r="AM54839" s="445"/>
    </row>
    <row r="54840" spans="39:39">
      <c r="AM54840" s="445"/>
    </row>
    <row r="54841" spans="39:39">
      <c r="AM54841" s="445"/>
    </row>
    <row r="54842" spans="39:39">
      <c r="AM54842" s="445"/>
    </row>
    <row r="54843" spans="39:39">
      <c r="AM54843" s="445"/>
    </row>
    <row r="54844" spans="39:39">
      <c r="AM54844" s="445"/>
    </row>
    <row r="54845" spans="39:39">
      <c r="AM54845" s="445"/>
    </row>
    <row r="54846" spans="39:39">
      <c r="AM54846" s="445"/>
    </row>
    <row r="54847" spans="39:39">
      <c r="AM54847" s="445"/>
    </row>
    <row r="54848" spans="39:39">
      <c r="AM54848" s="445"/>
    </row>
    <row r="54849" spans="39:39">
      <c r="AM54849" s="445"/>
    </row>
    <row r="54850" spans="39:39">
      <c r="AM54850" s="445"/>
    </row>
    <row r="54851" spans="39:39">
      <c r="AM54851" s="445"/>
    </row>
    <row r="54852" spans="39:39">
      <c r="AM54852" s="445"/>
    </row>
    <row r="54853" spans="39:39">
      <c r="AM54853" s="445"/>
    </row>
    <row r="54854" spans="39:39">
      <c r="AM54854" s="445"/>
    </row>
    <row r="54855" spans="39:39">
      <c r="AM54855" s="445"/>
    </row>
    <row r="54856" spans="39:39">
      <c r="AM54856" s="445"/>
    </row>
    <row r="54857" spans="39:39">
      <c r="AM54857" s="445"/>
    </row>
    <row r="54858" spans="39:39">
      <c r="AM54858" s="445"/>
    </row>
    <row r="54859" spans="39:39">
      <c r="AM54859" s="445"/>
    </row>
    <row r="54860" spans="39:39">
      <c r="AM54860" s="445"/>
    </row>
    <row r="54861" spans="39:39">
      <c r="AM54861" s="445"/>
    </row>
    <row r="54862" spans="39:39">
      <c r="AM54862" s="445"/>
    </row>
    <row r="54863" spans="39:39">
      <c r="AM54863" s="445"/>
    </row>
    <row r="54864" spans="39:39">
      <c r="AM54864" s="445"/>
    </row>
    <row r="54865" spans="39:39">
      <c r="AM54865" s="445"/>
    </row>
    <row r="54866" spans="39:39">
      <c r="AM54866" s="445"/>
    </row>
    <row r="54867" spans="39:39">
      <c r="AM54867" s="445"/>
    </row>
    <row r="54868" spans="39:39">
      <c r="AM54868" s="445"/>
    </row>
    <row r="54869" spans="39:39">
      <c r="AM54869" s="445"/>
    </row>
    <row r="54870" spans="39:39">
      <c r="AM54870" s="445"/>
    </row>
    <row r="54871" spans="39:39">
      <c r="AM54871" s="445"/>
    </row>
    <row r="54872" spans="39:39">
      <c r="AM54872" s="445"/>
    </row>
    <row r="54873" spans="39:39">
      <c r="AM54873" s="445"/>
    </row>
    <row r="54874" spans="39:39">
      <c r="AM54874" s="445"/>
    </row>
    <row r="54875" spans="39:39">
      <c r="AM54875" s="445"/>
    </row>
    <row r="54876" spans="39:39">
      <c r="AM54876" s="445"/>
    </row>
    <row r="54877" spans="39:39">
      <c r="AM54877" s="445"/>
    </row>
    <row r="54878" spans="39:39">
      <c r="AM54878" s="445"/>
    </row>
    <row r="54879" spans="39:39">
      <c r="AM54879" s="445"/>
    </row>
    <row r="54880" spans="39:39">
      <c r="AM54880" s="445"/>
    </row>
    <row r="54881" spans="39:39">
      <c r="AM54881" s="445"/>
    </row>
    <row r="54882" spans="39:39">
      <c r="AM54882" s="445"/>
    </row>
    <row r="54883" spans="39:39">
      <c r="AM54883" s="445"/>
    </row>
    <row r="54884" spans="39:39">
      <c r="AM54884" s="445"/>
    </row>
    <row r="54885" spans="39:39">
      <c r="AM54885" s="445"/>
    </row>
    <row r="54886" spans="39:39">
      <c r="AM54886" s="445"/>
    </row>
    <row r="54887" spans="39:39">
      <c r="AM54887" s="445"/>
    </row>
    <row r="54888" spans="39:39">
      <c r="AM54888" s="445"/>
    </row>
    <row r="54889" spans="39:39">
      <c r="AM54889" s="445"/>
    </row>
    <row r="54890" spans="39:39">
      <c r="AM54890" s="445"/>
    </row>
    <row r="54891" spans="39:39">
      <c r="AM54891" s="445"/>
    </row>
    <row r="54892" spans="39:39">
      <c r="AM54892" s="445"/>
    </row>
    <row r="54893" spans="39:39">
      <c r="AM54893" s="445"/>
    </row>
    <row r="54894" spans="39:39">
      <c r="AM54894" s="445"/>
    </row>
    <row r="54895" spans="39:39">
      <c r="AM54895" s="445"/>
    </row>
    <row r="54896" spans="39:39">
      <c r="AM54896" s="445"/>
    </row>
    <row r="54897" spans="39:39">
      <c r="AM54897" s="445"/>
    </row>
    <row r="54898" spans="39:39">
      <c r="AM54898" s="445"/>
    </row>
    <row r="54899" spans="39:39">
      <c r="AM54899" s="445"/>
    </row>
    <row r="54900" spans="39:39">
      <c r="AM54900" s="445"/>
    </row>
    <row r="54901" spans="39:39">
      <c r="AM54901" s="445"/>
    </row>
    <row r="54902" spans="39:39">
      <c r="AM54902" s="445"/>
    </row>
    <row r="54903" spans="39:39">
      <c r="AM54903" s="445"/>
    </row>
    <row r="54904" spans="39:39">
      <c r="AM54904" s="445"/>
    </row>
    <row r="54905" spans="39:39">
      <c r="AM54905" s="445"/>
    </row>
    <row r="54906" spans="39:39">
      <c r="AM54906" s="445"/>
    </row>
    <row r="54907" spans="39:39">
      <c r="AM54907" s="445"/>
    </row>
    <row r="54908" spans="39:39">
      <c r="AM54908" s="445"/>
    </row>
    <row r="54909" spans="39:39">
      <c r="AM54909" s="445"/>
    </row>
    <row r="54910" spans="39:39">
      <c r="AM54910" s="445"/>
    </row>
    <row r="54911" spans="39:39">
      <c r="AM54911" s="445"/>
    </row>
    <row r="54912" spans="39:39">
      <c r="AM54912" s="445"/>
    </row>
    <row r="54913" spans="39:39">
      <c r="AM54913" s="445"/>
    </row>
    <row r="54914" spans="39:39">
      <c r="AM54914" s="445"/>
    </row>
    <row r="54915" spans="39:39">
      <c r="AM54915" s="445"/>
    </row>
    <row r="54916" spans="39:39">
      <c r="AM54916" s="445"/>
    </row>
    <row r="54917" spans="39:39">
      <c r="AM54917" s="445"/>
    </row>
    <row r="54918" spans="39:39">
      <c r="AM54918" s="445"/>
    </row>
    <row r="54919" spans="39:39">
      <c r="AM54919" s="445"/>
    </row>
    <row r="54920" spans="39:39">
      <c r="AM54920" s="445"/>
    </row>
    <row r="54921" spans="39:39">
      <c r="AM54921" s="445"/>
    </row>
    <row r="54922" spans="39:39">
      <c r="AM54922" s="445"/>
    </row>
    <row r="54923" spans="39:39">
      <c r="AM54923" s="445"/>
    </row>
    <row r="54924" spans="39:39">
      <c r="AM54924" s="445"/>
    </row>
    <row r="54925" spans="39:39">
      <c r="AM54925" s="445"/>
    </row>
    <row r="54926" spans="39:39">
      <c r="AM54926" s="445"/>
    </row>
    <row r="54927" spans="39:39">
      <c r="AM54927" s="445"/>
    </row>
    <row r="54928" spans="39:39">
      <c r="AM54928" s="445"/>
    </row>
    <row r="54929" spans="39:39">
      <c r="AM54929" s="445"/>
    </row>
    <row r="54930" spans="39:39">
      <c r="AM54930" s="445"/>
    </row>
    <row r="54931" spans="39:39">
      <c r="AM54931" s="445"/>
    </row>
    <row r="54932" spans="39:39">
      <c r="AM54932" s="445"/>
    </row>
    <row r="54933" spans="39:39">
      <c r="AM54933" s="445"/>
    </row>
    <row r="54934" spans="39:39">
      <c r="AM54934" s="445"/>
    </row>
    <row r="54935" spans="39:39">
      <c r="AM54935" s="445"/>
    </row>
    <row r="54936" spans="39:39">
      <c r="AM54936" s="445"/>
    </row>
    <row r="54937" spans="39:39">
      <c r="AM54937" s="445"/>
    </row>
    <row r="54938" spans="39:39">
      <c r="AM54938" s="445"/>
    </row>
    <row r="54939" spans="39:39">
      <c r="AM54939" s="445"/>
    </row>
    <row r="54940" spans="39:39">
      <c r="AM54940" s="445"/>
    </row>
    <row r="54941" spans="39:39">
      <c r="AM54941" s="445"/>
    </row>
    <row r="54942" spans="39:39">
      <c r="AM54942" s="445"/>
    </row>
    <row r="54943" spans="39:39">
      <c r="AM54943" s="445"/>
    </row>
    <row r="54944" spans="39:39">
      <c r="AM54944" s="445"/>
    </row>
    <row r="54945" spans="39:39">
      <c r="AM54945" s="445"/>
    </row>
    <row r="54946" spans="39:39">
      <c r="AM54946" s="445"/>
    </row>
    <row r="54947" spans="39:39">
      <c r="AM54947" s="445"/>
    </row>
    <row r="54948" spans="39:39">
      <c r="AM54948" s="445"/>
    </row>
    <row r="54949" spans="39:39">
      <c r="AM54949" s="445"/>
    </row>
    <row r="54950" spans="39:39">
      <c r="AM54950" s="445"/>
    </row>
    <row r="54951" spans="39:39">
      <c r="AM54951" s="445"/>
    </row>
    <row r="54952" spans="39:39">
      <c r="AM54952" s="445"/>
    </row>
    <row r="54953" spans="39:39">
      <c r="AM54953" s="445"/>
    </row>
    <row r="54954" spans="39:39">
      <c r="AM54954" s="445"/>
    </row>
    <row r="54955" spans="39:39">
      <c r="AM54955" s="445"/>
    </row>
    <row r="54956" spans="39:39">
      <c r="AM54956" s="445"/>
    </row>
    <row r="54957" spans="39:39">
      <c r="AM54957" s="445"/>
    </row>
    <row r="54958" spans="39:39">
      <c r="AM54958" s="445"/>
    </row>
    <row r="54959" spans="39:39">
      <c r="AM54959" s="445"/>
    </row>
    <row r="54960" spans="39:39">
      <c r="AM54960" s="445"/>
    </row>
    <row r="54961" spans="39:39">
      <c r="AM54961" s="445"/>
    </row>
    <row r="54962" spans="39:39">
      <c r="AM54962" s="445"/>
    </row>
    <row r="54963" spans="39:39">
      <c r="AM54963" s="445"/>
    </row>
    <row r="54964" spans="39:39">
      <c r="AM54964" s="445"/>
    </row>
    <row r="54965" spans="39:39">
      <c r="AM54965" s="445"/>
    </row>
    <row r="54966" spans="39:39">
      <c r="AM54966" s="445"/>
    </row>
    <row r="54967" spans="39:39">
      <c r="AM54967" s="445"/>
    </row>
    <row r="54968" spans="39:39">
      <c r="AM54968" s="445"/>
    </row>
    <row r="54969" spans="39:39">
      <c r="AM54969" s="445"/>
    </row>
    <row r="54970" spans="39:39">
      <c r="AM54970" s="445"/>
    </row>
    <row r="54971" spans="39:39">
      <c r="AM54971" s="445"/>
    </row>
    <row r="54972" spans="39:39">
      <c r="AM54972" s="445"/>
    </row>
    <row r="54973" spans="39:39">
      <c r="AM54973" s="445"/>
    </row>
    <row r="54974" spans="39:39">
      <c r="AM54974" s="445"/>
    </row>
    <row r="54975" spans="39:39">
      <c r="AM54975" s="445"/>
    </row>
    <row r="54976" spans="39:39">
      <c r="AM54976" s="445"/>
    </row>
    <row r="54977" spans="39:39">
      <c r="AM54977" s="445"/>
    </row>
    <row r="54978" spans="39:39">
      <c r="AM54978" s="445"/>
    </row>
    <row r="54979" spans="39:39">
      <c r="AM54979" s="445"/>
    </row>
    <row r="54980" spans="39:39">
      <c r="AM54980" s="445"/>
    </row>
    <row r="54981" spans="39:39">
      <c r="AM54981" s="445"/>
    </row>
    <row r="54982" spans="39:39">
      <c r="AM54982" s="445"/>
    </row>
    <row r="54983" spans="39:39">
      <c r="AM54983" s="445"/>
    </row>
    <row r="54984" spans="39:39">
      <c r="AM54984" s="445"/>
    </row>
    <row r="54985" spans="39:39">
      <c r="AM54985" s="445"/>
    </row>
    <row r="54986" spans="39:39">
      <c r="AM54986" s="445"/>
    </row>
    <row r="54987" spans="39:39">
      <c r="AM54987" s="445"/>
    </row>
    <row r="54988" spans="39:39">
      <c r="AM54988" s="445"/>
    </row>
    <row r="54989" spans="39:39">
      <c r="AM54989" s="445"/>
    </row>
    <row r="54990" spans="39:39">
      <c r="AM54990" s="445"/>
    </row>
    <row r="54991" spans="39:39">
      <c r="AM54991" s="445"/>
    </row>
    <row r="54992" spans="39:39">
      <c r="AM54992" s="445"/>
    </row>
    <row r="54993" spans="39:39">
      <c r="AM54993" s="445"/>
    </row>
    <row r="54994" spans="39:39">
      <c r="AM54994" s="445"/>
    </row>
    <row r="54995" spans="39:39">
      <c r="AM54995" s="445"/>
    </row>
    <row r="54996" spans="39:39">
      <c r="AM54996" s="445"/>
    </row>
    <row r="54997" spans="39:39">
      <c r="AM54997" s="445"/>
    </row>
    <row r="54998" spans="39:39">
      <c r="AM54998" s="445"/>
    </row>
    <row r="54999" spans="39:39">
      <c r="AM54999" s="445"/>
    </row>
    <row r="55000" spans="39:39">
      <c r="AM55000" s="445"/>
    </row>
    <row r="55001" spans="39:39">
      <c r="AM55001" s="445"/>
    </row>
    <row r="55002" spans="39:39">
      <c r="AM55002" s="445"/>
    </row>
    <row r="55003" spans="39:39">
      <c r="AM55003" s="445"/>
    </row>
    <row r="55004" spans="39:39">
      <c r="AM55004" s="445"/>
    </row>
    <row r="55005" spans="39:39">
      <c r="AM55005" s="445"/>
    </row>
    <row r="55006" spans="39:39">
      <c r="AM55006" s="445"/>
    </row>
    <row r="55007" spans="39:39">
      <c r="AM55007" s="445"/>
    </row>
    <row r="55008" spans="39:39">
      <c r="AM55008" s="445"/>
    </row>
    <row r="55009" spans="39:39">
      <c r="AM55009" s="445"/>
    </row>
    <row r="55010" spans="39:39">
      <c r="AM55010" s="445"/>
    </row>
    <row r="55011" spans="39:39">
      <c r="AM55011" s="445"/>
    </row>
    <row r="55012" spans="39:39">
      <c r="AM55012" s="445"/>
    </row>
    <row r="55013" spans="39:39">
      <c r="AM55013" s="445"/>
    </row>
    <row r="55014" spans="39:39">
      <c r="AM55014" s="445"/>
    </row>
    <row r="55015" spans="39:39">
      <c r="AM55015" s="445"/>
    </row>
    <row r="55016" spans="39:39">
      <c r="AM55016" s="445"/>
    </row>
    <row r="55017" spans="39:39">
      <c r="AM55017" s="445"/>
    </row>
    <row r="55018" spans="39:39">
      <c r="AM55018" s="445"/>
    </row>
    <row r="55019" spans="39:39">
      <c r="AM55019" s="445"/>
    </row>
    <row r="55020" spans="39:39">
      <c r="AM55020" s="445"/>
    </row>
    <row r="55021" spans="39:39">
      <c r="AM55021" s="445"/>
    </row>
    <row r="55022" spans="39:39">
      <c r="AM55022" s="445"/>
    </row>
    <row r="55023" spans="39:39">
      <c r="AM55023" s="445"/>
    </row>
    <row r="55024" spans="39:39">
      <c r="AM55024" s="445"/>
    </row>
    <row r="55025" spans="39:39">
      <c r="AM55025" s="445"/>
    </row>
    <row r="55026" spans="39:39">
      <c r="AM55026" s="445"/>
    </row>
    <row r="55027" spans="39:39">
      <c r="AM55027" s="445"/>
    </row>
    <row r="55028" spans="39:39">
      <c r="AM55028" s="445"/>
    </row>
    <row r="55029" spans="39:39">
      <c r="AM55029" s="445"/>
    </row>
    <row r="55030" spans="39:39">
      <c r="AM55030" s="445"/>
    </row>
    <row r="55031" spans="39:39">
      <c r="AM55031" s="445"/>
    </row>
    <row r="55032" spans="39:39">
      <c r="AM55032" s="445"/>
    </row>
    <row r="55033" spans="39:39">
      <c r="AM55033" s="445"/>
    </row>
    <row r="55034" spans="39:39">
      <c r="AM55034" s="445"/>
    </row>
    <row r="55035" spans="39:39">
      <c r="AM55035" s="445"/>
    </row>
    <row r="55036" spans="39:39">
      <c r="AM55036" s="445"/>
    </row>
    <row r="55037" spans="39:39">
      <c r="AM55037" s="445"/>
    </row>
    <row r="55038" spans="39:39">
      <c r="AM55038" s="445"/>
    </row>
    <row r="55039" spans="39:39">
      <c r="AM55039" s="445"/>
    </row>
    <row r="55040" spans="39:39">
      <c r="AM55040" s="445"/>
    </row>
    <row r="55041" spans="39:39">
      <c r="AM55041" s="445"/>
    </row>
    <row r="55042" spans="39:39">
      <c r="AM55042" s="445"/>
    </row>
    <row r="55043" spans="39:39">
      <c r="AM55043" s="445"/>
    </row>
    <row r="55044" spans="39:39">
      <c r="AM55044" s="445"/>
    </row>
    <row r="55045" spans="39:39">
      <c r="AM55045" s="445"/>
    </row>
    <row r="55046" spans="39:39">
      <c r="AM55046" s="445"/>
    </row>
    <row r="55047" spans="39:39">
      <c r="AM55047" s="445"/>
    </row>
    <row r="55048" spans="39:39">
      <c r="AM55048" s="445"/>
    </row>
    <row r="55049" spans="39:39">
      <c r="AM55049" s="445"/>
    </row>
    <row r="55050" spans="39:39">
      <c r="AM55050" s="445"/>
    </row>
    <row r="55051" spans="39:39">
      <c r="AM55051" s="445"/>
    </row>
    <row r="55052" spans="39:39">
      <c r="AM55052" s="445"/>
    </row>
    <row r="55053" spans="39:39">
      <c r="AM55053" s="445"/>
    </row>
    <row r="55054" spans="39:39">
      <c r="AM55054" s="445"/>
    </row>
    <row r="55055" spans="39:39">
      <c r="AM55055" s="445"/>
    </row>
    <row r="55056" spans="39:39">
      <c r="AM55056" s="445"/>
    </row>
    <row r="55057" spans="39:39">
      <c r="AM55057" s="445"/>
    </row>
    <row r="55058" spans="39:39">
      <c r="AM55058" s="445"/>
    </row>
    <row r="55059" spans="39:39">
      <c r="AM55059" s="445"/>
    </row>
    <row r="55060" spans="39:39">
      <c r="AM55060" s="445"/>
    </row>
    <row r="55061" spans="39:39">
      <c r="AM55061" s="445"/>
    </row>
    <row r="55062" spans="39:39">
      <c r="AM55062" s="445"/>
    </row>
    <row r="55063" spans="39:39">
      <c r="AM55063" s="445"/>
    </row>
    <row r="55064" spans="39:39">
      <c r="AM55064" s="445"/>
    </row>
    <row r="55065" spans="39:39">
      <c r="AM55065" s="445"/>
    </row>
    <row r="55066" spans="39:39">
      <c r="AM55066" s="445"/>
    </row>
    <row r="55067" spans="39:39">
      <c r="AM55067" s="445"/>
    </row>
    <row r="55068" spans="39:39">
      <c r="AM55068" s="445"/>
    </row>
    <row r="55069" spans="39:39">
      <c r="AM55069" s="445"/>
    </row>
    <row r="55070" spans="39:39">
      <c r="AM55070" s="445"/>
    </row>
    <row r="55071" spans="39:39">
      <c r="AM55071" s="445"/>
    </row>
    <row r="55072" spans="39:39">
      <c r="AM55072" s="445"/>
    </row>
    <row r="55073" spans="39:39">
      <c r="AM55073" s="445"/>
    </row>
    <row r="55074" spans="39:39">
      <c r="AM55074" s="445"/>
    </row>
    <row r="55075" spans="39:39">
      <c r="AM55075" s="445"/>
    </row>
    <row r="55076" spans="39:39">
      <c r="AM55076" s="445"/>
    </row>
    <row r="55077" spans="39:39">
      <c r="AM55077" s="445"/>
    </row>
    <row r="55078" spans="39:39">
      <c r="AM55078" s="445"/>
    </row>
    <row r="55079" spans="39:39">
      <c r="AM55079" s="445"/>
    </row>
    <row r="55080" spans="39:39">
      <c r="AM55080" s="445"/>
    </row>
    <row r="55081" spans="39:39">
      <c r="AM55081" s="445"/>
    </row>
    <row r="55082" spans="39:39">
      <c r="AM55082" s="445"/>
    </row>
    <row r="55083" spans="39:39">
      <c r="AM55083" s="445"/>
    </row>
    <row r="55084" spans="39:39">
      <c r="AM55084" s="445"/>
    </row>
    <row r="55085" spans="39:39">
      <c r="AM55085" s="445"/>
    </row>
    <row r="55086" spans="39:39">
      <c r="AM55086" s="445"/>
    </row>
    <row r="55087" spans="39:39">
      <c r="AM55087" s="445"/>
    </row>
    <row r="55088" spans="39:39">
      <c r="AM55088" s="445"/>
    </row>
    <row r="55089" spans="39:39">
      <c r="AM55089" s="445"/>
    </row>
    <row r="55090" spans="39:39">
      <c r="AM55090" s="445"/>
    </row>
    <row r="55091" spans="39:39">
      <c r="AM55091" s="445"/>
    </row>
    <row r="55092" spans="39:39">
      <c r="AM55092" s="445"/>
    </row>
    <row r="55093" spans="39:39">
      <c r="AM55093" s="445"/>
    </row>
    <row r="55094" spans="39:39">
      <c r="AM55094" s="445"/>
    </row>
    <row r="55095" spans="39:39">
      <c r="AM55095" s="445"/>
    </row>
    <row r="55096" spans="39:39">
      <c r="AM55096" s="445"/>
    </row>
    <row r="55097" spans="39:39">
      <c r="AM55097" s="445"/>
    </row>
    <row r="55098" spans="39:39">
      <c r="AM55098" s="445"/>
    </row>
    <row r="55099" spans="39:39">
      <c r="AM55099" s="445"/>
    </row>
    <row r="55100" spans="39:39">
      <c r="AM55100" s="445"/>
    </row>
    <row r="55101" spans="39:39">
      <c r="AM55101" s="445"/>
    </row>
    <row r="55102" spans="39:39">
      <c r="AM55102" s="445"/>
    </row>
    <row r="55103" spans="39:39">
      <c r="AM55103" s="445"/>
    </row>
    <row r="55104" spans="39:39">
      <c r="AM55104" s="445"/>
    </row>
    <row r="55105" spans="39:39">
      <c r="AM55105" s="445"/>
    </row>
    <row r="55106" spans="39:39">
      <c r="AM55106" s="445"/>
    </row>
    <row r="55107" spans="39:39">
      <c r="AM55107" s="445"/>
    </row>
    <row r="55108" spans="39:39">
      <c r="AM55108" s="445"/>
    </row>
    <row r="55109" spans="39:39">
      <c r="AM55109" s="445"/>
    </row>
    <row r="55110" spans="39:39">
      <c r="AM55110" s="445"/>
    </row>
    <row r="55111" spans="39:39">
      <c r="AM55111" s="445"/>
    </row>
    <row r="55112" spans="39:39">
      <c r="AM55112" s="445"/>
    </row>
    <row r="55113" spans="39:39">
      <c r="AM55113" s="445"/>
    </row>
    <row r="55114" spans="39:39">
      <c r="AM55114" s="445"/>
    </row>
    <row r="55115" spans="39:39">
      <c r="AM55115" s="445"/>
    </row>
    <row r="55116" spans="39:39">
      <c r="AM55116" s="445"/>
    </row>
    <row r="55117" spans="39:39">
      <c r="AM55117" s="445"/>
    </row>
    <row r="55118" spans="39:39">
      <c r="AM55118" s="445"/>
    </row>
    <row r="55119" spans="39:39">
      <c r="AM55119" s="445"/>
    </row>
    <row r="55120" spans="39:39">
      <c r="AM55120" s="445"/>
    </row>
    <row r="55121" spans="39:39">
      <c r="AM55121" s="445"/>
    </row>
    <row r="55122" spans="39:39">
      <c r="AM55122" s="445"/>
    </row>
    <row r="55123" spans="39:39">
      <c r="AM55123" s="445"/>
    </row>
    <row r="55124" spans="39:39">
      <c r="AM55124" s="445"/>
    </row>
    <row r="55125" spans="39:39">
      <c r="AM55125" s="445"/>
    </row>
    <row r="55126" spans="39:39">
      <c r="AM55126" s="445"/>
    </row>
    <row r="55127" spans="39:39">
      <c r="AM55127" s="445"/>
    </row>
    <row r="55128" spans="39:39">
      <c r="AM55128" s="445"/>
    </row>
    <row r="55129" spans="39:39">
      <c r="AM55129" s="445"/>
    </row>
    <row r="55130" spans="39:39">
      <c r="AM55130" s="445"/>
    </row>
    <row r="55131" spans="39:39">
      <c r="AM55131" s="445"/>
    </row>
    <row r="55132" spans="39:39">
      <c r="AM55132" s="445"/>
    </row>
    <row r="55133" spans="39:39">
      <c r="AM55133" s="445"/>
    </row>
    <row r="55134" spans="39:39">
      <c r="AM55134" s="445"/>
    </row>
    <row r="55135" spans="39:39">
      <c r="AM55135" s="445"/>
    </row>
    <row r="55136" spans="39:39">
      <c r="AM55136" s="445"/>
    </row>
    <row r="55137" spans="39:39">
      <c r="AM55137" s="445"/>
    </row>
    <row r="55138" spans="39:39">
      <c r="AM55138" s="445"/>
    </row>
    <row r="55139" spans="39:39">
      <c r="AM55139" s="445"/>
    </row>
    <row r="55140" spans="39:39">
      <c r="AM55140" s="445"/>
    </row>
    <row r="55141" spans="39:39">
      <c r="AM55141" s="445"/>
    </row>
    <row r="55142" spans="39:39">
      <c r="AM55142" s="445"/>
    </row>
    <row r="55143" spans="39:39">
      <c r="AM55143" s="445"/>
    </row>
    <row r="55144" spans="39:39">
      <c r="AM55144" s="445"/>
    </row>
    <row r="55145" spans="39:39">
      <c r="AM55145" s="445"/>
    </row>
    <row r="55146" spans="39:39">
      <c r="AM55146" s="445"/>
    </row>
    <row r="55147" spans="39:39">
      <c r="AM55147" s="445"/>
    </row>
    <row r="55148" spans="39:39">
      <c r="AM55148" s="445"/>
    </row>
    <row r="55149" spans="39:39">
      <c r="AM55149" s="445"/>
    </row>
    <row r="55150" spans="39:39">
      <c r="AM55150" s="445"/>
    </row>
    <row r="55151" spans="39:39">
      <c r="AM55151" s="445"/>
    </row>
    <row r="55152" spans="39:39">
      <c r="AM55152" s="445"/>
    </row>
    <row r="55153" spans="39:39">
      <c r="AM55153" s="445"/>
    </row>
    <row r="55154" spans="39:39">
      <c r="AM55154" s="445"/>
    </row>
    <row r="55155" spans="39:39">
      <c r="AM55155" s="445"/>
    </row>
    <row r="55156" spans="39:39">
      <c r="AM55156" s="445"/>
    </row>
    <row r="55157" spans="39:39">
      <c r="AM55157" s="445"/>
    </row>
    <row r="55158" spans="39:39">
      <c r="AM55158" s="445"/>
    </row>
    <row r="55159" spans="39:39">
      <c r="AM55159" s="445"/>
    </row>
    <row r="55160" spans="39:39">
      <c r="AM55160" s="445"/>
    </row>
    <row r="55161" spans="39:39">
      <c r="AM55161" s="445"/>
    </row>
    <row r="55162" spans="39:39">
      <c r="AM55162" s="445"/>
    </row>
    <row r="55163" spans="39:39">
      <c r="AM55163" s="445"/>
    </row>
    <row r="55164" spans="39:39">
      <c r="AM55164" s="445"/>
    </row>
    <row r="55165" spans="39:39">
      <c r="AM55165" s="445"/>
    </row>
    <row r="55166" spans="39:39">
      <c r="AM55166" s="445"/>
    </row>
    <row r="55167" spans="39:39">
      <c r="AM55167" s="445"/>
    </row>
    <row r="55168" spans="39:39">
      <c r="AM55168" s="445"/>
    </row>
    <row r="55169" spans="39:39">
      <c r="AM55169" s="445"/>
    </row>
    <row r="55170" spans="39:39">
      <c r="AM55170" s="445"/>
    </row>
    <row r="55171" spans="39:39">
      <c r="AM55171" s="445"/>
    </row>
    <row r="55172" spans="39:39">
      <c r="AM55172" s="445"/>
    </row>
    <row r="55173" spans="39:39">
      <c r="AM55173" s="445"/>
    </row>
    <row r="55174" spans="39:39">
      <c r="AM55174" s="445"/>
    </row>
    <row r="55175" spans="39:39">
      <c r="AM55175" s="445"/>
    </row>
    <row r="55176" spans="39:39">
      <c r="AM55176" s="445"/>
    </row>
    <row r="55177" spans="39:39">
      <c r="AM55177" s="445"/>
    </row>
    <row r="55178" spans="39:39">
      <c r="AM55178" s="445"/>
    </row>
    <row r="55179" spans="39:39">
      <c r="AM55179" s="445"/>
    </row>
    <row r="55180" spans="39:39">
      <c r="AM55180" s="445"/>
    </row>
    <row r="55181" spans="39:39">
      <c r="AM55181" s="445"/>
    </row>
    <row r="55182" spans="39:39">
      <c r="AM55182" s="445"/>
    </row>
    <row r="55183" spans="39:39">
      <c r="AM55183" s="445"/>
    </row>
    <row r="55184" spans="39:39">
      <c r="AM55184" s="445"/>
    </row>
    <row r="55185" spans="39:39">
      <c r="AM55185" s="445"/>
    </row>
    <row r="55186" spans="39:39">
      <c r="AM55186" s="445"/>
    </row>
    <row r="55187" spans="39:39">
      <c r="AM55187" s="445"/>
    </row>
    <row r="55188" spans="39:39">
      <c r="AM55188" s="445"/>
    </row>
    <row r="55189" spans="39:39">
      <c r="AM55189" s="445"/>
    </row>
    <row r="55190" spans="39:39">
      <c r="AM55190" s="445"/>
    </row>
    <row r="55191" spans="39:39">
      <c r="AM55191" s="445"/>
    </row>
    <row r="55192" spans="39:39">
      <c r="AM55192" s="445"/>
    </row>
    <row r="55193" spans="39:39">
      <c r="AM55193" s="445"/>
    </row>
    <row r="55194" spans="39:39">
      <c r="AM55194" s="445"/>
    </row>
    <row r="55195" spans="39:39">
      <c r="AM55195" s="445"/>
    </row>
    <row r="55196" spans="39:39">
      <c r="AM55196" s="445"/>
    </row>
    <row r="55197" spans="39:39">
      <c r="AM55197" s="445"/>
    </row>
    <row r="55198" spans="39:39">
      <c r="AM55198" s="445"/>
    </row>
    <row r="55199" spans="39:39">
      <c r="AM55199" s="445"/>
    </row>
    <row r="55200" spans="39:39">
      <c r="AM55200" s="445"/>
    </row>
    <row r="55201" spans="39:39">
      <c r="AM55201" s="445"/>
    </row>
    <row r="55202" spans="39:39">
      <c r="AM55202" s="445"/>
    </row>
    <row r="55203" spans="39:39">
      <c r="AM55203" s="445"/>
    </row>
    <row r="55204" spans="39:39">
      <c r="AM55204" s="445"/>
    </row>
    <row r="55205" spans="39:39">
      <c r="AM55205" s="445"/>
    </row>
    <row r="55206" spans="39:39">
      <c r="AM55206" s="445"/>
    </row>
    <row r="55207" spans="39:39">
      <c r="AM55207" s="445"/>
    </row>
    <row r="55208" spans="39:39">
      <c r="AM55208" s="445"/>
    </row>
    <row r="55209" spans="39:39">
      <c r="AM55209" s="445"/>
    </row>
    <row r="55210" spans="39:39">
      <c r="AM55210" s="445"/>
    </row>
    <row r="55211" spans="39:39">
      <c r="AM55211" s="445"/>
    </row>
    <row r="55212" spans="39:39">
      <c r="AM55212" s="445"/>
    </row>
    <row r="55213" spans="39:39">
      <c r="AM55213" s="445"/>
    </row>
    <row r="55214" spans="39:39">
      <c r="AM55214" s="445"/>
    </row>
    <row r="55215" spans="39:39">
      <c r="AM55215" s="445"/>
    </row>
    <row r="55216" spans="39:39">
      <c r="AM55216" s="445"/>
    </row>
    <row r="55217" spans="39:39">
      <c r="AM55217" s="445"/>
    </row>
    <row r="55218" spans="39:39">
      <c r="AM55218" s="445"/>
    </row>
    <row r="55219" spans="39:39">
      <c r="AM55219" s="445"/>
    </row>
    <row r="55220" spans="39:39">
      <c r="AM55220" s="445"/>
    </row>
    <row r="55221" spans="39:39">
      <c r="AM55221" s="445"/>
    </row>
    <row r="55222" spans="39:39">
      <c r="AM55222" s="445"/>
    </row>
    <row r="55223" spans="39:39">
      <c r="AM55223" s="445"/>
    </row>
    <row r="55224" spans="39:39">
      <c r="AM55224" s="445"/>
    </row>
    <row r="55225" spans="39:39">
      <c r="AM55225" s="445"/>
    </row>
    <row r="55226" spans="39:39">
      <c r="AM55226" s="445"/>
    </row>
    <row r="55227" spans="39:39">
      <c r="AM55227" s="445"/>
    </row>
    <row r="55228" spans="39:39">
      <c r="AM55228" s="445"/>
    </row>
    <row r="55229" spans="39:39">
      <c r="AM55229" s="445"/>
    </row>
    <row r="55230" spans="39:39">
      <c r="AM55230" s="445"/>
    </row>
    <row r="55231" spans="39:39">
      <c r="AM55231" s="445"/>
    </row>
    <row r="55232" spans="39:39">
      <c r="AM55232" s="445"/>
    </row>
    <row r="55233" spans="39:39">
      <c r="AM55233" s="445"/>
    </row>
    <row r="55234" spans="39:39">
      <c r="AM55234" s="445"/>
    </row>
    <row r="55235" spans="39:39">
      <c r="AM55235" s="445"/>
    </row>
    <row r="55236" spans="39:39">
      <c r="AM55236" s="445"/>
    </row>
    <row r="55237" spans="39:39">
      <c r="AM55237" s="445"/>
    </row>
    <row r="55238" spans="39:39">
      <c r="AM55238" s="445"/>
    </row>
    <row r="55239" spans="39:39">
      <c r="AM55239" s="445"/>
    </row>
    <row r="55240" spans="39:39">
      <c r="AM55240" s="445"/>
    </row>
    <row r="55241" spans="39:39">
      <c r="AM55241" s="445"/>
    </row>
    <row r="55242" spans="39:39">
      <c r="AM55242" s="445"/>
    </row>
    <row r="55243" spans="39:39">
      <c r="AM55243" s="445"/>
    </row>
    <row r="55244" spans="39:39">
      <c r="AM55244" s="445"/>
    </row>
    <row r="55245" spans="39:39">
      <c r="AM55245" s="445"/>
    </row>
    <row r="55246" spans="39:39">
      <c r="AM55246" s="445"/>
    </row>
    <row r="55247" spans="39:39">
      <c r="AM55247" s="445"/>
    </row>
    <row r="55248" spans="39:39">
      <c r="AM55248" s="445"/>
    </row>
    <row r="55249" spans="39:39">
      <c r="AM55249" s="445"/>
    </row>
    <row r="55250" spans="39:39">
      <c r="AM55250" s="445"/>
    </row>
    <row r="55251" spans="39:39">
      <c r="AM55251" s="445"/>
    </row>
    <row r="55252" spans="39:39">
      <c r="AM55252" s="445"/>
    </row>
    <row r="55253" spans="39:39">
      <c r="AM55253" s="445"/>
    </row>
    <row r="55254" spans="39:39">
      <c r="AM55254" s="445"/>
    </row>
    <row r="55255" spans="39:39">
      <c r="AM55255" s="445"/>
    </row>
    <row r="55256" spans="39:39">
      <c r="AM55256" s="445"/>
    </row>
    <row r="55257" spans="39:39">
      <c r="AM55257" s="445"/>
    </row>
    <row r="55258" spans="39:39">
      <c r="AM55258" s="445"/>
    </row>
    <row r="55259" spans="39:39">
      <c r="AM55259" s="445"/>
    </row>
    <row r="55260" spans="39:39">
      <c r="AM55260" s="445"/>
    </row>
    <row r="55261" spans="39:39">
      <c r="AM55261" s="445"/>
    </row>
    <row r="55262" spans="39:39">
      <c r="AM55262" s="445"/>
    </row>
    <row r="55263" spans="39:39">
      <c r="AM55263" s="445"/>
    </row>
    <row r="55264" spans="39:39">
      <c r="AM55264" s="445"/>
    </row>
    <row r="55265" spans="39:39">
      <c r="AM55265" s="445"/>
    </row>
    <row r="55266" spans="39:39">
      <c r="AM55266" s="445"/>
    </row>
    <row r="55267" spans="39:39">
      <c r="AM55267" s="445"/>
    </row>
    <row r="55268" spans="39:39">
      <c r="AM55268" s="445"/>
    </row>
    <row r="55269" spans="39:39">
      <c r="AM55269" s="445"/>
    </row>
    <row r="55270" spans="39:39">
      <c r="AM55270" s="445"/>
    </row>
    <row r="55271" spans="39:39">
      <c r="AM55271" s="445"/>
    </row>
    <row r="55272" spans="39:39">
      <c r="AM55272" s="445"/>
    </row>
    <row r="55273" spans="39:39">
      <c r="AM55273" s="445"/>
    </row>
    <row r="55274" spans="39:39">
      <c r="AM55274" s="445"/>
    </row>
    <row r="55275" spans="39:39">
      <c r="AM55275" s="445"/>
    </row>
    <row r="55276" spans="39:39">
      <c r="AM55276" s="445"/>
    </row>
    <row r="55277" spans="39:39">
      <c r="AM55277" s="445"/>
    </row>
    <row r="55278" spans="39:39">
      <c r="AM55278" s="445"/>
    </row>
    <row r="55279" spans="39:39">
      <c r="AM55279" s="445"/>
    </row>
    <row r="55280" spans="39:39">
      <c r="AM55280" s="445"/>
    </row>
    <row r="55281" spans="39:39">
      <c r="AM55281" s="445"/>
    </row>
    <row r="55282" spans="39:39">
      <c r="AM55282" s="445"/>
    </row>
    <row r="55283" spans="39:39">
      <c r="AM55283" s="445"/>
    </row>
    <row r="55284" spans="39:39">
      <c r="AM55284" s="445"/>
    </row>
    <row r="55285" spans="39:39">
      <c r="AM55285" s="445"/>
    </row>
    <row r="55286" spans="39:39">
      <c r="AM55286" s="445"/>
    </row>
    <row r="55287" spans="39:39">
      <c r="AM55287" s="445"/>
    </row>
    <row r="55288" spans="39:39">
      <c r="AM55288" s="445"/>
    </row>
    <row r="55289" spans="39:39">
      <c r="AM55289" s="445"/>
    </row>
    <row r="55290" spans="39:39">
      <c r="AM55290" s="445"/>
    </row>
    <row r="55291" spans="39:39">
      <c r="AM55291" s="445"/>
    </row>
    <row r="55292" spans="39:39">
      <c r="AM55292" s="445"/>
    </row>
    <row r="55293" spans="39:39">
      <c r="AM55293" s="445"/>
    </row>
    <row r="55294" spans="39:39">
      <c r="AM55294" s="445"/>
    </row>
    <row r="55295" spans="39:39">
      <c r="AM55295" s="445"/>
    </row>
    <row r="55296" spans="39:39">
      <c r="AM55296" s="445"/>
    </row>
    <row r="55297" spans="39:39">
      <c r="AM55297" s="445"/>
    </row>
    <row r="55298" spans="39:39">
      <c r="AM55298" s="445"/>
    </row>
    <row r="55299" spans="39:39">
      <c r="AM55299" s="445"/>
    </row>
    <row r="55300" spans="39:39">
      <c r="AM55300" s="445"/>
    </row>
    <row r="55301" spans="39:39">
      <c r="AM55301" s="445"/>
    </row>
    <row r="55302" spans="39:39">
      <c r="AM55302" s="445"/>
    </row>
    <row r="55303" spans="39:39">
      <c r="AM55303" s="445"/>
    </row>
    <row r="55304" spans="39:39">
      <c r="AM55304" s="445"/>
    </row>
    <row r="55305" spans="39:39">
      <c r="AM55305" s="445"/>
    </row>
    <row r="55306" spans="39:39">
      <c r="AM55306" s="445"/>
    </row>
    <row r="55307" spans="39:39">
      <c r="AM55307" s="445"/>
    </row>
    <row r="55308" spans="39:39">
      <c r="AM55308" s="445"/>
    </row>
    <row r="55309" spans="39:39">
      <c r="AM55309" s="445"/>
    </row>
    <row r="55310" spans="39:39">
      <c r="AM55310" s="445"/>
    </row>
    <row r="55311" spans="39:39">
      <c r="AM55311" s="445"/>
    </row>
    <row r="55312" spans="39:39">
      <c r="AM55312" s="445"/>
    </row>
    <row r="55313" spans="39:39">
      <c r="AM55313" s="445"/>
    </row>
    <row r="55314" spans="39:39">
      <c r="AM55314" s="445"/>
    </row>
    <row r="55315" spans="39:39">
      <c r="AM55315" s="445"/>
    </row>
    <row r="55316" spans="39:39">
      <c r="AM55316" s="445"/>
    </row>
    <row r="55317" spans="39:39">
      <c r="AM55317" s="445"/>
    </row>
    <row r="55318" spans="39:39">
      <c r="AM55318" s="445"/>
    </row>
    <row r="55319" spans="39:39">
      <c r="AM55319" s="445"/>
    </row>
    <row r="55320" spans="39:39">
      <c r="AM55320" s="445"/>
    </row>
    <row r="55321" spans="39:39">
      <c r="AM55321" s="445"/>
    </row>
    <row r="55322" spans="39:39">
      <c r="AM55322" s="445"/>
    </row>
    <row r="55323" spans="39:39">
      <c r="AM55323" s="445"/>
    </row>
    <row r="55324" spans="39:39">
      <c r="AM55324" s="445"/>
    </row>
    <row r="55325" spans="39:39">
      <c r="AM55325" s="445"/>
    </row>
    <row r="55326" spans="39:39">
      <c r="AM55326" s="445"/>
    </row>
    <row r="55327" spans="39:39">
      <c r="AM55327" s="445"/>
    </row>
    <row r="55328" spans="39:39">
      <c r="AM55328" s="445"/>
    </row>
    <row r="55329" spans="39:39">
      <c r="AM55329" s="445"/>
    </row>
    <row r="55330" spans="39:39">
      <c r="AM55330" s="445"/>
    </row>
    <row r="55331" spans="39:39">
      <c r="AM55331" s="445"/>
    </row>
    <row r="55332" spans="39:39">
      <c r="AM55332" s="445"/>
    </row>
    <row r="55333" spans="39:39">
      <c r="AM55333" s="445"/>
    </row>
    <row r="55334" spans="39:39">
      <c r="AM55334" s="445"/>
    </row>
    <row r="55335" spans="39:39">
      <c r="AM55335" s="445"/>
    </row>
    <row r="55336" spans="39:39">
      <c r="AM55336" s="445"/>
    </row>
    <row r="55337" spans="39:39">
      <c r="AM55337" s="445"/>
    </row>
    <row r="55338" spans="39:39">
      <c r="AM55338" s="445"/>
    </row>
    <row r="55339" spans="39:39">
      <c r="AM55339" s="445"/>
    </row>
    <row r="55340" spans="39:39">
      <c r="AM55340" s="445"/>
    </row>
    <row r="55341" spans="39:39">
      <c r="AM55341" s="445"/>
    </row>
    <row r="55342" spans="39:39">
      <c r="AM55342" s="445"/>
    </row>
    <row r="55343" spans="39:39">
      <c r="AM55343" s="445"/>
    </row>
    <row r="55344" spans="39:39">
      <c r="AM55344" s="445"/>
    </row>
    <row r="55345" spans="39:39">
      <c r="AM55345" s="445"/>
    </row>
    <row r="55346" spans="39:39">
      <c r="AM55346" s="445"/>
    </row>
    <row r="55347" spans="39:39">
      <c r="AM55347" s="445"/>
    </row>
    <row r="55348" spans="39:39">
      <c r="AM55348" s="445"/>
    </row>
    <row r="55349" spans="39:39">
      <c r="AM55349" s="445"/>
    </row>
    <row r="55350" spans="39:39">
      <c r="AM55350" s="445"/>
    </row>
    <row r="55351" spans="39:39">
      <c r="AM55351" s="445"/>
    </row>
    <row r="55352" spans="39:39">
      <c r="AM55352" s="445"/>
    </row>
    <row r="55353" spans="39:39">
      <c r="AM55353" s="445"/>
    </row>
    <row r="55354" spans="39:39">
      <c r="AM55354" s="445"/>
    </row>
    <row r="55355" spans="39:39">
      <c r="AM55355" s="445"/>
    </row>
    <row r="55356" spans="39:39">
      <c r="AM55356" s="445"/>
    </row>
    <row r="55357" spans="39:39">
      <c r="AM55357" s="445"/>
    </row>
    <row r="55358" spans="39:39">
      <c r="AM55358" s="445"/>
    </row>
    <row r="55359" spans="39:39">
      <c r="AM55359" s="445"/>
    </row>
    <row r="55360" spans="39:39">
      <c r="AM55360" s="445"/>
    </row>
    <row r="55361" spans="39:39">
      <c r="AM55361" s="445"/>
    </row>
    <row r="55362" spans="39:39">
      <c r="AM55362" s="445"/>
    </row>
    <row r="55363" spans="39:39">
      <c r="AM55363" s="445"/>
    </row>
    <row r="55364" spans="39:39">
      <c r="AM55364" s="445"/>
    </row>
    <row r="55365" spans="39:39">
      <c r="AM55365" s="445"/>
    </row>
    <row r="55366" spans="39:39">
      <c r="AM55366" s="445"/>
    </row>
    <row r="55367" spans="39:39">
      <c r="AM55367" s="445"/>
    </row>
    <row r="55368" spans="39:39">
      <c r="AM55368" s="445"/>
    </row>
    <row r="55369" spans="39:39">
      <c r="AM55369" s="445"/>
    </row>
    <row r="55370" spans="39:39">
      <c r="AM55370" s="445"/>
    </row>
    <row r="55371" spans="39:39">
      <c r="AM55371" s="445"/>
    </row>
    <row r="55372" spans="39:39">
      <c r="AM55372" s="445"/>
    </row>
    <row r="55373" spans="39:39">
      <c r="AM55373" s="445"/>
    </row>
    <row r="55374" spans="39:39">
      <c r="AM55374" s="445"/>
    </row>
    <row r="55375" spans="39:39">
      <c r="AM55375" s="445"/>
    </row>
    <row r="55376" spans="39:39">
      <c r="AM55376" s="445"/>
    </row>
    <row r="55377" spans="39:39">
      <c r="AM55377" s="445"/>
    </row>
    <row r="55378" spans="39:39">
      <c r="AM55378" s="445"/>
    </row>
    <row r="55379" spans="39:39">
      <c r="AM55379" s="445"/>
    </row>
    <row r="55380" spans="39:39">
      <c r="AM55380" s="445"/>
    </row>
    <row r="55381" spans="39:39">
      <c r="AM55381" s="445"/>
    </row>
    <row r="55382" spans="39:39">
      <c r="AM55382" s="445"/>
    </row>
    <row r="55383" spans="39:39">
      <c r="AM55383" s="445"/>
    </row>
    <row r="55384" spans="39:39">
      <c r="AM55384" s="445"/>
    </row>
    <row r="55385" spans="39:39">
      <c r="AM55385" s="445"/>
    </row>
    <row r="55386" spans="39:39">
      <c r="AM55386" s="445"/>
    </row>
    <row r="55387" spans="39:39">
      <c r="AM55387" s="445"/>
    </row>
    <row r="55388" spans="39:39">
      <c r="AM55388" s="445"/>
    </row>
    <row r="55389" spans="39:39">
      <c r="AM55389" s="445"/>
    </row>
    <row r="55390" spans="39:39">
      <c r="AM55390" s="445"/>
    </row>
    <row r="55391" spans="39:39">
      <c r="AM55391" s="445"/>
    </row>
    <row r="55392" spans="39:39">
      <c r="AM55392" s="445"/>
    </row>
    <row r="55393" spans="39:39">
      <c r="AM55393" s="445"/>
    </row>
    <row r="55394" spans="39:39">
      <c r="AM55394" s="445"/>
    </row>
    <row r="55395" spans="39:39">
      <c r="AM55395" s="445"/>
    </row>
    <row r="55396" spans="39:39">
      <c r="AM55396" s="445"/>
    </row>
    <row r="55397" spans="39:39">
      <c r="AM55397" s="445"/>
    </row>
    <row r="55398" spans="39:39">
      <c r="AM55398" s="445"/>
    </row>
    <row r="55399" spans="39:39">
      <c r="AM55399" s="445"/>
    </row>
    <row r="55400" spans="39:39">
      <c r="AM55400" s="445"/>
    </row>
    <row r="55401" spans="39:39">
      <c r="AM55401" s="445"/>
    </row>
    <row r="55402" spans="39:39">
      <c r="AM55402" s="445"/>
    </row>
    <row r="55403" spans="39:39">
      <c r="AM55403" s="445"/>
    </row>
    <row r="55404" spans="39:39">
      <c r="AM55404" s="445"/>
    </row>
    <row r="55405" spans="39:39">
      <c r="AM55405" s="445"/>
    </row>
    <row r="55406" spans="39:39">
      <c r="AM55406" s="445"/>
    </row>
    <row r="55407" spans="39:39">
      <c r="AM55407" s="445"/>
    </row>
    <row r="55408" spans="39:39">
      <c r="AM55408" s="445"/>
    </row>
    <row r="55409" spans="39:39">
      <c r="AM55409" s="445"/>
    </row>
    <row r="55410" spans="39:39">
      <c r="AM55410" s="445"/>
    </row>
    <row r="55411" spans="39:39">
      <c r="AM55411" s="445"/>
    </row>
    <row r="55412" spans="39:39">
      <c r="AM55412" s="445"/>
    </row>
    <row r="55413" spans="39:39">
      <c r="AM55413" s="445"/>
    </row>
    <row r="55414" spans="39:39">
      <c r="AM55414" s="445"/>
    </row>
    <row r="55415" spans="39:39">
      <c r="AM55415" s="445"/>
    </row>
    <row r="55416" spans="39:39">
      <c r="AM55416" s="445"/>
    </row>
    <row r="55417" spans="39:39">
      <c r="AM55417" s="445"/>
    </row>
    <row r="55418" spans="39:39">
      <c r="AM55418" s="445"/>
    </row>
    <row r="55419" spans="39:39">
      <c r="AM55419" s="445"/>
    </row>
    <row r="55420" spans="39:39">
      <c r="AM55420" s="445"/>
    </row>
    <row r="55421" spans="39:39">
      <c r="AM55421" s="445"/>
    </row>
    <row r="55422" spans="39:39">
      <c r="AM55422" s="445"/>
    </row>
    <row r="55423" spans="39:39">
      <c r="AM55423" s="445"/>
    </row>
    <row r="55424" spans="39:39">
      <c r="AM55424" s="445"/>
    </row>
    <row r="55425" spans="39:39">
      <c r="AM55425" s="445"/>
    </row>
    <row r="55426" spans="39:39">
      <c r="AM55426" s="445"/>
    </row>
    <row r="55427" spans="39:39">
      <c r="AM55427" s="445"/>
    </row>
    <row r="55428" spans="39:39">
      <c r="AM55428" s="445"/>
    </row>
    <row r="55429" spans="39:39">
      <c r="AM55429" s="445"/>
    </row>
    <row r="55430" spans="39:39">
      <c r="AM55430" s="445"/>
    </row>
    <row r="55431" spans="39:39">
      <c r="AM55431" s="445"/>
    </row>
    <row r="55432" spans="39:39">
      <c r="AM55432" s="445"/>
    </row>
    <row r="55433" spans="39:39">
      <c r="AM55433" s="445"/>
    </row>
    <row r="55434" spans="39:39">
      <c r="AM55434" s="445"/>
    </row>
    <row r="55435" spans="39:39">
      <c r="AM55435" s="445"/>
    </row>
    <row r="55436" spans="39:39">
      <c r="AM55436" s="445"/>
    </row>
    <row r="55437" spans="39:39">
      <c r="AM55437" s="445"/>
    </row>
    <row r="55438" spans="39:39">
      <c r="AM55438" s="445"/>
    </row>
    <row r="55439" spans="39:39">
      <c r="AM55439" s="445"/>
    </row>
    <row r="55440" spans="39:39">
      <c r="AM55440" s="445"/>
    </row>
    <row r="55441" spans="39:39">
      <c r="AM55441" s="445"/>
    </row>
    <row r="55442" spans="39:39">
      <c r="AM55442" s="445"/>
    </row>
    <row r="55443" spans="39:39">
      <c r="AM55443" s="445"/>
    </row>
    <row r="55444" spans="39:39">
      <c r="AM55444" s="445"/>
    </row>
    <row r="55445" spans="39:39">
      <c r="AM55445" s="445"/>
    </row>
    <row r="55446" spans="39:39">
      <c r="AM55446" s="445"/>
    </row>
    <row r="55447" spans="39:39">
      <c r="AM55447" s="445"/>
    </row>
    <row r="55448" spans="39:39">
      <c r="AM55448" s="445"/>
    </row>
    <row r="55449" spans="39:39">
      <c r="AM55449" s="445"/>
    </row>
    <row r="55450" spans="39:39">
      <c r="AM55450" s="445"/>
    </row>
    <row r="55451" spans="39:39">
      <c r="AM55451" s="445"/>
    </row>
    <row r="55452" spans="39:39">
      <c r="AM55452" s="445"/>
    </row>
    <row r="55453" spans="39:39">
      <c r="AM55453" s="445"/>
    </row>
    <row r="55454" spans="39:39">
      <c r="AM55454" s="445"/>
    </row>
    <row r="55455" spans="39:39">
      <c r="AM55455" s="445"/>
    </row>
    <row r="55456" spans="39:39">
      <c r="AM55456" s="445"/>
    </row>
    <row r="55457" spans="39:39">
      <c r="AM55457" s="445"/>
    </row>
    <row r="55458" spans="39:39">
      <c r="AM55458" s="445"/>
    </row>
    <row r="55459" spans="39:39">
      <c r="AM55459" s="445"/>
    </row>
    <row r="55460" spans="39:39">
      <c r="AM55460" s="445"/>
    </row>
    <row r="55461" spans="39:39">
      <c r="AM55461" s="445"/>
    </row>
    <row r="55462" spans="39:39">
      <c r="AM55462" s="445"/>
    </row>
    <row r="55463" spans="39:39">
      <c r="AM55463" s="445"/>
    </row>
    <row r="55464" spans="39:39">
      <c r="AM55464" s="445"/>
    </row>
    <row r="55465" spans="39:39">
      <c r="AM55465" s="445"/>
    </row>
    <row r="55466" spans="39:39">
      <c r="AM55466" s="445"/>
    </row>
    <row r="55467" spans="39:39">
      <c r="AM55467" s="445"/>
    </row>
    <row r="55468" spans="39:39">
      <c r="AM55468" s="445"/>
    </row>
    <row r="55469" spans="39:39">
      <c r="AM55469" s="445"/>
    </row>
    <row r="55470" spans="39:39">
      <c r="AM55470" s="445"/>
    </row>
    <row r="55471" spans="39:39">
      <c r="AM55471" s="445"/>
    </row>
    <row r="55472" spans="39:39">
      <c r="AM55472" s="445"/>
    </row>
    <row r="55473" spans="39:39">
      <c r="AM55473" s="445"/>
    </row>
    <row r="55474" spans="39:39">
      <c r="AM55474" s="445"/>
    </row>
    <row r="55475" spans="39:39">
      <c r="AM55475" s="445"/>
    </row>
    <row r="55476" spans="39:39">
      <c r="AM55476" s="445"/>
    </row>
    <row r="55477" spans="39:39">
      <c r="AM55477" s="445"/>
    </row>
    <row r="55478" spans="39:39">
      <c r="AM55478" s="445"/>
    </row>
    <row r="55479" spans="39:39">
      <c r="AM55479" s="445"/>
    </row>
    <row r="55480" spans="39:39">
      <c r="AM55480" s="445"/>
    </row>
    <row r="55481" spans="39:39">
      <c r="AM55481" s="445"/>
    </row>
    <row r="55482" spans="39:39">
      <c r="AM55482" s="445"/>
    </row>
    <row r="55483" spans="39:39">
      <c r="AM55483" s="445"/>
    </row>
    <row r="55484" spans="39:39">
      <c r="AM55484" s="445"/>
    </row>
    <row r="55485" spans="39:39">
      <c r="AM55485" s="445"/>
    </row>
    <row r="55486" spans="39:39">
      <c r="AM55486" s="445"/>
    </row>
    <row r="55487" spans="39:39">
      <c r="AM55487" s="445"/>
    </row>
    <row r="55488" spans="39:39">
      <c r="AM55488" s="445"/>
    </row>
    <row r="55489" spans="39:39">
      <c r="AM55489" s="445"/>
    </row>
    <row r="55490" spans="39:39">
      <c r="AM55490" s="445"/>
    </row>
    <row r="55491" spans="39:39">
      <c r="AM55491" s="445"/>
    </row>
    <row r="55492" spans="39:39">
      <c r="AM55492" s="445"/>
    </row>
    <row r="55493" spans="39:39">
      <c r="AM55493" s="445"/>
    </row>
    <row r="55494" spans="39:39">
      <c r="AM55494" s="445"/>
    </row>
    <row r="55495" spans="39:39">
      <c r="AM55495" s="445"/>
    </row>
    <row r="55496" spans="39:39">
      <c r="AM55496" s="445"/>
    </row>
    <row r="55497" spans="39:39">
      <c r="AM55497" s="445"/>
    </row>
    <row r="55498" spans="39:39">
      <c r="AM55498" s="445"/>
    </row>
    <row r="55499" spans="39:39">
      <c r="AM55499" s="445"/>
    </row>
    <row r="55500" spans="39:39">
      <c r="AM55500" s="445"/>
    </row>
    <row r="55501" spans="39:39">
      <c r="AM55501" s="445"/>
    </row>
    <row r="55502" spans="39:39">
      <c r="AM55502" s="445"/>
    </row>
    <row r="55503" spans="39:39">
      <c r="AM55503" s="445"/>
    </row>
    <row r="55504" spans="39:39">
      <c r="AM55504" s="445"/>
    </row>
    <row r="55505" spans="39:39">
      <c r="AM55505" s="445"/>
    </row>
    <row r="55506" spans="39:39">
      <c r="AM55506" s="445"/>
    </row>
    <row r="55507" spans="39:39">
      <c r="AM55507" s="445"/>
    </row>
    <row r="55508" spans="39:39">
      <c r="AM55508" s="445"/>
    </row>
    <row r="55509" spans="39:39">
      <c r="AM55509" s="445"/>
    </row>
    <row r="55510" spans="39:39">
      <c r="AM55510" s="445"/>
    </row>
    <row r="55511" spans="39:39">
      <c r="AM55511" s="445"/>
    </row>
    <row r="55512" spans="39:39">
      <c r="AM55512" s="445"/>
    </row>
    <row r="55513" spans="39:39">
      <c r="AM55513" s="445"/>
    </row>
    <row r="55514" spans="39:39">
      <c r="AM55514" s="445"/>
    </row>
    <row r="55515" spans="39:39">
      <c r="AM55515" s="445"/>
    </row>
    <row r="55516" spans="39:39">
      <c r="AM55516" s="445"/>
    </row>
    <row r="55517" spans="39:39">
      <c r="AM55517" s="445"/>
    </row>
    <row r="55518" spans="39:39">
      <c r="AM55518" s="445"/>
    </row>
    <row r="55519" spans="39:39">
      <c r="AM55519" s="445"/>
    </row>
    <row r="55520" spans="39:39">
      <c r="AM55520" s="445"/>
    </row>
    <row r="55521" spans="39:39">
      <c r="AM55521" s="445"/>
    </row>
    <row r="55522" spans="39:39">
      <c r="AM55522" s="445"/>
    </row>
    <row r="55523" spans="39:39">
      <c r="AM55523" s="445"/>
    </row>
    <row r="55524" spans="39:39">
      <c r="AM55524" s="445"/>
    </row>
    <row r="55525" spans="39:39">
      <c r="AM55525" s="445"/>
    </row>
    <row r="55526" spans="39:39">
      <c r="AM55526" s="445"/>
    </row>
    <row r="55527" spans="39:39">
      <c r="AM55527" s="445"/>
    </row>
    <row r="55528" spans="39:39">
      <c r="AM55528" s="445"/>
    </row>
    <row r="55529" spans="39:39">
      <c r="AM55529" s="445"/>
    </row>
    <row r="55530" spans="39:39">
      <c r="AM55530" s="445"/>
    </row>
    <row r="55531" spans="39:39">
      <c r="AM55531" s="445"/>
    </row>
    <row r="55532" spans="39:39">
      <c r="AM55532" s="445"/>
    </row>
    <row r="55533" spans="39:39">
      <c r="AM55533" s="445"/>
    </row>
    <row r="55534" spans="39:39">
      <c r="AM55534" s="445"/>
    </row>
    <row r="55535" spans="39:39">
      <c r="AM55535" s="445"/>
    </row>
    <row r="55536" spans="39:39">
      <c r="AM55536" s="445"/>
    </row>
    <row r="55537" spans="39:39">
      <c r="AM55537" s="445"/>
    </row>
    <row r="55538" spans="39:39">
      <c r="AM55538" s="445"/>
    </row>
    <row r="55539" spans="39:39">
      <c r="AM55539" s="445"/>
    </row>
    <row r="55540" spans="39:39">
      <c r="AM55540" s="445"/>
    </row>
    <row r="55541" spans="39:39">
      <c r="AM55541" s="445"/>
    </row>
    <row r="55542" spans="39:39">
      <c r="AM55542" s="445"/>
    </row>
    <row r="55543" spans="39:39">
      <c r="AM55543" s="445"/>
    </row>
    <row r="55544" spans="39:39">
      <c r="AM55544" s="445"/>
    </row>
    <row r="55545" spans="39:39">
      <c r="AM55545" s="445"/>
    </row>
    <row r="55546" spans="39:39">
      <c r="AM55546" s="445"/>
    </row>
    <row r="55547" spans="39:39">
      <c r="AM55547" s="445"/>
    </row>
    <row r="55548" spans="39:39">
      <c r="AM55548" s="445"/>
    </row>
    <row r="55549" spans="39:39">
      <c r="AM55549" s="445"/>
    </row>
    <row r="55550" spans="39:39">
      <c r="AM55550" s="445"/>
    </row>
    <row r="55551" spans="39:39">
      <c r="AM55551" s="445"/>
    </row>
    <row r="55552" spans="39:39">
      <c r="AM55552" s="445"/>
    </row>
    <row r="55553" spans="39:39">
      <c r="AM55553" s="445"/>
    </row>
    <row r="55554" spans="39:39">
      <c r="AM55554" s="445"/>
    </row>
    <row r="55555" spans="39:39">
      <c r="AM55555" s="445"/>
    </row>
    <row r="55556" spans="39:39">
      <c r="AM55556" s="445"/>
    </row>
    <row r="55557" spans="39:39">
      <c r="AM55557" s="445"/>
    </row>
    <row r="55558" spans="39:39">
      <c r="AM55558" s="445"/>
    </row>
    <row r="55559" spans="39:39">
      <c r="AM55559" s="445"/>
    </row>
    <row r="55560" spans="39:39">
      <c r="AM55560" s="445"/>
    </row>
    <row r="55561" spans="39:39">
      <c r="AM55561" s="445"/>
    </row>
    <row r="55562" spans="39:39">
      <c r="AM55562" s="445"/>
    </row>
    <row r="55563" spans="39:39">
      <c r="AM55563" s="445"/>
    </row>
    <row r="55564" spans="39:39">
      <c r="AM55564" s="445"/>
    </row>
    <row r="55565" spans="39:39">
      <c r="AM55565" s="445"/>
    </row>
    <row r="55566" spans="39:39">
      <c r="AM55566" s="445"/>
    </row>
    <row r="55567" spans="39:39">
      <c r="AM55567" s="445"/>
    </row>
    <row r="55568" spans="39:39">
      <c r="AM55568" s="445"/>
    </row>
    <row r="55569" spans="39:39">
      <c r="AM55569" s="445"/>
    </row>
    <row r="55570" spans="39:39">
      <c r="AM55570" s="445"/>
    </row>
    <row r="55571" spans="39:39">
      <c r="AM55571" s="445"/>
    </row>
    <row r="55572" spans="39:39">
      <c r="AM55572" s="445"/>
    </row>
    <row r="55573" spans="39:39">
      <c r="AM55573" s="445"/>
    </row>
    <row r="55574" spans="39:39">
      <c r="AM55574" s="445"/>
    </row>
    <row r="55575" spans="39:39">
      <c r="AM55575" s="445"/>
    </row>
    <row r="55576" spans="39:39">
      <c r="AM55576" s="445"/>
    </row>
    <row r="55577" spans="39:39">
      <c r="AM55577" s="445"/>
    </row>
    <row r="55578" spans="39:39">
      <c r="AM55578" s="445"/>
    </row>
    <row r="55579" spans="39:39">
      <c r="AM55579" s="445"/>
    </row>
    <row r="55580" spans="39:39">
      <c r="AM55580" s="445"/>
    </row>
    <row r="55581" spans="39:39">
      <c r="AM55581" s="445"/>
    </row>
    <row r="55582" spans="39:39">
      <c r="AM55582" s="445"/>
    </row>
    <row r="55583" spans="39:39">
      <c r="AM55583" s="445"/>
    </row>
    <row r="55584" spans="39:39">
      <c r="AM55584" s="445"/>
    </row>
    <row r="55585" spans="39:39">
      <c r="AM55585" s="445"/>
    </row>
    <row r="55586" spans="39:39">
      <c r="AM55586" s="445"/>
    </row>
    <row r="55587" spans="39:39">
      <c r="AM55587" s="445"/>
    </row>
    <row r="55588" spans="39:39">
      <c r="AM55588" s="445"/>
    </row>
    <row r="55589" spans="39:39">
      <c r="AM55589" s="445"/>
    </row>
    <row r="55590" spans="39:39">
      <c r="AM55590" s="445"/>
    </row>
    <row r="55591" spans="39:39">
      <c r="AM55591" s="445"/>
    </row>
    <row r="55592" spans="39:39">
      <c r="AM55592" s="445"/>
    </row>
    <row r="55593" spans="39:39">
      <c r="AM55593" s="445"/>
    </row>
    <row r="55594" spans="39:39">
      <c r="AM55594" s="445"/>
    </row>
    <row r="55595" spans="39:39">
      <c r="AM55595" s="445"/>
    </row>
    <row r="55596" spans="39:39">
      <c r="AM55596" s="445"/>
    </row>
    <row r="55597" spans="39:39">
      <c r="AM55597" s="445"/>
    </row>
    <row r="55598" spans="39:39">
      <c r="AM55598" s="445"/>
    </row>
    <row r="55599" spans="39:39">
      <c r="AM55599" s="445"/>
    </row>
    <row r="55600" spans="39:39">
      <c r="AM55600" s="445"/>
    </row>
    <row r="55601" spans="39:39">
      <c r="AM55601" s="445"/>
    </row>
    <row r="55602" spans="39:39">
      <c r="AM55602" s="445"/>
    </row>
    <row r="55603" spans="39:39">
      <c r="AM55603" s="445"/>
    </row>
    <row r="55604" spans="39:39">
      <c r="AM55604" s="445"/>
    </row>
    <row r="55605" spans="39:39">
      <c r="AM55605" s="445"/>
    </row>
    <row r="55606" spans="39:39">
      <c r="AM55606" s="445"/>
    </row>
    <row r="55607" spans="39:39">
      <c r="AM55607" s="445"/>
    </row>
    <row r="55608" spans="39:39">
      <c r="AM55608" s="445"/>
    </row>
    <row r="55609" spans="39:39">
      <c r="AM55609" s="445"/>
    </row>
    <row r="55610" spans="39:39">
      <c r="AM55610" s="445"/>
    </row>
    <row r="55611" spans="39:39">
      <c r="AM55611" s="445"/>
    </row>
    <row r="55612" spans="39:39">
      <c r="AM55612" s="445"/>
    </row>
    <row r="55613" spans="39:39">
      <c r="AM55613" s="445"/>
    </row>
    <row r="55614" spans="39:39">
      <c r="AM55614" s="445"/>
    </row>
    <row r="55615" spans="39:39">
      <c r="AM55615" s="445"/>
    </row>
    <row r="55616" spans="39:39">
      <c r="AM55616" s="445"/>
    </row>
    <row r="55617" spans="39:39">
      <c r="AM55617" s="445"/>
    </row>
    <row r="55618" spans="39:39">
      <c r="AM55618" s="445"/>
    </row>
    <row r="55619" spans="39:39">
      <c r="AM55619" s="445"/>
    </row>
    <row r="55620" spans="39:39">
      <c r="AM55620" s="445"/>
    </row>
    <row r="55621" spans="39:39">
      <c r="AM55621" s="445"/>
    </row>
    <row r="55622" spans="39:39">
      <c r="AM55622" s="445"/>
    </row>
    <row r="55623" spans="39:39">
      <c r="AM55623" s="445"/>
    </row>
    <row r="55624" spans="39:39">
      <c r="AM55624" s="445"/>
    </row>
    <row r="55625" spans="39:39">
      <c r="AM55625" s="445"/>
    </row>
    <row r="55626" spans="39:39">
      <c r="AM55626" s="445"/>
    </row>
    <row r="55627" spans="39:39">
      <c r="AM55627" s="445"/>
    </row>
    <row r="55628" spans="39:39">
      <c r="AM55628" s="445"/>
    </row>
    <row r="55629" spans="39:39">
      <c r="AM55629" s="445"/>
    </row>
    <row r="55630" spans="39:39">
      <c r="AM55630" s="445"/>
    </row>
    <row r="55631" spans="39:39">
      <c r="AM55631" s="445"/>
    </row>
    <row r="55632" spans="39:39">
      <c r="AM55632" s="445"/>
    </row>
    <row r="55633" spans="39:39">
      <c r="AM55633" s="445"/>
    </row>
    <row r="55634" spans="39:39">
      <c r="AM55634" s="445"/>
    </row>
    <row r="55635" spans="39:39">
      <c r="AM55635" s="445"/>
    </row>
    <row r="55636" spans="39:39">
      <c r="AM55636" s="445"/>
    </row>
    <row r="55637" spans="39:39">
      <c r="AM55637" s="445"/>
    </row>
    <row r="55638" spans="39:39">
      <c r="AM55638" s="445"/>
    </row>
    <row r="55639" spans="39:39">
      <c r="AM55639" s="445"/>
    </row>
    <row r="55640" spans="39:39">
      <c r="AM55640" s="445"/>
    </row>
    <row r="55641" spans="39:39">
      <c r="AM55641" s="445"/>
    </row>
    <row r="55642" spans="39:39">
      <c r="AM55642" s="445"/>
    </row>
    <row r="55643" spans="39:39">
      <c r="AM55643" s="445"/>
    </row>
    <row r="55644" spans="39:39">
      <c r="AM55644" s="445"/>
    </row>
    <row r="55645" spans="39:39">
      <c r="AM55645" s="445"/>
    </row>
    <row r="55646" spans="39:39">
      <c r="AM55646" s="445"/>
    </row>
    <row r="55647" spans="39:39">
      <c r="AM55647" s="445"/>
    </row>
    <row r="55648" spans="39:39">
      <c r="AM55648" s="445"/>
    </row>
    <row r="55649" spans="39:39">
      <c r="AM55649" s="445"/>
    </row>
    <row r="55650" spans="39:39">
      <c r="AM55650" s="445"/>
    </row>
    <row r="55651" spans="39:39">
      <c r="AM55651" s="445"/>
    </row>
    <row r="55652" spans="39:39">
      <c r="AM55652" s="445"/>
    </row>
    <row r="55653" spans="39:39">
      <c r="AM55653" s="445"/>
    </row>
    <row r="55654" spans="39:39">
      <c r="AM55654" s="445"/>
    </row>
    <row r="55655" spans="39:39">
      <c r="AM55655" s="445"/>
    </row>
    <row r="55656" spans="39:39">
      <c r="AM55656" s="445"/>
    </row>
    <row r="55657" spans="39:39">
      <c r="AM55657" s="445"/>
    </row>
    <row r="55658" spans="39:39">
      <c r="AM55658" s="445"/>
    </row>
    <row r="55659" spans="39:39">
      <c r="AM55659" s="445"/>
    </row>
    <row r="55660" spans="39:39">
      <c r="AM55660" s="445"/>
    </row>
    <row r="55661" spans="39:39">
      <c r="AM55661" s="445"/>
    </row>
    <row r="55662" spans="39:39">
      <c r="AM55662" s="445"/>
    </row>
    <row r="55663" spans="39:39">
      <c r="AM55663" s="445"/>
    </row>
    <row r="55664" spans="39:39">
      <c r="AM55664" s="445"/>
    </row>
    <row r="55665" spans="39:39">
      <c r="AM55665" s="445"/>
    </row>
    <row r="55666" spans="39:39">
      <c r="AM55666" s="445"/>
    </row>
    <row r="55667" spans="39:39">
      <c r="AM55667" s="445"/>
    </row>
    <row r="55668" spans="39:39">
      <c r="AM55668" s="445"/>
    </row>
    <row r="55669" spans="39:39">
      <c r="AM55669" s="445"/>
    </row>
    <row r="55670" spans="39:39">
      <c r="AM55670" s="445"/>
    </row>
    <row r="55671" spans="39:39">
      <c r="AM55671" s="445"/>
    </row>
    <row r="55672" spans="39:39">
      <c r="AM55672" s="445"/>
    </row>
    <row r="55673" spans="39:39">
      <c r="AM55673" s="445"/>
    </row>
    <row r="55674" spans="39:39">
      <c r="AM55674" s="445"/>
    </row>
    <row r="55675" spans="39:39">
      <c r="AM55675" s="445"/>
    </row>
    <row r="55676" spans="39:39">
      <c r="AM55676" s="445"/>
    </row>
    <row r="55677" spans="39:39">
      <c r="AM55677" s="445"/>
    </row>
    <row r="55678" spans="39:39">
      <c r="AM55678" s="445"/>
    </row>
    <row r="55679" spans="39:39">
      <c r="AM55679" s="445"/>
    </row>
    <row r="55680" spans="39:39">
      <c r="AM55680" s="445"/>
    </row>
    <row r="55681" spans="39:39">
      <c r="AM55681" s="445"/>
    </row>
    <row r="55682" spans="39:39">
      <c r="AM55682" s="445"/>
    </row>
    <row r="55683" spans="39:39">
      <c r="AM55683" s="445"/>
    </row>
    <row r="55684" spans="39:39">
      <c r="AM55684" s="445"/>
    </row>
    <row r="55685" spans="39:39">
      <c r="AM55685" s="445"/>
    </row>
    <row r="55686" spans="39:39">
      <c r="AM55686" s="445"/>
    </row>
    <row r="55687" spans="39:39">
      <c r="AM55687" s="445"/>
    </row>
    <row r="55688" spans="39:39">
      <c r="AM55688" s="445"/>
    </row>
    <row r="55689" spans="39:39">
      <c r="AM55689" s="445"/>
    </row>
    <row r="55690" spans="39:39">
      <c r="AM55690" s="445"/>
    </row>
    <row r="55691" spans="39:39">
      <c r="AM55691" s="445"/>
    </row>
    <row r="55692" spans="39:39">
      <c r="AM55692" s="445"/>
    </row>
    <row r="55693" spans="39:39">
      <c r="AM55693" s="445"/>
    </row>
    <row r="55694" spans="39:39">
      <c r="AM55694" s="445"/>
    </row>
    <row r="55695" spans="39:39">
      <c r="AM55695" s="445"/>
    </row>
    <row r="55696" spans="39:39">
      <c r="AM55696" s="445"/>
    </row>
    <row r="55697" spans="39:39">
      <c r="AM55697" s="445"/>
    </row>
    <row r="55698" spans="39:39">
      <c r="AM55698" s="445"/>
    </row>
    <row r="55699" spans="39:39">
      <c r="AM55699" s="445"/>
    </row>
    <row r="55700" spans="39:39">
      <c r="AM55700" s="445"/>
    </row>
    <row r="55701" spans="39:39">
      <c r="AM55701" s="445"/>
    </row>
    <row r="55702" spans="39:39">
      <c r="AM55702" s="445"/>
    </row>
    <row r="55703" spans="39:39">
      <c r="AM55703" s="445"/>
    </row>
    <row r="55704" spans="39:39">
      <c r="AM55704" s="445"/>
    </row>
    <row r="55705" spans="39:39">
      <c r="AM55705" s="445"/>
    </row>
    <row r="55706" spans="39:39">
      <c r="AM55706" s="445"/>
    </row>
    <row r="55707" spans="39:39">
      <c r="AM55707" s="445"/>
    </row>
    <row r="55708" spans="39:39">
      <c r="AM55708" s="445"/>
    </row>
    <row r="55709" spans="39:39">
      <c r="AM55709" s="445"/>
    </row>
    <row r="55710" spans="39:39">
      <c r="AM55710" s="445"/>
    </row>
    <row r="55711" spans="39:39">
      <c r="AM55711" s="445"/>
    </row>
    <row r="55712" spans="39:39">
      <c r="AM55712" s="445"/>
    </row>
    <row r="55713" spans="39:39">
      <c r="AM55713" s="445"/>
    </row>
    <row r="55714" spans="39:39">
      <c r="AM55714" s="445"/>
    </row>
    <row r="55715" spans="39:39">
      <c r="AM55715" s="445"/>
    </row>
    <row r="55716" spans="39:39">
      <c r="AM55716" s="445"/>
    </row>
    <row r="55717" spans="39:39">
      <c r="AM55717" s="445"/>
    </row>
    <row r="55718" spans="39:39">
      <c r="AM55718" s="445"/>
    </row>
    <row r="55719" spans="39:39">
      <c r="AM55719" s="445"/>
    </row>
    <row r="55720" spans="39:39">
      <c r="AM55720" s="445"/>
    </row>
    <row r="55721" spans="39:39">
      <c r="AM55721" s="445"/>
    </row>
    <row r="55722" spans="39:39">
      <c r="AM55722" s="445"/>
    </row>
    <row r="55723" spans="39:39">
      <c r="AM55723" s="445"/>
    </row>
    <row r="55724" spans="39:39">
      <c r="AM55724" s="445"/>
    </row>
    <row r="55725" spans="39:39">
      <c r="AM55725" s="445"/>
    </row>
    <row r="55726" spans="39:39">
      <c r="AM55726" s="445"/>
    </row>
    <row r="55727" spans="39:39">
      <c r="AM55727" s="445"/>
    </row>
    <row r="55728" spans="39:39">
      <c r="AM55728" s="445"/>
    </row>
    <row r="55729" spans="39:39">
      <c r="AM55729" s="445"/>
    </row>
    <row r="55730" spans="39:39">
      <c r="AM55730" s="445"/>
    </row>
    <row r="55731" spans="39:39">
      <c r="AM55731" s="445"/>
    </row>
    <row r="55732" spans="39:39">
      <c r="AM55732" s="445"/>
    </row>
    <row r="55733" spans="39:39">
      <c r="AM55733" s="445"/>
    </row>
    <row r="55734" spans="39:39">
      <c r="AM55734" s="445"/>
    </row>
    <row r="55735" spans="39:39">
      <c r="AM55735" s="445"/>
    </row>
    <row r="55736" spans="39:39">
      <c r="AM55736" s="445"/>
    </row>
    <row r="55737" spans="39:39">
      <c r="AM55737" s="445"/>
    </row>
    <row r="55738" spans="39:39">
      <c r="AM55738" s="445"/>
    </row>
    <row r="55739" spans="39:39">
      <c r="AM55739" s="445"/>
    </row>
    <row r="55740" spans="39:39">
      <c r="AM55740" s="445"/>
    </row>
    <row r="55741" spans="39:39">
      <c r="AM55741" s="445"/>
    </row>
    <row r="55742" spans="39:39">
      <c r="AM55742" s="445"/>
    </row>
    <row r="55743" spans="39:39">
      <c r="AM55743" s="445"/>
    </row>
    <row r="55744" spans="39:39">
      <c r="AM55744" s="445"/>
    </row>
    <row r="55745" spans="39:39">
      <c r="AM55745" s="445"/>
    </row>
    <row r="55746" spans="39:39">
      <c r="AM55746" s="445"/>
    </row>
    <row r="55747" spans="39:39">
      <c r="AM55747" s="445"/>
    </row>
    <row r="55748" spans="39:39">
      <c r="AM55748" s="445"/>
    </row>
    <row r="55749" spans="39:39">
      <c r="AM55749" s="445"/>
    </row>
    <row r="55750" spans="39:39">
      <c r="AM55750" s="445"/>
    </row>
    <row r="55751" spans="39:39">
      <c r="AM55751" s="445"/>
    </row>
    <row r="55752" spans="39:39">
      <c r="AM55752" s="445"/>
    </row>
    <row r="55753" spans="39:39">
      <c r="AM55753" s="445"/>
    </row>
    <row r="55754" spans="39:39">
      <c r="AM55754" s="445"/>
    </row>
    <row r="55755" spans="39:39">
      <c r="AM55755" s="445"/>
    </row>
    <row r="55756" spans="39:39">
      <c r="AM55756" s="445"/>
    </row>
    <row r="55757" spans="39:39">
      <c r="AM55757" s="445"/>
    </row>
    <row r="55758" spans="39:39">
      <c r="AM55758" s="445"/>
    </row>
    <row r="55759" spans="39:39">
      <c r="AM55759" s="445"/>
    </row>
    <row r="55760" spans="39:39">
      <c r="AM55760" s="445"/>
    </row>
    <row r="55761" spans="39:39">
      <c r="AM55761" s="445"/>
    </row>
    <row r="55762" spans="39:39">
      <c r="AM55762" s="445"/>
    </row>
    <row r="55763" spans="39:39">
      <c r="AM55763" s="445"/>
    </row>
    <row r="55764" spans="39:39">
      <c r="AM55764" s="445"/>
    </row>
    <row r="55765" spans="39:39">
      <c r="AM55765" s="445"/>
    </row>
    <row r="55766" spans="39:39">
      <c r="AM55766" s="445"/>
    </row>
    <row r="55767" spans="39:39">
      <c r="AM55767" s="445"/>
    </row>
    <row r="55768" spans="39:39">
      <c r="AM55768" s="445"/>
    </row>
    <row r="55769" spans="39:39">
      <c r="AM55769" s="445"/>
    </row>
    <row r="55770" spans="39:39">
      <c r="AM55770" s="445"/>
    </row>
    <row r="55771" spans="39:39">
      <c r="AM55771" s="445"/>
    </row>
    <row r="55772" spans="39:39">
      <c r="AM55772" s="445"/>
    </row>
    <row r="55773" spans="39:39">
      <c r="AM55773" s="445"/>
    </row>
    <row r="55774" spans="39:39">
      <c r="AM55774" s="445"/>
    </row>
    <row r="55775" spans="39:39">
      <c r="AM55775" s="445"/>
    </row>
    <row r="55776" spans="39:39">
      <c r="AM55776" s="445"/>
    </row>
    <row r="55777" spans="39:39">
      <c r="AM55777" s="445"/>
    </row>
    <row r="55778" spans="39:39">
      <c r="AM55778" s="445"/>
    </row>
    <row r="55779" spans="39:39">
      <c r="AM55779" s="445"/>
    </row>
    <row r="55780" spans="39:39">
      <c r="AM55780" s="445"/>
    </row>
    <row r="55781" spans="39:39">
      <c r="AM55781" s="445"/>
    </row>
    <row r="55782" spans="39:39">
      <c r="AM55782" s="445"/>
    </row>
    <row r="55783" spans="39:39">
      <c r="AM55783" s="445"/>
    </row>
    <row r="55784" spans="39:39">
      <c r="AM55784" s="445"/>
    </row>
    <row r="55785" spans="39:39">
      <c r="AM55785" s="445"/>
    </row>
    <row r="55786" spans="39:39">
      <c r="AM55786" s="445"/>
    </row>
    <row r="55787" spans="39:39">
      <c r="AM55787" s="445"/>
    </row>
    <row r="55788" spans="39:39">
      <c r="AM55788" s="445"/>
    </row>
    <row r="55789" spans="39:39">
      <c r="AM55789" s="445"/>
    </row>
    <row r="55790" spans="39:39">
      <c r="AM55790" s="445"/>
    </row>
    <row r="55791" spans="39:39">
      <c r="AM55791" s="445"/>
    </row>
    <row r="55792" spans="39:39">
      <c r="AM55792" s="445"/>
    </row>
    <row r="55793" spans="39:39">
      <c r="AM55793" s="445"/>
    </row>
    <row r="55794" spans="39:39">
      <c r="AM55794" s="445"/>
    </row>
    <row r="55795" spans="39:39">
      <c r="AM55795" s="445"/>
    </row>
    <row r="55796" spans="39:39">
      <c r="AM55796" s="445"/>
    </row>
    <row r="55797" spans="39:39">
      <c r="AM55797" s="445"/>
    </row>
    <row r="55798" spans="39:39">
      <c r="AM55798" s="445"/>
    </row>
    <row r="55799" spans="39:39">
      <c r="AM55799" s="445"/>
    </row>
    <row r="55800" spans="39:39">
      <c r="AM55800" s="445"/>
    </row>
    <row r="55801" spans="39:39">
      <c r="AM55801" s="445"/>
    </row>
    <row r="55802" spans="39:39">
      <c r="AM55802" s="445"/>
    </row>
    <row r="55803" spans="39:39">
      <c r="AM55803" s="445"/>
    </row>
    <row r="55804" spans="39:39">
      <c r="AM55804" s="445"/>
    </row>
    <row r="55805" spans="39:39">
      <c r="AM55805" s="445"/>
    </row>
    <row r="55806" spans="39:39">
      <c r="AM55806" s="445"/>
    </row>
    <row r="55807" spans="39:39">
      <c r="AM55807" s="445"/>
    </row>
    <row r="55808" spans="39:39">
      <c r="AM55808" s="445"/>
    </row>
    <row r="55809" spans="39:39">
      <c r="AM55809" s="445"/>
    </row>
    <row r="55810" spans="39:39">
      <c r="AM55810" s="445"/>
    </row>
    <row r="55811" spans="39:39">
      <c r="AM55811" s="445"/>
    </row>
    <row r="55812" spans="39:39">
      <c r="AM55812" s="445"/>
    </row>
    <row r="55813" spans="39:39">
      <c r="AM55813" s="445"/>
    </row>
    <row r="55814" spans="39:39">
      <c r="AM55814" s="445"/>
    </row>
    <row r="55815" spans="39:39">
      <c r="AM55815" s="445"/>
    </row>
    <row r="55816" spans="39:39">
      <c r="AM55816" s="445"/>
    </row>
    <row r="55817" spans="39:39">
      <c r="AM55817" s="445"/>
    </row>
    <row r="55818" spans="39:39">
      <c r="AM55818" s="445"/>
    </row>
    <row r="55819" spans="39:39">
      <c r="AM55819" s="445"/>
    </row>
    <row r="55820" spans="39:39">
      <c r="AM55820" s="445"/>
    </row>
    <row r="55821" spans="39:39">
      <c r="AM55821" s="445"/>
    </row>
    <row r="55822" spans="39:39">
      <c r="AM55822" s="445"/>
    </row>
    <row r="55823" spans="39:39">
      <c r="AM55823" s="445"/>
    </row>
    <row r="55824" spans="39:39">
      <c r="AM55824" s="445"/>
    </row>
    <row r="55825" spans="39:39">
      <c r="AM55825" s="445"/>
    </row>
    <row r="55826" spans="39:39">
      <c r="AM55826" s="445"/>
    </row>
    <row r="55827" spans="39:39">
      <c r="AM55827" s="445"/>
    </row>
    <row r="55828" spans="39:39">
      <c r="AM55828" s="445"/>
    </row>
    <row r="55829" spans="39:39">
      <c r="AM55829" s="445"/>
    </row>
    <row r="55830" spans="39:39">
      <c r="AM55830" s="445"/>
    </row>
    <row r="55831" spans="39:39">
      <c r="AM55831" s="445"/>
    </row>
    <row r="55832" spans="39:39">
      <c r="AM55832" s="445"/>
    </row>
    <row r="55833" spans="39:39">
      <c r="AM55833" s="445"/>
    </row>
    <row r="55834" spans="39:39">
      <c r="AM55834" s="445"/>
    </row>
    <row r="55835" spans="39:39">
      <c r="AM55835" s="445"/>
    </row>
    <row r="55836" spans="39:39">
      <c r="AM55836" s="445"/>
    </row>
    <row r="55837" spans="39:39">
      <c r="AM55837" s="445"/>
    </row>
    <row r="55838" spans="39:39">
      <c r="AM55838" s="445"/>
    </row>
    <row r="55839" spans="39:39">
      <c r="AM55839" s="445"/>
    </row>
    <row r="55840" spans="39:39">
      <c r="AM55840" s="445"/>
    </row>
    <row r="55841" spans="39:39">
      <c r="AM55841" s="445"/>
    </row>
    <row r="55842" spans="39:39">
      <c r="AM55842" s="445"/>
    </row>
    <row r="55843" spans="39:39">
      <c r="AM55843" s="445"/>
    </row>
    <row r="55844" spans="39:39">
      <c r="AM55844" s="445"/>
    </row>
    <row r="55845" spans="39:39">
      <c r="AM55845" s="445"/>
    </row>
    <row r="55846" spans="39:39">
      <c r="AM55846" s="445"/>
    </row>
    <row r="55847" spans="39:39">
      <c r="AM55847" s="445"/>
    </row>
    <row r="55848" spans="39:39">
      <c r="AM55848" s="445"/>
    </row>
    <row r="55849" spans="39:39">
      <c r="AM55849" s="445"/>
    </row>
    <row r="55850" spans="39:39">
      <c r="AM55850" s="445"/>
    </row>
    <row r="55851" spans="39:39">
      <c r="AM55851" s="445"/>
    </row>
    <row r="55852" spans="39:39">
      <c r="AM55852" s="445"/>
    </row>
    <row r="55853" spans="39:39">
      <c r="AM55853" s="445"/>
    </row>
    <row r="55854" spans="39:39">
      <c r="AM55854" s="445"/>
    </row>
    <row r="55855" spans="39:39">
      <c r="AM55855" s="445"/>
    </row>
    <row r="55856" spans="39:39">
      <c r="AM55856" s="445"/>
    </row>
    <row r="55857" spans="39:39">
      <c r="AM55857" s="445"/>
    </row>
    <row r="55858" spans="39:39">
      <c r="AM55858" s="445"/>
    </row>
    <row r="55859" spans="39:39">
      <c r="AM55859" s="445"/>
    </row>
    <row r="55860" spans="39:39">
      <c r="AM55860" s="445"/>
    </row>
    <row r="55861" spans="39:39">
      <c r="AM55861" s="445"/>
    </row>
    <row r="55862" spans="39:39">
      <c r="AM55862" s="445"/>
    </row>
    <row r="55863" spans="39:39">
      <c r="AM55863" s="445"/>
    </row>
    <row r="55864" spans="39:39">
      <c r="AM55864" s="445"/>
    </row>
    <row r="55865" spans="39:39">
      <c r="AM55865" s="445"/>
    </row>
    <row r="55866" spans="39:39">
      <c r="AM55866" s="445"/>
    </row>
    <row r="55867" spans="39:39">
      <c r="AM55867" s="445"/>
    </row>
    <row r="55868" spans="39:39">
      <c r="AM55868" s="445"/>
    </row>
    <row r="55869" spans="39:39">
      <c r="AM55869" s="445"/>
    </row>
    <row r="55870" spans="39:39">
      <c r="AM55870" s="445"/>
    </row>
    <row r="55871" spans="39:39">
      <c r="AM55871" s="445"/>
    </row>
    <row r="55872" spans="39:39">
      <c r="AM55872" s="445"/>
    </row>
    <row r="55873" spans="39:39">
      <c r="AM55873" s="445"/>
    </row>
    <row r="55874" spans="39:39">
      <c r="AM55874" s="445"/>
    </row>
    <row r="55875" spans="39:39">
      <c r="AM55875" s="445"/>
    </row>
    <row r="55876" spans="39:39">
      <c r="AM55876" s="445"/>
    </row>
    <row r="55877" spans="39:39">
      <c r="AM55877" s="445"/>
    </row>
    <row r="55878" spans="39:39">
      <c r="AM55878" s="445"/>
    </row>
    <row r="55879" spans="39:39">
      <c r="AM55879" s="445"/>
    </row>
    <row r="55880" spans="39:39">
      <c r="AM55880" s="445"/>
    </row>
    <row r="55881" spans="39:39">
      <c r="AM55881" s="445"/>
    </row>
    <row r="55882" spans="39:39">
      <c r="AM55882" s="445"/>
    </row>
    <row r="55883" spans="39:39">
      <c r="AM55883" s="445"/>
    </row>
    <row r="55884" spans="39:39">
      <c r="AM55884" s="445"/>
    </row>
    <row r="55885" spans="39:39">
      <c r="AM55885" s="445"/>
    </row>
    <row r="55886" spans="39:39">
      <c r="AM55886" s="445"/>
    </row>
    <row r="55887" spans="39:39">
      <c r="AM55887" s="445"/>
    </row>
    <row r="55888" spans="39:39">
      <c r="AM55888" s="445"/>
    </row>
    <row r="55889" spans="39:39">
      <c r="AM55889" s="445"/>
    </row>
    <row r="55890" spans="39:39">
      <c r="AM55890" s="445"/>
    </row>
    <row r="55891" spans="39:39">
      <c r="AM55891" s="445"/>
    </row>
    <row r="55892" spans="39:39">
      <c r="AM55892" s="445"/>
    </row>
    <row r="55893" spans="39:39">
      <c r="AM55893" s="445"/>
    </row>
    <row r="55894" spans="39:39">
      <c r="AM55894" s="445"/>
    </row>
    <row r="55895" spans="39:39">
      <c r="AM55895" s="445"/>
    </row>
    <row r="55896" spans="39:39">
      <c r="AM55896" s="445"/>
    </row>
    <row r="55897" spans="39:39">
      <c r="AM55897" s="445"/>
    </row>
    <row r="55898" spans="39:39">
      <c r="AM55898" s="445"/>
    </row>
    <row r="55899" spans="39:39">
      <c r="AM55899" s="445"/>
    </row>
    <row r="55900" spans="39:39">
      <c r="AM55900" s="445"/>
    </row>
    <row r="55901" spans="39:39">
      <c r="AM55901" s="445"/>
    </row>
    <row r="55902" spans="39:39">
      <c r="AM55902" s="445"/>
    </row>
    <row r="55903" spans="39:39">
      <c r="AM55903" s="445"/>
    </row>
    <row r="55904" spans="39:39">
      <c r="AM55904" s="445"/>
    </row>
    <row r="55905" spans="39:39">
      <c r="AM55905" s="445"/>
    </row>
    <row r="55906" spans="39:39">
      <c r="AM55906" s="445"/>
    </row>
    <row r="55907" spans="39:39">
      <c r="AM55907" s="445"/>
    </row>
    <row r="55908" spans="39:39">
      <c r="AM55908" s="445"/>
    </row>
    <row r="55909" spans="39:39">
      <c r="AM55909" s="445"/>
    </row>
    <row r="55910" spans="39:39">
      <c r="AM55910" s="445"/>
    </row>
    <row r="55911" spans="39:39">
      <c r="AM55911" s="445"/>
    </row>
    <row r="55912" spans="39:39">
      <c r="AM55912" s="445"/>
    </row>
    <row r="55913" spans="39:39">
      <c r="AM55913" s="445"/>
    </row>
    <row r="55914" spans="39:39">
      <c r="AM55914" s="445"/>
    </row>
    <row r="55915" spans="39:39">
      <c r="AM55915" s="445"/>
    </row>
    <row r="55916" spans="39:39">
      <c r="AM55916" s="445"/>
    </row>
    <row r="55917" spans="39:39">
      <c r="AM55917" s="445"/>
    </row>
    <row r="55918" spans="39:39">
      <c r="AM55918" s="445"/>
    </row>
    <row r="55919" spans="39:39">
      <c r="AM55919" s="445"/>
    </row>
    <row r="55920" spans="39:39">
      <c r="AM55920" s="445"/>
    </row>
    <row r="55921" spans="39:39">
      <c r="AM55921" s="445"/>
    </row>
    <row r="55922" spans="39:39">
      <c r="AM55922" s="445"/>
    </row>
    <row r="55923" spans="39:39">
      <c r="AM55923" s="445"/>
    </row>
    <row r="55924" spans="39:39">
      <c r="AM55924" s="445"/>
    </row>
    <row r="55925" spans="39:39">
      <c r="AM55925" s="445"/>
    </row>
    <row r="55926" spans="39:39">
      <c r="AM55926" s="445"/>
    </row>
    <row r="55927" spans="39:39">
      <c r="AM55927" s="445"/>
    </row>
    <row r="55928" spans="39:39">
      <c r="AM55928" s="445"/>
    </row>
    <row r="55929" spans="39:39">
      <c r="AM55929" s="445"/>
    </row>
    <row r="55930" spans="39:39">
      <c r="AM55930" s="445"/>
    </row>
    <row r="55931" spans="39:39">
      <c r="AM55931" s="445"/>
    </row>
    <row r="55932" spans="39:39">
      <c r="AM55932" s="445"/>
    </row>
    <row r="55933" spans="39:39">
      <c r="AM55933" s="445"/>
    </row>
    <row r="55934" spans="39:39">
      <c r="AM55934" s="445"/>
    </row>
    <row r="55935" spans="39:39">
      <c r="AM55935" s="445"/>
    </row>
    <row r="55936" spans="39:39">
      <c r="AM55936" s="445"/>
    </row>
    <row r="55937" spans="39:39">
      <c r="AM55937" s="445"/>
    </row>
    <row r="55938" spans="39:39">
      <c r="AM55938" s="445"/>
    </row>
    <row r="55939" spans="39:39">
      <c r="AM55939" s="445"/>
    </row>
    <row r="55940" spans="39:39">
      <c r="AM55940" s="445"/>
    </row>
    <row r="55941" spans="39:39">
      <c r="AM55941" s="445"/>
    </row>
    <row r="55942" spans="39:39">
      <c r="AM55942" s="445"/>
    </row>
    <row r="55943" spans="39:39">
      <c r="AM55943" s="445"/>
    </row>
    <row r="55944" spans="39:39">
      <c r="AM55944" s="445"/>
    </row>
    <row r="55945" spans="39:39">
      <c r="AM55945" s="445"/>
    </row>
    <row r="55946" spans="39:39">
      <c r="AM55946" s="445"/>
    </row>
    <row r="55947" spans="39:39">
      <c r="AM55947" s="445"/>
    </row>
    <row r="55948" spans="39:39">
      <c r="AM55948" s="445"/>
    </row>
    <row r="55949" spans="39:39">
      <c r="AM55949" s="445"/>
    </row>
    <row r="55950" spans="39:39">
      <c r="AM55950" s="445"/>
    </row>
    <row r="55951" spans="39:39">
      <c r="AM55951" s="445"/>
    </row>
    <row r="55952" spans="39:39">
      <c r="AM55952" s="445"/>
    </row>
    <row r="55953" spans="39:39">
      <c r="AM55953" s="445"/>
    </row>
    <row r="55954" spans="39:39">
      <c r="AM55954" s="445"/>
    </row>
    <row r="55955" spans="39:39">
      <c r="AM55955" s="445"/>
    </row>
    <row r="55956" spans="39:39">
      <c r="AM55956" s="445"/>
    </row>
    <row r="55957" spans="39:39">
      <c r="AM55957" s="445"/>
    </row>
    <row r="55958" spans="39:39">
      <c r="AM55958" s="445"/>
    </row>
    <row r="55959" spans="39:39">
      <c r="AM55959" s="445"/>
    </row>
    <row r="55960" spans="39:39">
      <c r="AM55960" s="445"/>
    </row>
    <row r="55961" spans="39:39">
      <c r="AM55961" s="445"/>
    </row>
    <row r="55962" spans="39:39">
      <c r="AM55962" s="445"/>
    </row>
    <row r="55963" spans="39:39">
      <c r="AM55963" s="445"/>
    </row>
    <row r="55964" spans="39:39">
      <c r="AM55964" s="445"/>
    </row>
    <row r="55965" spans="39:39">
      <c r="AM55965" s="445"/>
    </row>
    <row r="55966" spans="39:39">
      <c r="AM55966" s="445"/>
    </row>
    <row r="55967" spans="39:39">
      <c r="AM55967" s="445"/>
    </row>
    <row r="55968" spans="39:39">
      <c r="AM55968" s="445"/>
    </row>
    <row r="55969" spans="39:39">
      <c r="AM55969" s="445"/>
    </row>
    <row r="55970" spans="39:39">
      <c r="AM55970" s="445"/>
    </row>
    <row r="55971" spans="39:39">
      <c r="AM55971" s="445"/>
    </row>
    <row r="55972" spans="39:39">
      <c r="AM55972" s="445"/>
    </row>
    <row r="55973" spans="39:39">
      <c r="AM55973" s="445"/>
    </row>
    <row r="55974" spans="39:39">
      <c r="AM55974" s="445"/>
    </row>
    <row r="55975" spans="39:39">
      <c r="AM55975" s="445"/>
    </row>
    <row r="55976" spans="39:39">
      <c r="AM55976" s="445"/>
    </row>
    <row r="55977" spans="39:39">
      <c r="AM55977" s="445"/>
    </row>
    <row r="55978" spans="39:39">
      <c r="AM55978" s="445"/>
    </row>
    <row r="55979" spans="39:39">
      <c r="AM55979" s="445"/>
    </row>
    <row r="55980" spans="39:39">
      <c r="AM55980" s="445"/>
    </row>
    <row r="55981" spans="39:39">
      <c r="AM55981" s="445"/>
    </row>
    <row r="55982" spans="39:39">
      <c r="AM55982" s="445"/>
    </row>
    <row r="55983" spans="39:39">
      <c r="AM55983" s="445"/>
    </row>
    <row r="55984" spans="39:39">
      <c r="AM55984" s="445"/>
    </row>
    <row r="55985" spans="39:39">
      <c r="AM55985" s="445"/>
    </row>
    <row r="55986" spans="39:39">
      <c r="AM55986" s="445"/>
    </row>
    <row r="55987" spans="39:39">
      <c r="AM55987" s="445"/>
    </row>
    <row r="55988" spans="39:39">
      <c r="AM55988" s="445"/>
    </row>
    <row r="55989" spans="39:39">
      <c r="AM55989" s="445"/>
    </row>
    <row r="55990" spans="39:39">
      <c r="AM55990" s="445"/>
    </row>
    <row r="55991" spans="39:39">
      <c r="AM55991" s="445"/>
    </row>
    <row r="55992" spans="39:39">
      <c r="AM55992" s="445"/>
    </row>
    <row r="55993" spans="39:39">
      <c r="AM55993" s="445"/>
    </row>
    <row r="55994" spans="39:39">
      <c r="AM55994" s="445"/>
    </row>
    <row r="55995" spans="39:39">
      <c r="AM55995" s="445"/>
    </row>
    <row r="55996" spans="39:39">
      <c r="AM55996" s="445"/>
    </row>
    <row r="55997" spans="39:39">
      <c r="AM55997" s="445"/>
    </row>
    <row r="55998" spans="39:39">
      <c r="AM55998" s="445"/>
    </row>
    <row r="55999" spans="39:39">
      <c r="AM55999" s="445"/>
    </row>
    <row r="56000" spans="39:39">
      <c r="AM56000" s="445"/>
    </row>
    <row r="56001" spans="39:39">
      <c r="AM56001" s="445"/>
    </row>
    <row r="56002" spans="39:39">
      <c r="AM56002" s="445"/>
    </row>
    <row r="56003" spans="39:39">
      <c r="AM56003" s="445"/>
    </row>
    <row r="56004" spans="39:39">
      <c r="AM56004" s="445"/>
    </row>
    <row r="56005" spans="39:39">
      <c r="AM56005" s="445"/>
    </row>
    <row r="56006" spans="39:39">
      <c r="AM56006" s="445"/>
    </row>
    <row r="56007" spans="39:39">
      <c r="AM56007" s="445"/>
    </row>
    <row r="56008" spans="39:39">
      <c r="AM56008" s="445"/>
    </row>
    <row r="56009" spans="39:39">
      <c r="AM56009" s="445"/>
    </row>
    <row r="56010" spans="39:39">
      <c r="AM56010" s="445"/>
    </row>
    <row r="56011" spans="39:39">
      <c r="AM56011" s="445"/>
    </row>
    <row r="56012" spans="39:39">
      <c r="AM56012" s="445"/>
    </row>
    <row r="56013" spans="39:39">
      <c r="AM56013" s="445"/>
    </row>
    <row r="56014" spans="39:39">
      <c r="AM56014" s="445"/>
    </row>
    <row r="56015" spans="39:39">
      <c r="AM56015" s="445"/>
    </row>
    <row r="56016" spans="39:39">
      <c r="AM56016" s="445"/>
    </row>
    <row r="56017" spans="39:39">
      <c r="AM56017" s="445"/>
    </row>
    <row r="56018" spans="39:39">
      <c r="AM56018" s="445"/>
    </row>
    <row r="56019" spans="39:39">
      <c r="AM56019" s="445"/>
    </row>
    <row r="56020" spans="39:39">
      <c r="AM56020" s="445"/>
    </row>
    <row r="56021" spans="39:39">
      <c r="AM56021" s="445"/>
    </row>
    <row r="56022" spans="39:39">
      <c r="AM56022" s="445"/>
    </row>
    <row r="56023" spans="39:39">
      <c r="AM56023" s="445"/>
    </row>
    <row r="56024" spans="39:39">
      <c r="AM56024" s="445"/>
    </row>
    <row r="56025" spans="39:39">
      <c r="AM56025" s="445"/>
    </row>
    <row r="56026" spans="39:39">
      <c r="AM56026" s="445"/>
    </row>
    <row r="56027" spans="39:39">
      <c r="AM56027" s="445"/>
    </row>
    <row r="56028" spans="39:39">
      <c r="AM56028" s="445"/>
    </row>
    <row r="56029" spans="39:39">
      <c r="AM56029" s="445"/>
    </row>
    <row r="56030" spans="39:39">
      <c r="AM56030" s="445"/>
    </row>
    <row r="56031" spans="39:39">
      <c r="AM56031" s="445"/>
    </row>
    <row r="56032" spans="39:39">
      <c r="AM56032" s="445"/>
    </row>
    <row r="56033" spans="39:39">
      <c r="AM56033" s="445"/>
    </row>
    <row r="56034" spans="39:39">
      <c r="AM56034" s="445"/>
    </row>
    <row r="56035" spans="39:39">
      <c r="AM56035" s="445"/>
    </row>
    <row r="56036" spans="39:39">
      <c r="AM56036" s="445"/>
    </row>
    <row r="56037" spans="39:39">
      <c r="AM56037" s="445"/>
    </row>
    <row r="56038" spans="39:39">
      <c r="AM56038" s="445"/>
    </row>
    <row r="56039" spans="39:39">
      <c r="AM56039" s="445"/>
    </row>
    <row r="56040" spans="39:39">
      <c r="AM56040" s="445"/>
    </row>
    <row r="56041" spans="39:39">
      <c r="AM56041" s="445"/>
    </row>
    <row r="56042" spans="39:39">
      <c r="AM56042" s="445"/>
    </row>
    <row r="56043" spans="39:39">
      <c r="AM56043" s="445"/>
    </row>
    <row r="56044" spans="39:39">
      <c r="AM56044" s="445"/>
    </row>
    <row r="56045" spans="39:39">
      <c r="AM56045" s="445"/>
    </row>
    <row r="56046" spans="39:39">
      <c r="AM56046" s="445"/>
    </row>
    <row r="56047" spans="39:39">
      <c r="AM56047" s="445"/>
    </row>
    <row r="56048" spans="39:39">
      <c r="AM56048" s="445"/>
    </row>
    <row r="56049" spans="39:39">
      <c r="AM56049" s="445"/>
    </row>
    <row r="56050" spans="39:39">
      <c r="AM56050" s="445"/>
    </row>
    <row r="56051" spans="39:39">
      <c r="AM56051" s="445"/>
    </row>
    <row r="56052" spans="39:39">
      <c r="AM56052" s="445"/>
    </row>
    <row r="56053" spans="39:39">
      <c r="AM56053" s="445"/>
    </row>
    <row r="56054" spans="39:39">
      <c r="AM56054" s="445"/>
    </row>
    <row r="56055" spans="39:39">
      <c r="AM56055" s="445"/>
    </row>
    <row r="56056" spans="39:39">
      <c r="AM56056" s="445"/>
    </row>
    <row r="56057" spans="39:39">
      <c r="AM56057" s="445"/>
    </row>
    <row r="56058" spans="39:39">
      <c r="AM56058" s="445"/>
    </row>
    <row r="56059" spans="39:39">
      <c r="AM56059" s="445"/>
    </row>
    <row r="56060" spans="39:39">
      <c r="AM56060" s="445"/>
    </row>
    <row r="56061" spans="39:39">
      <c r="AM56061" s="445"/>
    </row>
    <row r="56062" spans="39:39">
      <c r="AM56062" s="445"/>
    </row>
    <row r="56063" spans="39:39">
      <c r="AM56063" s="445"/>
    </row>
    <row r="56064" spans="39:39">
      <c r="AM56064" s="445"/>
    </row>
    <row r="56065" spans="39:39">
      <c r="AM56065" s="445"/>
    </row>
    <row r="56066" spans="39:39">
      <c r="AM56066" s="445"/>
    </row>
    <row r="56067" spans="39:39">
      <c r="AM56067" s="445"/>
    </row>
    <row r="56068" spans="39:39">
      <c r="AM56068" s="445"/>
    </row>
    <row r="56069" spans="39:39">
      <c r="AM56069" s="445"/>
    </row>
    <row r="56070" spans="39:39">
      <c r="AM56070" s="445"/>
    </row>
    <row r="56071" spans="39:39">
      <c r="AM56071" s="445"/>
    </row>
    <row r="56072" spans="39:39">
      <c r="AM56072" s="445"/>
    </row>
    <row r="56073" spans="39:39">
      <c r="AM56073" s="445"/>
    </row>
    <row r="56074" spans="39:39">
      <c r="AM56074" s="445"/>
    </row>
    <row r="56075" spans="39:39">
      <c r="AM56075" s="445"/>
    </row>
    <row r="56076" spans="39:39">
      <c r="AM56076" s="445"/>
    </row>
    <row r="56077" spans="39:39">
      <c r="AM56077" s="445"/>
    </row>
    <row r="56078" spans="39:39">
      <c r="AM56078" s="445"/>
    </row>
    <row r="56079" spans="39:39">
      <c r="AM56079" s="445"/>
    </row>
    <row r="56080" spans="39:39">
      <c r="AM56080" s="445"/>
    </row>
    <row r="56081" spans="39:39">
      <c r="AM56081" s="445"/>
    </row>
    <row r="56082" spans="39:39">
      <c r="AM56082" s="445"/>
    </row>
    <row r="56083" spans="39:39">
      <c r="AM56083" s="445"/>
    </row>
    <row r="56084" spans="39:39">
      <c r="AM56084" s="445"/>
    </row>
    <row r="56085" spans="39:39">
      <c r="AM56085" s="445"/>
    </row>
    <row r="56086" spans="39:39">
      <c r="AM56086" s="445"/>
    </row>
    <row r="56087" spans="39:39">
      <c r="AM56087" s="445"/>
    </row>
    <row r="56088" spans="39:39">
      <c r="AM56088" s="445"/>
    </row>
    <row r="56089" spans="39:39">
      <c r="AM56089" s="445"/>
    </row>
    <row r="56090" spans="39:39">
      <c r="AM56090" s="445"/>
    </row>
    <row r="56091" spans="39:39">
      <c r="AM56091" s="445"/>
    </row>
    <row r="56092" spans="39:39">
      <c r="AM56092" s="445"/>
    </row>
    <row r="56093" spans="39:39">
      <c r="AM56093" s="445"/>
    </row>
    <row r="56094" spans="39:39">
      <c r="AM56094" s="445"/>
    </row>
    <row r="56095" spans="39:39">
      <c r="AM56095" s="445"/>
    </row>
    <row r="56096" spans="39:39">
      <c r="AM56096" s="445"/>
    </row>
    <row r="56097" spans="39:39">
      <c r="AM56097" s="445"/>
    </row>
    <row r="56098" spans="39:39">
      <c r="AM56098" s="445"/>
    </row>
    <row r="56099" spans="39:39">
      <c r="AM56099" s="445"/>
    </row>
    <row r="56100" spans="39:39">
      <c r="AM56100" s="445"/>
    </row>
    <row r="56101" spans="39:39">
      <c r="AM56101" s="445"/>
    </row>
    <row r="56102" spans="39:39">
      <c r="AM56102" s="445"/>
    </row>
    <row r="56103" spans="39:39">
      <c r="AM56103" s="445"/>
    </row>
    <row r="56104" spans="39:39">
      <c r="AM56104" s="445"/>
    </row>
    <row r="56105" spans="39:39">
      <c r="AM56105" s="445"/>
    </row>
    <row r="56106" spans="39:39">
      <c r="AM56106" s="445"/>
    </row>
    <row r="56107" spans="39:39">
      <c r="AM56107" s="445"/>
    </row>
    <row r="56108" spans="39:39">
      <c r="AM56108" s="445"/>
    </row>
    <row r="56109" spans="39:39">
      <c r="AM56109" s="445"/>
    </row>
    <row r="56110" spans="39:39">
      <c r="AM56110" s="445"/>
    </row>
    <row r="56111" spans="39:39">
      <c r="AM56111" s="445"/>
    </row>
    <row r="56112" spans="39:39">
      <c r="AM56112" s="445"/>
    </row>
    <row r="56113" spans="39:39">
      <c r="AM56113" s="445"/>
    </row>
    <row r="56114" spans="39:39">
      <c r="AM56114" s="445"/>
    </row>
    <row r="56115" spans="39:39">
      <c r="AM56115" s="445"/>
    </row>
    <row r="56116" spans="39:39">
      <c r="AM56116" s="445"/>
    </row>
    <row r="56117" spans="39:39">
      <c r="AM56117" s="445"/>
    </row>
    <row r="56118" spans="39:39">
      <c r="AM56118" s="445"/>
    </row>
    <row r="56119" spans="39:39">
      <c r="AM56119" s="445"/>
    </row>
    <row r="56120" spans="39:39">
      <c r="AM56120" s="445"/>
    </row>
    <row r="56121" spans="39:39">
      <c r="AM56121" s="445"/>
    </row>
    <row r="56122" spans="39:39">
      <c r="AM56122" s="445"/>
    </row>
    <row r="56123" spans="39:39">
      <c r="AM56123" s="445"/>
    </row>
    <row r="56124" spans="39:39">
      <c r="AM56124" s="445"/>
    </row>
    <row r="56125" spans="39:39">
      <c r="AM56125" s="445"/>
    </row>
    <row r="56126" spans="39:39">
      <c r="AM56126" s="445"/>
    </row>
    <row r="56127" spans="39:39">
      <c r="AM56127" s="445"/>
    </row>
    <row r="56128" spans="39:39">
      <c r="AM56128" s="445"/>
    </row>
    <row r="56129" spans="39:39">
      <c r="AM56129" s="445"/>
    </row>
    <row r="56130" spans="39:39">
      <c r="AM56130" s="445"/>
    </row>
    <row r="56131" spans="39:39">
      <c r="AM56131" s="445"/>
    </row>
    <row r="56132" spans="39:39">
      <c r="AM56132" s="445"/>
    </row>
    <row r="56133" spans="39:39">
      <c r="AM56133" s="445"/>
    </row>
    <row r="56134" spans="39:39">
      <c r="AM56134" s="445"/>
    </row>
    <row r="56135" spans="39:39">
      <c r="AM56135" s="445"/>
    </row>
    <row r="56136" spans="39:39">
      <c r="AM56136" s="445"/>
    </row>
    <row r="56137" spans="39:39">
      <c r="AM56137" s="445"/>
    </row>
    <row r="56138" spans="39:39">
      <c r="AM56138" s="445"/>
    </row>
    <row r="56139" spans="39:39">
      <c r="AM56139" s="445"/>
    </row>
    <row r="56140" spans="39:39">
      <c r="AM56140" s="445"/>
    </row>
    <row r="56141" spans="39:39">
      <c r="AM56141" s="445"/>
    </row>
    <row r="56142" spans="39:39">
      <c r="AM56142" s="445"/>
    </row>
    <row r="56143" spans="39:39">
      <c r="AM56143" s="445"/>
    </row>
    <row r="56144" spans="39:39">
      <c r="AM56144" s="445"/>
    </row>
    <row r="56145" spans="39:39">
      <c r="AM56145" s="445"/>
    </row>
    <row r="56146" spans="39:39">
      <c r="AM56146" s="445"/>
    </row>
    <row r="56147" spans="39:39">
      <c r="AM56147" s="445"/>
    </row>
    <row r="56148" spans="39:39">
      <c r="AM56148" s="445"/>
    </row>
    <row r="56149" spans="39:39">
      <c r="AM56149" s="445"/>
    </row>
    <row r="56150" spans="39:39">
      <c r="AM56150" s="445"/>
    </row>
    <row r="56151" spans="39:39">
      <c r="AM56151" s="445"/>
    </row>
    <row r="56152" spans="39:39">
      <c r="AM56152" s="445"/>
    </row>
    <row r="56153" spans="39:39">
      <c r="AM56153" s="445"/>
    </row>
    <row r="56154" spans="39:39">
      <c r="AM56154" s="445"/>
    </row>
    <row r="56155" spans="39:39">
      <c r="AM56155" s="445"/>
    </row>
    <row r="56156" spans="39:39">
      <c r="AM56156" s="445"/>
    </row>
    <row r="56157" spans="39:39">
      <c r="AM56157" s="445"/>
    </row>
    <row r="56158" spans="39:39">
      <c r="AM56158" s="445"/>
    </row>
    <row r="56159" spans="39:39">
      <c r="AM56159" s="445"/>
    </row>
    <row r="56160" spans="39:39">
      <c r="AM56160" s="445"/>
    </row>
    <row r="56161" spans="39:39">
      <c r="AM56161" s="445"/>
    </row>
    <row r="56162" spans="39:39">
      <c r="AM56162" s="445"/>
    </row>
    <row r="56163" spans="39:39">
      <c r="AM56163" s="445"/>
    </row>
    <row r="56164" spans="39:39">
      <c r="AM56164" s="445"/>
    </row>
    <row r="56165" spans="39:39">
      <c r="AM56165" s="445"/>
    </row>
    <row r="56166" spans="39:39">
      <c r="AM56166" s="445"/>
    </row>
    <row r="56167" spans="39:39">
      <c r="AM56167" s="445"/>
    </row>
    <row r="56168" spans="39:39">
      <c r="AM56168" s="445"/>
    </row>
    <row r="56169" spans="39:39">
      <c r="AM56169" s="445"/>
    </row>
    <row r="56170" spans="39:39">
      <c r="AM56170" s="445"/>
    </row>
    <row r="56171" spans="39:39">
      <c r="AM56171" s="445"/>
    </row>
    <row r="56172" spans="39:39">
      <c r="AM56172" s="445"/>
    </row>
    <row r="56173" spans="39:39">
      <c r="AM56173" s="445"/>
    </row>
    <row r="56174" spans="39:39">
      <c r="AM56174" s="445"/>
    </row>
    <row r="56175" spans="39:39">
      <c r="AM56175" s="445"/>
    </row>
    <row r="56176" spans="39:39">
      <c r="AM56176" s="445"/>
    </row>
    <row r="56177" spans="39:39">
      <c r="AM56177" s="445"/>
    </row>
    <row r="56178" spans="39:39">
      <c r="AM56178" s="445"/>
    </row>
    <row r="56179" spans="39:39">
      <c r="AM56179" s="445"/>
    </row>
    <row r="56180" spans="39:39">
      <c r="AM56180" s="445"/>
    </row>
    <row r="56181" spans="39:39">
      <c r="AM56181" s="445"/>
    </row>
    <row r="56182" spans="39:39">
      <c r="AM56182" s="445"/>
    </row>
    <row r="56183" spans="39:39">
      <c r="AM56183" s="445"/>
    </row>
    <row r="56184" spans="39:39">
      <c r="AM56184" s="445"/>
    </row>
    <row r="56185" spans="39:39">
      <c r="AM56185" s="445"/>
    </row>
    <row r="56186" spans="39:39">
      <c r="AM56186" s="445"/>
    </row>
    <row r="56187" spans="39:39">
      <c r="AM56187" s="445"/>
    </row>
    <row r="56188" spans="39:39">
      <c r="AM56188" s="445"/>
    </row>
    <row r="56189" spans="39:39">
      <c r="AM56189" s="445"/>
    </row>
    <row r="56190" spans="39:39">
      <c r="AM56190" s="445"/>
    </row>
    <row r="56191" spans="39:39">
      <c r="AM56191" s="445"/>
    </row>
    <row r="56192" spans="39:39">
      <c r="AM56192" s="445"/>
    </row>
    <row r="56193" spans="39:39">
      <c r="AM56193" s="445"/>
    </row>
    <row r="56194" spans="39:39">
      <c r="AM56194" s="445"/>
    </row>
    <row r="56195" spans="39:39">
      <c r="AM56195" s="445"/>
    </row>
    <row r="56196" spans="39:39">
      <c r="AM56196" s="445"/>
    </row>
    <row r="56197" spans="39:39">
      <c r="AM56197" s="445"/>
    </row>
    <row r="56198" spans="39:39">
      <c r="AM56198" s="445"/>
    </row>
    <row r="56199" spans="39:39">
      <c r="AM56199" s="445"/>
    </row>
    <row r="56200" spans="39:39">
      <c r="AM56200" s="445"/>
    </row>
    <row r="56201" spans="39:39">
      <c r="AM56201" s="445"/>
    </row>
    <row r="56202" spans="39:39">
      <c r="AM56202" s="445"/>
    </row>
    <row r="56203" spans="39:39">
      <c r="AM56203" s="445"/>
    </row>
    <row r="56204" spans="39:39">
      <c r="AM56204" s="445"/>
    </row>
    <row r="56205" spans="39:39">
      <c r="AM56205" s="445"/>
    </row>
    <row r="56206" spans="39:39">
      <c r="AM56206" s="445"/>
    </row>
    <row r="56207" spans="39:39">
      <c r="AM56207" s="445"/>
    </row>
    <row r="56208" spans="39:39">
      <c r="AM56208" s="445"/>
    </row>
    <row r="56209" spans="39:39">
      <c r="AM56209" s="445"/>
    </row>
    <row r="56210" spans="39:39">
      <c r="AM56210" s="445"/>
    </row>
    <row r="56211" spans="39:39">
      <c r="AM56211" s="445"/>
    </row>
    <row r="56212" spans="39:39">
      <c r="AM56212" s="445"/>
    </row>
    <row r="56213" spans="39:39">
      <c r="AM56213" s="445"/>
    </row>
    <row r="56214" spans="39:39">
      <c r="AM56214" s="445"/>
    </row>
    <row r="56215" spans="39:39">
      <c r="AM56215" s="445"/>
    </row>
    <row r="56216" spans="39:39">
      <c r="AM56216" s="445"/>
    </row>
    <row r="56217" spans="39:39">
      <c r="AM56217" s="445"/>
    </row>
    <row r="56218" spans="39:39">
      <c r="AM56218" s="445"/>
    </row>
    <row r="56219" spans="39:39">
      <c r="AM56219" s="445"/>
    </row>
    <row r="56220" spans="39:39">
      <c r="AM56220" s="445"/>
    </row>
    <row r="56221" spans="39:39">
      <c r="AM56221" s="445"/>
    </row>
    <row r="56222" spans="39:39">
      <c r="AM56222" s="445"/>
    </row>
    <row r="56223" spans="39:39">
      <c r="AM56223" s="445"/>
    </row>
    <row r="56224" spans="39:39">
      <c r="AM56224" s="445"/>
    </row>
    <row r="56225" spans="39:39">
      <c r="AM56225" s="445"/>
    </row>
    <row r="56226" spans="39:39">
      <c r="AM56226" s="445"/>
    </row>
    <row r="56227" spans="39:39">
      <c r="AM56227" s="445"/>
    </row>
    <row r="56228" spans="39:39">
      <c r="AM56228" s="445"/>
    </row>
    <row r="56229" spans="39:39">
      <c r="AM56229" s="445"/>
    </row>
    <row r="56230" spans="39:39">
      <c r="AM56230" s="445"/>
    </row>
    <row r="56231" spans="39:39">
      <c r="AM56231" s="445"/>
    </row>
    <row r="56232" spans="39:39">
      <c r="AM56232" s="445"/>
    </row>
    <row r="56233" spans="39:39">
      <c r="AM56233" s="445"/>
    </row>
    <row r="56234" spans="39:39">
      <c r="AM56234" s="445"/>
    </row>
    <row r="56235" spans="39:39">
      <c r="AM56235" s="445"/>
    </row>
    <row r="56236" spans="39:39">
      <c r="AM56236" s="445"/>
    </row>
    <row r="56237" spans="39:39">
      <c r="AM56237" s="445"/>
    </row>
    <row r="56238" spans="39:39">
      <c r="AM56238" s="445"/>
    </row>
    <row r="56239" spans="39:39">
      <c r="AM56239" s="445"/>
    </row>
    <row r="56240" spans="39:39">
      <c r="AM56240" s="445"/>
    </row>
    <row r="56241" spans="39:39">
      <c r="AM56241" s="445"/>
    </row>
    <row r="56242" spans="39:39">
      <c r="AM56242" s="445"/>
    </row>
    <row r="56243" spans="39:39">
      <c r="AM56243" s="445"/>
    </row>
    <row r="56244" spans="39:39">
      <c r="AM56244" s="445"/>
    </row>
    <row r="56245" spans="39:39">
      <c r="AM56245" s="445"/>
    </row>
    <row r="56246" spans="39:39">
      <c r="AM56246" s="445"/>
    </row>
    <row r="56247" spans="39:39">
      <c r="AM56247" s="445"/>
    </row>
    <row r="56248" spans="39:39">
      <c r="AM56248" s="445"/>
    </row>
    <row r="56249" spans="39:39">
      <c r="AM56249" s="445"/>
    </row>
    <row r="56250" spans="39:39">
      <c r="AM56250" s="445"/>
    </row>
    <row r="56251" spans="39:39">
      <c r="AM56251" s="445"/>
    </row>
    <row r="56252" spans="39:39">
      <c r="AM56252" s="445"/>
    </row>
    <row r="56253" spans="39:39">
      <c r="AM56253" s="445"/>
    </row>
    <row r="56254" spans="39:39">
      <c r="AM56254" s="445"/>
    </row>
    <row r="56255" spans="39:39">
      <c r="AM56255" s="445"/>
    </row>
    <row r="56256" spans="39:39">
      <c r="AM56256" s="445"/>
    </row>
    <row r="56257" spans="39:39">
      <c r="AM56257" s="445"/>
    </row>
    <row r="56258" spans="39:39">
      <c r="AM56258" s="445"/>
    </row>
    <row r="56259" spans="39:39">
      <c r="AM56259" s="445"/>
    </row>
    <row r="56260" spans="39:39">
      <c r="AM56260" s="445"/>
    </row>
    <row r="56261" spans="39:39">
      <c r="AM56261" s="445"/>
    </row>
    <row r="56262" spans="39:39">
      <c r="AM56262" s="445"/>
    </row>
    <row r="56263" spans="39:39">
      <c r="AM56263" s="445"/>
    </row>
    <row r="56264" spans="39:39">
      <c r="AM56264" s="445"/>
    </row>
    <row r="56265" spans="39:39">
      <c r="AM56265" s="445"/>
    </row>
    <row r="56266" spans="39:39">
      <c r="AM56266" s="445"/>
    </row>
    <row r="56267" spans="39:39">
      <c r="AM56267" s="445"/>
    </row>
    <row r="56268" spans="39:39">
      <c r="AM56268" s="445"/>
    </row>
    <row r="56269" spans="39:39">
      <c r="AM56269" s="445"/>
    </row>
    <row r="56270" spans="39:39">
      <c r="AM56270" s="445"/>
    </row>
    <row r="56271" spans="39:39">
      <c r="AM56271" s="445"/>
    </row>
    <row r="56272" spans="39:39">
      <c r="AM56272" s="445"/>
    </row>
    <row r="56273" spans="39:39">
      <c r="AM56273" s="445"/>
    </row>
    <row r="56274" spans="39:39">
      <c r="AM56274" s="445"/>
    </row>
    <row r="56275" spans="39:39">
      <c r="AM56275" s="445"/>
    </row>
    <row r="56276" spans="39:39">
      <c r="AM56276" s="445"/>
    </row>
    <row r="56277" spans="39:39">
      <c r="AM56277" s="445"/>
    </row>
    <row r="56278" spans="39:39">
      <c r="AM56278" s="445"/>
    </row>
    <row r="56279" spans="39:39">
      <c r="AM56279" s="445"/>
    </row>
    <row r="56280" spans="39:39">
      <c r="AM56280" s="445"/>
    </row>
    <row r="56281" spans="39:39">
      <c r="AM56281" s="445"/>
    </row>
    <row r="56282" spans="39:39">
      <c r="AM56282" s="445"/>
    </row>
    <row r="56283" spans="39:39">
      <c r="AM56283" s="445"/>
    </row>
    <row r="56284" spans="39:39">
      <c r="AM56284" s="445"/>
    </row>
    <row r="56285" spans="39:39">
      <c r="AM56285" s="445"/>
    </row>
    <row r="56286" spans="39:39">
      <c r="AM56286" s="445"/>
    </row>
    <row r="56287" spans="39:39">
      <c r="AM56287" s="445"/>
    </row>
    <row r="56288" spans="39:39">
      <c r="AM56288" s="445"/>
    </row>
    <row r="56289" spans="39:39">
      <c r="AM56289" s="445"/>
    </row>
    <row r="56290" spans="39:39">
      <c r="AM56290" s="445"/>
    </row>
    <row r="56291" spans="39:39">
      <c r="AM56291" s="445"/>
    </row>
    <row r="56292" spans="39:39">
      <c r="AM56292" s="445"/>
    </row>
    <row r="56293" spans="39:39">
      <c r="AM56293" s="445"/>
    </row>
    <row r="56294" spans="39:39">
      <c r="AM56294" s="445"/>
    </row>
    <row r="56295" spans="39:39">
      <c r="AM56295" s="445"/>
    </row>
    <row r="56296" spans="39:39">
      <c r="AM56296" s="445"/>
    </row>
    <row r="56297" spans="39:39">
      <c r="AM56297" s="445"/>
    </row>
    <row r="56298" spans="39:39">
      <c r="AM56298" s="445"/>
    </row>
    <row r="56299" spans="39:39">
      <c r="AM56299" s="445"/>
    </row>
    <row r="56300" spans="39:39">
      <c r="AM56300" s="445"/>
    </row>
    <row r="56301" spans="39:39">
      <c r="AM56301" s="445"/>
    </row>
    <row r="56302" spans="39:39">
      <c r="AM56302" s="445"/>
    </row>
    <row r="56303" spans="39:39">
      <c r="AM56303" s="445"/>
    </row>
    <row r="56304" spans="39:39">
      <c r="AM56304" s="445"/>
    </row>
    <row r="56305" spans="39:39">
      <c r="AM56305" s="445"/>
    </row>
    <row r="56306" spans="39:39">
      <c r="AM56306" s="445"/>
    </row>
    <row r="56307" spans="39:39">
      <c r="AM56307" s="445"/>
    </row>
    <row r="56308" spans="39:39">
      <c r="AM56308" s="445"/>
    </row>
    <row r="56309" spans="39:39">
      <c r="AM56309" s="445"/>
    </row>
    <row r="56310" spans="39:39">
      <c r="AM56310" s="445"/>
    </row>
    <row r="56311" spans="39:39">
      <c r="AM56311" s="445"/>
    </row>
    <row r="56312" spans="39:39">
      <c r="AM56312" s="445"/>
    </row>
    <row r="56313" spans="39:39">
      <c r="AM56313" s="445"/>
    </row>
    <row r="56314" spans="39:39">
      <c r="AM56314" s="445"/>
    </row>
    <row r="56315" spans="39:39">
      <c r="AM56315" s="445"/>
    </row>
    <row r="56316" spans="39:39">
      <c r="AM56316" s="445"/>
    </row>
    <row r="56317" spans="39:39">
      <c r="AM56317" s="445"/>
    </row>
    <row r="56318" spans="39:39">
      <c r="AM56318" s="445"/>
    </row>
    <row r="56319" spans="39:39">
      <c r="AM56319" s="445"/>
    </row>
    <row r="56320" spans="39:39">
      <c r="AM56320" s="445"/>
    </row>
    <row r="56321" spans="39:39">
      <c r="AM56321" s="445"/>
    </row>
    <row r="56322" spans="39:39">
      <c r="AM56322" s="445"/>
    </row>
    <row r="56323" spans="39:39">
      <c r="AM56323" s="445"/>
    </row>
    <row r="56324" spans="39:39">
      <c r="AM56324" s="445"/>
    </row>
    <row r="56325" spans="39:39">
      <c r="AM56325" s="445"/>
    </row>
    <row r="56326" spans="39:39">
      <c r="AM56326" s="445"/>
    </row>
    <row r="56327" spans="39:39">
      <c r="AM56327" s="445"/>
    </row>
    <row r="56328" spans="39:39">
      <c r="AM56328" s="445"/>
    </row>
    <row r="56329" spans="39:39">
      <c r="AM56329" s="445"/>
    </row>
    <row r="56330" spans="39:39">
      <c r="AM56330" s="445"/>
    </row>
    <row r="56331" spans="39:39">
      <c r="AM56331" s="445"/>
    </row>
    <row r="56332" spans="39:39">
      <c r="AM56332" s="445"/>
    </row>
    <row r="56333" spans="39:39">
      <c r="AM56333" s="445"/>
    </row>
    <row r="56334" spans="39:39">
      <c r="AM56334" s="445"/>
    </row>
    <row r="56335" spans="39:39">
      <c r="AM56335" s="445"/>
    </row>
    <row r="56336" spans="39:39">
      <c r="AM56336" s="445"/>
    </row>
    <row r="56337" spans="39:39">
      <c r="AM56337" s="445"/>
    </row>
    <row r="56338" spans="39:39">
      <c r="AM56338" s="445"/>
    </row>
    <row r="56339" spans="39:39">
      <c r="AM56339" s="445"/>
    </row>
    <row r="56340" spans="39:39">
      <c r="AM56340" s="445"/>
    </row>
    <row r="56341" spans="39:39">
      <c r="AM56341" s="445"/>
    </row>
    <row r="56342" spans="39:39">
      <c r="AM56342" s="445"/>
    </row>
    <row r="56343" spans="39:39">
      <c r="AM56343" s="445"/>
    </row>
    <row r="56344" spans="39:39">
      <c r="AM56344" s="445"/>
    </row>
    <row r="56345" spans="39:39">
      <c r="AM56345" s="445"/>
    </row>
    <row r="56346" spans="39:39">
      <c r="AM56346" s="445"/>
    </row>
    <row r="56347" spans="39:39">
      <c r="AM56347" s="445"/>
    </row>
    <row r="56348" spans="39:39">
      <c r="AM56348" s="445"/>
    </row>
    <row r="56349" spans="39:39">
      <c r="AM56349" s="445"/>
    </row>
    <row r="56350" spans="39:39">
      <c r="AM56350" s="445"/>
    </row>
    <row r="56351" spans="39:39">
      <c r="AM56351" s="445"/>
    </row>
    <row r="56352" spans="39:39">
      <c r="AM56352" s="445"/>
    </row>
    <row r="56353" spans="39:39">
      <c r="AM56353" s="445"/>
    </row>
    <row r="56354" spans="39:39">
      <c r="AM56354" s="445"/>
    </row>
    <row r="56355" spans="39:39">
      <c r="AM56355" s="445"/>
    </row>
    <row r="56356" spans="39:39">
      <c r="AM56356" s="445"/>
    </row>
    <row r="56357" spans="39:39">
      <c r="AM56357" s="445"/>
    </row>
    <row r="56358" spans="39:39">
      <c r="AM56358" s="445"/>
    </row>
    <row r="56359" spans="39:39">
      <c r="AM56359" s="445"/>
    </row>
    <row r="56360" spans="39:39">
      <c r="AM56360" s="445"/>
    </row>
    <row r="56361" spans="39:39">
      <c r="AM56361" s="445"/>
    </row>
    <row r="56362" spans="39:39">
      <c r="AM56362" s="445"/>
    </row>
    <row r="56363" spans="39:39">
      <c r="AM56363" s="445"/>
    </row>
    <row r="56364" spans="39:39">
      <c r="AM56364" s="445"/>
    </row>
    <row r="56365" spans="39:39">
      <c r="AM56365" s="445"/>
    </row>
    <row r="56366" spans="39:39">
      <c r="AM56366" s="445"/>
    </row>
    <row r="56367" spans="39:39">
      <c r="AM56367" s="445"/>
    </row>
    <row r="56368" spans="39:39">
      <c r="AM56368" s="445"/>
    </row>
    <row r="56369" spans="39:39">
      <c r="AM56369" s="445"/>
    </row>
    <row r="56370" spans="39:39">
      <c r="AM56370" s="445"/>
    </row>
    <row r="56371" spans="39:39">
      <c r="AM56371" s="445"/>
    </row>
    <row r="56372" spans="39:39">
      <c r="AM56372" s="445"/>
    </row>
    <row r="56373" spans="39:39">
      <c r="AM56373" s="445"/>
    </row>
    <row r="56374" spans="39:39">
      <c r="AM56374" s="445"/>
    </row>
    <row r="56375" spans="39:39">
      <c r="AM56375" s="445"/>
    </row>
    <row r="56376" spans="39:39">
      <c r="AM56376" s="445"/>
    </row>
    <row r="56377" spans="39:39">
      <c r="AM56377" s="445"/>
    </row>
    <row r="56378" spans="39:39">
      <c r="AM56378" s="445"/>
    </row>
    <row r="56379" spans="39:39">
      <c r="AM56379" s="445"/>
    </row>
    <row r="56380" spans="39:39">
      <c r="AM56380" s="445"/>
    </row>
    <row r="56381" spans="39:39">
      <c r="AM56381" s="445"/>
    </row>
    <row r="56382" spans="39:39">
      <c r="AM56382" s="445"/>
    </row>
    <row r="56383" spans="39:39">
      <c r="AM56383" s="445"/>
    </row>
    <row r="56384" spans="39:39">
      <c r="AM56384" s="445"/>
    </row>
    <row r="56385" spans="39:39">
      <c r="AM56385" s="445"/>
    </row>
    <row r="56386" spans="39:39">
      <c r="AM56386" s="445"/>
    </row>
    <row r="56387" spans="39:39">
      <c r="AM56387" s="445"/>
    </row>
    <row r="56388" spans="39:39">
      <c r="AM56388" s="445"/>
    </row>
    <row r="56389" spans="39:39">
      <c r="AM56389" s="445"/>
    </row>
    <row r="56390" spans="39:39">
      <c r="AM56390" s="445"/>
    </row>
    <row r="56391" spans="39:39">
      <c r="AM56391" s="445"/>
    </row>
    <row r="56392" spans="39:39">
      <c r="AM56392" s="445"/>
    </row>
    <row r="56393" spans="39:39">
      <c r="AM56393" s="445"/>
    </row>
    <row r="56394" spans="39:39">
      <c r="AM56394" s="445"/>
    </row>
    <row r="56395" spans="39:39">
      <c r="AM56395" s="445"/>
    </row>
    <row r="56396" spans="39:39">
      <c r="AM56396" s="445"/>
    </row>
    <row r="56397" spans="39:39">
      <c r="AM56397" s="445"/>
    </row>
    <row r="56398" spans="39:39">
      <c r="AM56398" s="445"/>
    </row>
    <row r="56399" spans="39:39">
      <c r="AM56399" s="445"/>
    </row>
    <row r="56400" spans="39:39">
      <c r="AM56400" s="445"/>
    </row>
    <row r="56401" spans="39:39">
      <c r="AM56401" s="445"/>
    </row>
    <row r="56402" spans="39:39">
      <c r="AM56402" s="445"/>
    </row>
    <row r="56403" spans="39:39">
      <c r="AM56403" s="445"/>
    </row>
    <row r="56404" spans="39:39">
      <c r="AM56404" s="445"/>
    </row>
    <row r="56405" spans="39:39">
      <c r="AM56405" s="445"/>
    </row>
    <row r="56406" spans="39:39">
      <c r="AM56406" s="445"/>
    </row>
    <row r="56407" spans="39:39">
      <c r="AM56407" s="445"/>
    </row>
    <row r="56408" spans="39:39">
      <c r="AM56408" s="445"/>
    </row>
    <row r="56409" spans="39:39">
      <c r="AM56409" s="445"/>
    </row>
    <row r="56410" spans="39:39">
      <c r="AM56410" s="445"/>
    </row>
    <row r="56411" spans="39:39">
      <c r="AM56411" s="445"/>
    </row>
    <row r="56412" spans="39:39">
      <c r="AM56412" s="445"/>
    </row>
    <row r="56413" spans="39:39">
      <c r="AM56413" s="445"/>
    </row>
    <row r="56414" spans="39:39">
      <c r="AM56414" s="445"/>
    </row>
    <row r="56415" spans="39:39">
      <c r="AM56415" s="445"/>
    </row>
    <row r="56416" spans="39:39">
      <c r="AM56416" s="445"/>
    </row>
    <row r="56417" spans="39:39">
      <c r="AM56417" s="445"/>
    </row>
    <row r="56418" spans="39:39">
      <c r="AM56418" s="445"/>
    </row>
    <row r="56419" spans="39:39">
      <c r="AM56419" s="445"/>
    </row>
    <row r="56420" spans="39:39">
      <c r="AM56420" s="445"/>
    </row>
    <row r="56421" spans="39:39">
      <c r="AM56421" s="445"/>
    </row>
    <row r="56422" spans="39:39">
      <c r="AM56422" s="445"/>
    </row>
    <row r="56423" spans="39:39">
      <c r="AM56423" s="445"/>
    </row>
    <row r="56424" spans="39:39">
      <c r="AM56424" s="445"/>
    </row>
    <row r="56425" spans="39:39">
      <c r="AM56425" s="445"/>
    </row>
    <row r="56426" spans="39:39">
      <c r="AM56426" s="445"/>
    </row>
    <row r="56427" spans="39:39">
      <c r="AM56427" s="445"/>
    </row>
    <row r="56428" spans="39:39">
      <c r="AM56428" s="445"/>
    </row>
    <row r="56429" spans="39:39">
      <c r="AM56429" s="445"/>
    </row>
    <row r="56430" spans="39:39">
      <c r="AM56430" s="445"/>
    </row>
    <row r="56431" spans="39:39">
      <c r="AM56431" s="445"/>
    </row>
    <row r="56432" spans="39:39">
      <c r="AM56432" s="445"/>
    </row>
    <row r="56433" spans="39:39">
      <c r="AM56433" s="445"/>
    </row>
    <row r="56434" spans="39:39">
      <c r="AM56434" s="445"/>
    </row>
    <row r="56435" spans="39:39">
      <c r="AM56435" s="445"/>
    </row>
    <row r="56436" spans="39:39">
      <c r="AM56436" s="445"/>
    </row>
    <row r="56437" spans="39:39">
      <c r="AM56437" s="445"/>
    </row>
    <row r="56438" spans="39:39">
      <c r="AM56438" s="445"/>
    </row>
    <row r="56439" spans="39:39">
      <c r="AM56439" s="445"/>
    </row>
    <row r="56440" spans="39:39">
      <c r="AM56440" s="445"/>
    </row>
    <row r="56441" spans="39:39">
      <c r="AM56441" s="445"/>
    </row>
    <row r="56442" spans="39:39">
      <c r="AM56442" s="445"/>
    </row>
    <row r="56443" spans="39:39">
      <c r="AM56443" s="445"/>
    </row>
    <row r="56444" spans="39:39">
      <c r="AM56444" s="445"/>
    </row>
    <row r="56445" spans="39:39">
      <c r="AM56445" s="445"/>
    </row>
    <row r="56446" spans="39:39">
      <c r="AM56446" s="445"/>
    </row>
    <row r="56447" spans="39:39">
      <c r="AM56447" s="445"/>
    </row>
    <row r="56448" spans="39:39">
      <c r="AM56448" s="445"/>
    </row>
    <row r="56449" spans="39:39">
      <c r="AM56449" s="445"/>
    </row>
    <row r="56450" spans="39:39">
      <c r="AM56450" s="445"/>
    </row>
    <row r="56451" spans="39:39">
      <c r="AM56451" s="445"/>
    </row>
    <row r="56452" spans="39:39">
      <c r="AM56452" s="445"/>
    </row>
    <row r="56453" spans="39:39">
      <c r="AM56453" s="445"/>
    </row>
    <row r="56454" spans="39:39">
      <c r="AM56454" s="445"/>
    </row>
    <row r="56455" spans="39:39">
      <c r="AM56455" s="445"/>
    </row>
    <row r="56456" spans="39:39">
      <c r="AM56456" s="445"/>
    </row>
    <row r="56457" spans="39:39">
      <c r="AM56457" s="445"/>
    </row>
    <row r="56458" spans="39:39">
      <c r="AM56458" s="445"/>
    </row>
    <row r="56459" spans="39:39">
      <c r="AM56459" s="445"/>
    </row>
    <row r="56460" spans="39:39">
      <c r="AM56460" s="445"/>
    </row>
    <row r="56461" spans="39:39">
      <c r="AM56461" s="445"/>
    </row>
    <row r="56462" spans="39:39">
      <c r="AM56462" s="445"/>
    </row>
    <row r="56463" spans="39:39">
      <c r="AM56463" s="445"/>
    </row>
    <row r="56464" spans="39:39">
      <c r="AM56464" s="445"/>
    </row>
    <row r="56465" spans="39:39">
      <c r="AM56465" s="445"/>
    </row>
    <row r="56466" spans="39:39">
      <c r="AM56466" s="445"/>
    </row>
    <row r="56467" spans="39:39">
      <c r="AM56467" s="445"/>
    </row>
    <row r="56468" spans="39:39">
      <c r="AM56468" s="445"/>
    </row>
    <row r="56469" spans="39:39">
      <c r="AM56469" s="445"/>
    </row>
    <row r="56470" spans="39:39">
      <c r="AM56470" s="445"/>
    </row>
    <row r="56471" spans="39:39">
      <c r="AM56471" s="445"/>
    </row>
    <row r="56472" spans="39:39">
      <c r="AM56472" s="445"/>
    </row>
    <row r="56473" spans="39:39">
      <c r="AM56473" s="445"/>
    </row>
    <row r="56474" spans="39:39">
      <c r="AM56474" s="445"/>
    </row>
    <row r="56475" spans="39:39">
      <c r="AM56475" s="445"/>
    </row>
    <row r="56476" spans="39:39">
      <c r="AM56476" s="445"/>
    </row>
    <row r="56477" spans="39:39">
      <c r="AM56477" s="445"/>
    </row>
    <row r="56478" spans="39:39">
      <c r="AM56478" s="445"/>
    </row>
    <row r="56479" spans="39:39">
      <c r="AM56479" s="445"/>
    </row>
    <row r="56480" spans="39:39">
      <c r="AM56480" s="445"/>
    </row>
    <row r="56481" spans="39:39">
      <c r="AM56481" s="445"/>
    </row>
    <row r="56482" spans="39:39">
      <c r="AM56482" s="445"/>
    </row>
    <row r="56483" spans="39:39">
      <c r="AM56483" s="445"/>
    </row>
    <row r="56484" spans="39:39">
      <c r="AM56484" s="445"/>
    </row>
    <row r="56485" spans="39:39">
      <c r="AM56485" s="445"/>
    </row>
    <row r="56486" spans="39:39">
      <c r="AM56486" s="445"/>
    </row>
    <row r="56487" spans="39:39">
      <c r="AM56487" s="445"/>
    </row>
    <row r="56488" spans="39:39">
      <c r="AM56488" s="445"/>
    </row>
    <row r="56489" spans="39:39">
      <c r="AM56489" s="445"/>
    </row>
    <row r="56490" spans="39:39">
      <c r="AM56490" s="445"/>
    </row>
    <row r="56491" spans="39:39">
      <c r="AM56491" s="445"/>
    </row>
    <row r="56492" spans="39:39">
      <c r="AM56492" s="445"/>
    </row>
    <row r="56493" spans="39:39">
      <c r="AM56493" s="445"/>
    </row>
    <row r="56494" spans="39:39">
      <c r="AM56494" s="445"/>
    </row>
    <row r="56495" spans="39:39">
      <c r="AM56495" s="445"/>
    </row>
    <row r="56496" spans="39:39">
      <c r="AM56496" s="445"/>
    </row>
    <row r="56497" spans="39:39">
      <c r="AM56497" s="445"/>
    </row>
    <row r="56498" spans="39:39">
      <c r="AM56498" s="445"/>
    </row>
    <row r="56499" spans="39:39">
      <c r="AM56499" s="445"/>
    </row>
    <row r="56500" spans="39:39">
      <c r="AM56500" s="445"/>
    </row>
    <row r="56501" spans="39:39">
      <c r="AM56501" s="445"/>
    </row>
    <row r="56502" spans="39:39">
      <c r="AM56502" s="445"/>
    </row>
    <row r="56503" spans="39:39">
      <c r="AM56503" s="445"/>
    </row>
    <row r="56504" spans="39:39">
      <c r="AM56504" s="445"/>
    </row>
    <row r="56505" spans="39:39">
      <c r="AM56505" s="445"/>
    </row>
    <row r="56506" spans="39:39">
      <c r="AM56506" s="445"/>
    </row>
    <row r="56507" spans="39:39">
      <c r="AM56507" s="445"/>
    </row>
    <row r="56508" spans="39:39">
      <c r="AM56508" s="445"/>
    </row>
    <row r="56509" spans="39:39">
      <c r="AM56509" s="445"/>
    </row>
    <row r="56510" spans="39:39">
      <c r="AM56510" s="445"/>
    </row>
    <row r="56511" spans="39:39">
      <c r="AM56511" s="445"/>
    </row>
    <row r="56512" spans="39:39">
      <c r="AM56512" s="445"/>
    </row>
    <row r="56513" spans="39:39">
      <c r="AM56513" s="445"/>
    </row>
    <row r="56514" spans="39:39">
      <c r="AM56514" s="445"/>
    </row>
    <row r="56515" spans="39:39">
      <c r="AM56515" s="445"/>
    </row>
    <row r="56516" spans="39:39">
      <c r="AM56516" s="445"/>
    </row>
    <row r="56517" spans="39:39">
      <c r="AM56517" s="445"/>
    </row>
    <row r="56518" spans="39:39">
      <c r="AM56518" s="445"/>
    </row>
    <row r="56519" spans="39:39">
      <c r="AM56519" s="445"/>
    </row>
    <row r="56520" spans="39:39">
      <c r="AM56520" s="445"/>
    </row>
    <row r="56521" spans="39:39">
      <c r="AM56521" s="445"/>
    </row>
    <row r="56522" spans="39:39">
      <c r="AM56522" s="445"/>
    </row>
    <row r="56523" spans="39:39">
      <c r="AM56523" s="445"/>
    </row>
    <row r="56524" spans="39:39">
      <c r="AM56524" s="445"/>
    </row>
    <row r="56525" spans="39:39">
      <c r="AM56525" s="445"/>
    </row>
    <row r="56526" spans="39:39">
      <c r="AM56526" s="445"/>
    </row>
    <row r="56527" spans="39:39">
      <c r="AM56527" s="445"/>
    </row>
    <row r="56528" spans="39:39">
      <c r="AM56528" s="445"/>
    </row>
    <row r="56529" spans="39:39">
      <c r="AM56529" s="445"/>
    </row>
    <row r="56530" spans="39:39">
      <c r="AM56530" s="445"/>
    </row>
    <row r="56531" spans="39:39">
      <c r="AM56531" s="445"/>
    </row>
    <row r="56532" spans="39:39">
      <c r="AM56532" s="445"/>
    </row>
    <row r="56533" spans="39:39">
      <c r="AM56533" s="445"/>
    </row>
    <row r="56534" spans="39:39">
      <c r="AM56534" s="445"/>
    </row>
    <row r="56535" spans="39:39">
      <c r="AM56535" s="445"/>
    </row>
    <row r="56536" spans="39:39">
      <c r="AM56536" s="445"/>
    </row>
    <row r="56537" spans="39:39">
      <c r="AM56537" s="445"/>
    </row>
    <row r="56538" spans="39:39">
      <c r="AM56538" s="445"/>
    </row>
    <row r="56539" spans="39:39">
      <c r="AM56539" s="445"/>
    </row>
    <row r="56540" spans="39:39">
      <c r="AM56540" s="445"/>
    </row>
    <row r="56541" spans="39:39">
      <c r="AM56541" s="445"/>
    </row>
    <row r="56542" spans="39:39">
      <c r="AM56542" s="445"/>
    </row>
    <row r="56543" spans="39:39">
      <c r="AM56543" s="445"/>
    </row>
    <row r="56544" spans="39:39">
      <c r="AM56544" s="445"/>
    </row>
    <row r="56545" spans="39:39">
      <c r="AM56545" s="445"/>
    </row>
    <row r="56546" spans="39:39">
      <c r="AM56546" s="445"/>
    </row>
    <row r="56547" spans="39:39">
      <c r="AM56547" s="445"/>
    </row>
    <row r="56548" spans="39:39">
      <c r="AM56548" s="445"/>
    </row>
    <row r="56549" spans="39:39">
      <c r="AM56549" s="445"/>
    </row>
    <row r="56550" spans="39:39">
      <c r="AM56550" s="445"/>
    </row>
    <row r="56551" spans="39:39">
      <c r="AM56551" s="445"/>
    </row>
    <row r="56552" spans="39:39">
      <c r="AM56552" s="445"/>
    </row>
    <row r="56553" spans="39:39">
      <c r="AM56553" s="445"/>
    </row>
    <row r="56554" spans="39:39">
      <c r="AM56554" s="445"/>
    </row>
    <row r="56555" spans="39:39">
      <c r="AM56555" s="445"/>
    </row>
    <row r="56556" spans="39:39">
      <c r="AM56556" s="445"/>
    </row>
    <row r="56557" spans="39:39">
      <c r="AM56557" s="445"/>
    </row>
    <row r="56558" spans="39:39">
      <c r="AM56558" s="445"/>
    </row>
    <row r="56559" spans="39:39">
      <c r="AM56559" s="445"/>
    </row>
    <row r="56560" spans="39:39">
      <c r="AM56560" s="445"/>
    </row>
    <row r="56561" spans="39:39">
      <c r="AM56561" s="445"/>
    </row>
    <row r="56562" spans="39:39">
      <c r="AM56562" s="445"/>
    </row>
    <row r="56563" spans="39:39">
      <c r="AM56563" s="445"/>
    </row>
    <row r="56564" spans="39:39">
      <c r="AM56564" s="445"/>
    </row>
    <row r="56565" spans="39:39">
      <c r="AM56565" s="445"/>
    </row>
    <row r="56566" spans="39:39">
      <c r="AM56566" s="445"/>
    </row>
    <row r="56567" spans="39:39">
      <c r="AM56567" s="445"/>
    </row>
    <row r="56568" spans="39:39">
      <c r="AM56568" s="445"/>
    </row>
    <row r="56569" spans="39:39">
      <c r="AM56569" s="445"/>
    </row>
    <row r="56570" spans="39:39">
      <c r="AM56570" s="445"/>
    </row>
    <row r="56571" spans="39:39">
      <c r="AM56571" s="445"/>
    </row>
    <row r="56572" spans="39:39">
      <c r="AM56572" s="445"/>
    </row>
    <row r="56573" spans="39:39">
      <c r="AM56573" s="445"/>
    </row>
    <row r="56574" spans="39:39">
      <c r="AM56574" s="445"/>
    </row>
    <row r="56575" spans="39:39">
      <c r="AM56575" s="445"/>
    </row>
    <row r="56576" spans="39:39">
      <c r="AM56576" s="445"/>
    </row>
    <row r="56577" spans="39:39">
      <c r="AM56577" s="445"/>
    </row>
    <row r="56578" spans="39:39">
      <c r="AM56578" s="445"/>
    </row>
    <row r="56579" spans="39:39">
      <c r="AM56579" s="445"/>
    </row>
    <row r="56580" spans="39:39">
      <c r="AM56580" s="445"/>
    </row>
    <row r="56581" spans="39:39">
      <c r="AM56581" s="445"/>
    </row>
    <row r="56582" spans="39:39">
      <c r="AM56582" s="445"/>
    </row>
    <row r="56583" spans="39:39">
      <c r="AM56583" s="445"/>
    </row>
    <row r="56584" spans="39:39">
      <c r="AM56584" s="445"/>
    </row>
    <row r="56585" spans="39:39">
      <c r="AM56585" s="445"/>
    </row>
    <row r="56586" spans="39:39">
      <c r="AM56586" s="445"/>
    </row>
    <row r="56587" spans="39:39">
      <c r="AM56587" s="445"/>
    </row>
    <row r="56588" spans="39:39">
      <c r="AM56588" s="445"/>
    </row>
    <row r="56589" spans="39:39">
      <c r="AM56589" s="445"/>
    </row>
    <row r="56590" spans="39:39">
      <c r="AM56590" s="445"/>
    </row>
    <row r="56591" spans="39:39">
      <c r="AM56591" s="445"/>
    </row>
    <row r="56592" spans="39:39">
      <c r="AM56592" s="445"/>
    </row>
    <row r="56593" spans="39:39">
      <c r="AM56593" s="445"/>
    </row>
    <row r="56594" spans="39:39">
      <c r="AM56594" s="445"/>
    </row>
    <row r="56595" spans="39:39">
      <c r="AM56595" s="445"/>
    </row>
    <row r="56596" spans="39:39">
      <c r="AM56596" s="445"/>
    </row>
    <row r="56597" spans="39:39">
      <c r="AM56597" s="445"/>
    </row>
    <row r="56598" spans="39:39">
      <c r="AM56598" s="445"/>
    </row>
    <row r="56599" spans="39:39">
      <c r="AM56599" s="445"/>
    </row>
    <row r="56600" spans="39:39">
      <c r="AM56600" s="445"/>
    </row>
    <row r="56601" spans="39:39">
      <c r="AM56601" s="445"/>
    </row>
    <row r="56602" spans="39:39">
      <c r="AM56602" s="445"/>
    </row>
    <row r="56603" spans="39:39">
      <c r="AM56603" s="445"/>
    </row>
    <row r="56604" spans="39:39">
      <c r="AM56604" s="445"/>
    </row>
    <row r="56605" spans="39:39">
      <c r="AM56605" s="445"/>
    </row>
    <row r="56606" spans="39:39">
      <c r="AM56606" s="445"/>
    </row>
    <row r="56607" spans="39:39">
      <c r="AM56607" s="445"/>
    </row>
    <row r="56608" spans="39:39">
      <c r="AM56608" s="445"/>
    </row>
    <row r="56609" spans="39:39">
      <c r="AM56609" s="445"/>
    </row>
    <row r="56610" spans="39:39">
      <c r="AM56610" s="445"/>
    </row>
    <row r="56611" spans="39:39">
      <c r="AM56611" s="445"/>
    </row>
    <row r="56612" spans="39:39">
      <c r="AM56612" s="445"/>
    </row>
    <row r="56613" spans="39:39">
      <c r="AM56613" s="445"/>
    </row>
    <row r="56614" spans="39:39">
      <c r="AM56614" s="445"/>
    </row>
    <row r="56615" spans="39:39">
      <c r="AM56615" s="445"/>
    </row>
    <row r="56616" spans="39:39">
      <c r="AM56616" s="445"/>
    </row>
    <row r="56617" spans="39:39">
      <c r="AM56617" s="445"/>
    </row>
    <row r="56618" spans="39:39">
      <c r="AM56618" s="445"/>
    </row>
    <row r="56619" spans="39:39">
      <c r="AM56619" s="445"/>
    </row>
    <row r="56620" spans="39:39">
      <c r="AM56620" s="445"/>
    </row>
    <row r="56621" spans="39:39">
      <c r="AM56621" s="445"/>
    </row>
    <row r="56622" spans="39:39">
      <c r="AM56622" s="445"/>
    </row>
    <row r="56623" spans="39:39">
      <c r="AM56623" s="445"/>
    </row>
    <row r="56624" spans="39:39">
      <c r="AM56624" s="445"/>
    </row>
    <row r="56625" spans="39:39">
      <c r="AM56625" s="445"/>
    </row>
    <row r="56626" spans="39:39">
      <c r="AM56626" s="445"/>
    </row>
    <row r="56627" spans="39:39">
      <c r="AM56627" s="445"/>
    </row>
    <row r="56628" spans="39:39">
      <c r="AM56628" s="445"/>
    </row>
    <row r="56629" spans="39:39">
      <c r="AM56629" s="445"/>
    </row>
    <row r="56630" spans="39:39">
      <c r="AM56630" s="445"/>
    </row>
    <row r="56631" spans="39:39">
      <c r="AM56631" s="445"/>
    </row>
    <row r="56632" spans="39:39">
      <c r="AM56632" s="445"/>
    </row>
    <row r="56633" spans="39:39">
      <c r="AM56633" s="445"/>
    </row>
    <row r="56634" spans="39:39">
      <c r="AM56634" s="445"/>
    </row>
    <row r="56635" spans="39:39">
      <c r="AM56635" s="445"/>
    </row>
    <row r="56636" spans="39:39">
      <c r="AM56636" s="445"/>
    </row>
    <row r="56637" spans="39:39">
      <c r="AM56637" s="445"/>
    </row>
    <row r="56638" spans="39:39">
      <c r="AM56638" s="445"/>
    </row>
    <row r="56639" spans="39:39">
      <c r="AM56639" s="445"/>
    </row>
    <row r="56640" spans="39:39">
      <c r="AM56640" s="445"/>
    </row>
    <row r="56641" spans="39:39">
      <c r="AM56641" s="445"/>
    </row>
    <row r="56642" spans="39:39">
      <c r="AM56642" s="445"/>
    </row>
    <row r="56643" spans="39:39">
      <c r="AM56643" s="445"/>
    </row>
    <row r="56644" spans="39:39">
      <c r="AM56644" s="445"/>
    </row>
    <row r="56645" spans="39:39">
      <c r="AM56645" s="445"/>
    </row>
    <row r="56646" spans="39:39">
      <c r="AM56646" s="445"/>
    </row>
    <row r="56647" spans="39:39">
      <c r="AM56647" s="445"/>
    </row>
    <row r="56648" spans="39:39">
      <c r="AM56648" s="445"/>
    </row>
    <row r="56649" spans="39:39">
      <c r="AM56649" s="445"/>
    </row>
    <row r="56650" spans="39:39">
      <c r="AM56650" s="445"/>
    </row>
    <row r="56651" spans="39:39">
      <c r="AM56651" s="445"/>
    </row>
    <row r="56652" spans="39:39">
      <c r="AM56652" s="445"/>
    </row>
    <row r="56653" spans="39:39">
      <c r="AM56653" s="445"/>
    </row>
    <row r="56654" spans="39:39">
      <c r="AM56654" s="445"/>
    </row>
    <row r="56655" spans="39:39">
      <c r="AM56655" s="445"/>
    </row>
    <row r="56656" spans="39:39">
      <c r="AM56656" s="445"/>
    </row>
    <row r="56657" spans="39:39">
      <c r="AM56657" s="445"/>
    </row>
    <row r="56658" spans="39:39">
      <c r="AM56658" s="445"/>
    </row>
    <row r="56659" spans="39:39">
      <c r="AM56659" s="445"/>
    </row>
    <row r="56660" spans="39:39">
      <c r="AM56660" s="445"/>
    </row>
    <row r="56661" spans="39:39">
      <c r="AM56661" s="445"/>
    </row>
    <row r="56662" spans="39:39">
      <c r="AM56662" s="445"/>
    </row>
    <row r="56663" spans="39:39">
      <c r="AM56663" s="445"/>
    </row>
    <row r="56664" spans="39:39">
      <c r="AM56664" s="445"/>
    </row>
    <row r="56665" spans="39:39">
      <c r="AM56665" s="445"/>
    </row>
    <row r="56666" spans="39:39">
      <c r="AM56666" s="445"/>
    </row>
    <row r="56667" spans="39:39">
      <c r="AM56667" s="445"/>
    </row>
    <row r="56668" spans="39:39">
      <c r="AM56668" s="445"/>
    </row>
    <row r="56669" spans="39:39">
      <c r="AM56669" s="445"/>
    </row>
    <row r="56670" spans="39:39">
      <c r="AM56670" s="445"/>
    </row>
    <row r="56671" spans="39:39">
      <c r="AM56671" s="445"/>
    </row>
    <row r="56672" spans="39:39">
      <c r="AM56672" s="445"/>
    </row>
    <row r="56673" spans="39:39">
      <c r="AM56673" s="445"/>
    </row>
    <row r="56674" spans="39:39">
      <c r="AM56674" s="445"/>
    </row>
    <row r="56675" spans="39:39">
      <c r="AM56675" s="445"/>
    </row>
    <row r="56676" spans="39:39">
      <c r="AM56676" s="445"/>
    </row>
    <row r="56677" spans="39:39">
      <c r="AM56677" s="445"/>
    </row>
    <row r="56678" spans="39:39">
      <c r="AM56678" s="445"/>
    </row>
    <row r="56679" spans="39:39">
      <c r="AM56679" s="445"/>
    </row>
    <row r="56680" spans="39:39">
      <c r="AM56680" s="445"/>
    </row>
    <row r="56681" spans="39:39">
      <c r="AM56681" s="445"/>
    </row>
    <row r="56682" spans="39:39">
      <c r="AM56682" s="445"/>
    </row>
    <row r="56683" spans="39:39">
      <c r="AM56683" s="445"/>
    </row>
    <row r="56684" spans="39:39">
      <c r="AM56684" s="445"/>
    </row>
    <row r="56685" spans="39:39">
      <c r="AM56685" s="445"/>
    </row>
    <row r="56686" spans="39:39">
      <c r="AM56686" s="445"/>
    </row>
    <row r="56687" spans="39:39">
      <c r="AM56687" s="445"/>
    </row>
    <row r="56688" spans="39:39">
      <c r="AM56688" s="445"/>
    </row>
    <row r="56689" spans="39:39">
      <c r="AM56689" s="445"/>
    </row>
    <row r="56690" spans="39:39">
      <c r="AM56690" s="445"/>
    </row>
    <row r="56691" spans="39:39">
      <c r="AM56691" s="445"/>
    </row>
    <row r="56692" spans="39:39">
      <c r="AM56692" s="445"/>
    </row>
    <row r="56693" spans="39:39">
      <c r="AM56693" s="445"/>
    </row>
    <row r="56694" spans="39:39">
      <c r="AM56694" s="445"/>
    </row>
    <row r="56695" spans="39:39">
      <c r="AM56695" s="445"/>
    </row>
    <row r="56696" spans="39:39">
      <c r="AM56696" s="445"/>
    </row>
    <row r="56697" spans="39:39">
      <c r="AM56697" s="445"/>
    </row>
    <row r="56698" spans="39:39">
      <c r="AM56698" s="445"/>
    </row>
    <row r="56699" spans="39:39">
      <c r="AM56699" s="445"/>
    </row>
    <row r="56700" spans="39:39">
      <c r="AM56700" s="445"/>
    </row>
    <row r="56701" spans="39:39">
      <c r="AM56701" s="445"/>
    </row>
    <row r="56702" spans="39:39">
      <c r="AM56702" s="445"/>
    </row>
    <row r="56703" spans="39:39">
      <c r="AM56703" s="445"/>
    </row>
    <row r="56704" spans="39:39">
      <c r="AM56704" s="445"/>
    </row>
    <row r="56705" spans="39:39">
      <c r="AM56705" s="445"/>
    </row>
    <row r="56706" spans="39:39">
      <c r="AM56706" s="445"/>
    </row>
    <row r="56707" spans="39:39">
      <c r="AM56707" s="445"/>
    </row>
    <row r="56708" spans="39:39">
      <c r="AM56708" s="445"/>
    </row>
    <row r="56709" spans="39:39">
      <c r="AM56709" s="445"/>
    </row>
    <row r="56710" spans="39:39">
      <c r="AM56710" s="445"/>
    </row>
    <row r="56711" spans="39:39">
      <c r="AM56711" s="445"/>
    </row>
    <row r="56712" spans="39:39">
      <c r="AM56712" s="445"/>
    </row>
    <row r="56713" spans="39:39">
      <c r="AM56713" s="445"/>
    </row>
    <row r="56714" spans="39:39">
      <c r="AM56714" s="445"/>
    </row>
    <row r="56715" spans="39:39">
      <c r="AM56715" s="445"/>
    </row>
    <row r="56716" spans="39:39">
      <c r="AM56716" s="445"/>
    </row>
    <row r="56717" spans="39:39">
      <c r="AM56717" s="445"/>
    </row>
    <row r="56718" spans="39:39">
      <c r="AM56718" s="445"/>
    </row>
    <row r="56719" spans="39:39">
      <c r="AM56719" s="445"/>
    </row>
    <row r="56720" spans="39:39">
      <c r="AM56720" s="445"/>
    </row>
    <row r="56721" spans="39:39">
      <c r="AM56721" s="445"/>
    </row>
    <row r="56722" spans="39:39">
      <c r="AM56722" s="445"/>
    </row>
    <row r="56723" spans="39:39">
      <c r="AM56723" s="445"/>
    </row>
    <row r="56724" spans="39:39">
      <c r="AM56724" s="445"/>
    </row>
    <row r="56725" spans="39:39">
      <c r="AM56725" s="445"/>
    </row>
    <row r="56726" spans="39:39">
      <c r="AM56726" s="445"/>
    </row>
    <row r="56727" spans="39:39">
      <c r="AM56727" s="445"/>
    </row>
    <row r="56728" spans="39:39">
      <c r="AM56728" s="445"/>
    </row>
    <row r="56729" spans="39:39">
      <c r="AM56729" s="445"/>
    </row>
    <row r="56730" spans="39:39">
      <c r="AM56730" s="445"/>
    </row>
    <row r="56731" spans="39:39">
      <c r="AM56731" s="445"/>
    </row>
    <row r="56732" spans="39:39">
      <c r="AM56732" s="445"/>
    </row>
    <row r="56733" spans="39:39">
      <c r="AM56733" s="445"/>
    </row>
    <row r="56734" spans="39:39">
      <c r="AM56734" s="445"/>
    </row>
    <row r="56735" spans="39:39">
      <c r="AM56735" s="445"/>
    </row>
    <row r="56736" spans="39:39">
      <c r="AM56736" s="445"/>
    </row>
    <row r="56737" spans="39:39">
      <c r="AM56737" s="445"/>
    </row>
    <row r="56738" spans="39:39">
      <c r="AM56738" s="445"/>
    </row>
    <row r="56739" spans="39:39">
      <c r="AM56739" s="445"/>
    </row>
    <row r="56740" spans="39:39">
      <c r="AM56740" s="445"/>
    </row>
    <row r="56741" spans="39:39">
      <c r="AM56741" s="445"/>
    </row>
    <row r="56742" spans="39:39">
      <c r="AM56742" s="445"/>
    </row>
    <row r="56743" spans="39:39">
      <c r="AM56743" s="445"/>
    </row>
    <row r="56744" spans="39:39">
      <c r="AM56744" s="445"/>
    </row>
    <row r="56745" spans="39:39">
      <c r="AM56745" s="445"/>
    </row>
    <row r="56746" spans="39:39">
      <c r="AM56746" s="445"/>
    </row>
    <row r="56747" spans="39:39">
      <c r="AM56747" s="445"/>
    </row>
    <row r="56748" spans="39:39">
      <c r="AM56748" s="445"/>
    </row>
    <row r="56749" spans="39:39">
      <c r="AM56749" s="445"/>
    </row>
    <row r="56750" spans="39:39">
      <c r="AM56750" s="445"/>
    </row>
    <row r="56751" spans="39:39">
      <c r="AM56751" s="445"/>
    </row>
    <row r="56752" spans="39:39">
      <c r="AM56752" s="445"/>
    </row>
    <row r="56753" spans="39:39">
      <c r="AM56753" s="445"/>
    </row>
    <row r="56754" spans="39:39">
      <c r="AM56754" s="445"/>
    </row>
    <row r="56755" spans="39:39">
      <c r="AM56755" s="445"/>
    </row>
    <row r="56756" spans="39:39">
      <c r="AM56756" s="445"/>
    </row>
    <row r="56757" spans="39:39">
      <c r="AM56757" s="445"/>
    </row>
    <row r="56758" spans="39:39">
      <c r="AM56758" s="445"/>
    </row>
    <row r="56759" spans="39:39">
      <c r="AM56759" s="445"/>
    </row>
    <row r="56760" spans="39:39">
      <c r="AM56760" s="445"/>
    </row>
    <row r="56761" spans="39:39">
      <c r="AM56761" s="445"/>
    </row>
    <row r="56762" spans="39:39">
      <c r="AM56762" s="445"/>
    </row>
    <row r="56763" spans="39:39">
      <c r="AM56763" s="445"/>
    </row>
    <row r="56764" spans="39:39">
      <c r="AM56764" s="445"/>
    </row>
    <row r="56765" spans="39:39">
      <c r="AM56765" s="445"/>
    </row>
    <row r="56766" spans="39:39">
      <c r="AM56766" s="445"/>
    </row>
    <row r="56767" spans="39:39">
      <c r="AM56767" s="445"/>
    </row>
    <row r="56768" spans="39:39">
      <c r="AM56768" s="445"/>
    </row>
    <row r="56769" spans="39:39">
      <c r="AM56769" s="445"/>
    </row>
    <row r="56770" spans="39:39">
      <c r="AM56770" s="445"/>
    </row>
    <row r="56771" spans="39:39">
      <c r="AM56771" s="445"/>
    </row>
    <row r="56772" spans="39:39">
      <c r="AM56772" s="445"/>
    </row>
    <row r="56773" spans="39:39">
      <c r="AM56773" s="445"/>
    </row>
    <row r="56774" spans="39:39">
      <c r="AM56774" s="445"/>
    </row>
    <row r="56775" spans="39:39">
      <c r="AM56775" s="445"/>
    </row>
    <row r="56776" spans="39:39">
      <c r="AM56776" s="445"/>
    </row>
    <row r="56777" spans="39:39">
      <c r="AM56777" s="445"/>
    </row>
    <row r="56778" spans="39:39">
      <c r="AM56778" s="445"/>
    </row>
    <row r="56779" spans="39:39">
      <c r="AM56779" s="445"/>
    </row>
    <row r="56780" spans="39:39">
      <c r="AM56780" s="445"/>
    </row>
    <row r="56781" spans="39:39">
      <c r="AM56781" s="445"/>
    </row>
    <row r="56782" spans="39:39">
      <c r="AM56782" s="445"/>
    </row>
    <row r="56783" spans="39:39">
      <c r="AM56783" s="445"/>
    </row>
    <row r="56784" spans="39:39">
      <c r="AM56784" s="445"/>
    </row>
    <row r="56785" spans="39:39">
      <c r="AM56785" s="445"/>
    </row>
    <row r="56786" spans="39:39">
      <c r="AM56786" s="445"/>
    </row>
    <row r="56787" spans="39:39">
      <c r="AM56787" s="445"/>
    </row>
    <row r="56788" spans="39:39">
      <c r="AM56788" s="445"/>
    </row>
    <row r="56789" spans="39:39">
      <c r="AM56789" s="445"/>
    </row>
    <row r="56790" spans="39:39">
      <c r="AM56790" s="445"/>
    </row>
    <row r="56791" spans="39:39">
      <c r="AM56791" s="445"/>
    </row>
    <row r="56792" spans="39:39">
      <c r="AM56792" s="445"/>
    </row>
    <row r="56793" spans="39:39">
      <c r="AM56793" s="445"/>
    </row>
    <row r="56794" spans="39:39">
      <c r="AM56794" s="445"/>
    </row>
    <row r="56795" spans="39:39">
      <c r="AM56795" s="445"/>
    </row>
    <row r="56796" spans="39:39">
      <c r="AM56796" s="445"/>
    </row>
    <row r="56797" spans="39:39">
      <c r="AM56797" s="445"/>
    </row>
    <row r="56798" spans="39:39">
      <c r="AM56798" s="445"/>
    </row>
    <row r="56799" spans="39:39">
      <c r="AM56799" s="445"/>
    </row>
    <row r="56800" spans="39:39">
      <c r="AM56800" s="445"/>
    </row>
    <row r="56801" spans="39:39">
      <c r="AM56801" s="445"/>
    </row>
    <row r="56802" spans="39:39">
      <c r="AM56802" s="445"/>
    </row>
    <row r="56803" spans="39:39">
      <c r="AM56803" s="445"/>
    </row>
    <row r="56804" spans="39:39">
      <c r="AM56804" s="445"/>
    </row>
    <row r="56805" spans="39:39">
      <c r="AM56805" s="445"/>
    </row>
    <row r="56806" spans="39:39">
      <c r="AM56806" s="445"/>
    </row>
    <row r="56807" spans="39:39">
      <c r="AM56807" s="445"/>
    </row>
    <row r="56808" spans="39:39">
      <c r="AM56808" s="445"/>
    </row>
    <row r="56809" spans="39:39">
      <c r="AM56809" s="445"/>
    </row>
    <row r="56810" spans="39:39">
      <c r="AM56810" s="445"/>
    </row>
    <row r="56811" spans="39:39">
      <c r="AM56811" s="445"/>
    </row>
    <row r="56812" spans="39:39">
      <c r="AM56812" s="445"/>
    </row>
    <row r="56813" spans="39:39">
      <c r="AM56813" s="445"/>
    </row>
    <row r="56814" spans="39:39">
      <c r="AM56814" s="445"/>
    </row>
    <row r="56815" spans="39:39">
      <c r="AM56815" s="445"/>
    </row>
    <row r="56816" spans="39:39">
      <c r="AM56816" s="445"/>
    </row>
    <row r="56817" spans="39:39">
      <c r="AM56817" s="445"/>
    </row>
    <row r="56818" spans="39:39">
      <c r="AM56818" s="445"/>
    </row>
    <row r="56819" spans="39:39">
      <c r="AM56819" s="445"/>
    </row>
    <row r="56820" spans="39:39">
      <c r="AM56820" s="445"/>
    </row>
    <row r="56821" spans="39:39">
      <c r="AM56821" s="445"/>
    </row>
    <row r="56822" spans="39:39">
      <c r="AM56822" s="445"/>
    </row>
    <row r="56823" spans="39:39">
      <c r="AM56823" s="445"/>
    </row>
    <row r="56824" spans="39:39">
      <c r="AM56824" s="445"/>
    </row>
    <row r="56825" spans="39:39">
      <c r="AM56825" s="445"/>
    </row>
    <row r="56826" spans="39:39">
      <c r="AM56826" s="445"/>
    </row>
    <row r="56827" spans="39:39">
      <c r="AM56827" s="445"/>
    </row>
    <row r="56828" spans="39:39">
      <c r="AM56828" s="445"/>
    </row>
    <row r="56829" spans="39:39">
      <c r="AM56829" s="445"/>
    </row>
    <row r="56830" spans="39:39">
      <c r="AM56830" s="445"/>
    </row>
    <row r="56831" spans="39:39">
      <c r="AM56831" s="445"/>
    </row>
    <row r="56832" spans="39:39">
      <c r="AM56832" s="445"/>
    </row>
    <row r="56833" spans="39:39">
      <c r="AM56833" s="445"/>
    </row>
    <row r="56834" spans="39:39">
      <c r="AM56834" s="445"/>
    </row>
    <row r="56835" spans="39:39">
      <c r="AM56835" s="445"/>
    </row>
    <row r="56836" spans="39:39">
      <c r="AM56836" s="445"/>
    </row>
    <row r="56837" spans="39:39">
      <c r="AM56837" s="445"/>
    </row>
    <row r="56838" spans="39:39">
      <c r="AM56838" s="445"/>
    </row>
    <row r="56839" spans="39:39">
      <c r="AM56839" s="445"/>
    </row>
    <row r="56840" spans="39:39">
      <c r="AM56840" s="445"/>
    </row>
    <row r="56841" spans="39:39">
      <c r="AM56841" s="445"/>
    </row>
    <row r="56842" spans="39:39">
      <c r="AM56842" s="445"/>
    </row>
    <row r="56843" spans="39:39">
      <c r="AM56843" s="445"/>
    </row>
    <row r="56844" spans="39:39">
      <c r="AM56844" s="445"/>
    </row>
    <row r="56845" spans="39:39">
      <c r="AM56845" s="445"/>
    </row>
    <row r="56846" spans="39:39">
      <c r="AM56846" s="445"/>
    </row>
    <row r="56847" spans="39:39">
      <c r="AM56847" s="445"/>
    </row>
    <row r="56848" spans="39:39">
      <c r="AM56848" s="445"/>
    </row>
    <row r="56849" spans="39:39">
      <c r="AM56849" s="445"/>
    </row>
    <row r="56850" spans="39:39">
      <c r="AM56850" s="445"/>
    </row>
    <row r="56851" spans="39:39">
      <c r="AM56851" s="445"/>
    </row>
    <row r="56852" spans="39:39">
      <c r="AM56852" s="445"/>
    </row>
    <row r="56853" spans="39:39">
      <c r="AM56853" s="445"/>
    </row>
    <row r="56854" spans="39:39">
      <c r="AM56854" s="445"/>
    </row>
    <row r="56855" spans="39:39">
      <c r="AM56855" s="445"/>
    </row>
    <row r="56856" spans="39:39">
      <c r="AM56856" s="445"/>
    </row>
    <row r="56857" spans="39:39">
      <c r="AM56857" s="445"/>
    </row>
    <row r="56858" spans="39:39">
      <c r="AM56858" s="445"/>
    </row>
    <row r="56859" spans="39:39">
      <c r="AM56859" s="445"/>
    </row>
    <row r="56860" spans="39:39">
      <c r="AM56860" s="445"/>
    </row>
    <row r="56861" spans="39:39">
      <c r="AM56861" s="445"/>
    </row>
    <row r="56862" spans="39:39">
      <c r="AM56862" s="445"/>
    </row>
    <row r="56863" spans="39:39">
      <c r="AM56863" s="445"/>
    </row>
    <row r="56864" spans="39:39">
      <c r="AM56864" s="445"/>
    </row>
    <row r="56865" spans="39:39">
      <c r="AM56865" s="445"/>
    </row>
    <row r="56866" spans="39:39">
      <c r="AM56866" s="445"/>
    </row>
    <row r="56867" spans="39:39">
      <c r="AM56867" s="445"/>
    </row>
    <row r="56868" spans="39:39">
      <c r="AM56868" s="445"/>
    </row>
    <row r="56869" spans="39:39">
      <c r="AM56869" s="445"/>
    </row>
    <row r="56870" spans="39:39">
      <c r="AM56870" s="445"/>
    </row>
    <row r="56871" spans="39:39">
      <c r="AM56871" s="445"/>
    </row>
    <row r="56872" spans="39:39">
      <c r="AM56872" s="445"/>
    </row>
    <row r="56873" spans="39:39">
      <c r="AM56873" s="445"/>
    </row>
    <row r="56874" spans="39:39">
      <c r="AM56874" s="445"/>
    </row>
    <row r="56875" spans="39:39">
      <c r="AM56875" s="445"/>
    </row>
    <row r="56876" spans="39:39">
      <c r="AM56876" s="445"/>
    </row>
    <row r="56877" spans="39:39">
      <c r="AM56877" s="445"/>
    </row>
    <row r="56878" spans="39:39">
      <c r="AM56878" s="445"/>
    </row>
    <row r="56879" spans="39:39">
      <c r="AM56879" s="445"/>
    </row>
    <row r="56880" spans="39:39">
      <c r="AM56880" s="445"/>
    </row>
    <row r="56881" spans="39:39">
      <c r="AM56881" s="445"/>
    </row>
    <row r="56882" spans="39:39">
      <c r="AM56882" s="445"/>
    </row>
    <row r="56883" spans="39:39">
      <c r="AM56883" s="445"/>
    </row>
    <row r="56884" spans="39:39">
      <c r="AM56884" s="445"/>
    </row>
    <row r="56885" spans="39:39">
      <c r="AM56885" s="445"/>
    </row>
    <row r="56886" spans="39:39">
      <c r="AM56886" s="445"/>
    </row>
    <row r="56887" spans="39:39">
      <c r="AM56887" s="445"/>
    </row>
    <row r="56888" spans="39:39">
      <c r="AM56888" s="445"/>
    </row>
    <row r="56889" spans="39:39">
      <c r="AM56889" s="445"/>
    </row>
    <row r="56890" spans="39:39">
      <c r="AM56890" s="445"/>
    </row>
    <row r="56891" spans="39:39">
      <c r="AM56891" s="445"/>
    </row>
    <row r="56892" spans="39:39">
      <c r="AM56892" s="445"/>
    </row>
    <row r="56893" spans="39:39">
      <c r="AM56893" s="445"/>
    </row>
    <row r="56894" spans="39:39">
      <c r="AM56894" s="445"/>
    </row>
    <row r="56895" spans="39:39">
      <c r="AM56895" s="445"/>
    </row>
    <row r="56896" spans="39:39">
      <c r="AM56896" s="445"/>
    </row>
    <row r="56897" spans="39:39">
      <c r="AM56897" s="445"/>
    </row>
    <row r="56898" spans="39:39">
      <c r="AM56898" s="445"/>
    </row>
    <row r="56899" spans="39:39">
      <c r="AM56899" s="445"/>
    </row>
    <row r="56900" spans="39:39">
      <c r="AM56900" s="445"/>
    </row>
    <row r="56901" spans="39:39">
      <c r="AM56901" s="445"/>
    </row>
    <row r="56902" spans="39:39">
      <c r="AM56902" s="445"/>
    </row>
    <row r="56903" spans="39:39">
      <c r="AM56903" s="445"/>
    </row>
    <row r="56904" spans="39:39">
      <c r="AM56904" s="445"/>
    </row>
    <row r="56905" spans="39:39">
      <c r="AM56905" s="445"/>
    </row>
    <row r="56906" spans="39:39">
      <c r="AM56906" s="445"/>
    </row>
    <row r="56907" spans="39:39">
      <c r="AM56907" s="445"/>
    </row>
    <row r="56908" spans="39:39">
      <c r="AM56908" s="445"/>
    </row>
    <row r="56909" spans="39:39">
      <c r="AM56909" s="445"/>
    </row>
    <row r="56910" spans="39:39">
      <c r="AM56910" s="445"/>
    </row>
    <row r="56911" spans="39:39">
      <c r="AM56911" s="445"/>
    </row>
    <row r="56912" spans="39:39">
      <c r="AM56912" s="445"/>
    </row>
    <row r="56913" spans="39:39">
      <c r="AM56913" s="445"/>
    </row>
    <row r="56914" spans="39:39">
      <c r="AM56914" s="445"/>
    </row>
    <row r="56915" spans="39:39">
      <c r="AM56915" s="445"/>
    </row>
    <row r="56916" spans="39:39">
      <c r="AM56916" s="445"/>
    </row>
    <row r="56917" spans="39:39">
      <c r="AM56917" s="445"/>
    </row>
    <row r="56918" spans="39:39">
      <c r="AM56918" s="445"/>
    </row>
    <row r="56919" spans="39:39">
      <c r="AM56919" s="445"/>
    </row>
    <row r="56920" spans="39:39">
      <c r="AM56920" s="445"/>
    </row>
    <row r="56921" spans="39:39">
      <c r="AM56921" s="445"/>
    </row>
    <row r="56922" spans="39:39">
      <c r="AM56922" s="445"/>
    </row>
    <row r="56923" spans="39:39">
      <c r="AM56923" s="445"/>
    </row>
    <row r="56924" spans="39:39">
      <c r="AM56924" s="445"/>
    </row>
    <row r="56925" spans="39:39">
      <c r="AM56925" s="445"/>
    </row>
    <row r="56926" spans="39:39">
      <c r="AM56926" s="445"/>
    </row>
    <row r="56927" spans="39:39">
      <c r="AM56927" s="445"/>
    </row>
    <row r="56928" spans="39:39">
      <c r="AM56928" s="445"/>
    </row>
    <row r="56929" spans="39:39">
      <c r="AM56929" s="445"/>
    </row>
    <row r="56930" spans="39:39">
      <c r="AM56930" s="445"/>
    </row>
    <row r="56931" spans="39:39">
      <c r="AM56931" s="445"/>
    </row>
    <row r="56932" spans="39:39">
      <c r="AM56932" s="445"/>
    </row>
    <row r="56933" spans="39:39">
      <c r="AM56933" s="445"/>
    </row>
    <row r="56934" spans="39:39">
      <c r="AM56934" s="445"/>
    </row>
    <row r="56935" spans="39:39">
      <c r="AM56935" s="445"/>
    </row>
    <row r="56936" spans="39:39">
      <c r="AM56936" s="445"/>
    </row>
    <row r="56937" spans="39:39">
      <c r="AM56937" s="445"/>
    </row>
    <row r="56938" spans="39:39">
      <c r="AM56938" s="445"/>
    </row>
    <row r="56939" spans="39:39">
      <c r="AM56939" s="445"/>
    </row>
    <row r="56940" spans="39:39">
      <c r="AM56940" s="445"/>
    </row>
    <row r="56941" spans="39:39">
      <c r="AM56941" s="445"/>
    </row>
    <row r="56942" spans="39:39">
      <c r="AM56942" s="445"/>
    </row>
    <row r="56943" spans="39:39">
      <c r="AM56943" s="445"/>
    </row>
    <row r="56944" spans="39:39">
      <c r="AM56944" s="445"/>
    </row>
    <row r="56945" spans="39:39">
      <c r="AM56945" s="445"/>
    </row>
    <row r="56946" spans="39:39">
      <c r="AM56946" s="445"/>
    </row>
    <row r="56947" spans="39:39">
      <c r="AM56947" s="445"/>
    </row>
    <row r="56948" spans="39:39">
      <c r="AM56948" s="445"/>
    </row>
    <row r="56949" spans="39:39">
      <c r="AM56949" s="445"/>
    </row>
    <row r="56950" spans="39:39">
      <c r="AM56950" s="445"/>
    </row>
    <row r="56951" spans="39:39">
      <c r="AM56951" s="445"/>
    </row>
    <row r="56952" spans="39:39">
      <c r="AM56952" s="445"/>
    </row>
    <row r="56953" spans="39:39">
      <c r="AM56953" s="445"/>
    </row>
    <row r="56954" spans="39:39">
      <c r="AM56954" s="445"/>
    </row>
    <row r="56955" spans="39:39">
      <c r="AM56955" s="445"/>
    </row>
    <row r="56956" spans="39:39">
      <c r="AM56956" s="445"/>
    </row>
    <row r="56957" spans="39:39">
      <c r="AM56957" s="445"/>
    </row>
    <row r="56958" spans="39:39">
      <c r="AM56958" s="445"/>
    </row>
    <row r="56959" spans="39:39">
      <c r="AM56959" s="445"/>
    </row>
    <row r="56960" spans="39:39">
      <c r="AM56960" s="445"/>
    </row>
    <row r="56961" spans="39:39">
      <c r="AM56961" s="445"/>
    </row>
    <row r="56962" spans="39:39">
      <c r="AM56962" s="445"/>
    </row>
    <row r="56963" spans="39:39">
      <c r="AM56963" s="445"/>
    </row>
    <row r="56964" spans="39:39">
      <c r="AM56964" s="445"/>
    </row>
    <row r="56965" spans="39:39">
      <c r="AM56965" s="445"/>
    </row>
    <row r="56966" spans="39:39">
      <c r="AM56966" s="445"/>
    </row>
    <row r="56967" spans="39:39">
      <c r="AM56967" s="445"/>
    </row>
    <row r="56968" spans="39:39">
      <c r="AM56968" s="445"/>
    </row>
    <row r="56969" spans="39:39">
      <c r="AM56969" s="445"/>
    </row>
    <row r="56970" spans="39:39">
      <c r="AM56970" s="445"/>
    </row>
    <row r="56971" spans="39:39">
      <c r="AM56971" s="445"/>
    </row>
    <row r="56972" spans="39:39">
      <c r="AM56972" s="445"/>
    </row>
    <row r="56973" spans="39:39">
      <c r="AM56973" s="445"/>
    </row>
    <row r="56974" spans="39:39">
      <c r="AM56974" s="445"/>
    </row>
    <row r="56975" spans="39:39">
      <c r="AM56975" s="445"/>
    </row>
    <row r="56976" spans="39:39">
      <c r="AM56976" s="445"/>
    </row>
    <row r="56977" spans="39:39">
      <c r="AM56977" s="445"/>
    </row>
    <row r="56978" spans="39:39">
      <c r="AM56978" s="445"/>
    </row>
    <row r="56979" spans="39:39">
      <c r="AM56979" s="445"/>
    </row>
    <row r="56980" spans="39:39">
      <c r="AM56980" s="445"/>
    </row>
    <row r="56981" spans="39:39">
      <c r="AM56981" s="445"/>
    </row>
    <row r="56982" spans="39:39">
      <c r="AM56982" s="445"/>
    </row>
    <row r="56983" spans="39:39">
      <c r="AM56983" s="445"/>
    </row>
    <row r="56984" spans="39:39">
      <c r="AM56984" s="445"/>
    </row>
    <row r="56985" spans="39:39">
      <c r="AM56985" s="445"/>
    </row>
    <row r="56986" spans="39:39">
      <c r="AM56986" s="445"/>
    </row>
    <row r="56987" spans="39:39">
      <c r="AM56987" s="445"/>
    </row>
    <row r="56988" spans="39:39">
      <c r="AM56988" s="445"/>
    </row>
    <row r="56989" spans="39:39">
      <c r="AM56989" s="445"/>
    </row>
    <row r="56990" spans="39:39">
      <c r="AM56990" s="445"/>
    </row>
    <row r="56991" spans="39:39">
      <c r="AM56991" s="445"/>
    </row>
    <row r="56992" spans="39:39">
      <c r="AM56992" s="445"/>
    </row>
    <row r="56993" spans="39:39">
      <c r="AM56993" s="445"/>
    </row>
    <row r="56994" spans="39:39">
      <c r="AM56994" s="445"/>
    </row>
    <row r="56995" spans="39:39">
      <c r="AM56995" s="445"/>
    </row>
    <row r="56996" spans="39:39">
      <c r="AM56996" s="445"/>
    </row>
    <row r="56997" spans="39:39">
      <c r="AM56997" s="445"/>
    </row>
    <row r="56998" spans="39:39">
      <c r="AM56998" s="445"/>
    </row>
    <row r="56999" spans="39:39">
      <c r="AM56999" s="445"/>
    </row>
    <row r="57000" spans="39:39">
      <c r="AM57000" s="445"/>
    </row>
    <row r="57001" spans="39:39">
      <c r="AM57001" s="445"/>
    </row>
    <row r="57002" spans="39:39">
      <c r="AM57002" s="445"/>
    </row>
    <row r="57003" spans="39:39">
      <c r="AM57003" s="445"/>
    </row>
    <row r="57004" spans="39:39">
      <c r="AM57004" s="445"/>
    </row>
    <row r="57005" spans="39:39">
      <c r="AM57005" s="445"/>
    </row>
    <row r="57006" spans="39:39">
      <c r="AM57006" s="445"/>
    </row>
    <row r="57007" spans="39:39">
      <c r="AM57007" s="445"/>
    </row>
    <row r="57008" spans="39:39">
      <c r="AM57008" s="445"/>
    </row>
    <row r="57009" spans="39:39">
      <c r="AM57009" s="445"/>
    </row>
    <row r="57010" spans="39:39">
      <c r="AM57010" s="445"/>
    </row>
    <row r="57011" spans="39:39">
      <c r="AM57011" s="445"/>
    </row>
    <row r="57012" spans="39:39">
      <c r="AM57012" s="445"/>
    </row>
    <row r="57013" spans="39:39">
      <c r="AM57013" s="445"/>
    </row>
    <row r="57014" spans="39:39">
      <c r="AM57014" s="445"/>
    </row>
    <row r="57015" spans="39:39">
      <c r="AM57015" s="445"/>
    </row>
    <row r="57016" spans="39:39">
      <c r="AM57016" s="445"/>
    </row>
    <row r="57017" spans="39:39">
      <c r="AM57017" s="445"/>
    </row>
    <row r="57018" spans="39:39">
      <c r="AM57018" s="445"/>
    </row>
    <row r="57019" spans="39:39">
      <c r="AM57019" s="445"/>
    </row>
    <row r="57020" spans="39:39">
      <c r="AM57020" s="445"/>
    </row>
    <row r="57021" spans="39:39">
      <c r="AM57021" s="445"/>
    </row>
    <row r="57022" spans="39:39">
      <c r="AM57022" s="445"/>
    </row>
    <row r="57023" spans="39:39">
      <c r="AM57023" s="445"/>
    </row>
    <row r="57024" spans="39:39">
      <c r="AM57024" s="445"/>
    </row>
    <row r="57025" spans="39:39">
      <c r="AM57025" s="445"/>
    </row>
    <row r="57026" spans="39:39">
      <c r="AM57026" s="445"/>
    </row>
    <row r="57027" spans="39:39">
      <c r="AM57027" s="445"/>
    </row>
    <row r="57028" spans="39:39">
      <c r="AM57028" s="445"/>
    </row>
    <row r="57029" spans="39:39">
      <c r="AM57029" s="445"/>
    </row>
    <row r="57030" spans="39:39">
      <c r="AM57030" s="445"/>
    </row>
    <row r="57031" spans="39:39">
      <c r="AM57031" s="445"/>
    </row>
    <row r="57032" spans="39:39">
      <c r="AM57032" s="445"/>
    </row>
    <row r="57033" spans="39:39">
      <c r="AM57033" s="445"/>
    </row>
    <row r="57034" spans="39:39">
      <c r="AM57034" s="445"/>
    </row>
    <row r="57035" spans="39:39">
      <c r="AM57035" s="445"/>
    </row>
    <row r="57036" spans="39:39">
      <c r="AM57036" s="445"/>
    </row>
    <row r="57037" spans="39:39">
      <c r="AM57037" s="445"/>
    </row>
    <row r="57038" spans="39:39">
      <c r="AM57038" s="445"/>
    </row>
    <row r="57039" spans="39:39">
      <c r="AM57039" s="445"/>
    </row>
    <row r="57040" spans="39:39">
      <c r="AM57040" s="445"/>
    </row>
    <row r="57041" spans="39:39">
      <c r="AM57041" s="445"/>
    </row>
    <row r="57042" spans="39:39">
      <c r="AM57042" s="445"/>
    </row>
    <row r="57043" spans="39:39">
      <c r="AM57043" s="445"/>
    </row>
    <row r="57044" spans="39:39">
      <c r="AM57044" s="445"/>
    </row>
    <row r="57045" spans="39:39">
      <c r="AM57045" s="445"/>
    </row>
    <row r="57046" spans="39:39">
      <c r="AM57046" s="445"/>
    </row>
    <row r="57047" spans="39:39">
      <c r="AM57047" s="445"/>
    </row>
    <row r="57048" spans="39:39">
      <c r="AM57048" s="445"/>
    </row>
    <row r="57049" spans="39:39">
      <c r="AM57049" s="445"/>
    </row>
    <row r="57050" spans="39:39">
      <c r="AM57050" s="445"/>
    </row>
    <row r="57051" spans="39:39">
      <c r="AM57051" s="445"/>
    </row>
    <row r="57052" spans="39:39">
      <c r="AM57052" s="445"/>
    </row>
    <row r="57053" spans="39:39">
      <c r="AM57053" s="445"/>
    </row>
    <row r="57054" spans="39:39">
      <c r="AM57054" s="445"/>
    </row>
    <row r="57055" spans="39:39">
      <c r="AM57055" s="445"/>
    </row>
    <row r="57056" spans="39:39">
      <c r="AM57056" s="445"/>
    </row>
    <row r="57057" spans="39:39">
      <c r="AM57057" s="445"/>
    </row>
    <row r="57058" spans="39:39">
      <c r="AM57058" s="445"/>
    </row>
    <row r="57059" spans="39:39">
      <c r="AM57059" s="445"/>
    </row>
    <row r="57060" spans="39:39">
      <c r="AM57060" s="445"/>
    </row>
    <row r="57061" spans="39:39">
      <c r="AM57061" s="445"/>
    </row>
    <row r="57062" spans="39:39">
      <c r="AM57062" s="445"/>
    </row>
    <row r="57063" spans="39:39">
      <c r="AM57063" s="445"/>
    </row>
    <row r="57064" spans="39:39">
      <c r="AM57064" s="445"/>
    </row>
    <row r="57065" spans="39:39">
      <c r="AM57065" s="445"/>
    </row>
    <row r="57066" spans="39:39">
      <c r="AM57066" s="445"/>
    </row>
    <row r="57067" spans="39:39">
      <c r="AM57067" s="445"/>
    </row>
    <row r="57068" spans="39:39">
      <c r="AM57068" s="445"/>
    </row>
    <row r="57069" spans="39:39">
      <c r="AM57069" s="445"/>
    </row>
    <row r="57070" spans="39:39">
      <c r="AM57070" s="445"/>
    </row>
    <row r="57071" spans="39:39">
      <c r="AM57071" s="445"/>
    </row>
    <row r="57072" spans="39:39">
      <c r="AM57072" s="445"/>
    </row>
    <row r="57073" spans="39:39">
      <c r="AM57073" s="445"/>
    </row>
    <row r="57074" spans="39:39">
      <c r="AM57074" s="445"/>
    </row>
    <row r="57075" spans="39:39">
      <c r="AM57075" s="445"/>
    </row>
    <row r="57076" spans="39:39">
      <c r="AM57076" s="445"/>
    </row>
    <row r="57077" spans="39:39">
      <c r="AM57077" s="445"/>
    </row>
    <row r="57078" spans="39:39">
      <c r="AM57078" s="445"/>
    </row>
    <row r="57079" spans="39:39">
      <c r="AM57079" s="445"/>
    </row>
    <row r="57080" spans="39:39">
      <c r="AM57080" s="445"/>
    </row>
    <row r="57081" spans="39:39">
      <c r="AM57081" s="445"/>
    </row>
    <row r="57082" spans="39:39">
      <c r="AM57082" s="445"/>
    </row>
    <row r="57083" spans="39:39">
      <c r="AM57083" s="445"/>
    </row>
    <row r="57084" spans="39:39">
      <c r="AM57084" s="445"/>
    </row>
    <row r="57085" spans="39:39">
      <c r="AM57085" s="445"/>
    </row>
    <row r="57086" spans="39:39">
      <c r="AM57086" s="445"/>
    </row>
    <row r="57087" spans="39:39">
      <c r="AM57087" s="445"/>
    </row>
    <row r="57088" spans="39:39">
      <c r="AM57088" s="445"/>
    </row>
    <row r="57089" spans="39:39">
      <c r="AM57089" s="445"/>
    </row>
    <row r="57090" spans="39:39">
      <c r="AM57090" s="445"/>
    </row>
    <row r="57091" spans="39:39">
      <c r="AM57091" s="445"/>
    </row>
    <row r="57092" spans="39:39">
      <c r="AM57092" s="445"/>
    </row>
    <row r="57093" spans="39:39">
      <c r="AM57093" s="445"/>
    </row>
    <row r="57094" spans="39:39">
      <c r="AM57094" s="445"/>
    </row>
    <row r="57095" spans="39:39">
      <c r="AM57095" s="445"/>
    </row>
    <row r="57096" spans="39:39">
      <c r="AM57096" s="445"/>
    </row>
    <row r="57097" spans="39:39">
      <c r="AM57097" s="445"/>
    </row>
    <row r="57098" spans="39:39">
      <c r="AM57098" s="445"/>
    </row>
    <row r="57099" spans="39:39">
      <c r="AM57099" s="445"/>
    </row>
    <row r="57100" spans="39:39">
      <c r="AM57100" s="445"/>
    </row>
    <row r="57101" spans="39:39">
      <c r="AM57101" s="445"/>
    </row>
    <row r="57102" spans="39:39">
      <c r="AM57102" s="445"/>
    </row>
    <row r="57103" spans="39:39">
      <c r="AM57103" s="445"/>
    </row>
    <row r="57104" spans="39:39">
      <c r="AM57104" s="445"/>
    </row>
    <row r="57105" spans="39:39">
      <c r="AM57105" s="445"/>
    </row>
    <row r="57106" spans="39:39">
      <c r="AM57106" s="445"/>
    </row>
    <row r="57107" spans="39:39">
      <c r="AM57107" s="445"/>
    </row>
    <row r="57108" spans="39:39">
      <c r="AM57108" s="445"/>
    </row>
    <row r="57109" spans="39:39">
      <c r="AM57109" s="445"/>
    </row>
    <row r="57110" spans="39:39">
      <c r="AM57110" s="445"/>
    </row>
    <row r="57111" spans="39:39">
      <c r="AM57111" s="445"/>
    </row>
    <row r="57112" spans="39:39">
      <c r="AM57112" s="445"/>
    </row>
    <row r="57113" spans="39:39">
      <c r="AM57113" s="445"/>
    </row>
    <row r="57114" spans="39:39">
      <c r="AM57114" s="445"/>
    </row>
    <row r="57115" spans="39:39">
      <c r="AM57115" s="445"/>
    </row>
    <row r="57116" spans="39:39">
      <c r="AM57116" s="445"/>
    </row>
    <row r="57117" spans="39:39">
      <c r="AM57117" s="445"/>
    </row>
    <row r="57118" spans="39:39">
      <c r="AM57118" s="445"/>
    </row>
    <row r="57119" spans="39:39">
      <c r="AM57119" s="445"/>
    </row>
    <row r="57120" spans="39:39">
      <c r="AM57120" s="445"/>
    </row>
    <row r="57121" spans="39:39">
      <c r="AM57121" s="445"/>
    </row>
    <row r="57122" spans="39:39">
      <c r="AM57122" s="445"/>
    </row>
    <row r="57123" spans="39:39">
      <c r="AM57123" s="445"/>
    </row>
    <row r="57124" spans="39:39">
      <c r="AM57124" s="445"/>
    </row>
    <row r="57125" spans="39:39">
      <c r="AM57125" s="445"/>
    </row>
    <row r="57126" spans="39:39">
      <c r="AM57126" s="445"/>
    </row>
    <row r="57127" spans="39:39">
      <c r="AM57127" s="445"/>
    </row>
    <row r="57128" spans="39:39">
      <c r="AM57128" s="445"/>
    </row>
    <row r="57129" spans="39:39">
      <c r="AM57129" s="445"/>
    </row>
    <row r="57130" spans="39:39">
      <c r="AM57130" s="445"/>
    </row>
    <row r="57131" spans="39:39">
      <c r="AM57131" s="445"/>
    </row>
    <row r="57132" spans="39:39">
      <c r="AM57132" s="445"/>
    </row>
    <row r="57133" spans="39:39">
      <c r="AM57133" s="445"/>
    </row>
    <row r="57134" spans="39:39">
      <c r="AM57134" s="445"/>
    </row>
    <row r="57135" spans="39:39">
      <c r="AM57135" s="445"/>
    </row>
    <row r="57136" spans="39:39">
      <c r="AM57136" s="445"/>
    </row>
    <row r="57137" spans="39:39">
      <c r="AM57137" s="445"/>
    </row>
    <row r="57138" spans="39:39">
      <c r="AM57138" s="445"/>
    </row>
    <row r="57139" spans="39:39">
      <c r="AM57139" s="445"/>
    </row>
    <row r="57140" spans="39:39">
      <c r="AM57140" s="445"/>
    </row>
    <row r="57141" spans="39:39">
      <c r="AM57141" s="445"/>
    </row>
    <row r="57142" spans="39:39">
      <c r="AM57142" s="445"/>
    </row>
    <row r="57143" spans="39:39">
      <c r="AM57143" s="445"/>
    </row>
    <row r="57144" spans="39:39">
      <c r="AM57144" s="445"/>
    </row>
    <row r="57145" spans="39:39">
      <c r="AM57145" s="445"/>
    </row>
    <row r="57146" spans="39:39">
      <c r="AM57146" s="445"/>
    </row>
    <row r="57147" spans="39:39">
      <c r="AM57147" s="445"/>
    </row>
    <row r="57148" spans="39:39">
      <c r="AM57148" s="445"/>
    </row>
    <row r="57149" spans="39:39">
      <c r="AM57149" s="445"/>
    </row>
    <row r="57150" spans="39:39">
      <c r="AM57150" s="445"/>
    </row>
    <row r="57151" spans="39:39">
      <c r="AM57151" s="445"/>
    </row>
    <row r="57152" spans="39:39">
      <c r="AM57152" s="445"/>
    </row>
    <row r="57153" spans="39:39">
      <c r="AM57153" s="445"/>
    </row>
    <row r="57154" spans="39:39">
      <c r="AM57154" s="445"/>
    </row>
    <row r="57155" spans="39:39">
      <c r="AM57155" s="445"/>
    </row>
    <row r="57156" spans="39:39">
      <c r="AM57156" s="445"/>
    </row>
    <row r="57157" spans="39:39">
      <c r="AM57157" s="445"/>
    </row>
    <row r="57158" spans="39:39">
      <c r="AM57158" s="445"/>
    </row>
    <row r="57159" spans="39:39">
      <c r="AM57159" s="445"/>
    </row>
    <row r="57160" spans="39:39">
      <c r="AM57160" s="445"/>
    </row>
    <row r="57161" spans="39:39">
      <c r="AM57161" s="445"/>
    </row>
    <row r="57162" spans="39:39">
      <c r="AM57162" s="445"/>
    </row>
    <row r="57163" spans="39:39">
      <c r="AM57163" s="445"/>
    </row>
    <row r="57164" spans="39:39">
      <c r="AM57164" s="445"/>
    </row>
    <row r="57165" spans="39:39">
      <c r="AM57165" s="445"/>
    </row>
    <row r="57166" spans="39:39">
      <c r="AM57166" s="445"/>
    </row>
    <row r="57167" spans="39:39">
      <c r="AM57167" s="445"/>
    </row>
    <row r="57168" spans="39:39">
      <c r="AM57168" s="445"/>
    </row>
    <row r="57169" spans="39:39">
      <c r="AM57169" s="445"/>
    </row>
    <row r="57170" spans="39:39">
      <c r="AM57170" s="445"/>
    </row>
    <row r="57171" spans="39:39">
      <c r="AM57171" s="445"/>
    </row>
    <row r="57172" spans="39:39">
      <c r="AM57172" s="445"/>
    </row>
    <row r="57173" spans="39:39">
      <c r="AM57173" s="445"/>
    </row>
    <row r="57174" spans="39:39">
      <c r="AM57174" s="445"/>
    </row>
    <row r="57175" spans="39:39">
      <c r="AM57175" s="445"/>
    </row>
    <row r="57176" spans="39:39">
      <c r="AM57176" s="445"/>
    </row>
    <row r="57177" spans="39:39">
      <c r="AM57177" s="445"/>
    </row>
    <row r="57178" spans="39:39">
      <c r="AM57178" s="445"/>
    </row>
    <row r="57179" spans="39:39">
      <c r="AM57179" s="445"/>
    </row>
    <row r="57180" spans="39:39">
      <c r="AM57180" s="445"/>
    </row>
    <row r="57181" spans="39:39">
      <c r="AM57181" s="445"/>
    </row>
    <row r="57182" spans="39:39">
      <c r="AM57182" s="445"/>
    </row>
    <row r="57183" spans="39:39">
      <c r="AM57183" s="445"/>
    </row>
    <row r="57184" spans="39:39">
      <c r="AM57184" s="445"/>
    </row>
    <row r="57185" spans="39:39">
      <c r="AM57185" s="445"/>
    </row>
    <row r="57186" spans="39:39">
      <c r="AM57186" s="445"/>
    </row>
    <row r="57187" spans="39:39">
      <c r="AM57187" s="445"/>
    </row>
    <row r="57188" spans="39:39">
      <c r="AM57188" s="445"/>
    </row>
    <row r="57189" spans="39:39">
      <c r="AM57189" s="445"/>
    </row>
    <row r="57190" spans="39:39">
      <c r="AM57190" s="445"/>
    </row>
    <row r="57191" spans="39:39">
      <c r="AM57191" s="445"/>
    </row>
    <row r="57192" spans="39:39">
      <c r="AM57192" s="445"/>
    </row>
    <row r="57193" spans="39:39">
      <c r="AM57193" s="445"/>
    </row>
    <row r="57194" spans="39:39">
      <c r="AM57194" s="445"/>
    </row>
    <row r="57195" spans="39:39">
      <c r="AM57195" s="445"/>
    </row>
    <row r="57196" spans="39:39">
      <c r="AM57196" s="445"/>
    </row>
    <row r="57197" spans="39:39">
      <c r="AM57197" s="445"/>
    </row>
    <row r="57198" spans="39:39">
      <c r="AM57198" s="445"/>
    </row>
    <row r="57199" spans="39:39">
      <c r="AM57199" s="445"/>
    </row>
    <row r="57200" spans="39:39">
      <c r="AM57200" s="445"/>
    </row>
    <row r="57201" spans="39:39">
      <c r="AM57201" s="445"/>
    </row>
    <row r="57202" spans="39:39">
      <c r="AM57202" s="445"/>
    </row>
    <row r="57203" spans="39:39">
      <c r="AM57203" s="445"/>
    </row>
    <row r="57204" spans="39:39">
      <c r="AM57204" s="445"/>
    </row>
    <row r="57205" spans="39:39">
      <c r="AM57205" s="445"/>
    </row>
    <row r="57206" spans="39:39">
      <c r="AM57206" s="445"/>
    </row>
    <row r="57207" spans="39:39">
      <c r="AM57207" s="445"/>
    </row>
    <row r="57208" spans="39:39">
      <c r="AM57208" s="445"/>
    </row>
    <row r="57209" spans="39:39">
      <c r="AM57209" s="445"/>
    </row>
    <row r="57210" spans="39:39">
      <c r="AM57210" s="445"/>
    </row>
    <row r="57211" spans="39:39">
      <c r="AM57211" s="445"/>
    </row>
    <row r="57212" spans="39:39">
      <c r="AM57212" s="445"/>
    </row>
    <row r="57213" spans="39:39">
      <c r="AM57213" s="445"/>
    </row>
    <row r="57214" spans="39:39">
      <c r="AM57214" s="445"/>
    </row>
    <row r="57215" spans="39:39">
      <c r="AM57215" s="445"/>
    </row>
    <row r="57216" spans="39:39">
      <c r="AM57216" s="445"/>
    </row>
    <row r="57217" spans="39:39">
      <c r="AM57217" s="445"/>
    </row>
    <row r="57218" spans="39:39">
      <c r="AM57218" s="445"/>
    </row>
    <row r="57219" spans="39:39">
      <c r="AM57219" s="445"/>
    </row>
    <row r="57220" spans="39:39">
      <c r="AM57220" s="445"/>
    </row>
    <row r="57221" spans="39:39">
      <c r="AM57221" s="445"/>
    </row>
    <row r="57222" spans="39:39">
      <c r="AM57222" s="445"/>
    </row>
    <row r="57223" spans="39:39">
      <c r="AM57223" s="445"/>
    </row>
    <row r="57224" spans="39:39">
      <c r="AM57224" s="445"/>
    </row>
    <row r="57225" spans="39:39">
      <c r="AM57225" s="445"/>
    </row>
    <row r="57226" spans="39:39">
      <c r="AM57226" s="445"/>
    </row>
    <row r="57227" spans="39:39">
      <c r="AM57227" s="445"/>
    </row>
    <row r="57228" spans="39:39">
      <c r="AM57228" s="445"/>
    </row>
    <row r="57229" spans="39:39">
      <c r="AM57229" s="445"/>
    </row>
    <row r="57230" spans="39:39">
      <c r="AM57230" s="445"/>
    </row>
    <row r="57231" spans="39:39">
      <c r="AM57231" s="445"/>
    </row>
    <row r="57232" spans="39:39">
      <c r="AM57232" s="445"/>
    </row>
    <row r="57233" spans="39:39">
      <c r="AM57233" s="445"/>
    </row>
    <row r="57234" spans="39:39">
      <c r="AM57234" s="445"/>
    </row>
    <row r="57235" spans="39:39">
      <c r="AM57235" s="445"/>
    </row>
    <row r="57236" spans="39:39">
      <c r="AM57236" s="445"/>
    </row>
    <row r="57237" spans="39:39">
      <c r="AM57237" s="445"/>
    </row>
    <row r="57238" spans="39:39">
      <c r="AM57238" s="445"/>
    </row>
    <row r="57239" spans="39:39">
      <c r="AM57239" s="445"/>
    </row>
    <row r="57240" spans="39:39">
      <c r="AM57240" s="445"/>
    </row>
    <row r="57241" spans="39:39">
      <c r="AM57241" s="445"/>
    </row>
    <row r="57242" spans="39:39">
      <c r="AM57242" s="445"/>
    </row>
    <row r="57243" spans="39:39">
      <c r="AM57243" s="445"/>
    </row>
    <row r="57244" spans="39:39">
      <c r="AM57244" s="445"/>
    </row>
    <row r="57245" spans="39:39">
      <c r="AM57245" s="445"/>
    </row>
    <row r="57246" spans="39:39">
      <c r="AM57246" s="445"/>
    </row>
    <row r="57247" spans="39:39">
      <c r="AM57247" s="445"/>
    </row>
    <row r="57248" spans="39:39">
      <c r="AM57248" s="445"/>
    </row>
    <row r="57249" spans="39:39">
      <c r="AM57249" s="445"/>
    </row>
    <row r="57250" spans="39:39">
      <c r="AM57250" s="445"/>
    </row>
    <row r="57251" spans="39:39">
      <c r="AM57251" s="445"/>
    </row>
    <row r="57252" spans="39:39">
      <c r="AM57252" s="445"/>
    </row>
    <row r="57253" spans="39:39">
      <c r="AM57253" s="445"/>
    </row>
    <row r="57254" spans="39:39">
      <c r="AM57254" s="445"/>
    </row>
    <row r="57255" spans="39:39">
      <c r="AM57255" s="445"/>
    </row>
    <row r="57256" spans="39:39">
      <c r="AM57256" s="445"/>
    </row>
    <row r="57257" spans="39:39">
      <c r="AM57257" s="445"/>
    </row>
    <row r="57258" spans="39:39">
      <c r="AM57258" s="445"/>
    </row>
    <row r="57259" spans="39:39">
      <c r="AM57259" s="445"/>
    </row>
    <row r="57260" spans="39:39">
      <c r="AM57260" s="445"/>
    </row>
    <row r="57261" spans="39:39">
      <c r="AM57261" s="445"/>
    </row>
    <row r="57262" spans="39:39">
      <c r="AM57262" s="445"/>
    </row>
    <row r="57263" spans="39:39">
      <c r="AM57263" s="445"/>
    </row>
    <row r="57264" spans="39:39">
      <c r="AM57264" s="445"/>
    </row>
    <row r="57265" spans="39:39">
      <c r="AM57265" s="445"/>
    </row>
    <row r="57266" spans="39:39">
      <c r="AM57266" s="445"/>
    </row>
    <row r="57267" spans="39:39">
      <c r="AM57267" s="445"/>
    </row>
    <row r="57268" spans="39:39">
      <c r="AM57268" s="445"/>
    </row>
    <row r="57269" spans="39:39">
      <c r="AM57269" s="445"/>
    </row>
    <row r="57270" spans="39:39">
      <c r="AM57270" s="445"/>
    </row>
    <row r="57271" spans="39:39">
      <c r="AM57271" s="445"/>
    </row>
    <row r="57272" spans="39:39">
      <c r="AM57272" s="445"/>
    </row>
    <row r="57273" spans="39:39">
      <c r="AM57273" s="445"/>
    </row>
    <row r="57274" spans="39:39">
      <c r="AM57274" s="445"/>
    </row>
    <row r="57275" spans="39:39">
      <c r="AM57275" s="445"/>
    </row>
    <row r="57276" spans="39:39">
      <c r="AM57276" s="445"/>
    </row>
    <row r="57277" spans="39:39">
      <c r="AM57277" s="445"/>
    </row>
    <row r="57278" spans="39:39">
      <c r="AM57278" s="445"/>
    </row>
    <row r="57279" spans="39:39">
      <c r="AM57279" s="445"/>
    </row>
    <row r="57280" spans="39:39">
      <c r="AM57280" s="445"/>
    </row>
    <row r="57281" spans="39:39">
      <c r="AM57281" s="445"/>
    </row>
    <row r="57282" spans="39:39">
      <c r="AM57282" s="445"/>
    </row>
    <row r="57283" spans="39:39">
      <c r="AM57283" s="445"/>
    </row>
    <row r="57284" spans="39:39">
      <c r="AM57284" s="445"/>
    </row>
    <row r="57285" spans="39:39">
      <c r="AM57285" s="445"/>
    </row>
    <row r="57286" spans="39:39">
      <c r="AM57286" s="445"/>
    </row>
    <row r="57287" spans="39:39">
      <c r="AM57287" s="445"/>
    </row>
    <row r="57288" spans="39:39">
      <c r="AM57288" s="445"/>
    </row>
    <row r="57289" spans="39:39">
      <c r="AM57289" s="445"/>
    </row>
    <row r="57290" spans="39:39">
      <c r="AM57290" s="445"/>
    </row>
    <row r="57291" spans="39:39">
      <c r="AM57291" s="445"/>
    </row>
    <row r="57292" spans="39:39">
      <c r="AM57292" s="445"/>
    </row>
    <row r="57293" spans="39:39">
      <c r="AM57293" s="445"/>
    </row>
    <row r="57294" spans="39:39">
      <c r="AM57294" s="445"/>
    </row>
    <row r="57295" spans="39:39">
      <c r="AM57295" s="445"/>
    </row>
    <row r="57296" spans="39:39">
      <c r="AM57296" s="445"/>
    </row>
    <row r="57297" spans="39:39">
      <c r="AM57297" s="445"/>
    </row>
    <row r="57298" spans="39:39">
      <c r="AM57298" s="445"/>
    </row>
    <row r="57299" spans="39:39">
      <c r="AM57299" s="445"/>
    </row>
    <row r="57300" spans="39:39">
      <c r="AM57300" s="445"/>
    </row>
    <row r="57301" spans="39:39">
      <c r="AM57301" s="445"/>
    </row>
    <row r="57302" spans="39:39">
      <c r="AM57302" s="445"/>
    </row>
    <row r="57303" spans="39:39">
      <c r="AM57303" s="445"/>
    </row>
    <row r="57304" spans="39:39">
      <c r="AM57304" s="445"/>
    </row>
    <row r="57305" spans="39:39">
      <c r="AM57305" s="445"/>
    </row>
    <row r="57306" spans="39:39">
      <c r="AM57306" s="445"/>
    </row>
    <row r="57307" spans="39:39">
      <c r="AM57307" s="445"/>
    </row>
    <row r="57308" spans="39:39">
      <c r="AM57308" s="445"/>
    </row>
    <row r="57309" spans="39:39">
      <c r="AM57309" s="445"/>
    </row>
    <row r="57310" spans="39:39">
      <c r="AM57310" s="445"/>
    </row>
    <row r="57311" spans="39:39">
      <c r="AM57311" s="445"/>
    </row>
    <row r="57312" spans="39:39">
      <c r="AM57312" s="445"/>
    </row>
    <row r="57313" spans="39:39">
      <c r="AM57313" s="445"/>
    </row>
    <row r="57314" spans="39:39">
      <c r="AM57314" s="445"/>
    </row>
    <row r="57315" spans="39:39">
      <c r="AM57315" s="445"/>
    </row>
    <row r="57316" spans="39:39">
      <c r="AM57316" s="445"/>
    </row>
    <row r="57317" spans="39:39">
      <c r="AM57317" s="445"/>
    </row>
    <row r="57318" spans="39:39">
      <c r="AM57318" s="445"/>
    </row>
    <row r="57319" spans="39:39">
      <c r="AM57319" s="445"/>
    </row>
    <row r="57320" spans="39:39">
      <c r="AM57320" s="445"/>
    </row>
    <row r="57321" spans="39:39">
      <c r="AM57321" s="445"/>
    </row>
    <row r="57322" spans="39:39">
      <c r="AM57322" s="445"/>
    </row>
    <row r="57323" spans="39:39">
      <c r="AM57323" s="445"/>
    </row>
    <row r="57324" spans="39:39">
      <c r="AM57324" s="445"/>
    </row>
    <row r="57325" spans="39:39">
      <c r="AM57325" s="445"/>
    </row>
    <row r="57326" spans="39:39">
      <c r="AM57326" s="445"/>
    </row>
    <row r="57327" spans="39:39">
      <c r="AM57327" s="445"/>
    </row>
    <row r="57328" spans="39:39">
      <c r="AM57328" s="445"/>
    </row>
    <row r="57329" spans="39:39">
      <c r="AM57329" s="445"/>
    </row>
    <row r="57330" spans="39:39">
      <c r="AM57330" s="445"/>
    </row>
    <row r="57331" spans="39:39">
      <c r="AM57331" s="445"/>
    </row>
    <row r="57332" spans="39:39">
      <c r="AM57332" s="445"/>
    </row>
    <row r="57333" spans="39:39">
      <c r="AM57333" s="445"/>
    </row>
    <row r="57334" spans="39:39">
      <c r="AM57334" s="445"/>
    </row>
    <row r="57335" spans="39:39">
      <c r="AM57335" s="445"/>
    </row>
    <row r="57336" spans="39:39">
      <c r="AM57336" s="445"/>
    </row>
    <row r="57337" spans="39:39">
      <c r="AM57337" s="445"/>
    </row>
    <row r="57338" spans="39:39">
      <c r="AM57338" s="445"/>
    </row>
    <row r="57339" spans="39:39">
      <c r="AM57339" s="445"/>
    </row>
    <row r="57340" spans="39:39">
      <c r="AM57340" s="445"/>
    </row>
    <row r="57341" spans="39:39">
      <c r="AM57341" s="445"/>
    </row>
    <row r="57342" spans="39:39">
      <c r="AM57342" s="445"/>
    </row>
    <row r="57343" spans="39:39">
      <c r="AM57343" s="445"/>
    </row>
    <row r="57344" spans="39:39">
      <c r="AM57344" s="445"/>
    </row>
    <row r="57345" spans="39:39">
      <c r="AM57345" s="445"/>
    </row>
    <row r="57346" spans="39:39">
      <c r="AM57346" s="445"/>
    </row>
    <row r="57347" spans="39:39">
      <c r="AM57347" s="445"/>
    </row>
    <row r="57348" spans="39:39">
      <c r="AM57348" s="445"/>
    </row>
    <row r="57349" spans="39:39">
      <c r="AM57349" s="445"/>
    </row>
    <row r="57350" spans="39:39">
      <c r="AM57350" s="445"/>
    </row>
    <row r="57351" spans="39:39">
      <c r="AM57351" s="445"/>
    </row>
    <row r="57352" spans="39:39">
      <c r="AM57352" s="445"/>
    </row>
    <row r="57353" spans="39:39">
      <c r="AM57353" s="445"/>
    </row>
    <row r="57354" spans="39:39">
      <c r="AM57354" s="445"/>
    </row>
    <row r="57355" spans="39:39">
      <c r="AM57355" s="445"/>
    </row>
    <row r="57356" spans="39:39">
      <c r="AM57356" s="445"/>
    </row>
    <row r="57357" spans="39:39">
      <c r="AM57357" s="445"/>
    </row>
    <row r="57358" spans="39:39">
      <c r="AM57358" s="445"/>
    </row>
    <row r="57359" spans="39:39">
      <c r="AM57359" s="445"/>
    </row>
    <row r="57360" spans="39:39">
      <c r="AM57360" s="445"/>
    </row>
    <row r="57361" spans="39:39">
      <c r="AM57361" s="445"/>
    </row>
    <row r="57362" spans="39:39">
      <c r="AM57362" s="445"/>
    </row>
    <row r="57363" spans="39:39">
      <c r="AM57363" s="445"/>
    </row>
    <row r="57364" spans="39:39">
      <c r="AM57364" s="445"/>
    </row>
    <row r="57365" spans="39:39">
      <c r="AM57365" s="445"/>
    </row>
    <row r="57366" spans="39:39">
      <c r="AM57366" s="445"/>
    </row>
    <row r="57367" spans="39:39">
      <c r="AM57367" s="445"/>
    </row>
    <row r="57368" spans="39:39">
      <c r="AM57368" s="445"/>
    </row>
    <row r="57369" spans="39:39">
      <c r="AM57369" s="445"/>
    </row>
    <row r="57370" spans="39:39">
      <c r="AM57370" s="445"/>
    </row>
    <row r="57371" spans="39:39">
      <c r="AM57371" s="445"/>
    </row>
    <row r="57372" spans="39:39">
      <c r="AM57372" s="445"/>
    </row>
    <row r="57373" spans="39:39">
      <c r="AM57373" s="445"/>
    </row>
    <row r="57374" spans="39:39">
      <c r="AM57374" s="445"/>
    </row>
    <row r="57375" spans="39:39">
      <c r="AM57375" s="445"/>
    </row>
    <row r="57376" spans="39:39">
      <c r="AM57376" s="445"/>
    </row>
    <row r="57377" spans="39:39">
      <c r="AM57377" s="445"/>
    </row>
    <row r="57378" spans="39:39">
      <c r="AM57378" s="445"/>
    </row>
    <row r="57379" spans="39:39">
      <c r="AM57379" s="445"/>
    </row>
    <row r="57380" spans="39:39">
      <c r="AM57380" s="445"/>
    </row>
    <row r="57381" spans="39:39">
      <c r="AM57381" s="445"/>
    </row>
    <row r="57382" spans="39:39">
      <c r="AM57382" s="445"/>
    </row>
    <row r="57383" spans="39:39">
      <c r="AM57383" s="445"/>
    </row>
    <row r="57384" spans="39:39">
      <c r="AM57384" s="445"/>
    </row>
    <row r="57385" spans="39:39">
      <c r="AM57385" s="445"/>
    </row>
    <row r="57386" spans="39:39">
      <c r="AM57386" s="445"/>
    </row>
    <row r="57387" spans="39:39">
      <c r="AM57387" s="445"/>
    </row>
    <row r="57388" spans="39:39">
      <c r="AM57388" s="445"/>
    </row>
    <row r="57389" spans="39:39">
      <c r="AM57389" s="445"/>
    </row>
    <row r="57390" spans="39:39">
      <c r="AM57390" s="445"/>
    </row>
    <row r="57391" spans="39:39">
      <c r="AM57391" s="445"/>
    </row>
    <row r="57392" spans="39:39">
      <c r="AM57392" s="445"/>
    </row>
    <row r="57393" spans="39:39">
      <c r="AM57393" s="445"/>
    </row>
    <row r="57394" spans="39:39">
      <c r="AM57394" s="445"/>
    </row>
    <row r="57395" spans="39:39">
      <c r="AM57395" s="445"/>
    </row>
    <row r="57396" spans="39:39">
      <c r="AM57396" s="445"/>
    </row>
    <row r="57397" spans="39:39">
      <c r="AM57397" s="445"/>
    </row>
    <row r="57398" spans="39:39">
      <c r="AM57398" s="445"/>
    </row>
    <row r="57399" spans="39:39">
      <c r="AM57399" s="445"/>
    </row>
    <row r="57400" spans="39:39">
      <c r="AM57400" s="445"/>
    </row>
    <row r="57401" spans="39:39">
      <c r="AM57401" s="445"/>
    </row>
    <row r="57402" spans="39:39">
      <c r="AM57402" s="445"/>
    </row>
    <row r="57403" spans="39:39">
      <c r="AM57403" s="445"/>
    </row>
    <row r="57404" spans="39:39">
      <c r="AM57404" s="445"/>
    </row>
    <row r="57405" spans="39:39">
      <c r="AM57405" s="445"/>
    </row>
    <row r="57406" spans="39:39">
      <c r="AM57406" s="445"/>
    </row>
    <row r="57407" spans="39:39">
      <c r="AM57407" s="445"/>
    </row>
    <row r="57408" spans="39:39">
      <c r="AM57408" s="445"/>
    </row>
    <row r="57409" spans="39:39">
      <c r="AM57409" s="445"/>
    </row>
    <row r="57410" spans="39:39">
      <c r="AM57410" s="445"/>
    </row>
    <row r="57411" spans="39:39">
      <c r="AM57411" s="445"/>
    </row>
    <row r="57412" spans="39:39">
      <c r="AM57412" s="445"/>
    </row>
    <row r="57413" spans="39:39">
      <c r="AM57413" s="445"/>
    </row>
    <row r="57414" spans="39:39">
      <c r="AM57414" s="445"/>
    </row>
    <row r="57415" spans="39:39">
      <c r="AM57415" s="445"/>
    </row>
    <row r="57416" spans="39:39">
      <c r="AM57416" s="445"/>
    </row>
    <row r="57417" spans="39:39">
      <c r="AM57417" s="445"/>
    </row>
    <row r="57418" spans="39:39">
      <c r="AM57418" s="445"/>
    </row>
    <row r="57419" spans="39:39">
      <c r="AM57419" s="445"/>
    </row>
    <row r="57420" spans="39:39">
      <c r="AM57420" s="445"/>
    </row>
    <row r="57421" spans="39:39">
      <c r="AM57421" s="445"/>
    </row>
    <row r="57422" spans="39:39">
      <c r="AM57422" s="445"/>
    </row>
    <row r="57423" spans="39:39">
      <c r="AM57423" s="445"/>
    </row>
    <row r="57424" spans="39:39">
      <c r="AM57424" s="445"/>
    </row>
    <row r="57425" spans="39:39">
      <c r="AM57425" s="445"/>
    </row>
    <row r="57426" spans="39:39">
      <c r="AM57426" s="445"/>
    </row>
    <row r="57427" spans="39:39">
      <c r="AM57427" s="445"/>
    </row>
    <row r="57428" spans="39:39">
      <c r="AM57428" s="445"/>
    </row>
    <row r="57429" spans="39:39">
      <c r="AM57429" s="445"/>
    </row>
    <row r="57430" spans="39:39">
      <c r="AM57430" s="445"/>
    </row>
    <row r="57431" spans="39:39">
      <c r="AM57431" s="445"/>
    </row>
    <row r="57432" spans="39:39">
      <c r="AM57432" s="445"/>
    </row>
    <row r="57433" spans="39:39">
      <c r="AM57433" s="445"/>
    </row>
    <row r="57434" spans="39:39">
      <c r="AM57434" s="445"/>
    </row>
    <row r="57435" spans="39:39">
      <c r="AM57435" s="445"/>
    </row>
    <row r="57436" spans="39:39">
      <c r="AM57436" s="445"/>
    </row>
    <row r="57437" spans="39:39">
      <c r="AM57437" s="445"/>
    </row>
    <row r="57438" spans="39:39">
      <c r="AM57438" s="445"/>
    </row>
    <row r="57439" spans="39:39">
      <c r="AM57439" s="445"/>
    </row>
    <row r="57440" spans="39:39">
      <c r="AM57440" s="445"/>
    </row>
    <row r="57441" spans="39:39">
      <c r="AM57441" s="445"/>
    </row>
    <row r="57442" spans="39:39">
      <c r="AM57442" s="445"/>
    </row>
    <row r="57443" spans="39:39">
      <c r="AM57443" s="445"/>
    </row>
    <row r="57444" spans="39:39">
      <c r="AM57444" s="445"/>
    </row>
    <row r="57445" spans="39:39">
      <c r="AM57445" s="445"/>
    </row>
    <row r="57446" spans="39:39">
      <c r="AM57446" s="445"/>
    </row>
    <row r="57447" spans="39:39">
      <c r="AM57447" s="445"/>
    </row>
    <row r="57448" spans="39:39">
      <c r="AM57448" s="445"/>
    </row>
    <row r="57449" spans="39:39">
      <c r="AM57449" s="445"/>
    </row>
    <row r="57450" spans="39:39">
      <c r="AM57450" s="445"/>
    </row>
    <row r="57451" spans="39:39">
      <c r="AM57451" s="445"/>
    </row>
    <row r="57452" spans="39:39">
      <c r="AM57452" s="445"/>
    </row>
    <row r="57453" spans="39:39">
      <c r="AM57453" s="445"/>
    </row>
    <row r="57454" spans="39:39">
      <c r="AM57454" s="445"/>
    </row>
    <row r="57455" spans="39:39">
      <c r="AM57455" s="445"/>
    </row>
    <row r="57456" spans="39:39">
      <c r="AM57456" s="445"/>
    </row>
    <row r="57457" spans="39:39">
      <c r="AM57457" s="445"/>
    </row>
    <row r="57458" spans="39:39">
      <c r="AM57458" s="445"/>
    </row>
    <row r="57459" spans="39:39">
      <c r="AM57459" s="445"/>
    </row>
    <row r="57460" spans="39:39">
      <c r="AM57460" s="445"/>
    </row>
    <row r="57461" spans="39:39">
      <c r="AM57461" s="445"/>
    </row>
    <row r="57462" spans="39:39">
      <c r="AM57462" s="445"/>
    </row>
    <row r="57463" spans="39:39">
      <c r="AM57463" s="445"/>
    </row>
    <row r="57464" spans="39:39">
      <c r="AM57464" s="445"/>
    </row>
    <row r="57465" spans="39:39">
      <c r="AM57465" s="445"/>
    </row>
    <row r="57466" spans="39:39">
      <c r="AM57466" s="445"/>
    </row>
    <row r="57467" spans="39:39">
      <c r="AM57467" s="445"/>
    </row>
    <row r="57468" spans="39:39">
      <c r="AM57468" s="445"/>
    </row>
    <row r="57469" spans="39:39">
      <c r="AM57469" s="445"/>
    </row>
    <row r="57470" spans="39:39">
      <c r="AM57470" s="445"/>
    </row>
    <row r="57471" spans="39:39">
      <c r="AM57471" s="445"/>
    </row>
    <row r="57472" spans="39:39">
      <c r="AM57472" s="445"/>
    </row>
    <row r="57473" spans="39:39">
      <c r="AM57473" s="445"/>
    </row>
    <row r="57474" spans="39:39">
      <c r="AM57474" s="445"/>
    </row>
    <row r="57475" spans="39:39">
      <c r="AM57475" s="445"/>
    </row>
    <row r="57476" spans="39:39">
      <c r="AM57476" s="445"/>
    </row>
    <row r="57477" spans="39:39">
      <c r="AM57477" s="445"/>
    </row>
    <row r="57478" spans="39:39">
      <c r="AM57478" s="445"/>
    </row>
    <row r="57479" spans="39:39">
      <c r="AM57479" s="445"/>
    </row>
    <row r="57480" spans="39:39">
      <c r="AM57480" s="445"/>
    </row>
    <row r="57481" spans="39:39">
      <c r="AM57481" s="445"/>
    </row>
    <row r="57482" spans="39:39">
      <c r="AM57482" s="445"/>
    </row>
    <row r="57483" spans="39:39">
      <c r="AM57483" s="445"/>
    </row>
    <row r="57484" spans="39:39">
      <c r="AM57484" s="445"/>
    </row>
    <row r="57485" spans="39:39">
      <c r="AM57485" s="445"/>
    </row>
    <row r="57486" spans="39:39">
      <c r="AM57486" s="445"/>
    </row>
    <row r="57487" spans="39:39">
      <c r="AM57487" s="445"/>
    </row>
    <row r="57488" spans="39:39">
      <c r="AM57488" s="445"/>
    </row>
    <row r="57489" spans="39:39">
      <c r="AM57489" s="445"/>
    </row>
    <row r="57490" spans="39:39">
      <c r="AM57490" s="445"/>
    </row>
    <row r="57491" spans="39:39">
      <c r="AM57491" s="445"/>
    </row>
    <row r="57492" spans="39:39">
      <c r="AM57492" s="445"/>
    </row>
    <row r="57493" spans="39:39">
      <c r="AM57493" s="445"/>
    </row>
    <row r="57494" spans="39:39">
      <c r="AM57494" s="445"/>
    </row>
    <row r="57495" spans="39:39">
      <c r="AM57495" s="445"/>
    </row>
    <row r="57496" spans="39:39">
      <c r="AM57496" s="445"/>
    </row>
    <row r="57497" spans="39:39">
      <c r="AM57497" s="445"/>
    </row>
    <row r="57498" spans="39:39">
      <c r="AM57498" s="445"/>
    </row>
    <row r="57499" spans="39:39">
      <c r="AM57499" s="445"/>
    </row>
    <row r="57500" spans="39:39">
      <c r="AM57500" s="445"/>
    </row>
    <row r="57501" spans="39:39">
      <c r="AM57501" s="445"/>
    </row>
    <row r="57502" spans="39:39">
      <c r="AM57502" s="445"/>
    </row>
    <row r="57503" spans="39:39">
      <c r="AM57503" s="445"/>
    </row>
    <row r="57504" spans="39:39">
      <c r="AM57504" s="445"/>
    </row>
    <row r="57505" spans="39:39">
      <c r="AM57505" s="445"/>
    </row>
    <row r="57506" spans="39:39">
      <c r="AM57506" s="445"/>
    </row>
    <row r="57507" spans="39:39">
      <c r="AM57507" s="445"/>
    </row>
    <row r="57508" spans="39:39">
      <c r="AM57508" s="445"/>
    </row>
    <row r="57509" spans="39:39">
      <c r="AM57509" s="445"/>
    </row>
    <row r="57510" spans="39:39">
      <c r="AM57510" s="445"/>
    </row>
    <row r="57511" spans="39:39">
      <c r="AM57511" s="445"/>
    </row>
    <row r="57512" spans="39:39">
      <c r="AM57512" s="445"/>
    </row>
    <row r="57513" spans="39:39">
      <c r="AM57513" s="445"/>
    </row>
    <row r="57514" spans="39:39">
      <c r="AM57514" s="445"/>
    </row>
    <row r="57515" spans="39:39">
      <c r="AM57515" s="445"/>
    </row>
    <row r="57516" spans="39:39">
      <c r="AM57516" s="445"/>
    </row>
    <row r="57517" spans="39:39">
      <c r="AM57517" s="445"/>
    </row>
    <row r="57518" spans="39:39">
      <c r="AM57518" s="445"/>
    </row>
    <row r="57519" spans="39:39">
      <c r="AM57519" s="445"/>
    </row>
    <row r="57520" spans="39:39">
      <c r="AM57520" s="445"/>
    </row>
    <row r="57521" spans="39:39">
      <c r="AM57521" s="445"/>
    </row>
    <row r="57522" spans="39:39">
      <c r="AM57522" s="445"/>
    </row>
    <row r="57523" spans="39:39">
      <c r="AM57523" s="445"/>
    </row>
    <row r="57524" spans="39:39">
      <c r="AM57524" s="445"/>
    </row>
    <row r="57525" spans="39:39">
      <c r="AM57525" s="445"/>
    </row>
    <row r="57526" spans="39:39">
      <c r="AM57526" s="445"/>
    </row>
    <row r="57527" spans="39:39">
      <c r="AM57527" s="445"/>
    </row>
    <row r="57528" spans="39:39">
      <c r="AM57528" s="445"/>
    </row>
    <row r="57529" spans="39:39">
      <c r="AM57529" s="445"/>
    </row>
    <row r="57530" spans="39:39">
      <c r="AM57530" s="445"/>
    </row>
    <row r="57531" spans="39:39">
      <c r="AM57531" s="445"/>
    </row>
    <row r="57532" spans="39:39">
      <c r="AM57532" s="445"/>
    </row>
    <row r="57533" spans="39:39">
      <c r="AM57533" s="445"/>
    </row>
    <row r="57534" spans="39:39">
      <c r="AM57534" s="445"/>
    </row>
    <row r="57535" spans="39:39">
      <c r="AM57535" s="445"/>
    </row>
    <row r="57536" spans="39:39">
      <c r="AM57536" s="445"/>
    </row>
    <row r="57537" spans="39:39">
      <c r="AM57537" s="445"/>
    </row>
    <row r="57538" spans="39:39">
      <c r="AM57538" s="445"/>
    </row>
    <row r="57539" spans="39:39">
      <c r="AM57539" s="445"/>
    </row>
    <row r="57540" spans="39:39">
      <c r="AM57540" s="445"/>
    </row>
    <row r="57541" spans="39:39">
      <c r="AM57541" s="445"/>
    </row>
    <row r="57542" spans="39:39">
      <c r="AM57542" s="445"/>
    </row>
    <row r="57543" spans="39:39">
      <c r="AM57543" s="445"/>
    </row>
    <row r="57544" spans="39:39">
      <c r="AM57544" s="445"/>
    </row>
    <row r="57545" spans="39:39">
      <c r="AM57545" s="445"/>
    </row>
    <row r="57546" spans="39:39">
      <c r="AM57546" s="445"/>
    </row>
    <row r="57547" spans="39:39">
      <c r="AM57547" s="445"/>
    </row>
    <row r="57548" spans="39:39">
      <c r="AM57548" s="445"/>
    </row>
    <row r="57549" spans="39:39">
      <c r="AM57549" s="445"/>
    </row>
    <row r="57550" spans="39:39">
      <c r="AM57550" s="445"/>
    </row>
    <row r="57551" spans="39:39">
      <c r="AM57551" s="445"/>
    </row>
    <row r="57552" spans="39:39">
      <c r="AM57552" s="445"/>
    </row>
    <row r="57553" spans="39:39">
      <c r="AM57553" s="445"/>
    </row>
    <row r="57554" spans="39:39">
      <c r="AM57554" s="445"/>
    </row>
    <row r="57555" spans="39:39">
      <c r="AM57555" s="445"/>
    </row>
    <row r="57556" spans="39:39">
      <c r="AM57556" s="445"/>
    </row>
    <row r="57557" spans="39:39">
      <c r="AM57557" s="445"/>
    </row>
    <row r="57558" spans="39:39">
      <c r="AM57558" s="445"/>
    </row>
    <row r="57559" spans="39:39">
      <c r="AM57559" s="445"/>
    </row>
    <row r="57560" spans="39:39">
      <c r="AM57560" s="445"/>
    </row>
    <row r="57561" spans="39:39">
      <c r="AM57561" s="445"/>
    </row>
    <row r="57562" spans="39:39">
      <c r="AM57562" s="445"/>
    </row>
    <row r="57563" spans="39:39">
      <c r="AM57563" s="445"/>
    </row>
    <row r="57564" spans="39:39">
      <c r="AM57564" s="445"/>
    </row>
    <row r="57565" spans="39:39">
      <c r="AM57565" s="445"/>
    </row>
    <row r="57566" spans="39:39">
      <c r="AM57566" s="445"/>
    </row>
    <row r="57567" spans="39:39">
      <c r="AM57567" s="445"/>
    </row>
    <row r="57568" spans="39:39">
      <c r="AM57568" s="445"/>
    </row>
    <row r="57569" spans="39:39">
      <c r="AM57569" s="445"/>
    </row>
    <row r="57570" spans="39:39">
      <c r="AM57570" s="445"/>
    </row>
    <row r="57571" spans="39:39">
      <c r="AM57571" s="445"/>
    </row>
    <row r="57572" spans="39:39">
      <c r="AM57572" s="445"/>
    </row>
    <row r="57573" spans="39:39">
      <c r="AM57573" s="445"/>
    </row>
    <row r="57574" spans="39:39">
      <c r="AM57574" s="445"/>
    </row>
    <row r="57575" spans="39:39">
      <c r="AM57575" s="445"/>
    </row>
    <row r="57576" spans="39:39">
      <c r="AM57576" s="445"/>
    </row>
    <row r="57577" spans="39:39">
      <c r="AM57577" s="445"/>
    </row>
    <row r="57578" spans="39:39">
      <c r="AM57578" s="445"/>
    </row>
    <row r="57579" spans="39:39">
      <c r="AM57579" s="445"/>
    </row>
    <row r="57580" spans="39:39">
      <c r="AM57580" s="445"/>
    </row>
    <row r="57581" spans="39:39">
      <c r="AM57581" s="445"/>
    </row>
    <row r="57582" spans="39:39">
      <c r="AM57582" s="445"/>
    </row>
    <row r="57583" spans="39:39">
      <c r="AM57583" s="445"/>
    </row>
    <row r="57584" spans="39:39">
      <c r="AM57584" s="445"/>
    </row>
    <row r="57585" spans="39:39">
      <c r="AM57585" s="445"/>
    </row>
    <row r="57586" spans="39:39">
      <c r="AM57586" s="445"/>
    </row>
    <row r="57587" spans="39:39">
      <c r="AM57587" s="445"/>
    </row>
    <row r="57588" spans="39:39">
      <c r="AM57588" s="445"/>
    </row>
    <row r="57589" spans="39:39">
      <c r="AM57589" s="445"/>
    </row>
    <row r="57590" spans="39:39">
      <c r="AM57590" s="445"/>
    </row>
    <row r="57591" spans="39:39">
      <c r="AM57591" s="445"/>
    </row>
    <row r="57592" spans="39:39">
      <c r="AM57592" s="445"/>
    </row>
    <row r="57593" spans="39:39">
      <c r="AM57593" s="445"/>
    </row>
    <row r="57594" spans="39:39">
      <c r="AM57594" s="445"/>
    </row>
    <row r="57595" spans="39:39">
      <c r="AM57595" s="445"/>
    </row>
    <row r="57596" spans="39:39">
      <c r="AM57596" s="445"/>
    </row>
    <row r="57597" spans="39:39">
      <c r="AM57597" s="445"/>
    </row>
    <row r="57598" spans="39:39">
      <c r="AM57598" s="445"/>
    </row>
    <row r="57599" spans="39:39">
      <c r="AM57599" s="445"/>
    </row>
    <row r="57600" spans="39:39">
      <c r="AM57600" s="445"/>
    </row>
    <row r="57601" spans="39:39">
      <c r="AM57601" s="445"/>
    </row>
    <row r="57602" spans="39:39">
      <c r="AM57602" s="445"/>
    </row>
    <row r="57603" spans="39:39">
      <c r="AM57603" s="445"/>
    </row>
    <row r="57604" spans="39:39">
      <c r="AM57604" s="445"/>
    </row>
    <row r="57605" spans="39:39">
      <c r="AM57605" s="445"/>
    </row>
    <row r="57606" spans="39:39">
      <c r="AM57606" s="445"/>
    </row>
    <row r="57607" spans="39:39">
      <c r="AM57607" s="445"/>
    </row>
    <row r="57608" spans="39:39">
      <c r="AM57608" s="445"/>
    </row>
    <row r="57609" spans="39:39">
      <c r="AM57609" s="445"/>
    </row>
    <row r="57610" spans="39:39">
      <c r="AM57610" s="445"/>
    </row>
    <row r="57611" spans="39:39">
      <c r="AM57611" s="445"/>
    </row>
    <row r="57612" spans="39:39">
      <c r="AM57612" s="445"/>
    </row>
    <row r="57613" spans="39:39">
      <c r="AM57613" s="445"/>
    </row>
    <row r="57614" spans="39:39">
      <c r="AM57614" s="445"/>
    </row>
    <row r="57615" spans="39:39">
      <c r="AM57615" s="445"/>
    </row>
    <row r="57616" spans="39:39">
      <c r="AM57616" s="445"/>
    </row>
    <row r="57617" spans="39:39">
      <c r="AM57617" s="445"/>
    </row>
    <row r="57618" spans="39:39">
      <c r="AM57618" s="445"/>
    </row>
    <row r="57619" spans="39:39">
      <c r="AM57619" s="445"/>
    </row>
    <row r="57620" spans="39:39">
      <c r="AM57620" s="445"/>
    </row>
    <row r="57621" spans="39:39">
      <c r="AM57621" s="445"/>
    </row>
    <row r="57622" spans="39:39">
      <c r="AM57622" s="445"/>
    </row>
    <row r="57623" spans="39:39">
      <c r="AM57623" s="445"/>
    </row>
    <row r="57624" spans="39:39">
      <c r="AM57624" s="445"/>
    </row>
    <row r="57625" spans="39:39">
      <c r="AM57625" s="445"/>
    </row>
    <row r="57626" spans="39:39">
      <c r="AM57626" s="445"/>
    </row>
    <row r="57627" spans="39:39">
      <c r="AM57627" s="445"/>
    </row>
    <row r="57628" spans="39:39">
      <c r="AM57628" s="445"/>
    </row>
    <row r="57629" spans="39:39">
      <c r="AM57629" s="445"/>
    </row>
    <row r="57630" spans="39:39">
      <c r="AM57630" s="445"/>
    </row>
    <row r="57631" spans="39:39">
      <c r="AM57631" s="445"/>
    </row>
    <row r="57632" spans="39:39">
      <c r="AM57632" s="445"/>
    </row>
    <row r="57633" spans="39:39">
      <c r="AM57633" s="445"/>
    </row>
    <row r="57634" spans="39:39">
      <c r="AM57634" s="445"/>
    </row>
    <row r="57635" spans="39:39">
      <c r="AM57635" s="445"/>
    </row>
    <row r="57636" spans="39:39">
      <c r="AM57636" s="445"/>
    </row>
    <row r="57637" spans="39:39">
      <c r="AM57637" s="445"/>
    </row>
    <row r="57638" spans="39:39">
      <c r="AM57638" s="445"/>
    </row>
    <row r="57639" spans="39:39">
      <c r="AM57639" s="445"/>
    </row>
    <row r="57640" spans="39:39">
      <c r="AM57640" s="445"/>
    </row>
    <row r="57641" spans="39:39">
      <c r="AM57641" s="445"/>
    </row>
    <row r="57642" spans="39:39">
      <c r="AM57642" s="445"/>
    </row>
    <row r="57643" spans="39:39">
      <c r="AM57643" s="445"/>
    </row>
    <row r="57644" spans="39:39">
      <c r="AM57644" s="445"/>
    </row>
    <row r="57645" spans="39:39">
      <c r="AM57645" s="445"/>
    </row>
    <row r="57646" spans="39:39">
      <c r="AM57646" s="445"/>
    </row>
    <row r="57647" spans="39:39">
      <c r="AM57647" s="445"/>
    </row>
    <row r="57648" spans="39:39">
      <c r="AM57648" s="445"/>
    </row>
    <row r="57649" spans="39:39">
      <c r="AM57649" s="445"/>
    </row>
    <row r="57650" spans="39:39">
      <c r="AM57650" s="445"/>
    </row>
    <row r="57651" spans="39:39">
      <c r="AM57651" s="445"/>
    </row>
    <row r="57652" spans="39:39">
      <c r="AM57652" s="445"/>
    </row>
    <row r="57653" spans="39:39">
      <c r="AM57653" s="445"/>
    </row>
    <row r="57654" spans="39:39">
      <c r="AM57654" s="445"/>
    </row>
    <row r="57655" spans="39:39">
      <c r="AM57655" s="445"/>
    </row>
    <row r="57656" spans="39:39">
      <c r="AM57656" s="445"/>
    </row>
    <row r="57657" spans="39:39">
      <c r="AM57657" s="445"/>
    </row>
    <row r="57658" spans="39:39">
      <c r="AM57658" s="445"/>
    </row>
    <row r="57659" spans="39:39">
      <c r="AM57659" s="445"/>
    </row>
    <row r="57660" spans="39:39">
      <c r="AM57660" s="445"/>
    </row>
    <row r="57661" spans="39:39">
      <c r="AM57661" s="445"/>
    </row>
    <row r="57662" spans="39:39">
      <c r="AM57662" s="445"/>
    </row>
    <row r="57663" spans="39:39">
      <c r="AM57663" s="445"/>
    </row>
    <row r="57664" spans="39:39">
      <c r="AM57664" s="445"/>
    </row>
    <row r="57665" spans="39:39">
      <c r="AM57665" s="445"/>
    </row>
    <row r="57666" spans="39:39">
      <c r="AM57666" s="445"/>
    </row>
    <row r="57667" spans="39:39">
      <c r="AM57667" s="445"/>
    </row>
    <row r="57668" spans="39:39">
      <c r="AM57668" s="445"/>
    </row>
    <row r="57669" spans="39:39">
      <c r="AM57669" s="445"/>
    </row>
    <row r="57670" spans="39:39">
      <c r="AM57670" s="445"/>
    </row>
    <row r="57671" spans="39:39">
      <c r="AM57671" s="445"/>
    </row>
    <row r="57672" spans="39:39">
      <c r="AM57672" s="445"/>
    </row>
    <row r="57673" spans="39:39">
      <c r="AM57673" s="445"/>
    </row>
    <row r="57674" spans="39:39">
      <c r="AM57674" s="445"/>
    </row>
    <row r="57675" spans="39:39">
      <c r="AM57675" s="445"/>
    </row>
    <row r="57676" spans="39:39">
      <c r="AM57676" s="445"/>
    </row>
    <row r="57677" spans="39:39">
      <c r="AM57677" s="445"/>
    </row>
    <row r="57678" spans="39:39">
      <c r="AM57678" s="445"/>
    </row>
    <row r="57679" spans="39:39">
      <c r="AM57679" s="445"/>
    </row>
    <row r="57680" spans="39:39">
      <c r="AM57680" s="445"/>
    </row>
    <row r="57681" spans="39:39">
      <c r="AM57681" s="445"/>
    </row>
    <row r="57682" spans="39:39">
      <c r="AM57682" s="445"/>
    </row>
    <row r="57683" spans="39:39">
      <c r="AM57683" s="445"/>
    </row>
    <row r="57684" spans="39:39">
      <c r="AM57684" s="445"/>
    </row>
    <row r="57685" spans="39:39">
      <c r="AM57685" s="445"/>
    </row>
    <row r="57686" spans="39:39">
      <c r="AM57686" s="445"/>
    </row>
    <row r="57687" spans="39:39">
      <c r="AM57687" s="445"/>
    </row>
    <row r="57688" spans="39:39">
      <c r="AM57688" s="445"/>
    </row>
    <row r="57689" spans="39:39">
      <c r="AM57689" s="445"/>
    </row>
    <row r="57690" spans="39:39">
      <c r="AM57690" s="445"/>
    </row>
    <row r="57691" spans="39:39">
      <c r="AM57691" s="445"/>
    </row>
    <row r="57692" spans="39:39">
      <c r="AM57692" s="445"/>
    </row>
    <row r="57693" spans="39:39">
      <c r="AM57693" s="445"/>
    </row>
    <row r="57694" spans="39:39">
      <c r="AM57694" s="445"/>
    </row>
    <row r="57695" spans="39:39">
      <c r="AM57695" s="445"/>
    </row>
    <row r="57696" spans="39:39">
      <c r="AM57696" s="445"/>
    </row>
    <row r="57697" spans="39:39">
      <c r="AM57697" s="445"/>
    </row>
    <row r="57698" spans="39:39">
      <c r="AM57698" s="445"/>
    </row>
    <row r="57699" spans="39:39">
      <c r="AM57699" s="445"/>
    </row>
    <row r="57700" spans="39:39">
      <c r="AM57700" s="445"/>
    </row>
    <row r="57701" spans="39:39">
      <c r="AM57701" s="445"/>
    </row>
    <row r="57702" spans="39:39">
      <c r="AM57702" s="445"/>
    </row>
    <row r="57703" spans="39:39">
      <c r="AM57703" s="445"/>
    </row>
    <row r="57704" spans="39:39">
      <c r="AM57704" s="445"/>
    </row>
    <row r="57705" spans="39:39">
      <c r="AM57705" s="445"/>
    </row>
    <row r="57706" spans="39:39">
      <c r="AM57706" s="445"/>
    </row>
    <row r="57707" spans="39:39">
      <c r="AM57707" s="445"/>
    </row>
    <row r="57708" spans="39:39">
      <c r="AM57708" s="445"/>
    </row>
    <row r="57709" spans="39:39">
      <c r="AM57709" s="445"/>
    </row>
    <row r="57710" spans="39:39">
      <c r="AM57710" s="445"/>
    </row>
    <row r="57711" spans="39:39">
      <c r="AM57711" s="445"/>
    </row>
    <row r="57712" spans="39:39">
      <c r="AM57712" s="445"/>
    </row>
    <row r="57713" spans="39:39">
      <c r="AM57713" s="445"/>
    </row>
    <row r="57714" spans="39:39">
      <c r="AM57714" s="445"/>
    </row>
    <row r="57715" spans="39:39">
      <c r="AM57715" s="445"/>
    </row>
    <row r="57716" spans="39:39">
      <c r="AM57716" s="445"/>
    </row>
    <row r="57717" spans="39:39">
      <c r="AM57717" s="445"/>
    </row>
    <row r="57718" spans="39:39">
      <c r="AM57718" s="445"/>
    </row>
    <row r="57719" spans="39:39">
      <c r="AM57719" s="445"/>
    </row>
    <row r="57720" spans="39:39">
      <c r="AM57720" s="445"/>
    </row>
    <row r="57721" spans="39:39">
      <c r="AM57721" s="445"/>
    </row>
    <row r="57722" spans="39:39">
      <c r="AM57722" s="445"/>
    </row>
    <row r="57723" spans="39:39">
      <c r="AM57723" s="445"/>
    </row>
    <row r="57724" spans="39:39">
      <c r="AM57724" s="445"/>
    </row>
    <row r="57725" spans="39:39">
      <c r="AM57725" s="445"/>
    </row>
    <row r="57726" spans="39:39">
      <c r="AM57726" s="445"/>
    </row>
    <row r="57727" spans="39:39">
      <c r="AM57727" s="445"/>
    </row>
    <row r="57728" spans="39:39">
      <c r="AM57728" s="445"/>
    </row>
    <row r="57729" spans="39:39">
      <c r="AM57729" s="445"/>
    </row>
    <row r="57730" spans="39:39">
      <c r="AM57730" s="445"/>
    </row>
    <row r="57731" spans="39:39">
      <c r="AM57731" s="445"/>
    </row>
    <row r="57732" spans="39:39">
      <c r="AM57732" s="445"/>
    </row>
    <row r="57733" spans="39:39">
      <c r="AM57733" s="445"/>
    </row>
    <row r="57734" spans="39:39">
      <c r="AM57734" s="445"/>
    </row>
    <row r="57735" spans="39:39">
      <c r="AM57735" s="445"/>
    </row>
    <row r="57736" spans="39:39">
      <c r="AM57736" s="445"/>
    </row>
    <row r="57737" spans="39:39">
      <c r="AM57737" s="445"/>
    </row>
    <row r="57738" spans="39:39">
      <c r="AM57738" s="445"/>
    </row>
    <row r="57739" spans="39:39">
      <c r="AM57739" s="445"/>
    </row>
    <row r="57740" spans="39:39">
      <c r="AM57740" s="445"/>
    </row>
    <row r="57741" spans="39:39">
      <c r="AM57741" s="445"/>
    </row>
    <row r="57742" spans="39:39">
      <c r="AM57742" s="445"/>
    </row>
    <row r="57743" spans="39:39">
      <c r="AM57743" s="445"/>
    </row>
    <row r="57744" spans="39:39">
      <c r="AM57744" s="445"/>
    </row>
    <row r="57745" spans="39:39">
      <c r="AM57745" s="445"/>
    </row>
    <row r="57746" spans="39:39">
      <c r="AM57746" s="445"/>
    </row>
    <row r="57747" spans="39:39">
      <c r="AM57747" s="445"/>
    </row>
    <row r="57748" spans="39:39">
      <c r="AM57748" s="445"/>
    </row>
    <row r="57749" spans="39:39">
      <c r="AM57749" s="445"/>
    </row>
    <row r="57750" spans="39:39">
      <c r="AM57750" s="445"/>
    </row>
    <row r="57751" spans="39:39">
      <c r="AM57751" s="445"/>
    </row>
    <row r="57752" spans="39:39">
      <c r="AM57752" s="445"/>
    </row>
    <row r="57753" spans="39:39">
      <c r="AM57753" s="445"/>
    </row>
    <row r="57754" spans="39:39">
      <c r="AM57754" s="445"/>
    </row>
    <row r="57755" spans="39:39">
      <c r="AM57755" s="445"/>
    </row>
    <row r="57756" spans="39:39">
      <c r="AM57756" s="445"/>
    </row>
    <row r="57757" spans="39:39">
      <c r="AM57757" s="445"/>
    </row>
    <row r="57758" spans="39:39">
      <c r="AM57758" s="445"/>
    </row>
    <row r="57759" spans="39:39">
      <c r="AM57759" s="445"/>
    </row>
    <row r="57760" spans="39:39">
      <c r="AM57760" s="445"/>
    </row>
    <row r="57761" spans="39:39">
      <c r="AM57761" s="445"/>
    </row>
    <row r="57762" spans="39:39">
      <c r="AM57762" s="445"/>
    </row>
    <row r="57763" spans="39:39">
      <c r="AM57763" s="445"/>
    </row>
    <row r="57764" spans="39:39">
      <c r="AM57764" s="445"/>
    </row>
    <row r="57765" spans="39:39">
      <c r="AM57765" s="445"/>
    </row>
    <row r="57766" spans="39:39">
      <c r="AM57766" s="445"/>
    </row>
    <row r="57767" spans="39:39">
      <c r="AM57767" s="445"/>
    </row>
    <row r="57768" spans="39:39">
      <c r="AM57768" s="445"/>
    </row>
    <row r="57769" spans="39:39">
      <c r="AM57769" s="445"/>
    </row>
    <row r="57770" spans="39:39">
      <c r="AM57770" s="445"/>
    </row>
    <row r="57771" spans="39:39">
      <c r="AM57771" s="445"/>
    </row>
    <row r="57772" spans="39:39">
      <c r="AM57772" s="445"/>
    </row>
    <row r="57773" spans="39:39">
      <c r="AM57773" s="445"/>
    </row>
    <row r="57774" spans="39:39">
      <c r="AM57774" s="445"/>
    </row>
    <row r="57775" spans="39:39">
      <c r="AM57775" s="445"/>
    </row>
    <row r="57776" spans="39:39">
      <c r="AM57776" s="445"/>
    </row>
    <row r="57777" spans="39:39">
      <c r="AM57777" s="445"/>
    </row>
    <row r="57778" spans="39:39">
      <c r="AM57778" s="445"/>
    </row>
    <row r="57779" spans="39:39">
      <c r="AM57779" s="445"/>
    </row>
    <row r="57780" spans="39:39">
      <c r="AM57780" s="445"/>
    </row>
    <row r="57781" spans="39:39">
      <c r="AM57781" s="445"/>
    </row>
    <row r="57782" spans="39:39">
      <c r="AM57782" s="445"/>
    </row>
    <row r="57783" spans="39:39">
      <c r="AM57783" s="445"/>
    </row>
    <row r="57784" spans="39:39">
      <c r="AM57784" s="445"/>
    </row>
    <row r="57785" spans="39:39">
      <c r="AM57785" s="445"/>
    </row>
    <row r="57786" spans="39:39">
      <c r="AM57786" s="445"/>
    </row>
    <row r="57787" spans="39:39">
      <c r="AM57787" s="445"/>
    </row>
    <row r="57788" spans="39:39">
      <c r="AM57788" s="445"/>
    </row>
    <row r="57789" spans="39:39">
      <c r="AM57789" s="445"/>
    </row>
    <row r="57790" spans="39:39">
      <c r="AM57790" s="445"/>
    </row>
    <row r="57791" spans="39:39">
      <c r="AM57791" s="445"/>
    </row>
    <row r="57792" spans="39:39">
      <c r="AM57792" s="445"/>
    </row>
    <row r="57793" spans="39:39">
      <c r="AM57793" s="445"/>
    </row>
    <row r="57794" spans="39:39">
      <c r="AM57794" s="445"/>
    </row>
    <row r="57795" spans="39:39">
      <c r="AM57795" s="445"/>
    </row>
    <row r="57796" spans="39:39">
      <c r="AM57796" s="445"/>
    </row>
    <row r="57797" spans="39:39">
      <c r="AM57797" s="445"/>
    </row>
    <row r="57798" spans="39:39">
      <c r="AM57798" s="445"/>
    </row>
    <row r="57799" spans="39:39">
      <c r="AM57799" s="445"/>
    </row>
    <row r="57800" spans="39:39">
      <c r="AM57800" s="445"/>
    </row>
    <row r="57801" spans="39:39">
      <c r="AM57801" s="445"/>
    </row>
    <row r="57802" spans="39:39">
      <c r="AM57802" s="445"/>
    </row>
    <row r="57803" spans="39:39">
      <c r="AM57803" s="445"/>
    </row>
    <row r="57804" spans="39:39">
      <c r="AM57804" s="445"/>
    </row>
    <row r="57805" spans="39:39">
      <c r="AM57805" s="445"/>
    </row>
    <row r="57806" spans="39:39">
      <c r="AM57806" s="445"/>
    </row>
    <row r="57807" spans="39:39">
      <c r="AM57807" s="445"/>
    </row>
    <row r="57808" spans="39:39">
      <c r="AM57808" s="445"/>
    </row>
    <row r="57809" spans="39:39">
      <c r="AM57809" s="445"/>
    </row>
    <row r="57810" spans="39:39">
      <c r="AM57810" s="445"/>
    </row>
    <row r="57811" spans="39:39">
      <c r="AM57811" s="445"/>
    </row>
    <row r="57812" spans="39:39">
      <c r="AM57812" s="445"/>
    </row>
    <row r="57813" spans="39:39">
      <c r="AM57813" s="445"/>
    </row>
    <row r="57814" spans="39:39">
      <c r="AM57814" s="445"/>
    </row>
    <row r="57815" spans="39:39">
      <c r="AM57815" s="445"/>
    </row>
    <row r="57816" spans="39:39">
      <c r="AM57816" s="445"/>
    </row>
    <row r="57817" spans="39:39">
      <c r="AM57817" s="445"/>
    </row>
    <row r="57818" spans="39:39">
      <c r="AM57818" s="445"/>
    </row>
    <row r="57819" spans="39:39">
      <c r="AM57819" s="445"/>
    </row>
    <row r="57820" spans="39:39">
      <c r="AM57820" s="445"/>
    </row>
    <row r="57821" spans="39:39">
      <c r="AM57821" s="445"/>
    </row>
    <row r="57822" spans="39:39">
      <c r="AM57822" s="445"/>
    </row>
    <row r="57823" spans="39:39">
      <c r="AM57823" s="445"/>
    </row>
    <row r="57824" spans="39:39">
      <c r="AM57824" s="445"/>
    </row>
    <row r="57825" spans="39:39">
      <c r="AM57825" s="445"/>
    </row>
    <row r="57826" spans="39:39">
      <c r="AM57826" s="445"/>
    </row>
    <row r="57827" spans="39:39">
      <c r="AM57827" s="445"/>
    </row>
    <row r="57828" spans="39:39">
      <c r="AM57828" s="445"/>
    </row>
    <row r="57829" spans="39:39">
      <c r="AM57829" s="445"/>
    </row>
    <row r="57830" spans="39:39">
      <c r="AM57830" s="445"/>
    </row>
    <row r="57831" spans="39:39">
      <c r="AM57831" s="445"/>
    </row>
    <row r="57832" spans="39:39">
      <c r="AM57832" s="445"/>
    </row>
    <row r="57833" spans="39:39">
      <c r="AM57833" s="445"/>
    </row>
    <row r="57834" spans="39:39">
      <c r="AM57834" s="445"/>
    </row>
    <row r="57835" spans="39:39">
      <c r="AM57835" s="445"/>
    </row>
    <row r="57836" spans="39:39">
      <c r="AM57836" s="445"/>
    </row>
    <row r="57837" spans="39:39">
      <c r="AM57837" s="445"/>
    </row>
    <row r="57838" spans="39:39">
      <c r="AM57838" s="445"/>
    </row>
    <row r="57839" spans="39:39">
      <c r="AM57839" s="445"/>
    </row>
    <row r="57840" spans="39:39">
      <c r="AM57840" s="445"/>
    </row>
    <row r="57841" spans="39:39">
      <c r="AM57841" s="445"/>
    </row>
    <row r="57842" spans="39:39">
      <c r="AM57842" s="445"/>
    </row>
    <row r="57843" spans="39:39">
      <c r="AM57843" s="445"/>
    </row>
    <row r="57844" spans="39:39">
      <c r="AM57844" s="445"/>
    </row>
    <row r="57845" spans="39:39">
      <c r="AM57845" s="445"/>
    </row>
    <row r="57846" spans="39:39">
      <c r="AM57846" s="445"/>
    </row>
    <row r="57847" spans="39:39">
      <c r="AM57847" s="445"/>
    </row>
    <row r="57848" spans="39:39">
      <c r="AM57848" s="445"/>
    </row>
    <row r="57849" spans="39:39">
      <c r="AM57849" s="445"/>
    </row>
    <row r="57850" spans="39:39">
      <c r="AM57850" s="445"/>
    </row>
    <row r="57851" spans="39:39">
      <c r="AM57851" s="445"/>
    </row>
    <row r="57852" spans="39:39">
      <c r="AM57852" s="445"/>
    </row>
    <row r="57853" spans="39:39">
      <c r="AM57853" s="445"/>
    </row>
    <row r="57854" spans="39:39">
      <c r="AM57854" s="445"/>
    </row>
    <row r="57855" spans="39:39">
      <c r="AM57855" s="445"/>
    </row>
    <row r="57856" spans="39:39">
      <c r="AM57856" s="445"/>
    </row>
    <row r="57857" spans="39:39">
      <c r="AM57857" s="445"/>
    </row>
    <row r="57858" spans="39:39">
      <c r="AM57858" s="445"/>
    </row>
    <row r="57859" spans="39:39">
      <c r="AM57859" s="445"/>
    </row>
    <row r="57860" spans="39:39">
      <c r="AM57860" s="445"/>
    </row>
    <row r="57861" spans="39:39">
      <c r="AM57861" s="445"/>
    </row>
    <row r="57862" spans="39:39">
      <c r="AM57862" s="445"/>
    </row>
    <row r="57863" spans="39:39">
      <c r="AM57863" s="445"/>
    </row>
    <row r="57864" spans="39:39">
      <c r="AM57864" s="445"/>
    </row>
    <row r="57865" spans="39:39">
      <c r="AM57865" s="445"/>
    </row>
    <row r="57866" spans="39:39">
      <c r="AM57866" s="445"/>
    </row>
    <row r="57867" spans="39:39">
      <c r="AM57867" s="445"/>
    </row>
    <row r="57868" spans="39:39">
      <c r="AM57868" s="445"/>
    </row>
    <row r="57869" spans="39:39">
      <c r="AM57869" s="445"/>
    </row>
    <row r="57870" spans="39:39">
      <c r="AM57870" s="445"/>
    </row>
    <row r="57871" spans="39:39">
      <c r="AM57871" s="445"/>
    </row>
    <row r="57872" spans="39:39">
      <c r="AM57872" s="445"/>
    </row>
    <row r="57873" spans="39:39">
      <c r="AM57873" s="445"/>
    </row>
    <row r="57874" spans="39:39">
      <c r="AM57874" s="445"/>
    </row>
    <row r="57875" spans="39:39">
      <c r="AM57875" s="445"/>
    </row>
    <row r="57876" spans="39:39">
      <c r="AM57876" s="445"/>
    </row>
    <row r="57877" spans="39:39">
      <c r="AM57877" s="445"/>
    </row>
    <row r="57878" spans="39:39">
      <c r="AM57878" s="445"/>
    </row>
    <row r="57879" spans="39:39">
      <c r="AM57879" s="445"/>
    </row>
    <row r="57880" spans="39:39">
      <c r="AM57880" s="445"/>
    </row>
    <row r="57881" spans="39:39">
      <c r="AM57881" s="445"/>
    </row>
    <row r="57882" spans="39:39">
      <c r="AM57882" s="445"/>
    </row>
    <row r="57883" spans="39:39">
      <c r="AM57883" s="445"/>
    </row>
    <row r="57884" spans="39:39">
      <c r="AM57884" s="445"/>
    </row>
    <row r="57885" spans="39:39">
      <c r="AM57885" s="445"/>
    </row>
    <row r="57886" spans="39:39">
      <c r="AM57886" s="445"/>
    </row>
    <row r="57887" spans="39:39">
      <c r="AM57887" s="445"/>
    </row>
    <row r="57888" spans="39:39">
      <c r="AM57888" s="445"/>
    </row>
    <row r="57889" spans="39:39">
      <c r="AM57889" s="445"/>
    </row>
    <row r="57890" spans="39:39">
      <c r="AM57890" s="445"/>
    </row>
    <row r="57891" spans="39:39">
      <c r="AM57891" s="445"/>
    </row>
    <row r="57892" spans="39:39">
      <c r="AM57892" s="445"/>
    </row>
    <row r="57893" spans="39:39">
      <c r="AM57893" s="445"/>
    </row>
    <row r="57894" spans="39:39">
      <c r="AM57894" s="445"/>
    </row>
    <row r="57895" spans="39:39">
      <c r="AM57895" s="445"/>
    </row>
    <row r="57896" spans="39:39">
      <c r="AM57896" s="445"/>
    </row>
    <row r="57897" spans="39:39">
      <c r="AM57897" s="445"/>
    </row>
    <row r="57898" spans="39:39">
      <c r="AM57898" s="445"/>
    </row>
    <row r="57899" spans="39:39">
      <c r="AM57899" s="445"/>
    </row>
    <row r="57900" spans="39:39">
      <c r="AM57900" s="445"/>
    </row>
    <row r="57901" spans="39:39">
      <c r="AM57901" s="445"/>
    </row>
    <row r="57902" spans="39:39">
      <c r="AM57902" s="445"/>
    </row>
    <row r="57903" spans="39:39">
      <c r="AM57903" s="445"/>
    </row>
    <row r="57904" spans="39:39">
      <c r="AM57904" s="445"/>
    </row>
    <row r="57905" spans="39:39">
      <c r="AM57905" s="445"/>
    </row>
    <row r="57906" spans="39:39">
      <c r="AM57906" s="445"/>
    </row>
    <row r="57907" spans="39:39">
      <c r="AM57907" s="445"/>
    </row>
    <row r="57908" spans="39:39">
      <c r="AM57908" s="445"/>
    </row>
    <row r="57909" spans="39:39">
      <c r="AM57909" s="445"/>
    </row>
    <row r="57910" spans="39:39">
      <c r="AM57910" s="445"/>
    </row>
    <row r="57911" spans="39:39">
      <c r="AM57911" s="445"/>
    </row>
    <row r="57912" spans="39:39">
      <c r="AM57912" s="445"/>
    </row>
    <row r="57913" spans="39:39">
      <c r="AM57913" s="445"/>
    </row>
    <row r="57914" spans="39:39">
      <c r="AM57914" s="445"/>
    </row>
    <row r="57915" spans="39:39">
      <c r="AM57915" s="445"/>
    </row>
    <row r="57916" spans="39:39">
      <c r="AM57916" s="445"/>
    </row>
    <row r="57917" spans="39:39">
      <c r="AM57917" s="445"/>
    </row>
    <row r="57918" spans="39:39">
      <c r="AM57918" s="445"/>
    </row>
    <row r="57919" spans="39:39">
      <c r="AM57919" s="445"/>
    </row>
    <row r="57920" spans="39:39">
      <c r="AM57920" s="445"/>
    </row>
    <row r="57921" spans="39:39">
      <c r="AM57921" s="445"/>
    </row>
    <row r="57922" spans="39:39">
      <c r="AM57922" s="445"/>
    </row>
    <row r="57923" spans="39:39">
      <c r="AM57923" s="445"/>
    </row>
    <row r="57924" spans="39:39">
      <c r="AM57924" s="445"/>
    </row>
    <row r="57925" spans="39:39">
      <c r="AM57925" s="445"/>
    </row>
    <row r="57926" spans="39:39">
      <c r="AM57926" s="445"/>
    </row>
    <row r="57927" spans="39:39">
      <c r="AM57927" s="445"/>
    </row>
    <row r="57928" spans="39:39">
      <c r="AM57928" s="445"/>
    </row>
    <row r="57929" spans="39:39">
      <c r="AM57929" s="445"/>
    </row>
    <row r="57930" spans="39:39">
      <c r="AM57930" s="445"/>
    </row>
    <row r="57931" spans="39:39">
      <c r="AM57931" s="445"/>
    </row>
    <row r="57932" spans="39:39">
      <c r="AM57932" s="445"/>
    </row>
    <row r="57933" spans="39:39">
      <c r="AM57933" s="445"/>
    </row>
    <row r="57934" spans="39:39">
      <c r="AM57934" s="445"/>
    </row>
    <row r="57935" spans="39:39">
      <c r="AM57935" s="445"/>
    </row>
    <row r="57936" spans="39:39">
      <c r="AM57936" s="445"/>
    </row>
    <row r="57937" spans="39:39">
      <c r="AM57937" s="445"/>
    </row>
    <row r="57938" spans="39:39">
      <c r="AM57938" s="445"/>
    </row>
    <row r="57939" spans="39:39">
      <c r="AM57939" s="445"/>
    </row>
    <row r="57940" spans="39:39">
      <c r="AM57940" s="445"/>
    </row>
    <row r="57941" spans="39:39">
      <c r="AM57941" s="445"/>
    </row>
    <row r="57942" spans="39:39">
      <c r="AM57942" s="445"/>
    </row>
    <row r="57943" spans="39:39">
      <c r="AM57943" s="445"/>
    </row>
    <row r="57944" spans="39:39">
      <c r="AM57944" s="445"/>
    </row>
    <row r="57945" spans="39:39">
      <c r="AM57945" s="445"/>
    </row>
    <row r="57946" spans="39:39">
      <c r="AM57946" s="445"/>
    </row>
    <row r="57947" spans="39:39">
      <c r="AM57947" s="445"/>
    </row>
    <row r="57948" spans="39:39">
      <c r="AM57948" s="445"/>
    </row>
    <row r="57949" spans="39:39">
      <c r="AM57949" s="445"/>
    </row>
    <row r="57950" spans="39:39">
      <c r="AM57950" s="445"/>
    </row>
    <row r="57951" spans="39:39">
      <c r="AM57951" s="445"/>
    </row>
    <row r="57952" spans="39:39">
      <c r="AM57952" s="445"/>
    </row>
    <row r="57953" spans="39:39">
      <c r="AM57953" s="445"/>
    </row>
    <row r="57954" spans="39:39">
      <c r="AM57954" s="445"/>
    </row>
    <row r="57955" spans="39:39">
      <c r="AM57955" s="445"/>
    </row>
    <row r="57956" spans="39:39">
      <c r="AM57956" s="445"/>
    </row>
    <row r="57957" spans="39:39">
      <c r="AM57957" s="445"/>
    </row>
    <row r="57958" spans="39:39">
      <c r="AM57958" s="445"/>
    </row>
    <row r="57959" spans="39:39">
      <c r="AM57959" s="445"/>
    </row>
    <row r="57960" spans="39:39">
      <c r="AM57960" s="445"/>
    </row>
    <row r="57961" spans="39:39">
      <c r="AM57961" s="445"/>
    </row>
    <row r="57962" spans="39:39">
      <c r="AM57962" s="445"/>
    </row>
    <row r="57963" spans="39:39">
      <c r="AM57963" s="445"/>
    </row>
    <row r="57964" spans="39:39">
      <c r="AM57964" s="445"/>
    </row>
    <row r="57965" spans="39:39">
      <c r="AM57965" s="445"/>
    </row>
    <row r="57966" spans="39:39">
      <c r="AM57966" s="445"/>
    </row>
    <row r="57967" spans="39:39">
      <c r="AM57967" s="445"/>
    </row>
    <row r="57968" spans="39:39">
      <c r="AM57968" s="445"/>
    </row>
    <row r="57969" spans="39:39">
      <c r="AM57969" s="445"/>
    </row>
    <row r="57970" spans="39:39">
      <c r="AM57970" s="445"/>
    </row>
    <row r="57971" spans="39:39">
      <c r="AM57971" s="445"/>
    </row>
    <row r="57972" spans="39:39">
      <c r="AM57972" s="445"/>
    </row>
    <row r="57973" spans="39:39">
      <c r="AM57973" s="445"/>
    </row>
    <row r="57974" spans="39:39">
      <c r="AM57974" s="445"/>
    </row>
    <row r="57975" spans="39:39">
      <c r="AM57975" s="445"/>
    </row>
    <row r="57976" spans="39:39">
      <c r="AM57976" s="445"/>
    </row>
    <row r="57977" spans="39:39">
      <c r="AM57977" s="445"/>
    </row>
    <row r="57978" spans="39:39">
      <c r="AM57978" s="445"/>
    </row>
    <row r="57979" spans="39:39">
      <c r="AM57979" s="445"/>
    </row>
    <row r="57980" spans="39:39">
      <c r="AM57980" s="445"/>
    </row>
    <row r="57981" spans="39:39">
      <c r="AM57981" s="445"/>
    </row>
    <row r="57982" spans="39:39">
      <c r="AM57982" s="445"/>
    </row>
    <row r="57983" spans="39:39">
      <c r="AM57983" s="445"/>
    </row>
    <row r="57984" spans="39:39">
      <c r="AM57984" s="445"/>
    </row>
    <row r="57985" spans="39:39">
      <c r="AM57985" s="445"/>
    </row>
    <row r="57986" spans="39:39">
      <c r="AM57986" s="445"/>
    </row>
    <row r="57987" spans="39:39">
      <c r="AM57987" s="445"/>
    </row>
    <row r="57988" spans="39:39">
      <c r="AM57988" s="445"/>
    </row>
    <row r="57989" spans="39:39">
      <c r="AM57989" s="445"/>
    </row>
    <row r="57990" spans="39:39">
      <c r="AM57990" s="445"/>
    </row>
    <row r="57991" spans="39:39">
      <c r="AM57991" s="445"/>
    </row>
    <row r="57992" spans="39:39">
      <c r="AM57992" s="445"/>
    </row>
    <row r="57993" spans="39:39">
      <c r="AM57993" s="445"/>
    </row>
    <row r="57994" spans="39:39">
      <c r="AM57994" s="445"/>
    </row>
    <row r="57995" spans="39:39">
      <c r="AM57995" s="445"/>
    </row>
    <row r="57996" spans="39:39">
      <c r="AM57996" s="445"/>
    </row>
    <row r="57997" spans="39:39">
      <c r="AM57997" s="445"/>
    </row>
    <row r="57998" spans="39:39">
      <c r="AM57998" s="445"/>
    </row>
    <row r="57999" spans="39:39">
      <c r="AM57999" s="445"/>
    </row>
    <row r="58000" spans="39:39">
      <c r="AM58000" s="445"/>
    </row>
    <row r="58001" spans="39:39">
      <c r="AM58001" s="445"/>
    </row>
    <row r="58002" spans="39:39">
      <c r="AM58002" s="445"/>
    </row>
    <row r="58003" spans="39:39">
      <c r="AM58003" s="445"/>
    </row>
    <row r="58004" spans="39:39">
      <c r="AM58004" s="445"/>
    </row>
    <row r="58005" spans="39:39">
      <c r="AM58005" s="445"/>
    </row>
    <row r="58006" spans="39:39">
      <c r="AM58006" s="445"/>
    </row>
    <row r="58007" spans="39:39">
      <c r="AM58007" s="445"/>
    </row>
    <row r="58008" spans="39:39">
      <c r="AM58008" s="445"/>
    </row>
    <row r="58009" spans="39:39">
      <c r="AM58009" s="445"/>
    </row>
    <row r="58010" spans="39:39">
      <c r="AM58010" s="445"/>
    </row>
    <row r="58011" spans="39:39">
      <c r="AM58011" s="445"/>
    </row>
    <row r="58012" spans="39:39">
      <c r="AM58012" s="445"/>
    </row>
    <row r="58013" spans="39:39">
      <c r="AM58013" s="445"/>
    </row>
    <row r="58014" spans="39:39">
      <c r="AM58014" s="445"/>
    </row>
    <row r="58015" spans="39:39">
      <c r="AM58015" s="445"/>
    </row>
    <row r="58016" spans="39:39">
      <c r="AM58016" s="445"/>
    </row>
    <row r="58017" spans="39:39">
      <c r="AM58017" s="445"/>
    </row>
    <row r="58018" spans="39:39">
      <c r="AM58018" s="445"/>
    </row>
    <row r="58019" spans="39:39">
      <c r="AM58019" s="445"/>
    </row>
    <row r="58020" spans="39:39">
      <c r="AM58020" s="445"/>
    </row>
    <row r="58021" spans="39:39">
      <c r="AM58021" s="445"/>
    </row>
    <row r="58022" spans="39:39">
      <c r="AM58022" s="445"/>
    </row>
    <row r="58023" spans="39:39">
      <c r="AM58023" s="445"/>
    </row>
    <row r="58024" spans="39:39">
      <c r="AM58024" s="445"/>
    </row>
    <row r="58025" spans="39:39">
      <c r="AM58025" s="445"/>
    </row>
    <row r="58026" spans="39:39">
      <c r="AM58026" s="445"/>
    </row>
    <row r="58027" spans="39:39">
      <c r="AM58027" s="445"/>
    </row>
    <row r="58028" spans="39:39">
      <c r="AM58028" s="445"/>
    </row>
    <row r="58029" spans="39:39">
      <c r="AM58029" s="445"/>
    </row>
    <row r="58030" spans="39:39">
      <c r="AM58030" s="445"/>
    </row>
    <row r="58031" spans="39:39">
      <c r="AM58031" s="445"/>
    </row>
    <row r="58032" spans="39:39">
      <c r="AM58032" s="445"/>
    </row>
    <row r="58033" spans="39:39">
      <c r="AM58033" s="445"/>
    </row>
    <row r="58034" spans="39:39">
      <c r="AM58034" s="445"/>
    </row>
    <row r="58035" spans="39:39">
      <c r="AM58035" s="445"/>
    </row>
    <row r="58036" spans="39:39">
      <c r="AM58036" s="445"/>
    </row>
    <row r="58037" spans="39:39">
      <c r="AM58037" s="445"/>
    </row>
    <row r="58038" spans="39:39">
      <c r="AM58038" s="445"/>
    </row>
    <row r="58039" spans="39:39">
      <c r="AM58039" s="445"/>
    </row>
    <row r="58040" spans="39:39">
      <c r="AM58040" s="445"/>
    </row>
    <row r="58041" spans="39:39">
      <c r="AM58041" s="445"/>
    </row>
    <row r="58042" spans="39:39">
      <c r="AM58042" s="445"/>
    </row>
    <row r="58043" spans="39:39">
      <c r="AM58043" s="445"/>
    </row>
    <row r="58044" spans="39:39">
      <c r="AM58044" s="445"/>
    </row>
    <row r="58045" spans="39:39">
      <c r="AM58045" s="445"/>
    </row>
    <row r="58046" spans="39:39">
      <c r="AM58046" s="445"/>
    </row>
    <row r="58047" spans="39:39">
      <c r="AM58047" s="445"/>
    </row>
    <row r="58048" spans="39:39">
      <c r="AM58048" s="445"/>
    </row>
    <row r="58049" spans="39:39">
      <c r="AM58049" s="445"/>
    </row>
    <row r="58050" spans="39:39">
      <c r="AM58050" s="445"/>
    </row>
    <row r="58051" spans="39:39">
      <c r="AM58051" s="445"/>
    </row>
    <row r="58052" spans="39:39">
      <c r="AM58052" s="445"/>
    </row>
    <row r="58053" spans="39:39">
      <c r="AM58053" s="445"/>
    </row>
    <row r="58054" spans="39:39">
      <c r="AM58054" s="445"/>
    </row>
    <row r="58055" spans="39:39">
      <c r="AM58055" s="445"/>
    </row>
    <row r="58056" spans="39:39">
      <c r="AM58056" s="445"/>
    </row>
    <row r="58057" spans="39:39">
      <c r="AM58057" s="445"/>
    </row>
    <row r="58058" spans="39:39">
      <c r="AM58058" s="445"/>
    </row>
    <row r="58059" spans="39:39">
      <c r="AM58059" s="445"/>
    </row>
    <row r="58060" spans="39:39">
      <c r="AM58060" s="445"/>
    </row>
    <row r="58061" spans="39:39">
      <c r="AM58061" s="445"/>
    </row>
    <row r="58062" spans="39:39">
      <c r="AM58062" s="445"/>
    </row>
    <row r="58063" spans="39:39">
      <c r="AM58063" s="445"/>
    </row>
    <row r="58064" spans="39:39">
      <c r="AM58064" s="445"/>
    </row>
    <row r="58065" spans="39:39">
      <c r="AM58065" s="445"/>
    </row>
    <row r="58066" spans="39:39">
      <c r="AM58066" s="445"/>
    </row>
    <row r="58067" spans="39:39">
      <c r="AM58067" s="445"/>
    </row>
    <row r="58068" spans="39:39">
      <c r="AM58068" s="445"/>
    </row>
    <row r="58069" spans="39:39">
      <c r="AM58069" s="445"/>
    </row>
    <row r="58070" spans="39:39">
      <c r="AM58070" s="445"/>
    </row>
    <row r="58071" spans="39:39">
      <c r="AM58071" s="445"/>
    </row>
    <row r="58072" spans="39:39">
      <c r="AM58072" s="445"/>
    </row>
    <row r="58073" spans="39:39">
      <c r="AM58073" s="445"/>
    </row>
    <row r="58074" spans="39:39">
      <c r="AM58074" s="445"/>
    </row>
    <row r="58075" spans="39:39">
      <c r="AM58075" s="445"/>
    </row>
    <row r="58076" spans="39:39">
      <c r="AM58076" s="445"/>
    </row>
    <row r="58077" spans="39:39">
      <c r="AM58077" s="445"/>
    </row>
    <row r="58078" spans="39:39">
      <c r="AM58078" s="445"/>
    </row>
    <row r="58079" spans="39:39">
      <c r="AM58079" s="445"/>
    </row>
    <row r="58080" spans="39:39">
      <c r="AM58080" s="445"/>
    </row>
    <row r="58081" spans="39:39">
      <c r="AM58081" s="445"/>
    </row>
    <row r="58082" spans="39:39">
      <c r="AM58082" s="445"/>
    </row>
    <row r="58083" spans="39:39">
      <c r="AM58083" s="445"/>
    </row>
    <row r="58084" spans="39:39">
      <c r="AM58084" s="445"/>
    </row>
    <row r="58085" spans="39:39">
      <c r="AM58085" s="445"/>
    </row>
    <row r="58086" spans="39:39">
      <c r="AM58086" s="445"/>
    </row>
    <row r="58087" spans="39:39">
      <c r="AM58087" s="445"/>
    </row>
    <row r="58088" spans="39:39">
      <c r="AM58088" s="445"/>
    </row>
    <row r="58089" spans="39:39">
      <c r="AM58089" s="445"/>
    </row>
    <row r="58090" spans="39:39">
      <c r="AM58090" s="445"/>
    </row>
    <row r="58091" spans="39:39">
      <c r="AM58091" s="445"/>
    </row>
    <row r="58092" spans="39:39">
      <c r="AM58092" s="445"/>
    </row>
    <row r="58093" spans="39:39">
      <c r="AM58093" s="445"/>
    </row>
    <row r="58094" spans="39:39">
      <c r="AM58094" s="445"/>
    </row>
    <row r="58095" spans="39:39">
      <c r="AM58095" s="445"/>
    </row>
    <row r="58096" spans="39:39">
      <c r="AM58096" s="445"/>
    </row>
    <row r="58097" spans="39:39">
      <c r="AM58097" s="445"/>
    </row>
    <row r="58098" spans="39:39">
      <c r="AM58098" s="445"/>
    </row>
    <row r="58099" spans="39:39">
      <c r="AM58099" s="445"/>
    </row>
    <row r="58100" spans="39:39">
      <c r="AM58100" s="445"/>
    </row>
    <row r="58101" spans="39:39">
      <c r="AM58101" s="445"/>
    </row>
    <row r="58102" spans="39:39">
      <c r="AM58102" s="445"/>
    </row>
    <row r="58103" spans="39:39">
      <c r="AM58103" s="445"/>
    </row>
    <row r="58104" spans="39:39">
      <c r="AM58104" s="445"/>
    </row>
    <row r="58105" spans="39:39">
      <c r="AM58105" s="445"/>
    </row>
    <row r="58106" spans="39:39">
      <c r="AM58106" s="445"/>
    </row>
    <row r="58107" spans="39:39">
      <c r="AM58107" s="445"/>
    </row>
    <row r="58108" spans="39:39">
      <c r="AM58108" s="445"/>
    </row>
    <row r="58109" spans="39:39">
      <c r="AM58109" s="445"/>
    </row>
    <row r="58110" spans="39:39">
      <c r="AM58110" s="445"/>
    </row>
    <row r="58111" spans="39:39">
      <c r="AM58111" s="445"/>
    </row>
    <row r="58112" spans="39:39">
      <c r="AM58112" s="445"/>
    </row>
    <row r="58113" spans="39:39">
      <c r="AM58113" s="445"/>
    </row>
    <row r="58114" spans="39:39">
      <c r="AM58114" s="445"/>
    </row>
    <row r="58115" spans="39:39">
      <c r="AM58115" s="445"/>
    </row>
    <row r="58116" spans="39:39">
      <c r="AM58116" s="445"/>
    </row>
    <row r="58117" spans="39:39">
      <c r="AM58117" s="445"/>
    </row>
    <row r="58118" spans="39:39">
      <c r="AM58118" s="445"/>
    </row>
    <row r="58119" spans="39:39">
      <c r="AM58119" s="445"/>
    </row>
    <row r="58120" spans="39:39">
      <c r="AM58120" s="445"/>
    </row>
    <row r="58121" spans="39:39">
      <c r="AM58121" s="445"/>
    </row>
    <row r="58122" spans="39:39">
      <c r="AM58122" s="445"/>
    </row>
    <row r="58123" spans="39:39">
      <c r="AM58123" s="445"/>
    </row>
    <row r="58124" spans="39:39">
      <c r="AM58124" s="445"/>
    </row>
    <row r="58125" spans="39:39">
      <c r="AM58125" s="445"/>
    </row>
    <row r="58126" spans="39:39">
      <c r="AM58126" s="445"/>
    </row>
    <row r="58127" spans="39:39">
      <c r="AM58127" s="445"/>
    </row>
    <row r="58128" spans="39:39">
      <c r="AM58128" s="445"/>
    </row>
    <row r="58129" spans="39:39">
      <c r="AM58129" s="445"/>
    </row>
    <row r="58130" spans="39:39">
      <c r="AM58130" s="445"/>
    </row>
    <row r="58131" spans="39:39">
      <c r="AM58131" s="445"/>
    </row>
    <row r="58132" spans="39:39">
      <c r="AM58132" s="445"/>
    </row>
    <row r="58133" spans="39:39">
      <c r="AM58133" s="445"/>
    </row>
    <row r="58134" spans="39:39">
      <c r="AM58134" s="445"/>
    </row>
    <row r="58135" spans="39:39">
      <c r="AM58135" s="445"/>
    </row>
    <row r="58136" spans="39:39">
      <c r="AM58136" s="445"/>
    </row>
    <row r="58137" spans="39:39">
      <c r="AM58137" s="445"/>
    </row>
    <row r="58138" spans="39:39">
      <c r="AM58138" s="445"/>
    </row>
    <row r="58139" spans="39:39">
      <c r="AM58139" s="445"/>
    </row>
    <row r="58140" spans="39:39">
      <c r="AM58140" s="445"/>
    </row>
    <row r="58141" spans="39:39">
      <c r="AM58141" s="445"/>
    </row>
    <row r="58142" spans="39:39">
      <c r="AM58142" s="445"/>
    </row>
    <row r="58143" spans="39:39">
      <c r="AM58143" s="445"/>
    </row>
    <row r="58144" spans="39:39">
      <c r="AM58144" s="445"/>
    </row>
    <row r="58145" spans="39:39">
      <c r="AM58145" s="445"/>
    </row>
    <row r="58146" spans="39:39">
      <c r="AM58146" s="445"/>
    </row>
    <row r="58147" spans="39:39">
      <c r="AM58147" s="445"/>
    </row>
    <row r="58148" spans="39:39">
      <c r="AM58148" s="445"/>
    </row>
    <row r="58149" spans="39:39">
      <c r="AM58149" s="445"/>
    </row>
    <row r="58150" spans="39:39">
      <c r="AM58150" s="445"/>
    </row>
    <row r="58151" spans="39:39">
      <c r="AM58151" s="445"/>
    </row>
    <row r="58152" spans="39:39">
      <c r="AM58152" s="445"/>
    </row>
    <row r="58153" spans="39:39">
      <c r="AM58153" s="445"/>
    </row>
    <row r="58154" spans="39:39">
      <c r="AM58154" s="445"/>
    </row>
    <row r="58155" spans="39:39">
      <c r="AM58155" s="445"/>
    </row>
    <row r="58156" spans="39:39">
      <c r="AM58156" s="445"/>
    </row>
    <row r="58157" spans="39:39">
      <c r="AM58157" s="445"/>
    </row>
    <row r="58158" spans="39:39">
      <c r="AM58158" s="445"/>
    </row>
    <row r="58159" spans="39:39">
      <c r="AM58159" s="445"/>
    </row>
    <row r="58160" spans="39:39">
      <c r="AM58160" s="445"/>
    </row>
    <row r="58161" spans="39:39">
      <c r="AM58161" s="445"/>
    </row>
    <row r="58162" spans="39:39">
      <c r="AM58162" s="445"/>
    </row>
    <row r="58163" spans="39:39">
      <c r="AM58163" s="445"/>
    </row>
    <row r="58164" spans="39:39">
      <c r="AM58164" s="445"/>
    </row>
    <row r="58165" spans="39:39">
      <c r="AM58165" s="445"/>
    </row>
    <row r="58166" spans="39:39">
      <c r="AM58166" s="445"/>
    </row>
    <row r="58167" spans="39:39">
      <c r="AM58167" s="445"/>
    </row>
    <row r="58168" spans="39:39">
      <c r="AM58168" s="445"/>
    </row>
    <row r="58169" spans="39:39">
      <c r="AM58169" s="445"/>
    </row>
    <row r="58170" spans="39:39">
      <c r="AM58170" s="445"/>
    </row>
    <row r="58171" spans="39:39">
      <c r="AM58171" s="445"/>
    </row>
    <row r="58172" spans="39:39">
      <c r="AM58172" s="445"/>
    </row>
    <row r="58173" spans="39:39">
      <c r="AM58173" s="445"/>
    </row>
    <row r="58174" spans="39:39">
      <c r="AM58174" s="445"/>
    </row>
    <row r="58175" spans="39:39">
      <c r="AM58175" s="445"/>
    </row>
    <row r="58176" spans="39:39">
      <c r="AM58176" s="445"/>
    </row>
    <row r="58177" spans="39:39">
      <c r="AM58177" s="445"/>
    </row>
    <row r="58178" spans="39:39">
      <c r="AM58178" s="445"/>
    </row>
    <row r="58179" spans="39:39">
      <c r="AM58179" s="445"/>
    </row>
    <row r="58180" spans="39:39">
      <c r="AM58180" s="445"/>
    </row>
    <row r="58181" spans="39:39">
      <c r="AM58181" s="445"/>
    </row>
    <row r="58182" spans="39:39">
      <c r="AM58182" s="445"/>
    </row>
    <row r="58183" spans="39:39">
      <c r="AM58183" s="445"/>
    </row>
    <row r="58184" spans="39:39">
      <c r="AM58184" s="445"/>
    </row>
    <row r="58185" spans="39:39">
      <c r="AM58185" s="445"/>
    </row>
    <row r="58186" spans="39:39">
      <c r="AM58186" s="445"/>
    </row>
    <row r="58187" spans="39:39">
      <c r="AM58187" s="445"/>
    </row>
    <row r="58188" spans="39:39">
      <c r="AM58188" s="445"/>
    </row>
    <row r="58189" spans="39:39">
      <c r="AM58189" s="445"/>
    </row>
    <row r="58190" spans="39:39">
      <c r="AM58190" s="445"/>
    </row>
    <row r="58191" spans="39:39">
      <c r="AM58191" s="445"/>
    </row>
    <row r="58192" spans="39:39">
      <c r="AM58192" s="445"/>
    </row>
    <row r="58193" spans="39:39">
      <c r="AM58193" s="445"/>
    </row>
    <row r="58194" spans="39:39">
      <c r="AM58194" s="445"/>
    </row>
    <row r="58195" spans="39:39">
      <c r="AM58195" s="445"/>
    </row>
    <row r="58196" spans="39:39">
      <c r="AM58196" s="445"/>
    </row>
    <row r="58197" spans="39:39">
      <c r="AM58197" s="445"/>
    </row>
    <row r="58198" spans="39:39">
      <c r="AM58198" s="445"/>
    </row>
    <row r="58199" spans="39:39">
      <c r="AM58199" s="445"/>
    </row>
    <row r="58200" spans="39:39">
      <c r="AM58200" s="445"/>
    </row>
    <row r="58201" spans="39:39">
      <c r="AM58201" s="445"/>
    </row>
    <row r="58202" spans="39:39">
      <c r="AM58202" s="445"/>
    </row>
    <row r="58203" spans="39:39">
      <c r="AM58203" s="445"/>
    </row>
    <row r="58204" spans="39:39">
      <c r="AM58204" s="445"/>
    </row>
    <row r="58205" spans="39:39">
      <c r="AM58205" s="445"/>
    </row>
    <row r="58206" spans="39:39">
      <c r="AM58206" s="445"/>
    </row>
    <row r="58207" spans="39:39">
      <c r="AM58207" s="445"/>
    </row>
    <row r="58208" spans="39:39">
      <c r="AM58208" s="445"/>
    </row>
    <row r="58209" spans="39:39">
      <c r="AM58209" s="445"/>
    </row>
    <row r="58210" spans="39:39">
      <c r="AM58210" s="445"/>
    </row>
    <row r="58211" spans="39:39">
      <c r="AM58211" s="445"/>
    </row>
    <row r="58212" spans="39:39">
      <c r="AM58212" s="445"/>
    </row>
    <row r="58213" spans="39:39">
      <c r="AM58213" s="445"/>
    </row>
    <row r="58214" spans="39:39">
      <c r="AM58214" s="445"/>
    </row>
    <row r="58215" spans="39:39">
      <c r="AM58215" s="445"/>
    </row>
    <row r="58216" spans="39:39">
      <c r="AM58216" s="445"/>
    </row>
    <row r="58217" spans="39:39">
      <c r="AM58217" s="445"/>
    </row>
    <row r="58218" spans="39:39">
      <c r="AM58218" s="445"/>
    </row>
    <row r="58219" spans="39:39">
      <c r="AM58219" s="445"/>
    </row>
    <row r="58220" spans="39:39">
      <c r="AM58220" s="445"/>
    </row>
    <row r="58221" spans="39:39">
      <c r="AM58221" s="445"/>
    </row>
    <row r="58222" spans="39:39">
      <c r="AM58222" s="445"/>
    </row>
    <row r="58223" spans="39:39">
      <c r="AM58223" s="445"/>
    </row>
    <row r="58224" spans="39:39">
      <c r="AM58224" s="445"/>
    </row>
    <row r="58225" spans="39:39">
      <c r="AM58225" s="445"/>
    </row>
    <row r="58226" spans="39:39">
      <c r="AM58226" s="445"/>
    </row>
    <row r="58227" spans="39:39">
      <c r="AM58227" s="445"/>
    </row>
    <row r="58228" spans="39:39">
      <c r="AM58228" s="445"/>
    </row>
    <row r="58229" spans="39:39">
      <c r="AM58229" s="445"/>
    </row>
    <row r="58230" spans="39:39">
      <c r="AM58230" s="445"/>
    </row>
    <row r="58231" spans="39:39">
      <c r="AM58231" s="445"/>
    </row>
    <row r="58232" spans="39:39">
      <c r="AM58232" s="445"/>
    </row>
    <row r="58233" spans="39:39">
      <c r="AM58233" s="445"/>
    </row>
    <row r="58234" spans="39:39">
      <c r="AM58234" s="445"/>
    </row>
    <row r="58235" spans="39:39">
      <c r="AM58235" s="445"/>
    </row>
    <row r="58236" spans="39:39">
      <c r="AM58236" s="445"/>
    </row>
    <row r="58237" spans="39:39">
      <c r="AM58237" s="445"/>
    </row>
    <row r="58238" spans="39:39">
      <c r="AM58238" s="445"/>
    </row>
    <row r="58239" spans="39:39">
      <c r="AM58239" s="445"/>
    </row>
    <row r="58240" spans="39:39">
      <c r="AM58240" s="445"/>
    </row>
    <row r="58241" spans="39:39">
      <c r="AM58241" s="445"/>
    </row>
    <row r="58242" spans="39:39">
      <c r="AM58242" s="445"/>
    </row>
    <row r="58243" spans="39:39">
      <c r="AM58243" s="445"/>
    </row>
    <row r="58244" spans="39:39">
      <c r="AM58244" s="445"/>
    </row>
    <row r="58245" spans="39:39">
      <c r="AM58245" s="445"/>
    </row>
    <row r="58246" spans="39:39">
      <c r="AM58246" s="445"/>
    </row>
    <row r="58247" spans="39:39">
      <c r="AM58247" s="445"/>
    </row>
    <row r="58248" spans="39:39">
      <c r="AM58248" s="445"/>
    </row>
    <row r="58249" spans="39:39">
      <c r="AM58249" s="445"/>
    </row>
    <row r="58250" spans="39:39">
      <c r="AM58250" s="445"/>
    </row>
    <row r="58251" spans="39:39">
      <c r="AM58251" s="445"/>
    </row>
    <row r="58252" spans="39:39">
      <c r="AM58252" s="445"/>
    </row>
    <row r="58253" spans="39:39">
      <c r="AM58253" s="445"/>
    </row>
    <row r="58254" spans="39:39">
      <c r="AM58254" s="445"/>
    </row>
    <row r="58255" spans="39:39">
      <c r="AM58255" s="445"/>
    </row>
    <row r="58256" spans="39:39">
      <c r="AM58256" s="445"/>
    </row>
    <row r="58257" spans="39:39">
      <c r="AM58257" s="445"/>
    </row>
    <row r="58258" spans="39:39">
      <c r="AM58258" s="445"/>
    </row>
    <row r="58259" spans="39:39">
      <c r="AM58259" s="445"/>
    </row>
    <row r="58260" spans="39:39">
      <c r="AM58260" s="445"/>
    </row>
    <row r="58261" spans="39:39">
      <c r="AM58261" s="445"/>
    </row>
    <row r="58262" spans="39:39">
      <c r="AM58262" s="445"/>
    </row>
    <row r="58263" spans="39:39">
      <c r="AM58263" s="445"/>
    </row>
    <row r="58264" spans="39:39">
      <c r="AM58264" s="445"/>
    </row>
    <row r="58265" spans="39:39">
      <c r="AM58265" s="445"/>
    </row>
    <row r="58266" spans="39:39">
      <c r="AM58266" s="445"/>
    </row>
    <row r="58267" spans="39:39">
      <c r="AM58267" s="445"/>
    </row>
    <row r="58268" spans="39:39">
      <c r="AM58268" s="445"/>
    </row>
    <row r="58269" spans="39:39">
      <c r="AM58269" s="445"/>
    </row>
    <row r="58270" spans="39:39">
      <c r="AM58270" s="445"/>
    </row>
    <row r="58271" spans="39:39">
      <c r="AM58271" s="445"/>
    </row>
    <row r="58272" spans="39:39">
      <c r="AM58272" s="445"/>
    </row>
    <row r="58273" spans="39:39">
      <c r="AM58273" s="445"/>
    </row>
    <row r="58274" spans="39:39">
      <c r="AM58274" s="445"/>
    </row>
    <row r="58275" spans="39:39">
      <c r="AM58275" s="445"/>
    </row>
    <row r="58276" spans="39:39">
      <c r="AM58276" s="445"/>
    </row>
    <row r="58277" spans="39:39">
      <c r="AM58277" s="445"/>
    </row>
    <row r="58278" spans="39:39">
      <c r="AM58278" s="445"/>
    </row>
    <row r="58279" spans="39:39">
      <c r="AM58279" s="445"/>
    </row>
    <row r="58280" spans="39:39">
      <c r="AM58280" s="445"/>
    </row>
    <row r="58281" spans="39:39">
      <c r="AM58281" s="445"/>
    </row>
    <row r="58282" spans="39:39">
      <c r="AM58282" s="445"/>
    </row>
    <row r="58283" spans="39:39">
      <c r="AM58283" s="445"/>
    </row>
    <row r="58284" spans="39:39">
      <c r="AM58284" s="445"/>
    </row>
    <row r="58285" spans="39:39">
      <c r="AM58285" s="445"/>
    </row>
    <row r="58286" spans="39:39">
      <c r="AM58286" s="445"/>
    </row>
    <row r="58287" spans="39:39">
      <c r="AM58287" s="445"/>
    </row>
    <row r="58288" spans="39:39">
      <c r="AM58288" s="445"/>
    </row>
    <row r="58289" spans="39:39">
      <c r="AM58289" s="445"/>
    </row>
    <row r="58290" spans="39:39">
      <c r="AM58290" s="445"/>
    </row>
    <row r="58291" spans="39:39">
      <c r="AM58291" s="445"/>
    </row>
    <row r="58292" spans="39:39">
      <c r="AM58292" s="445"/>
    </row>
    <row r="58293" spans="39:39">
      <c r="AM58293" s="445"/>
    </row>
    <row r="58294" spans="39:39">
      <c r="AM58294" s="445"/>
    </row>
    <row r="58295" spans="39:39">
      <c r="AM58295" s="445"/>
    </row>
    <row r="58296" spans="39:39">
      <c r="AM58296" s="445"/>
    </row>
    <row r="58297" spans="39:39">
      <c r="AM58297" s="445"/>
    </row>
    <row r="58298" spans="39:39">
      <c r="AM58298" s="445"/>
    </row>
    <row r="58299" spans="39:39">
      <c r="AM58299" s="445"/>
    </row>
    <row r="58300" spans="39:39">
      <c r="AM58300" s="445"/>
    </row>
    <row r="58301" spans="39:39">
      <c r="AM58301" s="445"/>
    </row>
    <row r="58302" spans="39:39">
      <c r="AM58302" s="445"/>
    </row>
    <row r="58303" spans="39:39">
      <c r="AM58303" s="445"/>
    </row>
    <row r="58304" spans="39:39">
      <c r="AM58304" s="445"/>
    </row>
    <row r="58305" spans="39:39">
      <c r="AM58305" s="445"/>
    </row>
    <row r="58306" spans="39:39">
      <c r="AM58306" s="445"/>
    </row>
    <row r="58307" spans="39:39">
      <c r="AM58307" s="445"/>
    </row>
    <row r="58308" spans="39:39">
      <c r="AM58308" s="445"/>
    </row>
    <row r="58309" spans="39:39">
      <c r="AM58309" s="445"/>
    </row>
    <row r="58310" spans="39:39">
      <c r="AM58310" s="445"/>
    </row>
    <row r="58311" spans="39:39">
      <c r="AM58311" s="445"/>
    </row>
    <row r="58312" spans="39:39">
      <c r="AM58312" s="445"/>
    </row>
    <row r="58313" spans="39:39">
      <c r="AM58313" s="445"/>
    </row>
    <row r="58314" spans="39:39">
      <c r="AM58314" s="445"/>
    </row>
    <row r="58315" spans="39:39">
      <c r="AM58315" s="445"/>
    </row>
    <row r="58316" spans="39:39">
      <c r="AM58316" s="445"/>
    </row>
    <row r="58317" spans="39:39">
      <c r="AM58317" s="445"/>
    </row>
    <row r="58318" spans="39:39">
      <c r="AM58318" s="445"/>
    </row>
    <row r="58319" spans="39:39">
      <c r="AM58319" s="445"/>
    </row>
    <row r="58320" spans="39:39">
      <c r="AM58320" s="445"/>
    </row>
    <row r="58321" spans="39:39">
      <c r="AM58321" s="445"/>
    </row>
    <row r="58322" spans="39:39">
      <c r="AM58322" s="445"/>
    </row>
    <row r="58323" spans="39:39">
      <c r="AM58323" s="445"/>
    </row>
    <row r="58324" spans="39:39">
      <c r="AM58324" s="445"/>
    </row>
    <row r="58325" spans="39:39">
      <c r="AM58325" s="445"/>
    </row>
    <row r="58326" spans="39:39">
      <c r="AM58326" s="445"/>
    </row>
    <row r="58327" spans="39:39">
      <c r="AM58327" s="445"/>
    </row>
    <row r="58328" spans="39:39">
      <c r="AM58328" s="445"/>
    </row>
    <row r="58329" spans="39:39">
      <c r="AM58329" s="445"/>
    </row>
    <row r="58330" spans="39:39">
      <c r="AM58330" s="445"/>
    </row>
    <row r="58331" spans="39:39">
      <c r="AM58331" s="445"/>
    </row>
    <row r="58332" spans="39:39">
      <c r="AM58332" s="445"/>
    </row>
    <row r="58333" spans="39:39">
      <c r="AM58333" s="445"/>
    </row>
    <row r="58334" spans="39:39">
      <c r="AM58334" s="445"/>
    </row>
    <row r="58335" spans="39:39">
      <c r="AM58335" s="445"/>
    </row>
    <row r="58336" spans="39:39">
      <c r="AM58336" s="445"/>
    </row>
    <row r="58337" spans="39:39">
      <c r="AM58337" s="445"/>
    </row>
    <row r="58338" spans="39:39">
      <c r="AM58338" s="445"/>
    </row>
    <row r="58339" spans="39:39">
      <c r="AM58339" s="445"/>
    </row>
    <row r="58340" spans="39:39">
      <c r="AM58340" s="445"/>
    </row>
    <row r="58341" spans="39:39">
      <c r="AM58341" s="445"/>
    </row>
    <row r="58342" spans="39:39">
      <c r="AM58342" s="445"/>
    </row>
    <row r="58343" spans="39:39">
      <c r="AM58343" s="445"/>
    </row>
    <row r="58344" spans="39:39">
      <c r="AM58344" s="445"/>
    </row>
    <row r="58345" spans="39:39">
      <c r="AM58345" s="445"/>
    </row>
    <row r="58346" spans="39:39">
      <c r="AM58346" s="445"/>
    </row>
    <row r="58347" spans="39:39">
      <c r="AM58347" s="445"/>
    </row>
    <row r="58348" spans="39:39">
      <c r="AM58348" s="445"/>
    </row>
    <row r="58349" spans="39:39">
      <c r="AM58349" s="445"/>
    </row>
    <row r="58350" spans="39:39">
      <c r="AM58350" s="445"/>
    </row>
    <row r="58351" spans="39:39">
      <c r="AM58351" s="445"/>
    </row>
    <row r="58352" spans="39:39">
      <c r="AM58352" s="445"/>
    </row>
    <row r="58353" spans="39:39">
      <c r="AM58353" s="445"/>
    </row>
    <row r="58354" spans="39:39">
      <c r="AM58354" s="445"/>
    </row>
    <row r="58355" spans="39:39">
      <c r="AM58355" s="445"/>
    </row>
    <row r="58356" spans="39:39">
      <c r="AM58356" s="445"/>
    </row>
    <row r="58357" spans="39:39">
      <c r="AM58357" s="445"/>
    </row>
    <row r="58358" spans="39:39">
      <c r="AM58358" s="445"/>
    </row>
    <row r="58359" spans="39:39">
      <c r="AM58359" s="445"/>
    </row>
    <row r="58360" spans="39:39">
      <c r="AM58360" s="445"/>
    </row>
    <row r="58361" spans="39:39">
      <c r="AM58361" s="445"/>
    </row>
    <row r="58362" spans="39:39">
      <c r="AM58362" s="445"/>
    </row>
    <row r="58363" spans="39:39">
      <c r="AM58363" s="445"/>
    </row>
    <row r="58364" spans="39:39">
      <c r="AM58364" s="445"/>
    </row>
    <row r="58365" spans="39:39">
      <c r="AM58365" s="445"/>
    </row>
    <row r="58366" spans="39:39">
      <c r="AM58366" s="445"/>
    </row>
    <row r="58367" spans="39:39">
      <c r="AM58367" s="445"/>
    </row>
    <row r="58368" spans="39:39">
      <c r="AM58368" s="445"/>
    </row>
    <row r="58369" spans="39:39">
      <c r="AM58369" s="445"/>
    </row>
    <row r="58370" spans="39:39">
      <c r="AM58370" s="445"/>
    </row>
    <row r="58371" spans="39:39">
      <c r="AM58371" s="445"/>
    </row>
    <row r="58372" spans="39:39">
      <c r="AM58372" s="445"/>
    </row>
    <row r="58373" spans="39:39">
      <c r="AM58373" s="445"/>
    </row>
    <row r="58374" spans="39:39">
      <c r="AM58374" s="445"/>
    </row>
    <row r="58375" spans="39:39">
      <c r="AM58375" s="445"/>
    </row>
    <row r="58376" spans="39:39">
      <c r="AM58376" s="445"/>
    </row>
    <row r="58377" spans="39:39">
      <c r="AM58377" s="445"/>
    </row>
    <row r="58378" spans="39:39">
      <c r="AM58378" s="445"/>
    </row>
    <row r="58379" spans="39:39">
      <c r="AM58379" s="445"/>
    </row>
    <row r="58380" spans="39:39">
      <c r="AM58380" s="445"/>
    </row>
    <row r="58381" spans="39:39">
      <c r="AM58381" s="445"/>
    </row>
    <row r="58382" spans="39:39">
      <c r="AM58382" s="445"/>
    </row>
    <row r="58383" spans="39:39">
      <c r="AM58383" s="445"/>
    </row>
    <row r="58384" spans="39:39">
      <c r="AM58384" s="445"/>
    </row>
    <row r="58385" spans="39:39">
      <c r="AM58385" s="445"/>
    </row>
    <row r="58386" spans="39:39">
      <c r="AM58386" s="445"/>
    </row>
    <row r="58387" spans="39:39">
      <c r="AM58387" s="445"/>
    </row>
    <row r="58388" spans="39:39">
      <c r="AM58388" s="445"/>
    </row>
    <row r="58389" spans="39:39">
      <c r="AM58389" s="445"/>
    </row>
    <row r="58390" spans="39:39">
      <c r="AM58390" s="445"/>
    </row>
    <row r="58391" spans="39:39">
      <c r="AM58391" s="445"/>
    </row>
    <row r="58392" spans="39:39">
      <c r="AM58392" s="445"/>
    </row>
    <row r="58393" spans="39:39">
      <c r="AM58393" s="445"/>
    </row>
    <row r="58394" spans="39:39">
      <c r="AM58394" s="445"/>
    </row>
    <row r="58395" spans="39:39">
      <c r="AM58395" s="445"/>
    </row>
    <row r="58396" spans="39:39">
      <c r="AM58396" s="445"/>
    </row>
    <row r="58397" spans="39:39">
      <c r="AM58397" s="445"/>
    </row>
    <row r="58398" spans="39:39">
      <c r="AM58398" s="445"/>
    </row>
    <row r="58399" spans="39:39">
      <c r="AM58399" s="445"/>
    </row>
    <row r="58400" spans="39:39">
      <c r="AM58400" s="445"/>
    </row>
    <row r="58401" spans="39:39">
      <c r="AM58401" s="445"/>
    </row>
    <row r="58402" spans="39:39">
      <c r="AM58402" s="445"/>
    </row>
    <row r="58403" spans="39:39">
      <c r="AM58403" s="445"/>
    </row>
    <row r="58404" spans="39:39">
      <c r="AM58404" s="445"/>
    </row>
    <row r="58405" spans="39:39">
      <c r="AM58405" s="445"/>
    </row>
    <row r="58406" spans="39:39">
      <c r="AM58406" s="445"/>
    </row>
    <row r="58407" spans="39:39">
      <c r="AM58407" s="445"/>
    </row>
    <row r="58408" spans="39:39">
      <c r="AM58408" s="445"/>
    </row>
    <row r="58409" spans="39:39">
      <c r="AM58409" s="445"/>
    </row>
    <row r="58410" spans="39:39">
      <c r="AM58410" s="445"/>
    </row>
    <row r="58411" spans="39:39">
      <c r="AM58411" s="445"/>
    </row>
    <row r="58412" spans="39:39">
      <c r="AM58412" s="445"/>
    </row>
    <row r="58413" spans="39:39">
      <c r="AM58413" s="445"/>
    </row>
    <row r="58414" spans="39:39">
      <c r="AM58414" s="445"/>
    </row>
    <row r="58415" spans="39:39">
      <c r="AM58415" s="445"/>
    </row>
    <row r="58416" spans="39:39">
      <c r="AM58416" s="445"/>
    </row>
    <row r="58417" spans="39:39">
      <c r="AM58417" s="445"/>
    </row>
    <row r="58418" spans="39:39">
      <c r="AM58418" s="445"/>
    </row>
    <row r="58419" spans="39:39">
      <c r="AM58419" s="445"/>
    </row>
    <row r="58420" spans="39:39">
      <c r="AM58420" s="445"/>
    </row>
    <row r="58421" spans="39:39">
      <c r="AM58421" s="445"/>
    </row>
    <row r="58422" spans="39:39">
      <c r="AM58422" s="445"/>
    </row>
    <row r="58423" spans="39:39">
      <c r="AM58423" s="445"/>
    </row>
    <row r="58424" spans="39:39">
      <c r="AM58424" s="445"/>
    </row>
    <row r="58425" spans="39:39">
      <c r="AM58425" s="445"/>
    </row>
    <row r="58426" spans="39:39">
      <c r="AM58426" s="445"/>
    </row>
    <row r="58427" spans="39:39">
      <c r="AM58427" s="445"/>
    </row>
    <row r="58428" spans="39:39">
      <c r="AM58428" s="445"/>
    </row>
    <row r="58429" spans="39:39">
      <c r="AM58429" s="445"/>
    </row>
    <row r="58430" spans="39:39">
      <c r="AM58430" s="445"/>
    </row>
    <row r="58431" spans="39:39">
      <c r="AM58431" s="445"/>
    </row>
    <row r="58432" spans="39:39">
      <c r="AM58432" s="445"/>
    </row>
    <row r="58433" spans="39:39">
      <c r="AM58433" s="445"/>
    </row>
    <row r="58434" spans="39:39">
      <c r="AM58434" s="445"/>
    </row>
    <row r="58435" spans="39:39">
      <c r="AM58435" s="445"/>
    </row>
    <row r="58436" spans="39:39">
      <c r="AM58436" s="445"/>
    </row>
    <row r="58437" spans="39:39">
      <c r="AM58437" s="445"/>
    </row>
    <row r="58438" spans="39:39">
      <c r="AM58438" s="445"/>
    </row>
    <row r="58439" spans="39:39">
      <c r="AM58439" s="445"/>
    </row>
    <row r="58440" spans="39:39">
      <c r="AM58440" s="445"/>
    </row>
    <row r="58441" spans="39:39">
      <c r="AM58441" s="445"/>
    </row>
    <row r="58442" spans="39:39">
      <c r="AM58442" s="445"/>
    </row>
    <row r="58443" spans="39:39">
      <c r="AM58443" s="445"/>
    </row>
    <row r="58444" spans="39:39">
      <c r="AM58444" s="445"/>
    </row>
    <row r="58445" spans="39:39">
      <c r="AM58445" s="445"/>
    </row>
    <row r="58446" spans="39:39">
      <c r="AM58446" s="445"/>
    </row>
    <row r="58447" spans="39:39">
      <c r="AM58447" s="445"/>
    </row>
    <row r="58448" spans="39:39">
      <c r="AM58448" s="445"/>
    </row>
    <row r="58449" spans="39:39">
      <c r="AM58449" s="445"/>
    </row>
    <row r="58450" spans="39:39">
      <c r="AM58450" s="445"/>
    </row>
    <row r="58451" spans="39:39">
      <c r="AM58451" s="445"/>
    </row>
    <row r="58452" spans="39:39">
      <c r="AM58452" s="445"/>
    </row>
    <row r="58453" spans="39:39">
      <c r="AM58453" s="445"/>
    </row>
    <row r="58454" spans="39:39">
      <c r="AM58454" s="445"/>
    </row>
    <row r="58455" spans="39:39">
      <c r="AM58455" s="445"/>
    </row>
    <row r="58456" spans="39:39">
      <c r="AM58456" s="445"/>
    </row>
    <row r="58457" spans="39:39">
      <c r="AM58457" s="445"/>
    </row>
    <row r="58458" spans="39:39">
      <c r="AM58458" s="445"/>
    </row>
    <row r="58459" spans="39:39">
      <c r="AM58459" s="445"/>
    </row>
    <row r="58460" spans="39:39">
      <c r="AM58460" s="445"/>
    </row>
    <row r="58461" spans="39:39">
      <c r="AM58461" s="445"/>
    </row>
    <row r="58462" spans="39:39">
      <c r="AM58462" s="445"/>
    </row>
    <row r="58463" spans="39:39">
      <c r="AM58463" s="445"/>
    </row>
    <row r="58464" spans="39:39">
      <c r="AM58464" s="445"/>
    </row>
    <row r="58465" spans="39:39">
      <c r="AM58465" s="445"/>
    </row>
    <row r="58466" spans="39:39">
      <c r="AM58466" s="445"/>
    </row>
    <row r="58467" spans="39:39">
      <c r="AM58467" s="445"/>
    </row>
    <row r="58468" spans="39:39">
      <c r="AM58468" s="445"/>
    </row>
    <row r="58469" spans="39:39">
      <c r="AM58469" s="445"/>
    </row>
    <row r="58470" spans="39:39">
      <c r="AM58470" s="445"/>
    </row>
    <row r="58471" spans="39:39">
      <c r="AM58471" s="445"/>
    </row>
    <row r="58472" spans="39:39">
      <c r="AM58472" s="445"/>
    </row>
    <row r="58473" spans="39:39">
      <c r="AM58473" s="445"/>
    </row>
    <row r="58474" spans="39:39">
      <c r="AM58474" s="445"/>
    </row>
    <row r="58475" spans="39:39">
      <c r="AM58475" s="445"/>
    </row>
    <row r="58476" spans="39:39">
      <c r="AM58476" s="445"/>
    </row>
    <row r="58477" spans="39:39">
      <c r="AM58477" s="445"/>
    </row>
    <row r="58478" spans="39:39">
      <c r="AM58478" s="445"/>
    </row>
    <row r="58479" spans="39:39">
      <c r="AM58479" s="445"/>
    </row>
    <row r="58480" spans="39:39">
      <c r="AM58480" s="445"/>
    </row>
    <row r="58481" spans="39:39">
      <c r="AM58481" s="445"/>
    </row>
    <row r="58482" spans="39:39">
      <c r="AM58482" s="445"/>
    </row>
    <row r="58483" spans="39:39">
      <c r="AM58483" s="445"/>
    </row>
    <row r="58484" spans="39:39">
      <c r="AM58484" s="445"/>
    </row>
    <row r="58485" spans="39:39">
      <c r="AM58485" s="445"/>
    </row>
    <row r="58486" spans="39:39">
      <c r="AM58486" s="445"/>
    </row>
    <row r="58487" spans="39:39">
      <c r="AM58487" s="445"/>
    </row>
    <row r="58488" spans="39:39">
      <c r="AM58488" s="445"/>
    </row>
    <row r="58489" spans="39:39">
      <c r="AM58489" s="445"/>
    </row>
    <row r="58490" spans="39:39">
      <c r="AM58490" s="445"/>
    </row>
    <row r="58491" spans="39:39">
      <c r="AM58491" s="445"/>
    </row>
    <row r="58492" spans="39:39">
      <c r="AM58492" s="445"/>
    </row>
    <row r="58493" spans="39:39">
      <c r="AM58493" s="445"/>
    </row>
    <row r="58494" spans="39:39">
      <c r="AM58494" s="445"/>
    </row>
    <row r="58495" spans="39:39">
      <c r="AM58495" s="445"/>
    </row>
    <row r="58496" spans="39:39">
      <c r="AM58496" s="445"/>
    </row>
    <row r="58497" spans="39:39">
      <c r="AM58497" s="445"/>
    </row>
    <row r="58498" spans="39:39">
      <c r="AM58498" s="445"/>
    </row>
    <row r="58499" spans="39:39">
      <c r="AM58499" s="445"/>
    </row>
    <row r="58500" spans="39:39">
      <c r="AM58500" s="445"/>
    </row>
    <row r="58501" spans="39:39">
      <c r="AM58501" s="445"/>
    </row>
    <row r="58502" spans="39:39">
      <c r="AM58502" s="445"/>
    </row>
    <row r="58503" spans="39:39">
      <c r="AM58503" s="445"/>
    </row>
    <row r="58504" spans="39:39">
      <c r="AM58504" s="445"/>
    </row>
    <row r="58505" spans="39:39">
      <c r="AM58505" s="445"/>
    </row>
    <row r="58506" spans="39:39">
      <c r="AM58506" s="445"/>
    </row>
    <row r="58507" spans="39:39">
      <c r="AM58507" s="445"/>
    </row>
    <row r="58508" spans="39:39">
      <c r="AM58508" s="445"/>
    </row>
    <row r="58509" spans="39:39">
      <c r="AM58509" s="445"/>
    </row>
    <row r="58510" spans="39:39">
      <c r="AM58510" s="445"/>
    </row>
    <row r="58511" spans="39:39">
      <c r="AM58511" s="445"/>
    </row>
    <row r="58512" spans="39:39">
      <c r="AM58512" s="445"/>
    </row>
    <row r="58513" spans="39:39">
      <c r="AM58513" s="445"/>
    </row>
    <row r="58514" spans="39:39">
      <c r="AM58514" s="445"/>
    </row>
    <row r="58515" spans="39:39">
      <c r="AM58515" s="445"/>
    </row>
    <row r="58516" spans="39:39">
      <c r="AM58516" s="445"/>
    </row>
    <row r="58517" spans="39:39">
      <c r="AM58517" s="445"/>
    </row>
    <row r="58518" spans="39:39">
      <c r="AM58518" s="445"/>
    </row>
    <row r="58519" spans="39:39">
      <c r="AM58519" s="445"/>
    </row>
    <row r="58520" spans="39:39">
      <c r="AM58520" s="445"/>
    </row>
    <row r="58521" spans="39:39">
      <c r="AM58521" s="445"/>
    </row>
    <row r="58522" spans="39:39">
      <c r="AM58522" s="445"/>
    </row>
    <row r="58523" spans="39:39">
      <c r="AM58523" s="445"/>
    </row>
    <row r="58524" spans="39:39">
      <c r="AM58524" s="445"/>
    </row>
    <row r="58525" spans="39:39">
      <c r="AM58525" s="445"/>
    </row>
    <row r="58526" spans="39:39">
      <c r="AM58526" s="445"/>
    </row>
    <row r="58527" spans="39:39">
      <c r="AM58527" s="445"/>
    </row>
    <row r="58528" spans="39:39">
      <c r="AM58528" s="445"/>
    </row>
    <row r="58529" spans="39:39">
      <c r="AM58529" s="445"/>
    </row>
    <row r="58530" spans="39:39">
      <c r="AM58530" s="445"/>
    </row>
    <row r="58531" spans="39:39">
      <c r="AM58531" s="445"/>
    </row>
    <row r="58532" spans="39:39">
      <c r="AM58532" s="445"/>
    </row>
    <row r="58533" spans="39:39">
      <c r="AM58533" s="445"/>
    </row>
    <row r="58534" spans="39:39">
      <c r="AM58534" s="445"/>
    </row>
    <row r="58535" spans="39:39">
      <c r="AM58535" s="445"/>
    </row>
    <row r="58536" spans="39:39">
      <c r="AM58536" s="445"/>
    </row>
    <row r="58537" spans="39:39">
      <c r="AM58537" s="445"/>
    </row>
    <row r="58538" spans="39:39">
      <c r="AM58538" s="445"/>
    </row>
    <row r="58539" spans="39:39">
      <c r="AM58539" s="445"/>
    </row>
    <row r="58540" spans="39:39">
      <c r="AM58540" s="445"/>
    </row>
    <row r="58541" spans="39:39">
      <c r="AM58541" s="445"/>
    </row>
    <row r="58542" spans="39:39">
      <c r="AM58542" s="445"/>
    </row>
    <row r="58543" spans="39:39">
      <c r="AM58543" s="445"/>
    </row>
    <row r="58544" spans="39:39">
      <c r="AM58544" s="445"/>
    </row>
    <row r="58545" spans="39:39">
      <c r="AM58545" s="445"/>
    </row>
    <row r="58546" spans="39:39">
      <c r="AM58546" s="445"/>
    </row>
    <row r="58547" spans="39:39">
      <c r="AM58547" s="445"/>
    </row>
    <row r="58548" spans="39:39">
      <c r="AM58548" s="445"/>
    </row>
    <row r="58549" spans="39:39">
      <c r="AM58549" s="445"/>
    </row>
    <row r="58550" spans="39:39">
      <c r="AM58550" s="445"/>
    </row>
    <row r="58551" spans="39:39">
      <c r="AM58551" s="445"/>
    </row>
    <row r="58552" spans="39:39">
      <c r="AM58552" s="445"/>
    </row>
    <row r="58553" spans="39:39">
      <c r="AM58553" s="445"/>
    </row>
    <row r="58554" spans="39:39">
      <c r="AM58554" s="445"/>
    </row>
    <row r="58555" spans="39:39">
      <c r="AM58555" s="445"/>
    </row>
    <row r="58556" spans="39:39">
      <c r="AM58556" s="445"/>
    </row>
    <row r="58557" spans="39:39">
      <c r="AM58557" s="445"/>
    </row>
    <row r="58558" spans="39:39">
      <c r="AM58558" s="445"/>
    </row>
    <row r="58559" spans="39:39">
      <c r="AM58559" s="445"/>
    </row>
    <row r="58560" spans="39:39">
      <c r="AM58560" s="445"/>
    </row>
    <row r="58561" spans="39:39">
      <c r="AM58561" s="445"/>
    </row>
    <row r="58562" spans="39:39">
      <c r="AM58562" s="445"/>
    </row>
    <row r="58563" spans="39:39">
      <c r="AM58563" s="445"/>
    </row>
    <row r="58564" spans="39:39">
      <c r="AM58564" s="445"/>
    </row>
    <row r="58565" spans="39:39">
      <c r="AM58565" s="445"/>
    </row>
    <row r="58566" spans="39:39">
      <c r="AM58566" s="445"/>
    </row>
    <row r="58567" spans="39:39">
      <c r="AM58567" s="445"/>
    </row>
    <row r="58568" spans="39:39">
      <c r="AM58568" s="445"/>
    </row>
    <row r="58569" spans="39:39">
      <c r="AM58569" s="445"/>
    </row>
    <row r="58570" spans="39:39">
      <c r="AM58570" s="445"/>
    </row>
    <row r="58571" spans="39:39">
      <c r="AM58571" s="445"/>
    </row>
    <row r="58572" spans="39:39">
      <c r="AM58572" s="445"/>
    </row>
    <row r="58573" spans="39:39">
      <c r="AM58573" s="445"/>
    </row>
    <row r="58574" spans="39:39">
      <c r="AM58574" s="445"/>
    </row>
    <row r="58575" spans="39:39">
      <c r="AM58575" s="445"/>
    </row>
    <row r="58576" spans="39:39">
      <c r="AM58576" s="445"/>
    </row>
    <row r="58577" spans="39:39">
      <c r="AM58577" s="445"/>
    </row>
    <row r="58578" spans="39:39">
      <c r="AM58578" s="445"/>
    </row>
    <row r="58579" spans="39:39">
      <c r="AM58579" s="445"/>
    </row>
    <row r="58580" spans="39:39">
      <c r="AM58580" s="445"/>
    </row>
    <row r="58581" spans="39:39">
      <c r="AM58581" s="445"/>
    </row>
    <row r="58582" spans="39:39">
      <c r="AM58582" s="445"/>
    </row>
    <row r="58583" spans="39:39">
      <c r="AM58583" s="445"/>
    </row>
    <row r="58584" spans="39:39">
      <c r="AM58584" s="445"/>
    </row>
    <row r="58585" spans="39:39">
      <c r="AM58585" s="445"/>
    </row>
    <row r="58586" spans="39:39">
      <c r="AM58586" s="445"/>
    </row>
    <row r="58587" spans="39:39">
      <c r="AM58587" s="445"/>
    </row>
    <row r="58588" spans="39:39">
      <c r="AM58588" s="445"/>
    </row>
    <row r="58589" spans="39:39">
      <c r="AM58589" s="445"/>
    </row>
    <row r="58590" spans="39:39">
      <c r="AM58590" s="445"/>
    </row>
    <row r="58591" spans="39:39">
      <c r="AM58591" s="445"/>
    </row>
    <row r="58592" spans="39:39">
      <c r="AM58592" s="445"/>
    </row>
    <row r="58593" spans="39:39">
      <c r="AM58593" s="445"/>
    </row>
    <row r="58594" spans="39:39">
      <c r="AM58594" s="445"/>
    </row>
    <row r="58595" spans="39:39">
      <c r="AM58595" s="445"/>
    </row>
    <row r="58596" spans="39:39">
      <c r="AM58596" s="445"/>
    </row>
    <row r="58597" spans="39:39">
      <c r="AM58597" s="445"/>
    </row>
    <row r="58598" spans="39:39">
      <c r="AM58598" s="445"/>
    </row>
    <row r="58599" spans="39:39">
      <c r="AM58599" s="445"/>
    </row>
    <row r="58600" spans="39:39">
      <c r="AM58600" s="445"/>
    </row>
    <row r="58601" spans="39:39">
      <c r="AM58601" s="445"/>
    </row>
    <row r="58602" spans="39:39">
      <c r="AM58602" s="445"/>
    </row>
    <row r="58603" spans="39:39">
      <c r="AM58603" s="445"/>
    </row>
    <row r="58604" spans="39:39">
      <c r="AM58604" s="445"/>
    </row>
    <row r="58605" spans="39:39">
      <c r="AM58605" s="445"/>
    </row>
    <row r="58606" spans="39:39">
      <c r="AM58606" s="445"/>
    </row>
    <row r="58607" spans="39:39">
      <c r="AM58607" s="445"/>
    </row>
    <row r="58608" spans="39:39">
      <c r="AM58608" s="445"/>
    </row>
    <row r="58609" spans="39:39">
      <c r="AM58609" s="445"/>
    </row>
    <row r="58610" spans="39:39">
      <c r="AM58610" s="445"/>
    </row>
    <row r="58611" spans="39:39">
      <c r="AM58611" s="445"/>
    </row>
    <row r="58612" spans="39:39">
      <c r="AM58612" s="445"/>
    </row>
    <row r="58613" spans="39:39">
      <c r="AM58613" s="445"/>
    </row>
    <row r="58614" spans="39:39">
      <c r="AM58614" s="445"/>
    </row>
    <row r="58615" spans="39:39">
      <c r="AM58615" s="445"/>
    </row>
    <row r="58616" spans="39:39">
      <c r="AM58616" s="445"/>
    </row>
    <row r="58617" spans="39:39">
      <c r="AM58617" s="445"/>
    </row>
    <row r="58618" spans="39:39">
      <c r="AM58618" s="445"/>
    </row>
    <row r="58619" spans="39:39">
      <c r="AM58619" s="445"/>
    </row>
    <row r="58620" spans="39:39">
      <c r="AM58620" s="445"/>
    </row>
    <row r="58621" spans="39:39">
      <c r="AM58621" s="445"/>
    </row>
    <row r="58622" spans="39:39">
      <c r="AM58622" s="445"/>
    </row>
    <row r="58623" spans="39:39">
      <c r="AM58623" s="445"/>
    </row>
    <row r="58624" spans="39:39">
      <c r="AM58624" s="445"/>
    </row>
    <row r="58625" spans="39:39">
      <c r="AM58625" s="445"/>
    </row>
    <row r="58626" spans="39:39">
      <c r="AM58626" s="445"/>
    </row>
    <row r="58627" spans="39:39">
      <c r="AM58627" s="445"/>
    </row>
    <row r="58628" spans="39:39">
      <c r="AM58628" s="445"/>
    </row>
    <row r="58629" spans="39:39">
      <c r="AM58629" s="445"/>
    </row>
    <row r="58630" spans="39:39">
      <c r="AM58630" s="445"/>
    </row>
    <row r="58631" spans="39:39">
      <c r="AM58631" s="445"/>
    </row>
    <row r="58632" spans="39:39">
      <c r="AM58632" s="445"/>
    </row>
    <row r="58633" spans="39:39">
      <c r="AM58633" s="445"/>
    </row>
    <row r="58634" spans="39:39">
      <c r="AM58634" s="445"/>
    </row>
    <row r="58635" spans="39:39">
      <c r="AM58635" s="445"/>
    </row>
    <row r="58636" spans="39:39">
      <c r="AM58636" s="445"/>
    </row>
    <row r="58637" spans="39:39">
      <c r="AM58637" s="445"/>
    </row>
    <row r="58638" spans="39:39">
      <c r="AM58638" s="445"/>
    </row>
    <row r="58639" spans="39:39">
      <c r="AM58639" s="445"/>
    </row>
    <row r="58640" spans="39:39">
      <c r="AM58640" s="445"/>
    </row>
    <row r="58641" spans="39:39">
      <c r="AM58641" s="445"/>
    </row>
    <row r="58642" spans="39:39">
      <c r="AM58642" s="445"/>
    </row>
    <row r="58643" spans="39:39">
      <c r="AM58643" s="445"/>
    </row>
    <row r="58644" spans="39:39">
      <c r="AM58644" s="445"/>
    </row>
    <row r="58645" spans="39:39">
      <c r="AM58645" s="445"/>
    </row>
    <row r="58646" spans="39:39">
      <c r="AM58646" s="445"/>
    </row>
    <row r="58647" spans="39:39">
      <c r="AM58647" s="445"/>
    </row>
    <row r="58648" spans="39:39">
      <c r="AM58648" s="445"/>
    </row>
    <row r="58649" spans="39:39">
      <c r="AM58649" s="445"/>
    </row>
    <row r="58650" spans="39:39">
      <c r="AM58650" s="445"/>
    </row>
    <row r="58651" spans="39:39">
      <c r="AM58651" s="445"/>
    </row>
    <row r="58652" spans="39:39">
      <c r="AM58652" s="445"/>
    </row>
    <row r="58653" spans="39:39">
      <c r="AM58653" s="445"/>
    </row>
    <row r="58654" spans="39:39">
      <c r="AM58654" s="445"/>
    </row>
    <row r="58655" spans="39:39">
      <c r="AM58655" s="445"/>
    </row>
    <row r="58656" spans="39:39">
      <c r="AM58656" s="445"/>
    </row>
    <row r="58657" spans="39:39">
      <c r="AM58657" s="445"/>
    </row>
    <row r="58658" spans="39:39">
      <c r="AM58658" s="445"/>
    </row>
    <row r="58659" spans="39:39">
      <c r="AM58659" s="445"/>
    </row>
    <row r="58660" spans="39:39">
      <c r="AM58660" s="445"/>
    </row>
    <row r="58661" spans="39:39">
      <c r="AM58661" s="445"/>
    </row>
    <row r="58662" spans="39:39">
      <c r="AM58662" s="445"/>
    </row>
    <row r="58663" spans="39:39">
      <c r="AM58663" s="445"/>
    </row>
    <row r="58664" spans="39:39">
      <c r="AM58664" s="445"/>
    </row>
    <row r="58665" spans="39:39">
      <c r="AM58665" s="445"/>
    </row>
    <row r="58666" spans="39:39">
      <c r="AM58666" s="445"/>
    </row>
    <row r="58667" spans="39:39">
      <c r="AM58667" s="445"/>
    </row>
    <row r="58668" spans="39:39">
      <c r="AM58668" s="445"/>
    </row>
    <row r="58669" spans="39:39">
      <c r="AM58669" s="445"/>
    </row>
    <row r="58670" spans="39:39">
      <c r="AM58670" s="445"/>
    </row>
    <row r="58671" spans="39:39">
      <c r="AM58671" s="445"/>
    </row>
    <row r="58672" spans="39:39">
      <c r="AM58672" s="445"/>
    </row>
    <row r="58673" spans="39:39">
      <c r="AM58673" s="445"/>
    </row>
    <row r="58674" spans="39:39">
      <c r="AM58674" s="445"/>
    </row>
    <row r="58675" spans="39:39">
      <c r="AM58675" s="445"/>
    </row>
    <row r="58676" spans="39:39">
      <c r="AM58676" s="445"/>
    </row>
    <row r="58677" spans="39:39">
      <c r="AM58677" s="445"/>
    </row>
    <row r="58678" spans="39:39">
      <c r="AM58678" s="445"/>
    </row>
    <row r="58679" spans="39:39">
      <c r="AM58679" s="445"/>
    </row>
    <row r="58680" spans="39:39">
      <c r="AM58680" s="445"/>
    </row>
    <row r="58681" spans="39:39">
      <c r="AM58681" s="445"/>
    </row>
    <row r="58682" spans="39:39">
      <c r="AM58682" s="445"/>
    </row>
    <row r="58683" spans="39:39">
      <c r="AM58683" s="445"/>
    </row>
    <row r="58684" spans="39:39">
      <c r="AM58684" s="445"/>
    </row>
    <row r="58685" spans="39:39">
      <c r="AM58685" s="445"/>
    </row>
    <row r="58686" spans="39:39">
      <c r="AM58686" s="445"/>
    </row>
    <row r="58687" spans="39:39">
      <c r="AM58687" s="445"/>
    </row>
    <row r="58688" spans="39:39">
      <c r="AM58688" s="445"/>
    </row>
    <row r="58689" spans="39:39">
      <c r="AM58689" s="445"/>
    </row>
    <row r="58690" spans="39:39">
      <c r="AM58690" s="445"/>
    </row>
    <row r="58691" spans="39:39">
      <c r="AM58691" s="445"/>
    </row>
    <row r="58692" spans="39:39">
      <c r="AM58692" s="445"/>
    </row>
    <row r="58693" spans="39:39">
      <c r="AM58693" s="445"/>
    </row>
    <row r="58694" spans="39:39">
      <c r="AM58694" s="445"/>
    </row>
    <row r="58695" spans="39:39">
      <c r="AM58695" s="445"/>
    </row>
    <row r="58696" spans="39:39">
      <c r="AM58696" s="445"/>
    </row>
    <row r="58697" spans="39:39">
      <c r="AM58697" s="445"/>
    </row>
    <row r="58698" spans="39:39">
      <c r="AM58698" s="445"/>
    </row>
    <row r="58699" spans="39:39">
      <c r="AM58699" s="445"/>
    </row>
    <row r="58700" spans="39:39">
      <c r="AM58700" s="445"/>
    </row>
    <row r="58701" spans="39:39">
      <c r="AM58701" s="445"/>
    </row>
    <row r="58702" spans="39:39">
      <c r="AM58702" s="445"/>
    </row>
    <row r="58703" spans="39:39">
      <c r="AM58703" s="445"/>
    </row>
    <row r="58704" spans="39:39">
      <c r="AM58704" s="445"/>
    </row>
    <row r="58705" spans="39:39">
      <c r="AM58705" s="445"/>
    </row>
    <row r="58706" spans="39:39">
      <c r="AM58706" s="445"/>
    </row>
    <row r="58707" spans="39:39">
      <c r="AM58707" s="445"/>
    </row>
    <row r="58708" spans="39:39">
      <c r="AM58708" s="445"/>
    </row>
    <row r="58709" spans="39:39">
      <c r="AM58709" s="445"/>
    </row>
    <row r="58710" spans="39:39">
      <c r="AM58710" s="445"/>
    </row>
    <row r="58711" spans="39:39">
      <c r="AM58711" s="445"/>
    </row>
    <row r="58712" spans="39:39">
      <c r="AM58712" s="445"/>
    </row>
    <row r="58713" spans="39:39">
      <c r="AM58713" s="445"/>
    </row>
    <row r="58714" spans="39:39">
      <c r="AM58714" s="445"/>
    </row>
    <row r="58715" spans="39:39">
      <c r="AM58715" s="445"/>
    </row>
    <row r="58716" spans="39:39">
      <c r="AM58716" s="445"/>
    </row>
    <row r="58717" spans="39:39">
      <c r="AM58717" s="445"/>
    </row>
    <row r="58718" spans="39:39">
      <c r="AM58718" s="445"/>
    </row>
    <row r="58719" spans="39:39">
      <c r="AM58719" s="445"/>
    </row>
    <row r="58720" spans="39:39">
      <c r="AM58720" s="445"/>
    </row>
    <row r="58721" spans="39:39">
      <c r="AM58721" s="445"/>
    </row>
    <row r="58722" spans="39:39">
      <c r="AM58722" s="445"/>
    </row>
    <row r="58723" spans="39:39">
      <c r="AM58723" s="445"/>
    </row>
    <row r="58724" spans="39:39">
      <c r="AM58724" s="445"/>
    </row>
    <row r="58725" spans="39:39">
      <c r="AM58725" s="445"/>
    </row>
    <row r="58726" spans="39:39">
      <c r="AM58726" s="445"/>
    </row>
    <row r="58727" spans="39:39">
      <c r="AM58727" s="445"/>
    </row>
    <row r="58728" spans="39:39">
      <c r="AM58728" s="445"/>
    </row>
    <row r="58729" spans="39:39">
      <c r="AM58729" s="445"/>
    </row>
    <row r="58730" spans="39:39">
      <c r="AM58730" s="445"/>
    </row>
    <row r="58731" spans="39:39">
      <c r="AM58731" s="445"/>
    </row>
    <row r="58732" spans="39:39">
      <c r="AM58732" s="445"/>
    </row>
    <row r="58733" spans="39:39">
      <c r="AM58733" s="445"/>
    </row>
    <row r="58734" spans="39:39">
      <c r="AM58734" s="445"/>
    </row>
    <row r="58735" spans="39:39">
      <c r="AM58735" s="445"/>
    </row>
    <row r="58736" spans="39:39">
      <c r="AM58736" s="445"/>
    </row>
    <row r="58737" spans="39:39">
      <c r="AM58737" s="445"/>
    </row>
    <row r="58738" spans="39:39">
      <c r="AM58738" s="445"/>
    </row>
    <row r="58739" spans="39:39">
      <c r="AM58739" s="445"/>
    </row>
    <row r="58740" spans="39:39">
      <c r="AM58740" s="445"/>
    </row>
    <row r="58741" spans="39:39">
      <c r="AM58741" s="445"/>
    </row>
    <row r="58742" spans="39:39">
      <c r="AM58742" s="445"/>
    </row>
    <row r="58743" spans="39:39">
      <c r="AM58743" s="445"/>
    </row>
    <row r="58744" spans="39:39">
      <c r="AM58744" s="445"/>
    </row>
    <row r="58745" spans="39:39">
      <c r="AM58745" s="445"/>
    </row>
    <row r="58746" spans="39:39">
      <c r="AM58746" s="445"/>
    </row>
    <row r="58747" spans="39:39">
      <c r="AM58747" s="445"/>
    </row>
    <row r="58748" spans="39:39">
      <c r="AM58748" s="445"/>
    </row>
    <row r="58749" spans="39:39">
      <c r="AM58749" s="445"/>
    </row>
    <row r="58750" spans="39:39">
      <c r="AM58750" s="445"/>
    </row>
    <row r="58751" spans="39:39">
      <c r="AM58751" s="445"/>
    </row>
    <row r="58752" spans="39:39">
      <c r="AM58752" s="445"/>
    </row>
    <row r="58753" spans="39:39">
      <c r="AM58753" s="445"/>
    </row>
    <row r="58754" spans="39:39">
      <c r="AM58754" s="445"/>
    </row>
    <row r="58755" spans="39:39">
      <c r="AM58755" s="445"/>
    </row>
    <row r="58756" spans="39:39">
      <c r="AM58756" s="445"/>
    </row>
    <row r="58757" spans="39:39">
      <c r="AM58757" s="445"/>
    </row>
    <row r="58758" spans="39:39">
      <c r="AM58758" s="445"/>
    </row>
    <row r="58759" spans="39:39">
      <c r="AM58759" s="445"/>
    </row>
    <row r="58760" spans="39:39">
      <c r="AM58760" s="445"/>
    </row>
    <row r="58761" spans="39:39">
      <c r="AM58761" s="445"/>
    </row>
    <row r="58762" spans="39:39">
      <c r="AM58762" s="445"/>
    </row>
    <row r="58763" spans="39:39">
      <c r="AM58763" s="445"/>
    </row>
    <row r="58764" spans="39:39">
      <c r="AM58764" s="445"/>
    </row>
    <row r="58765" spans="39:39">
      <c r="AM58765" s="445"/>
    </row>
    <row r="58766" spans="39:39">
      <c r="AM58766" s="445"/>
    </row>
    <row r="58767" spans="39:39">
      <c r="AM58767" s="445"/>
    </row>
    <row r="58768" spans="39:39">
      <c r="AM58768" s="445"/>
    </row>
    <row r="58769" spans="39:39">
      <c r="AM58769" s="445"/>
    </row>
    <row r="58770" spans="39:39">
      <c r="AM58770" s="445"/>
    </row>
    <row r="58771" spans="39:39">
      <c r="AM58771" s="445"/>
    </row>
    <row r="58772" spans="39:39">
      <c r="AM58772" s="445"/>
    </row>
    <row r="58773" spans="39:39">
      <c r="AM58773" s="445"/>
    </row>
    <row r="58774" spans="39:39">
      <c r="AM58774" s="445"/>
    </row>
    <row r="58775" spans="39:39">
      <c r="AM58775" s="445"/>
    </row>
    <row r="58776" spans="39:39">
      <c r="AM58776" s="445"/>
    </row>
    <row r="58777" spans="39:39">
      <c r="AM58777" s="445"/>
    </row>
    <row r="58778" spans="39:39">
      <c r="AM58778" s="445"/>
    </row>
    <row r="58779" spans="39:39">
      <c r="AM58779" s="445"/>
    </row>
    <row r="58780" spans="39:39">
      <c r="AM58780" s="445"/>
    </row>
    <row r="58781" spans="39:39">
      <c r="AM58781" s="445"/>
    </row>
    <row r="58782" spans="39:39">
      <c r="AM58782" s="445"/>
    </row>
    <row r="58783" spans="39:39">
      <c r="AM58783" s="445"/>
    </row>
    <row r="58784" spans="39:39">
      <c r="AM58784" s="445"/>
    </row>
    <row r="58785" spans="39:39">
      <c r="AM58785" s="445"/>
    </row>
    <row r="58786" spans="39:39">
      <c r="AM58786" s="445"/>
    </row>
    <row r="58787" spans="39:39">
      <c r="AM58787" s="445"/>
    </row>
    <row r="58788" spans="39:39">
      <c r="AM58788" s="445"/>
    </row>
    <row r="58789" spans="39:39">
      <c r="AM58789" s="445"/>
    </row>
    <row r="58790" spans="39:39">
      <c r="AM58790" s="445"/>
    </row>
    <row r="58791" spans="39:39">
      <c r="AM58791" s="445"/>
    </row>
    <row r="58792" spans="39:39">
      <c r="AM58792" s="445"/>
    </row>
    <row r="58793" spans="39:39">
      <c r="AM58793" s="445"/>
    </row>
    <row r="58794" spans="39:39">
      <c r="AM58794" s="445"/>
    </row>
    <row r="58795" spans="39:39">
      <c r="AM58795" s="445"/>
    </row>
    <row r="58796" spans="39:39">
      <c r="AM58796" s="445"/>
    </row>
    <row r="58797" spans="39:39">
      <c r="AM58797" s="445"/>
    </row>
    <row r="58798" spans="39:39">
      <c r="AM58798" s="445"/>
    </row>
    <row r="58799" spans="39:39">
      <c r="AM58799" s="445"/>
    </row>
    <row r="58800" spans="39:39">
      <c r="AM58800" s="445"/>
    </row>
    <row r="58801" spans="39:39">
      <c r="AM58801" s="445"/>
    </row>
    <row r="58802" spans="39:39">
      <c r="AM58802" s="445"/>
    </row>
    <row r="58803" spans="39:39">
      <c r="AM58803" s="445"/>
    </row>
    <row r="58804" spans="39:39">
      <c r="AM58804" s="445"/>
    </row>
    <row r="58805" spans="39:39">
      <c r="AM58805" s="445"/>
    </row>
    <row r="58806" spans="39:39">
      <c r="AM58806" s="445"/>
    </row>
    <row r="58807" spans="39:39">
      <c r="AM58807" s="445"/>
    </row>
    <row r="58808" spans="39:39">
      <c r="AM58808" s="445"/>
    </row>
    <row r="58809" spans="39:39">
      <c r="AM58809" s="445"/>
    </row>
    <row r="58810" spans="39:39">
      <c r="AM58810" s="445"/>
    </row>
    <row r="58811" spans="39:39">
      <c r="AM58811" s="445"/>
    </row>
    <row r="58812" spans="39:39">
      <c r="AM58812" s="445"/>
    </row>
    <row r="58813" spans="39:39">
      <c r="AM58813" s="445"/>
    </row>
    <row r="58814" spans="39:39">
      <c r="AM58814" s="445"/>
    </row>
    <row r="58815" spans="39:39">
      <c r="AM58815" s="445"/>
    </row>
    <row r="58816" spans="39:39">
      <c r="AM58816" s="445"/>
    </row>
    <row r="58817" spans="39:39">
      <c r="AM58817" s="445"/>
    </row>
    <row r="58818" spans="39:39">
      <c r="AM58818" s="445"/>
    </row>
    <row r="58819" spans="39:39">
      <c r="AM58819" s="445"/>
    </row>
    <row r="58820" spans="39:39">
      <c r="AM58820" s="445"/>
    </row>
    <row r="58821" spans="39:39">
      <c r="AM58821" s="445"/>
    </row>
    <row r="58822" spans="39:39">
      <c r="AM58822" s="445"/>
    </row>
    <row r="58823" spans="39:39">
      <c r="AM58823" s="445"/>
    </row>
    <row r="58824" spans="39:39">
      <c r="AM58824" s="445"/>
    </row>
    <row r="58825" spans="39:39">
      <c r="AM58825" s="445"/>
    </row>
    <row r="58826" spans="39:39">
      <c r="AM58826" s="445"/>
    </row>
    <row r="58827" spans="39:39">
      <c r="AM58827" s="445"/>
    </row>
    <row r="58828" spans="39:39">
      <c r="AM58828" s="445"/>
    </row>
    <row r="58829" spans="39:39">
      <c r="AM58829" s="445"/>
    </row>
    <row r="58830" spans="39:39">
      <c r="AM58830" s="445"/>
    </row>
    <row r="58831" spans="39:39">
      <c r="AM58831" s="445"/>
    </row>
    <row r="58832" spans="39:39">
      <c r="AM58832" s="445"/>
    </row>
    <row r="58833" spans="39:39">
      <c r="AM58833" s="445"/>
    </row>
    <row r="58834" spans="39:39">
      <c r="AM58834" s="445"/>
    </row>
    <row r="58835" spans="39:39">
      <c r="AM58835" s="445"/>
    </row>
    <row r="58836" spans="39:39">
      <c r="AM58836" s="445"/>
    </row>
    <row r="58837" spans="39:39">
      <c r="AM58837" s="445"/>
    </row>
    <row r="58838" spans="39:39">
      <c r="AM58838" s="445"/>
    </row>
    <row r="58839" spans="39:39">
      <c r="AM58839" s="445"/>
    </row>
    <row r="58840" spans="39:39">
      <c r="AM58840" s="445"/>
    </row>
    <row r="58841" spans="39:39">
      <c r="AM58841" s="445"/>
    </row>
    <row r="58842" spans="39:39">
      <c r="AM58842" s="445"/>
    </row>
    <row r="58843" spans="39:39">
      <c r="AM58843" s="445"/>
    </row>
    <row r="58844" spans="39:39">
      <c r="AM58844" s="445"/>
    </row>
    <row r="58845" spans="39:39">
      <c r="AM58845" s="445"/>
    </row>
    <row r="58846" spans="39:39">
      <c r="AM58846" s="445"/>
    </row>
    <row r="58847" spans="39:39">
      <c r="AM58847" s="445"/>
    </row>
    <row r="58848" spans="39:39">
      <c r="AM58848" s="445"/>
    </row>
    <row r="58849" spans="39:39">
      <c r="AM58849" s="445"/>
    </row>
    <row r="58850" spans="39:39">
      <c r="AM58850" s="445"/>
    </row>
    <row r="58851" spans="39:39">
      <c r="AM58851" s="445"/>
    </row>
    <row r="58852" spans="39:39">
      <c r="AM58852" s="445"/>
    </row>
    <row r="58853" spans="39:39">
      <c r="AM58853" s="445"/>
    </row>
    <row r="58854" spans="39:39">
      <c r="AM58854" s="445"/>
    </row>
    <row r="58855" spans="39:39">
      <c r="AM58855" s="445"/>
    </row>
    <row r="58856" spans="39:39">
      <c r="AM58856" s="445"/>
    </row>
    <row r="58857" spans="39:39">
      <c r="AM58857" s="445"/>
    </row>
    <row r="58858" spans="39:39">
      <c r="AM58858" s="445"/>
    </row>
    <row r="58859" spans="39:39">
      <c r="AM58859" s="445"/>
    </row>
    <row r="58860" spans="39:39">
      <c r="AM58860" s="445"/>
    </row>
    <row r="58861" spans="39:39">
      <c r="AM58861" s="445"/>
    </row>
    <row r="58862" spans="39:39">
      <c r="AM58862" s="445"/>
    </row>
    <row r="58863" spans="39:39">
      <c r="AM58863" s="445"/>
    </row>
    <row r="58864" spans="39:39">
      <c r="AM58864" s="445"/>
    </row>
    <row r="58865" spans="39:39">
      <c r="AM58865" s="445"/>
    </row>
    <row r="58866" spans="39:39">
      <c r="AM58866" s="445"/>
    </row>
    <row r="58867" spans="39:39">
      <c r="AM58867" s="445"/>
    </row>
    <row r="58868" spans="39:39">
      <c r="AM58868" s="445"/>
    </row>
    <row r="58869" spans="39:39">
      <c r="AM58869" s="445"/>
    </row>
    <row r="58870" spans="39:39">
      <c r="AM58870" s="445"/>
    </row>
    <row r="58871" spans="39:39">
      <c r="AM58871" s="445"/>
    </row>
    <row r="58872" spans="39:39">
      <c r="AM58872" s="445"/>
    </row>
    <row r="58873" spans="39:39">
      <c r="AM58873" s="445"/>
    </row>
    <row r="58874" spans="39:39">
      <c r="AM58874" s="445"/>
    </row>
    <row r="58875" spans="39:39">
      <c r="AM58875" s="445"/>
    </row>
    <row r="58876" spans="39:39">
      <c r="AM58876" s="445"/>
    </row>
    <row r="58877" spans="39:39">
      <c r="AM58877" s="445"/>
    </row>
    <row r="58878" spans="39:39">
      <c r="AM58878" s="445"/>
    </row>
    <row r="58879" spans="39:39">
      <c r="AM58879" s="445"/>
    </row>
    <row r="58880" spans="39:39">
      <c r="AM58880" s="445"/>
    </row>
    <row r="58881" spans="39:39">
      <c r="AM58881" s="445"/>
    </row>
    <row r="58882" spans="39:39">
      <c r="AM58882" s="445"/>
    </row>
    <row r="58883" spans="39:39">
      <c r="AM58883" s="445"/>
    </row>
    <row r="58884" spans="39:39">
      <c r="AM58884" s="445"/>
    </row>
    <row r="58885" spans="39:39">
      <c r="AM58885" s="445"/>
    </row>
    <row r="58886" spans="39:39">
      <c r="AM58886" s="445"/>
    </row>
    <row r="58887" spans="39:39">
      <c r="AM58887" s="445"/>
    </row>
    <row r="58888" spans="39:39">
      <c r="AM58888" s="445"/>
    </row>
    <row r="58889" spans="39:39">
      <c r="AM58889" s="445"/>
    </row>
    <row r="58890" spans="39:39">
      <c r="AM58890" s="445"/>
    </row>
    <row r="58891" spans="39:39">
      <c r="AM58891" s="445"/>
    </row>
    <row r="58892" spans="39:39">
      <c r="AM58892" s="445"/>
    </row>
    <row r="58893" spans="39:39">
      <c r="AM58893" s="445"/>
    </row>
    <row r="58894" spans="39:39">
      <c r="AM58894" s="445"/>
    </row>
    <row r="58895" spans="39:39">
      <c r="AM58895" s="445"/>
    </row>
    <row r="58896" spans="39:39">
      <c r="AM58896" s="445"/>
    </row>
    <row r="58897" spans="39:39">
      <c r="AM58897" s="445"/>
    </row>
    <row r="58898" spans="39:39">
      <c r="AM58898" s="445"/>
    </row>
    <row r="58899" spans="39:39">
      <c r="AM58899" s="445"/>
    </row>
    <row r="58900" spans="39:39">
      <c r="AM58900" s="445"/>
    </row>
    <row r="58901" spans="39:39">
      <c r="AM58901" s="445"/>
    </row>
    <row r="58902" spans="39:39">
      <c r="AM58902" s="445"/>
    </row>
    <row r="58903" spans="39:39">
      <c r="AM58903" s="445"/>
    </row>
    <row r="58904" spans="39:39">
      <c r="AM58904" s="445"/>
    </row>
    <row r="58905" spans="39:39">
      <c r="AM58905" s="445"/>
    </row>
    <row r="58906" spans="39:39">
      <c r="AM58906" s="445"/>
    </row>
    <row r="58907" spans="39:39">
      <c r="AM58907" s="445"/>
    </row>
    <row r="58908" spans="39:39">
      <c r="AM58908" s="445"/>
    </row>
    <row r="58909" spans="39:39">
      <c r="AM58909" s="445"/>
    </row>
    <row r="58910" spans="39:39">
      <c r="AM58910" s="445"/>
    </row>
    <row r="58911" spans="39:39">
      <c r="AM58911" s="445"/>
    </row>
    <row r="58912" spans="39:39">
      <c r="AM58912" s="445"/>
    </row>
    <row r="58913" spans="39:39">
      <c r="AM58913" s="445"/>
    </row>
    <row r="58914" spans="39:39">
      <c r="AM58914" s="445"/>
    </row>
    <row r="58915" spans="39:39">
      <c r="AM58915" s="445"/>
    </row>
    <row r="58916" spans="39:39">
      <c r="AM58916" s="445"/>
    </row>
    <row r="58917" spans="39:39">
      <c r="AM58917" s="445"/>
    </row>
    <row r="58918" spans="39:39">
      <c r="AM58918" s="445"/>
    </row>
    <row r="58919" spans="39:39">
      <c r="AM58919" s="445"/>
    </row>
    <row r="58920" spans="39:39">
      <c r="AM58920" s="445"/>
    </row>
    <row r="58921" spans="39:39">
      <c r="AM58921" s="445"/>
    </row>
    <row r="58922" spans="39:39">
      <c r="AM58922" s="445"/>
    </row>
    <row r="58923" spans="39:39">
      <c r="AM58923" s="445"/>
    </row>
    <row r="58924" spans="39:39">
      <c r="AM58924" s="445"/>
    </row>
    <row r="58925" spans="39:39">
      <c r="AM58925" s="445"/>
    </row>
    <row r="58926" spans="39:39">
      <c r="AM58926" s="445"/>
    </row>
    <row r="58927" spans="39:39">
      <c r="AM58927" s="445"/>
    </row>
    <row r="58928" spans="39:39">
      <c r="AM58928" s="445"/>
    </row>
    <row r="58929" spans="39:39">
      <c r="AM58929" s="445"/>
    </row>
    <row r="58930" spans="39:39">
      <c r="AM58930" s="445"/>
    </row>
    <row r="58931" spans="39:39">
      <c r="AM58931" s="445"/>
    </row>
    <row r="58932" spans="39:39">
      <c r="AM58932" s="445"/>
    </row>
    <row r="58933" spans="39:39">
      <c r="AM58933" s="445"/>
    </row>
    <row r="58934" spans="39:39">
      <c r="AM58934" s="445"/>
    </row>
    <row r="58935" spans="39:39">
      <c r="AM58935" s="445"/>
    </row>
    <row r="58936" spans="39:39">
      <c r="AM58936" s="445"/>
    </row>
    <row r="58937" spans="39:39">
      <c r="AM58937" s="445"/>
    </row>
    <row r="58938" spans="39:39">
      <c r="AM58938" s="445"/>
    </row>
    <row r="58939" spans="39:39">
      <c r="AM58939" s="445"/>
    </row>
    <row r="58940" spans="39:39">
      <c r="AM58940" s="445"/>
    </row>
    <row r="58941" spans="39:39">
      <c r="AM58941" s="445"/>
    </row>
    <row r="58942" spans="39:39">
      <c r="AM58942" s="445"/>
    </row>
    <row r="58943" spans="39:39">
      <c r="AM58943" s="445"/>
    </row>
    <row r="58944" spans="39:39">
      <c r="AM58944" s="445"/>
    </row>
    <row r="58945" spans="39:39">
      <c r="AM58945" s="445"/>
    </row>
    <row r="58946" spans="39:39">
      <c r="AM58946" s="445"/>
    </row>
    <row r="58947" spans="39:39">
      <c r="AM58947" s="445"/>
    </row>
    <row r="58948" spans="39:39">
      <c r="AM58948" s="445"/>
    </row>
    <row r="58949" spans="39:39">
      <c r="AM58949" s="445"/>
    </row>
    <row r="58950" spans="39:39">
      <c r="AM58950" s="445"/>
    </row>
    <row r="58951" spans="39:39">
      <c r="AM58951" s="445"/>
    </row>
    <row r="58952" spans="39:39">
      <c r="AM58952" s="445"/>
    </row>
    <row r="58953" spans="39:39">
      <c r="AM58953" s="445"/>
    </row>
    <row r="58954" spans="39:39">
      <c r="AM58954" s="445"/>
    </row>
    <row r="58955" spans="39:39">
      <c r="AM58955" s="445"/>
    </row>
    <row r="58956" spans="39:39">
      <c r="AM58956" s="445"/>
    </row>
    <row r="58957" spans="39:39">
      <c r="AM58957" s="445"/>
    </row>
    <row r="58958" spans="39:39">
      <c r="AM58958" s="445"/>
    </row>
    <row r="58959" spans="39:39">
      <c r="AM58959" s="445"/>
    </row>
    <row r="58960" spans="39:39">
      <c r="AM58960" s="445"/>
    </row>
    <row r="58961" spans="39:39">
      <c r="AM58961" s="445"/>
    </row>
    <row r="58962" spans="39:39">
      <c r="AM58962" s="445"/>
    </row>
    <row r="58963" spans="39:39">
      <c r="AM58963" s="445"/>
    </row>
    <row r="58964" spans="39:39">
      <c r="AM58964" s="445"/>
    </row>
    <row r="58965" spans="39:39">
      <c r="AM58965" s="445"/>
    </row>
    <row r="58966" spans="39:39">
      <c r="AM58966" s="445"/>
    </row>
    <row r="58967" spans="39:39">
      <c r="AM58967" s="445"/>
    </row>
    <row r="58968" spans="39:39">
      <c r="AM58968" s="445"/>
    </row>
    <row r="58969" spans="39:39">
      <c r="AM58969" s="445"/>
    </row>
    <row r="58970" spans="39:39">
      <c r="AM58970" s="445"/>
    </row>
    <row r="58971" spans="39:39">
      <c r="AM58971" s="445"/>
    </row>
    <row r="58972" spans="39:39">
      <c r="AM58972" s="445"/>
    </row>
    <row r="58973" spans="39:39">
      <c r="AM58973" s="445"/>
    </row>
    <row r="58974" spans="39:39">
      <c r="AM58974" s="445"/>
    </row>
    <row r="58975" spans="39:39">
      <c r="AM58975" s="445"/>
    </row>
    <row r="58976" spans="39:39">
      <c r="AM58976" s="445"/>
    </row>
    <row r="58977" spans="39:39">
      <c r="AM58977" s="445"/>
    </row>
    <row r="58978" spans="39:39">
      <c r="AM58978" s="445"/>
    </row>
    <row r="58979" spans="39:39">
      <c r="AM58979" s="445"/>
    </row>
    <row r="58980" spans="39:39">
      <c r="AM58980" s="445"/>
    </row>
    <row r="58981" spans="39:39">
      <c r="AM58981" s="445"/>
    </row>
    <row r="58982" spans="39:39">
      <c r="AM58982" s="445"/>
    </row>
    <row r="58983" spans="39:39">
      <c r="AM58983" s="445"/>
    </row>
    <row r="58984" spans="39:39">
      <c r="AM58984" s="445"/>
    </row>
    <row r="58985" spans="39:39">
      <c r="AM58985" s="445"/>
    </row>
    <row r="58986" spans="39:39">
      <c r="AM58986" s="445"/>
    </row>
    <row r="58987" spans="39:39">
      <c r="AM58987" s="445"/>
    </row>
    <row r="58988" spans="39:39">
      <c r="AM58988" s="445"/>
    </row>
    <row r="58989" spans="39:39">
      <c r="AM58989" s="445"/>
    </row>
    <row r="58990" spans="39:39">
      <c r="AM58990" s="445"/>
    </row>
    <row r="58991" spans="39:39">
      <c r="AM58991" s="445"/>
    </row>
    <row r="58992" spans="39:39">
      <c r="AM58992" s="445"/>
    </row>
    <row r="58993" spans="39:39">
      <c r="AM58993" s="445"/>
    </row>
    <row r="58994" spans="39:39">
      <c r="AM58994" s="445"/>
    </row>
    <row r="58995" spans="39:39">
      <c r="AM58995" s="445"/>
    </row>
    <row r="58996" spans="39:39">
      <c r="AM58996" s="445"/>
    </row>
    <row r="58997" spans="39:39">
      <c r="AM58997" s="445"/>
    </row>
    <row r="58998" spans="39:39">
      <c r="AM58998" s="445"/>
    </row>
    <row r="58999" spans="39:39">
      <c r="AM58999" s="445"/>
    </row>
    <row r="59000" spans="39:39">
      <c r="AM59000" s="445"/>
    </row>
    <row r="59001" spans="39:39">
      <c r="AM59001" s="445"/>
    </row>
    <row r="59002" spans="39:39">
      <c r="AM59002" s="445"/>
    </row>
    <row r="59003" spans="39:39">
      <c r="AM59003" s="445"/>
    </row>
    <row r="59004" spans="39:39">
      <c r="AM59004" s="445"/>
    </row>
    <row r="59005" spans="39:39">
      <c r="AM59005" s="445"/>
    </row>
    <row r="59006" spans="39:39">
      <c r="AM59006" s="445"/>
    </row>
    <row r="59007" spans="39:39">
      <c r="AM59007" s="445"/>
    </row>
    <row r="59008" spans="39:39">
      <c r="AM59008" s="445"/>
    </row>
    <row r="59009" spans="39:39">
      <c r="AM59009" s="445"/>
    </row>
    <row r="59010" spans="39:39">
      <c r="AM59010" s="445"/>
    </row>
    <row r="59011" spans="39:39">
      <c r="AM59011" s="445"/>
    </row>
    <row r="59012" spans="39:39">
      <c r="AM59012" s="445"/>
    </row>
    <row r="59013" spans="39:39">
      <c r="AM59013" s="445"/>
    </row>
    <row r="59014" spans="39:39">
      <c r="AM59014" s="445"/>
    </row>
    <row r="59015" spans="39:39">
      <c r="AM59015" s="445"/>
    </row>
    <row r="59016" spans="39:39">
      <c r="AM59016" s="445"/>
    </row>
    <row r="59017" spans="39:39">
      <c r="AM59017" s="445"/>
    </row>
    <row r="59018" spans="39:39">
      <c r="AM59018" s="445"/>
    </row>
    <row r="59019" spans="39:39">
      <c r="AM59019" s="445"/>
    </row>
    <row r="59020" spans="39:39">
      <c r="AM59020" s="445"/>
    </row>
    <row r="59021" spans="39:39">
      <c r="AM59021" s="445"/>
    </row>
    <row r="59022" spans="39:39">
      <c r="AM59022" s="445"/>
    </row>
    <row r="59023" spans="39:39">
      <c r="AM59023" s="445"/>
    </row>
    <row r="59024" spans="39:39">
      <c r="AM59024" s="445"/>
    </row>
    <row r="59025" spans="39:39">
      <c r="AM59025" s="445"/>
    </row>
    <row r="59026" spans="39:39">
      <c r="AM59026" s="445"/>
    </row>
    <row r="59027" spans="39:39">
      <c r="AM59027" s="445"/>
    </row>
    <row r="59028" spans="39:39">
      <c r="AM59028" s="445"/>
    </row>
    <row r="59029" spans="39:39">
      <c r="AM59029" s="445"/>
    </row>
    <row r="59030" spans="39:39">
      <c r="AM59030" s="445"/>
    </row>
    <row r="59031" spans="39:39">
      <c r="AM59031" s="445"/>
    </row>
    <row r="59032" spans="39:39">
      <c r="AM59032" s="445"/>
    </row>
    <row r="59033" spans="39:39">
      <c r="AM59033" s="445"/>
    </row>
    <row r="59034" spans="39:39">
      <c r="AM59034" s="445"/>
    </row>
    <row r="59035" spans="39:39">
      <c r="AM59035" s="445"/>
    </row>
    <row r="59036" spans="39:39">
      <c r="AM59036" s="445"/>
    </row>
    <row r="59037" spans="39:39">
      <c r="AM59037" s="445"/>
    </row>
    <row r="59038" spans="39:39">
      <c r="AM59038" s="445"/>
    </row>
    <row r="59039" spans="39:39">
      <c r="AM59039" s="445"/>
    </row>
    <row r="59040" spans="39:39">
      <c r="AM59040" s="445"/>
    </row>
    <row r="59041" spans="39:39">
      <c r="AM59041" s="445"/>
    </row>
    <row r="59042" spans="39:39">
      <c r="AM59042" s="445"/>
    </row>
    <row r="59043" spans="39:39">
      <c r="AM59043" s="445"/>
    </row>
    <row r="59044" spans="39:39">
      <c r="AM59044" s="445"/>
    </row>
    <row r="59045" spans="39:39">
      <c r="AM59045" s="445"/>
    </row>
    <row r="59046" spans="39:39">
      <c r="AM59046" s="445"/>
    </row>
    <row r="59047" spans="39:39">
      <c r="AM59047" s="445"/>
    </row>
    <row r="59048" spans="39:39">
      <c r="AM59048" s="445"/>
    </row>
    <row r="59049" spans="39:39">
      <c r="AM59049" s="445"/>
    </row>
    <row r="59050" spans="39:39">
      <c r="AM59050" s="445"/>
    </row>
    <row r="59051" spans="39:39">
      <c r="AM59051" s="445"/>
    </row>
    <row r="59052" spans="39:39">
      <c r="AM59052" s="445"/>
    </row>
    <row r="59053" spans="39:39">
      <c r="AM59053" s="445"/>
    </row>
    <row r="59054" spans="39:39">
      <c r="AM59054" s="445"/>
    </row>
    <row r="59055" spans="39:39">
      <c r="AM59055" s="445"/>
    </row>
    <row r="59056" spans="39:39">
      <c r="AM59056" s="445"/>
    </row>
    <row r="59057" spans="39:39">
      <c r="AM59057" s="445"/>
    </row>
    <row r="59058" spans="39:39">
      <c r="AM59058" s="445"/>
    </row>
    <row r="59059" spans="39:39">
      <c r="AM59059" s="445"/>
    </row>
    <row r="59060" spans="39:39">
      <c r="AM59060" s="445"/>
    </row>
    <row r="59061" spans="39:39">
      <c r="AM59061" s="445"/>
    </row>
    <row r="59062" spans="39:39">
      <c r="AM59062" s="445"/>
    </row>
    <row r="59063" spans="39:39">
      <c r="AM59063" s="445"/>
    </row>
    <row r="59064" spans="39:39">
      <c r="AM59064" s="445"/>
    </row>
    <row r="59065" spans="39:39">
      <c r="AM59065" s="445"/>
    </row>
    <row r="59066" spans="39:39">
      <c r="AM59066" s="445"/>
    </row>
    <row r="59067" spans="39:39">
      <c r="AM59067" s="445"/>
    </row>
    <row r="59068" spans="39:39">
      <c r="AM59068" s="445"/>
    </row>
    <row r="59069" spans="39:39">
      <c r="AM59069" s="445"/>
    </row>
    <row r="59070" spans="39:39">
      <c r="AM59070" s="445"/>
    </row>
    <row r="59071" spans="39:39">
      <c r="AM59071" s="445"/>
    </row>
    <row r="59072" spans="39:39">
      <c r="AM59072" s="445"/>
    </row>
    <row r="59073" spans="39:39">
      <c r="AM59073" s="445"/>
    </row>
    <row r="59074" spans="39:39">
      <c r="AM59074" s="445"/>
    </row>
    <row r="59075" spans="39:39">
      <c r="AM59075" s="445"/>
    </row>
    <row r="59076" spans="39:39">
      <c r="AM59076" s="445"/>
    </row>
    <row r="59077" spans="39:39">
      <c r="AM59077" s="445"/>
    </row>
    <row r="59078" spans="39:39">
      <c r="AM59078" s="445"/>
    </row>
    <row r="59079" spans="39:39">
      <c r="AM59079" s="445"/>
    </row>
    <row r="59080" spans="39:39">
      <c r="AM59080" s="445"/>
    </row>
    <row r="59081" spans="39:39">
      <c r="AM59081" s="445"/>
    </row>
    <row r="59082" spans="39:39">
      <c r="AM59082" s="445"/>
    </row>
    <row r="59083" spans="39:39">
      <c r="AM59083" s="445"/>
    </row>
    <row r="59084" spans="39:39">
      <c r="AM59084" s="445"/>
    </row>
    <row r="59085" spans="39:39">
      <c r="AM59085" s="445"/>
    </row>
    <row r="59086" spans="39:39">
      <c r="AM59086" s="445"/>
    </row>
    <row r="59087" spans="39:39">
      <c r="AM59087" s="445"/>
    </row>
    <row r="59088" spans="39:39">
      <c r="AM59088" s="445"/>
    </row>
    <row r="59089" spans="39:39">
      <c r="AM59089" s="445"/>
    </row>
    <row r="59090" spans="39:39">
      <c r="AM59090" s="445"/>
    </row>
    <row r="59091" spans="39:39">
      <c r="AM59091" s="445"/>
    </row>
    <row r="59092" spans="39:39">
      <c r="AM59092" s="445"/>
    </row>
    <row r="59093" spans="39:39">
      <c r="AM59093" s="445"/>
    </row>
    <row r="59094" spans="39:39">
      <c r="AM59094" s="445"/>
    </row>
    <row r="59095" spans="39:39">
      <c r="AM59095" s="445"/>
    </row>
    <row r="59096" spans="39:39">
      <c r="AM59096" s="445"/>
    </row>
    <row r="59097" spans="39:39">
      <c r="AM59097" s="445"/>
    </row>
    <row r="59098" spans="39:39">
      <c r="AM59098" s="445"/>
    </row>
    <row r="59099" spans="39:39">
      <c r="AM59099" s="445"/>
    </row>
    <row r="59100" spans="39:39">
      <c r="AM59100" s="445"/>
    </row>
    <row r="59101" spans="39:39">
      <c r="AM59101" s="445"/>
    </row>
    <row r="59102" spans="39:39">
      <c r="AM59102" s="445"/>
    </row>
    <row r="59103" spans="39:39">
      <c r="AM59103" s="445"/>
    </row>
    <row r="59104" spans="39:39">
      <c r="AM59104" s="445"/>
    </row>
    <row r="59105" spans="39:39">
      <c r="AM59105" s="445"/>
    </row>
    <row r="59106" spans="39:39">
      <c r="AM59106" s="445"/>
    </row>
    <row r="59107" spans="39:39">
      <c r="AM59107" s="445"/>
    </row>
    <row r="59108" spans="39:39">
      <c r="AM59108" s="445"/>
    </row>
    <row r="59109" spans="39:39">
      <c r="AM59109" s="445"/>
    </row>
    <row r="59110" spans="39:39">
      <c r="AM59110" s="445"/>
    </row>
    <row r="59111" spans="39:39">
      <c r="AM59111" s="445"/>
    </row>
    <row r="59112" spans="39:39">
      <c r="AM59112" s="445"/>
    </row>
    <row r="59113" spans="39:39">
      <c r="AM59113" s="445"/>
    </row>
    <row r="59114" spans="39:39">
      <c r="AM59114" s="445"/>
    </row>
    <row r="59115" spans="39:39">
      <c r="AM59115" s="445"/>
    </row>
    <row r="59116" spans="39:39">
      <c r="AM59116" s="445"/>
    </row>
    <row r="59117" spans="39:39">
      <c r="AM59117" s="445"/>
    </row>
    <row r="59118" spans="39:39">
      <c r="AM59118" s="445"/>
    </row>
    <row r="59119" spans="39:39">
      <c r="AM59119" s="445"/>
    </row>
    <row r="59120" spans="39:39">
      <c r="AM59120" s="445"/>
    </row>
    <row r="59121" spans="39:39">
      <c r="AM59121" s="445"/>
    </row>
    <row r="59122" spans="39:39">
      <c r="AM59122" s="445"/>
    </row>
    <row r="59123" spans="39:39">
      <c r="AM59123" s="445"/>
    </row>
    <row r="59124" spans="39:39">
      <c r="AM59124" s="445"/>
    </row>
    <row r="59125" spans="39:39">
      <c r="AM59125" s="445"/>
    </row>
    <row r="59126" spans="39:39">
      <c r="AM59126" s="445"/>
    </row>
    <row r="59127" spans="39:39">
      <c r="AM59127" s="445"/>
    </row>
    <row r="59128" spans="39:39">
      <c r="AM59128" s="445"/>
    </row>
    <row r="59129" spans="39:39">
      <c r="AM59129" s="445"/>
    </row>
    <row r="59130" spans="39:39">
      <c r="AM59130" s="445"/>
    </row>
    <row r="59131" spans="39:39">
      <c r="AM59131" s="445"/>
    </row>
    <row r="59132" spans="39:39">
      <c r="AM59132" s="445"/>
    </row>
    <row r="59133" spans="39:39">
      <c r="AM59133" s="445"/>
    </row>
    <row r="59134" spans="39:39">
      <c r="AM59134" s="445"/>
    </row>
    <row r="59135" spans="39:39">
      <c r="AM59135" s="445"/>
    </row>
    <row r="59136" spans="39:39">
      <c r="AM59136" s="445"/>
    </row>
    <row r="59137" spans="39:39">
      <c r="AM59137" s="445"/>
    </row>
    <row r="59138" spans="39:39">
      <c r="AM59138" s="445"/>
    </row>
    <row r="59139" spans="39:39">
      <c r="AM59139" s="445"/>
    </row>
    <row r="59140" spans="39:39">
      <c r="AM59140" s="445"/>
    </row>
    <row r="59141" spans="39:39">
      <c r="AM59141" s="445"/>
    </row>
    <row r="59142" spans="39:39">
      <c r="AM59142" s="445"/>
    </row>
    <row r="59143" spans="39:39">
      <c r="AM59143" s="445"/>
    </row>
    <row r="59144" spans="39:39">
      <c r="AM59144" s="445"/>
    </row>
    <row r="59145" spans="39:39">
      <c r="AM59145" s="445"/>
    </row>
    <row r="59146" spans="39:39">
      <c r="AM59146" s="445"/>
    </row>
    <row r="59147" spans="39:39">
      <c r="AM59147" s="445"/>
    </row>
    <row r="59148" spans="39:39">
      <c r="AM59148" s="445"/>
    </row>
    <row r="59149" spans="39:39">
      <c r="AM59149" s="445"/>
    </row>
    <row r="59150" spans="39:39">
      <c r="AM59150" s="445"/>
    </row>
    <row r="59151" spans="39:39">
      <c r="AM59151" s="445"/>
    </row>
    <row r="59152" spans="39:39">
      <c r="AM59152" s="445"/>
    </row>
    <row r="59153" spans="39:39">
      <c r="AM59153" s="445"/>
    </row>
    <row r="59154" spans="39:39">
      <c r="AM59154" s="445"/>
    </row>
    <row r="59155" spans="39:39">
      <c r="AM59155" s="445"/>
    </row>
    <row r="59156" spans="39:39">
      <c r="AM59156" s="445"/>
    </row>
    <row r="59157" spans="39:39">
      <c r="AM59157" s="445"/>
    </row>
    <row r="59158" spans="39:39">
      <c r="AM59158" s="445"/>
    </row>
    <row r="59159" spans="39:39">
      <c r="AM59159" s="445"/>
    </row>
    <row r="59160" spans="39:39">
      <c r="AM59160" s="445"/>
    </row>
    <row r="59161" spans="39:39">
      <c r="AM59161" s="445"/>
    </row>
    <row r="59162" spans="39:39">
      <c r="AM59162" s="445"/>
    </row>
    <row r="59163" spans="39:39">
      <c r="AM59163" s="445"/>
    </row>
    <row r="59164" spans="39:39">
      <c r="AM59164" s="445"/>
    </row>
    <row r="59165" spans="39:39">
      <c r="AM59165" s="445"/>
    </row>
    <row r="59166" spans="39:39">
      <c r="AM59166" s="445"/>
    </row>
    <row r="59167" spans="39:39">
      <c r="AM59167" s="445"/>
    </row>
    <row r="59168" spans="39:39">
      <c r="AM59168" s="445"/>
    </row>
    <row r="59169" spans="39:39">
      <c r="AM59169" s="445"/>
    </row>
    <row r="59170" spans="39:39">
      <c r="AM59170" s="445"/>
    </row>
    <row r="59171" spans="39:39">
      <c r="AM59171" s="445"/>
    </row>
    <row r="59172" spans="39:39">
      <c r="AM59172" s="445"/>
    </row>
    <row r="59173" spans="39:39">
      <c r="AM59173" s="445"/>
    </row>
    <row r="59174" spans="39:39">
      <c r="AM59174" s="445"/>
    </row>
    <row r="59175" spans="39:39">
      <c r="AM59175" s="445"/>
    </row>
    <row r="59176" spans="39:39">
      <c r="AM59176" s="445"/>
    </row>
    <row r="59177" spans="39:39">
      <c r="AM59177" s="445"/>
    </row>
    <row r="59178" spans="39:39">
      <c r="AM59178" s="445"/>
    </row>
    <row r="59179" spans="39:39">
      <c r="AM59179" s="445"/>
    </row>
    <row r="59180" spans="39:39">
      <c r="AM59180" s="445"/>
    </row>
    <row r="59181" spans="39:39">
      <c r="AM59181" s="445"/>
    </row>
    <row r="59182" spans="39:39">
      <c r="AM59182" s="445"/>
    </row>
    <row r="59183" spans="39:39">
      <c r="AM59183" s="445"/>
    </row>
    <row r="59184" spans="39:39">
      <c r="AM59184" s="445"/>
    </row>
    <row r="59185" spans="39:39">
      <c r="AM59185" s="445"/>
    </row>
    <row r="59186" spans="39:39">
      <c r="AM59186" s="445"/>
    </row>
    <row r="59187" spans="39:39">
      <c r="AM59187" s="445"/>
    </row>
    <row r="59188" spans="39:39">
      <c r="AM59188" s="445"/>
    </row>
    <row r="59189" spans="39:39">
      <c r="AM59189" s="445"/>
    </row>
    <row r="59190" spans="39:39">
      <c r="AM59190" s="445"/>
    </row>
    <row r="59191" spans="39:39">
      <c r="AM59191" s="445"/>
    </row>
    <row r="59192" spans="39:39">
      <c r="AM59192" s="445"/>
    </row>
    <row r="59193" spans="39:39">
      <c r="AM59193" s="445"/>
    </row>
    <row r="59194" spans="39:39">
      <c r="AM59194" s="445"/>
    </row>
    <row r="59195" spans="39:39">
      <c r="AM59195" s="445"/>
    </row>
    <row r="59196" spans="39:39">
      <c r="AM59196" s="445"/>
    </row>
    <row r="59197" spans="39:39">
      <c r="AM59197" s="445"/>
    </row>
    <row r="59198" spans="39:39">
      <c r="AM59198" s="445"/>
    </row>
    <row r="59199" spans="39:39">
      <c r="AM59199" s="445"/>
    </row>
    <row r="59200" spans="39:39">
      <c r="AM59200" s="445"/>
    </row>
    <row r="59201" spans="39:39">
      <c r="AM59201" s="445"/>
    </row>
    <row r="59202" spans="39:39">
      <c r="AM59202" s="445"/>
    </row>
    <row r="59203" spans="39:39">
      <c r="AM59203" s="445"/>
    </row>
    <row r="59204" spans="39:39">
      <c r="AM59204" s="445"/>
    </row>
    <row r="59205" spans="39:39">
      <c r="AM59205" s="445"/>
    </row>
    <row r="59206" spans="39:39">
      <c r="AM59206" s="445"/>
    </row>
    <row r="59207" spans="39:39">
      <c r="AM59207" s="445"/>
    </row>
    <row r="59208" spans="39:39">
      <c r="AM59208" s="445"/>
    </row>
    <row r="59209" spans="39:39">
      <c r="AM59209" s="445"/>
    </row>
    <row r="59210" spans="39:39">
      <c r="AM59210" s="445"/>
    </row>
    <row r="59211" spans="39:39">
      <c r="AM59211" s="445"/>
    </row>
    <row r="59212" spans="39:39">
      <c r="AM59212" s="445"/>
    </row>
    <row r="59213" spans="39:39">
      <c r="AM59213" s="445"/>
    </row>
    <row r="59214" spans="39:39">
      <c r="AM59214" s="445"/>
    </row>
    <row r="59215" spans="39:39">
      <c r="AM59215" s="445"/>
    </row>
    <row r="59216" spans="39:39">
      <c r="AM59216" s="445"/>
    </row>
    <row r="59217" spans="39:39">
      <c r="AM59217" s="445"/>
    </row>
    <row r="59218" spans="39:39">
      <c r="AM59218" s="445"/>
    </row>
    <row r="59219" spans="39:39">
      <c r="AM59219" s="445"/>
    </row>
    <row r="59220" spans="39:39">
      <c r="AM59220" s="445"/>
    </row>
    <row r="59221" spans="39:39">
      <c r="AM59221" s="445"/>
    </row>
    <row r="59222" spans="39:39">
      <c r="AM59222" s="445"/>
    </row>
    <row r="59223" spans="39:39">
      <c r="AM59223" s="445"/>
    </row>
    <row r="59224" spans="39:39">
      <c r="AM59224" s="445"/>
    </row>
    <row r="59225" spans="39:39">
      <c r="AM59225" s="445"/>
    </row>
    <row r="59226" spans="39:39">
      <c r="AM59226" s="445"/>
    </row>
    <row r="59227" spans="39:39">
      <c r="AM59227" s="445"/>
    </row>
    <row r="59228" spans="39:39">
      <c r="AM59228" s="445"/>
    </row>
    <row r="59229" spans="39:39">
      <c r="AM59229" s="445"/>
    </row>
    <row r="59230" spans="39:39">
      <c r="AM59230" s="445"/>
    </row>
    <row r="59231" spans="39:39">
      <c r="AM59231" s="445"/>
    </row>
    <row r="59232" spans="39:39">
      <c r="AM59232" s="445"/>
    </row>
    <row r="59233" spans="39:39">
      <c r="AM59233" s="445"/>
    </row>
    <row r="59234" spans="39:39">
      <c r="AM59234" s="445"/>
    </row>
    <row r="59235" spans="39:39">
      <c r="AM59235" s="445"/>
    </row>
    <row r="59236" spans="39:39">
      <c r="AM59236" s="445"/>
    </row>
    <row r="59237" spans="39:39">
      <c r="AM59237" s="445"/>
    </row>
    <row r="59238" spans="39:39">
      <c r="AM59238" s="445"/>
    </row>
    <row r="59239" spans="39:39">
      <c r="AM59239" s="445"/>
    </row>
    <row r="59240" spans="39:39">
      <c r="AM59240" s="445"/>
    </row>
    <row r="59241" spans="39:39">
      <c r="AM59241" s="445"/>
    </row>
    <row r="59242" spans="39:39">
      <c r="AM59242" s="445"/>
    </row>
    <row r="59243" spans="39:39">
      <c r="AM59243" s="445"/>
    </row>
    <row r="59244" spans="39:39">
      <c r="AM59244" s="445"/>
    </row>
    <row r="59245" spans="39:39">
      <c r="AM59245" s="445"/>
    </row>
    <row r="59246" spans="39:39">
      <c r="AM59246" s="445"/>
    </row>
    <row r="59247" spans="39:39">
      <c r="AM59247" s="445"/>
    </row>
    <row r="59248" spans="39:39">
      <c r="AM59248" s="445"/>
    </row>
    <row r="59249" spans="39:39">
      <c r="AM59249" s="445"/>
    </row>
    <row r="59250" spans="39:39">
      <c r="AM59250" s="445"/>
    </row>
    <row r="59251" spans="39:39">
      <c r="AM59251" s="445"/>
    </row>
    <row r="59252" spans="39:39">
      <c r="AM59252" s="445"/>
    </row>
    <row r="59253" spans="39:39">
      <c r="AM59253" s="445"/>
    </row>
    <row r="59254" spans="39:39">
      <c r="AM59254" s="445"/>
    </row>
    <row r="59255" spans="39:39">
      <c r="AM59255" s="445"/>
    </row>
    <row r="59256" spans="39:39">
      <c r="AM59256" s="445"/>
    </row>
    <row r="59257" spans="39:39">
      <c r="AM59257" s="445"/>
    </row>
    <row r="59258" spans="39:39">
      <c r="AM59258" s="445"/>
    </row>
    <row r="59259" spans="39:39">
      <c r="AM59259" s="445"/>
    </row>
    <row r="59260" spans="39:39">
      <c r="AM59260" s="445"/>
    </row>
    <row r="59261" spans="39:39">
      <c r="AM59261" s="445"/>
    </row>
    <row r="59262" spans="39:39">
      <c r="AM59262" s="445"/>
    </row>
    <row r="59263" spans="39:39">
      <c r="AM59263" s="445"/>
    </row>
    <row r="59264" spans="39:39">
      <c r="AM59264" s="445"/>
    </row>
    <row r="59265" spans="39:39">
      <c r="AM59265" s="445"/>
    </row>
    <row r="59266" spans="39:39">
      <c r="AM59266" s="445"/>
    </row>
    <row r="59267" spans="39:39">
      <c r="AM59267" s="445"/>
    </row>
    <row r="59268" spans="39:39">
      <c r="AM59268" s="445"/>
    </row>
    <row r="59269" spans="39:39">
      <c r="AM59269" s="445"/>
    </row>
    <row r="59270" spans="39:39">
      <c r="AM59270" s="445"/>
    </row>
    <row r="59271" spans="39:39">
      <c r="AM59271" s="445"/>
    </row>
    <row r="59272" spans="39:39">
      <c r="AM59272" s="445"/>
    </row>
    <row r="59273" spans="39:39">
      <c r="AM59273" s="445"/>
    </row>
    <row r="59274" spans="39:39">
      <c r="AM59274" s="445"/>
    </row>
    <row r="59275" spans="39:39">
      <c r="AM59275" s="445"/>
    </row>
    <row r="59276" spans="39:39">
      <c r="AM59276" s="445"/>
    </row>
    <row r="59277" spans="39:39">
      <c r="AM59277" s="445"/>
    </row>
    <row r="59278" spans="39:39">
      <c r="AM59278" s="445"/>
    </row>
    <row r="59279" spans="39:39">
      <c r="AM59279" s="445"/>
    </row>
    <row r="59280" spans="39:39">
      <c r="AM59280" s="445"/>
    </row>
    <row r="59281" spans="39:39">
      <c r="AM59281" s="445"/>
    </row>
    <row r="59282" spans="39:39">
      <c r="AM59282" s="445"/>
    </row>
    <row r="59283" spans="39:39">
      <c r="AM59283" s="445"/>
    </row>
    <row r="59284" spans="39:39">
      <c r="AM59284" s="445"/>
    </row>
    <row r="59285" spans="39:39">
      <c r="AM59285" s="445"/>
    </row>
    <row r="59286" spans="39:39">
      <c r="AM59286" s="445"/>
    </row>
    <row r="59287" spans="39:39">
      <c r="AM59287" s="445"/>
    </row>
    <row r="59288" spans="39:39">
      <c r="AM59288" s="445"/>
    </row>
    <row r="59289" spans="39:39">
      <c r="AM59289" s="445"/>
    </row>
    <row r="59290" spans="39:39">
      <c r="AM59290" s="445"/>
    </row>
    <row r="59291" spans="39:39">
      <c r="AM59291" s="445"/>
    </row>
    <row r="59292" spans="39:39">
      <c r="AM59292" s="445"/>
    </row>
    <row r="59293" spans="39:39">
      <c r="AM59293" s="445"/>
    </row>
    <row r="59294" spans="39:39">
      <c r="AM59294" s="445"/>
    </row>
    <row r="59295" spans="39:39">
      <c r="AM59295" s="445"/>
    </row>
    <row r="59296" spans="39:39">
      <c r="AM59296" s="445"/>
    </row>
    <row r="59297" spans="39:39">
      <c r="AM59297" s="445"/>
    </row>
    <row r="59298" spans="39:39">
      <c r="AM59298" s="445"/>
    </row>
    <row r="59299" spans="39:39">
      <c r="AM59299" s="445"/>
    </row>
    <row r="59300" spans="39:39">
      <c r="AM59300" s="445"/>
    </row>
    <row r="59301" spans="39:39">
      <c r="AM59301" s="445"/>
    </row>
    <row r="59302" spans="39:39">
      <c r="AM59302" s="445"/>
    </row>
    <row r="59303" spans="39:39">
      <c r="AM59303" s="445"/>
    </row>
    <row r="59304" spans="39:39">
      <c r="AM59304" s="445"/>
    </row>
    <row r="59305" spans="39:39">
      <c r="AM59305" s="445"/>
    </row>
    <row r="59306" spans="39:39">
      <c r="AM59306" s="445"/>
    </row>
    <row r="59307" spans="39:39">
      <c r="AM59307" s="445"/>
    </row>
    <row r="59308" spans="39:39">
      <c r="AM59308" s="445"/>
    </row>
    <row r="59309" spans="39:39">
      <c r="AM59309" s="445"/>
    </row>
    <row r="59310" spans="39:39">
      <c r="AM59310" s="445"/>
    </row>
    <row r="59311" spans="39:39">
      <c r="AM59311" s="445"/>
    </row>
    <row r="59312" spans="39:39">
      <c r="AM59312" s="445"/>
    </row>
    <row r="59313" spans="39:39">
      <c r="AM59313" s="445"/>
    </row>
    <row r="59314" spans="39:39">
      <c r="AM59314" s="445"/>
    </row>
    <row r="59315" spans="39:39">
      <c r="AM59315" s="445"/>
    </row>
    <row r="59316" spans="39:39">
      <c r="AM59316" s="445"/>
    </row>
    <row r="59317" spans="39:39">
      <c r="AM59317" s="445"/>
    </row>
    <row r="59318" spans="39:39">
      <c r="AM59318" s="445"/>
    </row>
    <row r="59319" spans="39:39">
      <c r="AM59319" s="445"/>
    </row>
    <row r="59320" spans="39:39">
      <c r="AM59320" s="445"/>
    </row>
    <row r="59321" spans="39:39">
      <c r="AM59321" s="445"/>
    </row>
    <row r="59322" spans="39:39">
      <c r="AM59322" s="445"/>
    </row>
    <row r="59323" spans="39:39">
      <c r="AM59323" s="445"/>
    </row>
    <row r="59324" spans="39:39">
      <c r="AM59324" s="445"/>
    </row>
    <row r="59325" spans="39:39">
      <c r="AM59325" s="445"/>
    </row>
    <row r="59326" spans="39:39">
      <c r="AM59326" s="445"/>
    </row>
    <row r="59327" spans="39:39">
      <c r="AM59327" s="445"/>
    </row>
    <row r="59328" spans="39:39">
      <c r="AM59328" s="445"/>
    </row>
    <row r="59329" spans="39:39">
      <c r="AM59329" s="445"/>
    </row>
    <row r="59330" spans="39:39">
      <c r="AM59330" s="445"/>
    </row>
    <row r="59331" spans="39:39">
      <c r="AM59331" s="445"/>
    </row>
    <row r="59332" spans="39:39">
      <c r="AM59332" s="445"/>
    </row>
    <row r="59333" spans="39:39">
      <c r="AM59333" s="445"/>
    </row>
    <row r="59334" spans="39:39">
      <c r="AM59334" s="445"/>
    </row>
    <row r="59335" spans="39:39">
      <c r="AM59335" s="445"/>
    </row>
    <row r="59336" spans="39:39">
      <c r="AM59336" s="445"/>
    </row>
    <row r="59337" spans="39:39">
      <c r="AM59337" s="445"/>
    </row>
    <row r="59338" spans="39:39">
      <c r="AM59338" s="445"/>
    </row>
    <row r="59339" spans="39:39">
      <c r="AM59339" s="445"/>
    </row>
    <row r="59340" spans="39:39">
      <c r="AM59340" s="445"/>
    </row>
    <row r="59341" spans="39:39">
      <c r="AM59341" s="445"/>
    </row>
    <row r="59342" spans="39:39">
      <c r="AM59342" s="445"/>
    </row>
    <row r="59343" spans="39:39">
      <c r="AM59343" s="445"/>
    </row>
    <row r="59344" spans="39:39">
      <c r="AM59344" s="445"/>
    </row>
    <row r="59345" spans="39:39">
      <c r="AM59345" s="445"/>
    </row>
    <row r="59346" spans="39:39">
      <c r="AM59346" s="445"/>
    </row>
    <row r="59347" spans="39:39">
      <c r="AM59347" s="445"/>
    </row>
    <row r="59348" spans="39:39">
      <c r="AM59348" s="445"/>
    </row>
    <row r="59349" spans="39:39">
      <c r="AM59349" s="445"/>
    </row>
    <row r="59350" spans="39:39">
      <c r="AM59350" s="445"/>
    </row>
    <row r="59351" spans="39:39">
      <c r="AM59351" s="445"/>
    </row>
    <row r="59352" spans="39:39">
      <c r="AM59352" s="445"/>
    </row>
    <row r="59353" spans="39:39">
      <c r="AM59353" s="445"/>
    </row>
    <row r="59354" spans="39:39">
      <c r="AM59354" s="445"/>
    </row>
    <row r="59355" spans="39:39">
      <c r="AM59355" s="445"/>
    </row>
    <row r="59356" spans="39:39">
      <c r="AM59356" s="445"/>
    </row>
    <row r="59357" spans="39:39">
      <c r="AM59357" s="445"/>
    </row>
    <row r="59358" spans="39:39">
      <c r="AM59358" s="445"/>
    </row>
    <row r="59359" spans="39:39">
      <c r="AM59359" s="445"/>
    </row>
    <row r="59360" spans="39:39">
      <c r="AM59360" s="445"/>
    </row>
    <row r="59361" spans="39:39">
      <c r="AM59361" s="445"/>
    </row>
    <row r="59362" spans="39:39">
      <c r="AM59362" s="445"/>
    </row>
    <row r="59363" spans="39:39">
      <c r="AM59363" s="445"/>
    </row>
    <row r="59364" spans="39:39">
      <c r="AM59364" s="445"/>
    </row>
    <row r="59365" spans="39:39">
      <c r="AM59365" s="445"/>
    </row>
    <row r="59366" spans="39:39">
      <c r="AM59366" s="445"/>
    </row>
    <row r="59367" spans="39:39">
      <c r="AM59367" s="445"/>
    </row>
    <row r="59368" spans="39:39">
      <c r="AM59368" s="445"/>
    </row>
    <row r="59369" spans="39:39">
      <c r="AM59369" s="445"/>
    </row>
    <row r="59370" spans="39:39">
      <c r="AM59370" s="445"/>
    </row>
    <row r="59371" spans="39:39">
      <c r="AM59371" s="445"/>
    </row>
    <row r="59372" spans="39:39">
      <c r="AM59372" s="445"/>
    </row>
    <row r="59373" spans="39:39">
      <c r="AM59373" s="445"/>
    </row>
    <row r="59374" spans="39:39">
      <c r="AM59374" s="445"/>
    </row>
    <row r="59375" spans="39:39">
      <c r="AM59375" s="445"/>
    </row>
    <row r="59376" spans="39:39">
      <c r="AM59376" s="445"/>
    </row>
    <row r="59377" spans="39:39">
      <c r="AM59377" s="445"/>
    </row>
    <row r="59378" spans="39:39">
      <c r="AM59378" s="445"/>
    </row>
    <row r="59379" spans="39:39">
      <c r="AM59379" s="445"/>
    </row>
    <row r="59380" spans="39:39">
      <c r="AM59380" s="445"/>
    </row>
    <row r="59381" spans="39:39">
      <c r="AM59381" s="445"/>
    </row>
    <row r="59382" spans="39:39">
      <c r="AM59382" s="445"/>
    </row>
    <row r="59383" spans="39:39">
      <c r="AM59383" s="445"/>
    </row>
    <row r="59384" spans="39:39">
      <c r="AM59384" s="445"/>
    </row>
    <row r="59385" spans="39:39">
      <c r="AM59385" s="445"/>
    </row>
    <row r="59386" spans="39:39">
      <c r="AM59386" s="445"/>
    </row>
    <row r="59387" spans="39:39">
      <c r="AM59387" s="445"/>
    </row>
    <row r="59388" spans="39:39">
      <c r="AM59388" s="445"/>
    </row>
    <row r="59389" spans="39:39">
      <c r="AM59389" s="445"/>
    </row>
    <row r="59390" spans="39:39">
      <c r="AM59390" s="445"/>
    </row>
    <row r="59391" spans="39:39">
      <c r="AM59391" s="445"/>
    </row>
    <row r="59392" spans="39:39">
      <c r="AM59392" s="445"/>
    </row>
    <row r="59393" spans="39:39">
      <c r="AM59393" s="445"/>
    </row>
    <row r="59394" spans="39:39">
      <c r="AM59394" s="445"/>
    </row>
    <row r="59395" spans="39:39">
      <c r="AM59395" s="445"/>
    </row>
    <row r="59396" spans="39:39">
      <c r="AM59396" s="445"/>
    </row>
    <row r="59397" spans="39:39">
      <c r="AM59397" s="445"/>
    </row>
    <row r="59398" spans="39:39">
      <c r="AM59398" s="445"/>
    </row>
    <row r="59399" spans="39:39">
      <c r="AM59399" s="445"/>
    </row>
    <row r="59400" spans="39:39">
      <c r="AM59400" s="445"/>
    </row>
    <row r="59401" spans="39:39">
      <c r="AM59401" s="445"/>
    </row>
    <row r="59402" spans="39:39">
      <c r="AM59402" s="445"/>
    </row>
    <row r="59403" spans="39:39">
      <c r="AM59403" s="445"/>
    </row>
    <row r="59404" spans="39:39">
      <c r="AM59404" s="445"/>
    </row>
    <row r="59405" spans="39:39">
      <c r="AM59405" s="445"/>
    </row>
    <row r="59406" spans="39:39">
      <c r="AM59406" s="445"/>
    </row>
    <row r="59407" spans="39:39">
      <c r="AM59407" s="445"/>
    </row>
    <row r="59408" spans="39:39">
      <c r="AM59408" s="445"/>
    </row>
    <row r="59409" spans="39:39">
      <c r="AM59409" s="445"/>
    </row>
    <row r="59410" spans="39:39">
      <c r="AM59410" s="445"/>
    </row>
    <row r="59411" spans="39:39">
      <c r="AM59411" s="445"/>
    </row>
    <row r="59412" spans="39:39">
      <c r="AM59412" s="445"/>
    </row>
    <row r="59413" spans="39:39">
      <c r="AM59413" s="445"/>
    </row>
    <row r="59414" spans="39:39">
      <c r="AM59414" s="445"/>
    </row>
    <row r="59415" spans="39:39">
      <c r="AM59415" s="445"/>
    </row>
    <row r="59416" spans="39:39">
      <c r="AM59416" s="445"/>
    </row>
    <row r="59417" spans="39:39">
      <c r="AM59417" s="445"/>
    </row>
    <row r="59418" spans="39:39">
      <c r="AM59418" s="445"/>
    </row>
    <row r="59419" spans="39:39">
      <c r="AM59419" s="445"/>
    </row>
    <row r="59420" spans="39:39">
      <c r="AM59420" s="445"/>
    </row>
    <row r="59421" spans="39:39">
      <c r="AM59421" s="445"/>
    </row>
    <row r="59422" spans="39:39">
      <c r="AM59422" s="445"/>
    </row>
    <row r="59423" spans="39:39">
      <c r="AM59423" s="445"/>
    </row>
    <row r="59424" spans="39:39">
      <c r="AM59424" s="445"/>
    </row>
    <row r="59425" spans="39:39">
      <c r="AM59425" s="445"/>
    </row>
    <row r="59426" spans="39:39">
      <c r="AM59426" s="445"/>
    </row>
    <row r="59427" spans="39:39">
      <c r="AM59427" s="445"/>
    </row>
    <row r="59428" spans="39:39">
      <c r="AM59428" s="445"/>
    </row>
    <row r="59429" spans="39:39">
      <c r="AM59429" s="445"/>
    </row>
    <row r="59430" spans="39:39">
      <c r="AM59430" s="445"/>
    </row>
    <row r="59431" spans="39:39">
      <c r="AM59431" s="445"/>
    </row>
    <row r="59432" spans="39:39">
      <c r="AM59432" s="445"/>
    </row>
    <row r="59433" spans="39:39">
      <c r="AM59433" s="445"/>
    </row>
    <row r="59434" spans="39:39">
      <c r="AM59434" s="445"/>
    </row>
    <row r="59435" spans="39:39">
      <c r="AM59435" s="445"/>
    </row>
    <row r="59436" spans="39:39">
      <c r="AM59436" s="445"/>
    </row>
    <row r="59437" spans="39:39">
      <c r="AM59437" s="445"/>
    </row>
    <row r="59438" spans="39:39">
      <c r="AM59438" s="445"/>
    </row>
    <row r="59439" spans="39:39">
      <c r="AM59439" s="445"/>
    </row>
    <row r="59440" spans="39:39">
      <c r="AM59440" s="445"/>
    </row>
    <row r="59441" spans="39:39">
      <c r="AM59441" s="445"/>
    </row>
    <row r="59442" spans="39:39">
      <c r="AM59442" s="445"/>
    </row>
    <row r="59443" spans="39:39">
      <c r="AM59443" s="445"/>
    </row>
    <row r="59444" spans="39:39">
      <c r="AM59444" s="445"/>
    </row>
    <row r="59445" spans="39:39">
      <c r="AM59445" s="445"/>
    </row>
    <row r="59446" spans="39:39">
      <c r="AM59446" s="445"/>
    </row>
    <row r="59447" spans="39:39">
      <c r="AM59447" s="445"/>
    </row>
    <row r="59448" spans="39:39">
      <c r="AM59448" s="445"/>
    </row>
    <row r="59449" spans="39:39">
      <c r="AM59449" s="445"/>
    </row>
    <row r="59450" spans="39:39">
      <c r="AM59450" s="445"/>
    </row>
    <row r="59451" spans="39:39">
      <c r="AM59451" s="445"/>
    </row>
    <row r="59452" spans="39:39">
      <c r="AM59452" s="445"/>
    </row>
    <row r="59453" spans="39:39">
      <c r="AM59453" s="445"/>
    </row>
    <row r="59454" spans="39:39">
      <c r="AM59454" s="445"/>
    </row>
    <row r="59455" spans="39:39">
      <c r="AM59455" s="445"/>
    </row>
    <row r="59456" spans="39:39">
      <c r="AM59456" s="445"/>
    </row>
    <row r="59457" spans="39:39">
      <c r="AM59457" s="445"/>
    </row>
    <row r="59458" spans="39:39">
      <c r="AM59458" s="445"/>
    </row>
    <row r="59459" spans="39:39">
      <c r="AM59459" s="445"/>
    </row>
    <row r="59460" spans="39:39">
      <c r="AM59460" s="445"/>
    </row>
    <row r="59461" spans="39:39">
      <c r="AM59461" s="445"/>
    </row>
    <row r="59462" spans="39:39">
      <c r="AM59462" s="445"/>
    </row>
    <row r="59463" spans="39:39">
      <c r="AM59463" s="445"/>
    </row>
    <row r="59464" spans="39:39">
      <c r="AM59464" s="445"/>
    </row>
    <row r="59465" spans="39:39">
      <c r="AM59465" s="445"/>
    </row>
    <row r="59466" spans="39:39">
      <c r="AM59466" s="445"/>
    </row>
    <row r="59467" spans="39:39">
      <c r="AM59467" s="445"/>
    </row>
    <row r="59468" spans="39:39">
      <c r="AM59468" s="445"/>
    </row>
    <row r="59469" spans="39:39">
      <c r="AM59469" s="445"/>
    </row>
    <row r="59470" spans="39:39">
      <c r="AM59470" s="445"/>
    </row>
    <row r="59471" spans="39:39">
      <c r="AM59471" s="445"/>
    </row>
    <row r="59472" spans="39:39">
      <c r="AM59472" s="445"/>
    </row>
    <row r="59473" spans="39:39">
      <c r="AM59473" s="445"/>
    </row>
    <row r="59474" spans="39:39">
      <c r="AM59474" s="445"/>
    </row>
    <row r="59475" spans="39:39">
      <c r="AM59475" s="445"/>
    </row>
    <row r="59476" spans="39:39">
      <c r="AM59476" s="445"/>
    </row>
    <row r="59477" spans="39:39">
      <c r="AM59477" s="445"/>
    </row>
    <row r="59478" spans="39:39">
      <c r="AM59478" s="445"/>
    </row>
    <row r="59479" spans="39:39">
      <c r="AM59479" s="445"/>
    </row>
    <row r="59480" spans="39:39">
      <c r="AM59480" s="445"/>
    </row>
    <row r="59481" spans="39:39">
      <c r="AM59481" s="445"/>
    </row>
    <row r="59482" spans="39:39">
      <c r="AM59482" s="445"/>
    </row>
    <row r="59483" spans="39:39">
      <c r="AM59483" s="445"/>
    </row>
    <row r="59484" spans="39:39">
      <c r="AM59484" s="445"/>
    </row>
    <row r="59485" spans="39:39">
      <c r="AM59485" s="445"/>
    </row>
    <row r="59486" spans="39:39">
      <c r="AM59486" s="445"/>
    </row>
    <row r="59487" spans="39:39">
      <c r="AM59487" s="445"/>
    </row>
    <row r="59488" spans="39:39">
      <c r="AM59488" s="445"/>
    </row>
    <row r="59489" spans="39:39">
      <c r="AM59489" s="445"/>
    </row>
    <row r="59490" spans="39:39">
      <c r="AM59490" s="445"/>
    </row>
    <row r="59491" spans="39:39">
      <c r="AM59491" s="445"/>
    </row>
    <row r="59492" spans="39:39">
      <c r="AM59492" s="445"/>
    </row>
    <row r="59493" spans="39:39">
      <c r="AM59493" s="445"/>
    </row>
    <row r="59494" spans="39:39">
      <c r="AM59494" s="445"/>
    </row>
    <row r="59495" spans="39:39">
      <c r="AM59495" s="445"/>
    </row>
    <row r="59496" spans="39:39">
      <c r="AM59496" s="445"/>
    </row>
    <row r="59497" spans="39:39">
      <c r="AM59497" s="445"/>
    </row>
    <row r="59498" spans="39:39">
      <c r="AM59498" s="445"/>
    </row>
    <row r="59499" spans="39:39">
      <c r="AM59499" s="445"/>
    </row>
    <row r="59500" spans="39:39">
      <c r="AM59500" s="445"/>
    </row>
    <row r="59501" spans="39:39">
      <c r="AM59501" s="445"/>
    </row>
    <row r="59502" spans="39:39">
      <c r="AM59502" s="445"/>
    </row>
    <row r="59503" spans="39:39">
      <c r="AM59503" s="445"/>
    </row>
    <row r="59504" spans="39:39">
      <c r="AM59504" s="445"/>
    </row>
    <row r="59505" spans="39:39">
      <c r="AM59505" s="445"/>
    </row>
    <row r="59506" spans="39:39">
      <c r="AM59506" s="445"/>
    </row>
    <row r="59507" spans="39:39">
      <c r="AM59507" s="445"/>
    </row>
    <row r="59508" spans="39:39">
      <c r="AM59508" s="445"/>
    </row>
    <row r="59509" spans="39:39">
      <c r="AM59509" s="445"/>
    </row>
    <row r="59510" spans="39:39">
      <c r="AM59510" s="445"/>
    </row>
    <row r="59511" spans="39:39">
      <c r="AM59511" s="445"/>
    </row>
    <row r="59512" spans="39:39">
      <c r="AM59512" s="445"/>
    </row>
    <row r="59513" spans="39:39">
      <c r="AM59513" s="445"/>
    </row>
    <row r="59514" spans="39:39">
      <c r="AM59514" s="445"/>
    </row>
    <row r="59515" spans="39:39">
      <c r="AM59515" s="445"/>
    </row>
    <row r="59516" spans="39:39">
      <c r="AM59516" s="445"/>
    </row>
    <row r="59517" spans="39:39">
      <c r="AM59517" s="445"/>
    </row>
    <row r="59518" spans="39:39">
      <c r="AM59518" s="445"/>
    </row>
    <row r="59519" spans="39:39">
      <c r="AM59519" s="445"/>
    </row>
    <row r="59520" spans="39:39">
      <c r="AM59520" s="445"/>
    </row>
    <row r="59521" spans="39:39">
      <c r="AM59521" s="445"/>
    </row>
    <row r="59522" spans="39:39">
      <c r="AM59522" s="445"/>
    </row>
    <row r="59523" spans="39:39">
      <c r="AM59523" s="445"/>
    </row>
    <row r="59524" spans="39:39">
      <c r="AM59524" s="445"/>
    </row>
    <row r="59525" spans="39:39">
      <c r="AM59525" s="445"/>
    </row>
    <row r="59526" spans="39:39">
      <c r="AM59526" s="445"/>
    </row>
    <row r="59527" spans="39:39">
      <c r="AM59527" s="445"/>
    </row>
    <row r="59528" spans="39:39">
      <c r="AM59528" s="445"/>
    </row>
    <row r="59529" spans="39:39">
      <c r="AM59529" s="445"/>
    </row>
    <row r="59530" spans="39:39">
      <c r="AM59530" s="445"/>
    </row>
    <row r="59531" spans="39:39">
      <c r="AM59531" s="445"/>
    </row>
    <row r="59532" spans="39:39">
      <c r="AM59532" s="445"/>
    </row>
    <row r="59533" spans="39:39">
      <c r="AM59533" s="445"/>
    </row>
    <row r="59534" spans="39:39">
      <c r="AM59534" s="445"/>
    </row>
    <row r="59535" spans="39:39">
      <c r="AM59535" s="445"/>
    </row>
    <row r="59536" spans="39:39">
      <c r="AM59536" s="445"/>
    </row>
    <row r="59537" spans="39:39">
      <c r="AM59537" s="445"/>
    </row>
    <row r="59538" spans="39:39">
      <c r="AM59538" s="445"/>
    </row>
    <row r="59539" spans="39:39">
      <c r="AM59539" s="445"/>
    </row>
    <row r="59540" spans="39:39">
      <c r="AM59540" s="445"/>
    </row>
    <row r="59541" spans="39:39">
      <c r="AM59541" s="445"/>
    </row>
    <row r="59542" spans="39:39">
      <c r="AM59542" s="445"/>
    </row>
    <row r="59543" spans="39:39">
      <c r="AM59543" s="445"/>
    </row>
    <row r="59544" spans="39:39">
      <c r="AM59544" s="445"/>
    </row>
    <row r="59545" spans="39:39">
      <c r="AM59545" s="445"/>
    </row>
    <row r="59546" spans="39:39">
      <c r="AM59546" s="445"/>
    </row>
    <row r="59547" spans="39:39">
      <c r="AM59547" s="445"/>
    </row>
    <row r="59548" spans="39:39">
      <c r="AM59548" s="445"/>
    </row>
    <row r="59549" spans="39:39">
      <c r="AM59549" s="445"/>
    </row>
    <row r="59550" spans="39:39">
      <c r="AM59550" s="445"/>
    </row>
    <row r="59551" spans="39:39">
      <c r="AM59551" s="445"/>
    </row>
    <row r="59552" spans="39:39">
      <c r="AM59552" s="445"/>
    </row>
    <row r="59553" spans="39:39">
      <c r="AM59553" s="445"/>
    </row>
    <row r="59554" spans="39:39">
      <c r="AM59554" s="445"/>
    </row>
    <row r="59555" spans="39:39">
      <c r="AM59555" s="445"/>
    </row>
    <row r="59556" spans="39:39">
      <c r="AM59556" s="445"/>
    </row>
    <row r="59557" spans="39:39">
      <c r="AM59557" s="445"/>
    </row>
    <row r="59558" spans="39:39">
      <c r="AM59558" s="445"/>
    </row>
    <row r="59559" spans="39:39">
      <c r="AM59559" s="445"/>
    </row>
    <row r="59560" spans="39:39">
      <c r="AM59560" s="445"/>
    </row>
    <row r="59561" spans="39:39">
      <c r="AM59561" s="445"/>
    </row>
    <row r="59562" spans="39:39">
      <c r="AM59562" s="445"/>
    </row>
    <row r="59563" spans="39:39">
      <c r="AM59563" s="445"/>
    </row>
    <row r="59564" spans="39:39">
      <c r="AM59564" s="445"/>
    </row>
    <row r="59565" spans="39:39">
      <c r="AM59565" s="445"/>
    </row>
    <row r="59566" spans="39:39">
      <c r="AM59566" s="445"/>
    </row>
    <row r="59567" spans="39:39">
      <c r="AM59567" s="445"/>
    </row>
    <row r="59568" spans="39:39">
      <c r="AM59568" s="445"/>
    </row>
    <row r="59569" spans="39:39">
      <c r="AM59569" s="445"/>
    </row>
    <row r="59570" spans="39:39">
      <c r="AM59570" s="445"/>
    </row>
    <row r="59571" spans="39:39">
      <c r="AM59571" s="445"/>
    </row>
    <row r="59572" spans="39:39">
      <c r="AM59572" s="445"/>
    </row>
    <row r="59573" spans="39:39">
      <c r="AM59573" s="445"/>
    </row>
    <row r="59574" spans="39:39">
      <c r="AM59574" s="445"/>
    </row>
    <row r="59575" spans="39:39">
      <c r="AM59575" s="445"/>
    </row>
    <row r="59576" spans="39:39">
      <c r="AM59576" s="445"/>
    </row>
    <row r="59577" spans="39:39">
      <c r="AM59577" s="445"/>
    </row>
    <row r="59578" spans="39:39">
      <c r="AM59578" s="445"/>
    </row>
    <row r="59579" spans="39:39">
      <c r="AM59579" s="445"/>
    </row>
    <row r="59580" spans="39:39">
      <c r="AM59580" s="445"/>
    </row>
    <row r="59581" spans="39:39">
      <c r="AM59581" s="445"/>
    </row>
    <row r="59582" spans="39:39">
      <c r="AM59582" s="445"/>
    </row>
    <row r="59583" spans="39:39">
      <c r="AM59583" s="445"/>
    </row>
    <row r="59584" spans="39:39">
      <c r="AM59584" s="445"/>
    </row>
    <row r="59585" spans="39:39">
      <c r="AM59585" s="445"/>
    </row>
    <row r="59586" spans="39:39">
      <c r="AM59586" s="445"/>
    </row>
    <row r="59587" spans="39:39">
      <c r="AM59587" s="445"/>
    </row>
    <row r="59588" spans="39:39">
      <c r="AM59588" s="445"/>
    </row>
    <row r="59589" spans="39:39">
      <c r="AM59589" s="445"/>
    </row>
    <row r="59590" spans="39:39">
      <c r="AM59590" s="445"/>
    </row>
    <row r="59591" spans="39:39">
      <c r="AM59591" s="445"/>
    </row>
    <row r="59592" spans="39:39">
      <c r="AM59592" s="445"/>
    </row>
    <row r="59593" spans="39:39">
      <c r="AM59593" s="445"/>
    </row>
    <row r="59594" spans="39:39">
      <c r="AM59594" s="445"/>
    </row>
    <row r="59595" spans="39:39">
      <c r="AM59595" s="445"/>
    </row>
    <row r="59596" spans="39:39">
      <c r="AM59596" s="445"/>
    </row>
    <row r="59597" spans="39:39">
      <c r="AM59597" s="445"/>
    </row>
    <row r="59598" spans="39:39">
      <c r="AM59598" s="445"/>
    </row>
    <row r="59599" spans="39:39">
      <c r="AM59599" s="445"/>
    </row>
    <row r="59600" spans="39:39">
      <c r="AM59600" s="445"/>
    </row>
    <row r="59601" spans="39:39">
      <c r="AM59601" s="445"/>
    </row>
    <row r="59602" spans="39:39">
      <c r="AM59602" s="445"/>
    </row>
    <row r="59603" spans="39:39">
      <c r="AM59603" s="445"/>
    </row>
    <row r="59604" spans="39:39">
      <c r="AM59604" s="445"/>
    </row>
    <row r="59605" spans="39:39">
      <c r="AM59605" s="445"/>
    </row>
    <row r="59606" spans="39:39">
      <c r="AM59606" s="445"/>
    </row>
    <row r="59607" spans="39:39">
      <c r="AM59607" s="445"/>
    </row>
    <row r="59608" spans="39:39">
      <c r="AM59608" s="445"/>
    </row>
    <row r="59609" spans="39:39">
      <c r="AM59609" s="445"/>
    </row>
    <row r="59610" spans="39:39">
      <c r="AM59610" s="445"/>
    </row>
    <row r="59611" spans="39:39">
      <c r="AM59611" s="445"/>
    </row>
    <row r="59612" spans="39:39">
      <c r="AM59612" s="445"/>
    </row>
    <row r="59613" spans="39:39">
      <c r="AM59613" s="445"/>
    </row>
    <row r="59614" spans="39:39">
      <c r="AM59614" s="445"/>
    </row>
    <row r="59615" spans="39:39">
      <c r="AM59615" s="445"/>
    </row>
    <row r="59616" spans="39:39">
      <c r="AM59616" s="445"/>
    </row>
    <row r="59617" spans="39:39">
      <c r="AM59617" s="445"/>
    </row>
    <row r="59618" spans="39:39">
      <c r="AM59618" s="445"/>
    </row>
    <row r="59619" spans="39:39">
      <c r="AM59619" s="445"/>
    </row>
    <row r="59620" spans="39:39">
      <c r="AM59620" s="445"/>
    </row>
    <row r="59621" spans="39:39">
      <c r="AM59621" s="445"/>
    </row>
    <row r="59622" spans="39:39">
      <c r="AM59622" s="445"/>
    </row>
    <row r="59623" spans="39:39">
      <c r="AM59623" s="445"/>
    </row>
    <row r="59624" spans="39:39">
      <c r="AM59624" s="445"/>
    </row>
    <row r="59625" spans="39:39">
      <c r="AM59625" s="445"/>
    </row>
    <row r="59626" spans="39:39">
      <c r="AM59626" s="445"/>
    </row>
    <row r="59627" spans="39:39">
      <c r="AM59627" s="445"/>
    </row>
    <row r="59628" spans="39:39">
      <c r="AM59628" s="445"/>
    </row>
    <row r="59629" spans="39:39">
      <c r="AM59629" s="445"/>
    </row>
    <row r="59630" spans="39:39">
      <c r="AM59630" s="445"/>
    </row>
    <row r="59631" spans="39:39">
      <c r="AM59631" s="445"/>
    </row>
    <row r="59632" spans="39:39">
      <c r="AM59632" s="445"/>
    </row>
    <row r="59633" spans="39:39">
      <c r="AM59633" s="445"/>
    </row>
    <row r="59634" spans="39:39">
      <c r="AM59634" s="445"/>
    </row>
    <row r="59635" spans="39:39">
      <c r="AM59635" s="445"/>
    </row>
    <row r="59636" spans="39:39">
      <c r="AM59636" s="445"/>
    </row>
    <row r="59637" spans="39:39">
      <c r="AM59637" s="445"/>
    </row>
    <row r="59638" spans="39:39">
      <c r="AM59638" s="445"/>
    </row>
    <row r="59639" spans="39:39">
      <c r="AM59639" s="445"/>
    </row>
    <row r="59640" spans="39:39">
      <c r="AM59640" s="445"/>
    </row>
    <row r="59641" spans="39:39">
      <c r="AM59641" s="445"/>
    </row>
    <row r="59642" spans="39:39">
      <c r="AM59642" s="445"/>
    </row>
    <row r="59643" spans="39:39">
      <c r="AM59643" s="445"/>
    </row>
    <row r="59644" spans="39:39">
      <c r="AM59644" s="445"/>
    </row>
    <row r="59645" spans="39:39">
      <c r="AM59645" s="445"/>
    </row>
    <row r="59646" spans="39:39">
      <c r="AM59646" s="445"/>
    </row>
    <row r="59647" spans="39:39">
      <c r="AM59647" s="445"/>
    </row>
    <row r="59648" spans="39:39">
      <c r="AM59648" s="445"/>
    </row>
    <row r="59649" spans="39:39">
      <c r="AM59649" s="445"/>
    </row>
    <row r="59650" spans="39:39">
      <c r="AM59650" s="445"/>
    </row>
    <row r="59651" spans="39:39">
      <c r="AM59651" s="445"/>
    </row>
    <row r="59652" spans="39:39">
      <c r="AM59652" s="445"/>
    </row>
    <row r="59653" spans="39:39">
      <c r="AM59653" s="445"/>
    </row>
    <row r="59654" spans="39:39">
      <c r="AM59654" s="445"/>
    </row>
    <row r="59655" spans="39:39">
      <c r="AM59655" s="445"/>
    </row>
    <row r="59656" spans="39:39">
      <c r="AM59656" s="445"/>
    </row>
    <row r="59657" spans="39:39">
      <c r="AM59657" s="445"/>
    </row>
    <row r="59658" spans="39:39">
      <c r="AM59658" s="445"/>
    </row>
    <row r="59659" spans="39:39">
      <c r="AM59659" s="445"/>
    </row>
    <row r="59660" spans="39:39">
      <c r="AM59660" s="445"/>
    </row>
    <row r="59661" spans="39:39">
      <c r="AM59661" s="445"/>
    </row>
    <row r="59662" spans="39:39">
      <c r="AM59662" s="445"/>
    </row>
    <row r="59663" spans="39:39">
      <c r="AM59663" s="445"/>
    </row>
    <row r="59664" spans="39:39">
      <c r="AM59664" s="445"/>
    </row>
    <row r="59665" spans="39:39">
      <c r="AM59665" s="445"/>
    </row>
    <row r="59666" spans="39:39">
      <c r="AM59666" s="445"/>
    </row>
    <row r="59667" spans="39:39">
      <c r="AM59667" s="445"/>
    </row>
    <row r="59668" spans="39:39">
      <c r="AM59668" s="445"/>
    </row>
    <row r="59669" spans="39:39">
      <c r="AM59669" s="445"/>
    </row>
    <row r="59670" spans="39:39">
      <c r="AM59670" s="445"/>
    </row>
    <row r="59671" spans="39:39">
      <c r="AM59671" s="445"/>
    </row>
    <row r="59672" spans="39:39">
      <c r="AM59672" s="445"/>
    </row>
    <row r="59673" spans="39:39">
      <c r="AM59673" s="445"/>
    </row>
    <row r="59674" spans="39:39">
      <c r="AM59674" s="445"/>
    </row>
    <row r="59675" spans="39:39">
      <c r="AM59675" s="445"/>
    </row>
    <row r="59676" spans="39:39">
      <c r="AM59676" s="445"/>
    </row>
    <row r="59677" spans="39:39">
      <c r="AM59677" s="445"/>
    </row>
    <row r="59678" spans="39:39">
      <c r="AM59678" s="445"/>
    </row>
    <row r="59679" spans="39:39">
      <c r="AM59679" s="445"/>
    </row>
    <row r="59680" spans="39:39">
      <c r="AM59680" s="445"/>
    </row>
    <row r="59681" spans="39:39">
      <c r="AM59681" s="445"/>
    </row>
    <row r="59682" spans="39:39">
      <c r="AM59682" s="445"/>
    </row>
    <row r="59683" spans="39:39">
      <c r="AM59683" s="445"/>
    </row>
    <row r="59684" spans="39:39">
      <c r="AM59684" s="445"/>
    </row>
    <row r="59685" spans="39:39">
      <c r="AM59685" s="445"/>
    </row>
    <row r="59686" spans="39:39">
      <c r="AM59686" s="445"/>
    </row>
    <row r="59687" spans="39:39">
      <c r="AM59687" s="445"/>
    </row>
    <row r="59688" spans="39:39">
      <c r="AM59688" s="445"/>
    </row>
    <row r="59689" spans="39:39">
      <c r="AM59689" s="445"/>
    </row>
    <row r="59690" spans="39:39">
      <c r="AM59690" s="445"/>
    </row>
    <row r="59691" spans="39:39">
      <c r="AM59691" s="445"/>
    </row>
    <row r="59692" spans="39:39">
      <c r="AM59692" s="445"/>
    </row>
    <row r="59693" spans="39:39">
      <c r="AM59693" s="445"/>
    </row>
    <row r="59694" spans="39:39">
      <c r="AM59694" s="445"/>
    </row>
    <row r="59695" spans="39:39">
      <c r="AM59695" s="445"/>
    </row>
    <row r="59696" spans="39:39">
      <c r="AM59696" s="445"/>
    </row>
    <row r="59697" spans="39:39">
      <c r="AM59697" s="445"/>
    </row>
    <row r="59698" spans="39:39">
      <c r="AM59698" s="445"/>
    </row>
    <row r="59699" spans="39:39">
      <c r="AM59699" s="445"/>
    </row>
    <row r="59700" spans="39:39">
      <c r="AM59700" s="445"/>
    </row>
    <row r="59701" spans="39:39">
      <c r="AM59701" s="445"/>
    </row>
    <row r="59702" spans="39:39">
      <c r="AM59702" s="445"/>
    </row>
    <row r="59703" spans="39:39">
      <c r="AM59703" s="445"/>
    </row>
    <row r="59704" spans="39:39">
      <c r="AM59704" s="445"/>
    </row>
    <row r="59705" spans="39:39">
      <c r="AM59705" s="445"/>
    </row>
    <row r="59706" spans="39:39">
      <c r="AM59706" s="445"/>
    </row>
    <row r="59707" spans="39:39">
      <c r="AM59707" s="445"/>
    </row>
    <row r="59708" spans="39:39">
      <c r="AM59708" s="445"/>
    </row>
    <row r="59709" spans="39:39">
      <c r="AM59709" s="445"/>
    </row>
    <row r="59710" spans="39:39">
      <c r="AM59710" s="445"/>
    </row>
    <row r="59711" spans="39:39">
      <c r="AM59711" s="445"/>
    </row>
    <row r="59712" spans="39:39">
      <c r="AM59712" s="445"/>
    </row>
    <row r="59713" spans="39:39">
      <c r="AM59713" s="445"/>
    </row>
    <row r="59714" spans="39:39">
      <c r="AM59714" s="445"/>
    </row>
    <row r="59715" spans="39:39">
      <c r="AM59715" s="445"/>
    </row>
    <row r="59716" spans="39:39">
      <c r="AM59716" s="445"/>
    </row>
    <row r="59717" spans="39:39">
      <c r="AM59717" s="445"/>
    </row>
    <row r="59718" spans="39:39">
      <c r="AM59718" s="445"/>
    </row>
    <row r="59719" spans="39:39">
      <c r="AM59719" s="445"/>
    </row>
    <row r="59720" spans="39:39">
      <c r="AM59720" s="445"/>
    </row>
    <row r="59721" spans="39:39">
      <c r="AM59721" s="445"/>
    </row>
    <row r="59722" spans="39:39">
      <c r="AM59722" s="445"/>
    </row>
    <row r="59723" spans="39:39">
      <c r="AM59723" s="445"/>
    </row>
    <row r="59724" spans="39:39">
      <c r="AM59724" s="445"/>
    </row>
    <row r="59725" spans="39:39">
      <c r="AM59725" s="445"/>
    </row>
    <row r="59726" spans="39:39">
      <c r="AM59726" s="445"/>
    </row>
    <row r="59727" spans="39:39">
      <c r="AM59727" s="445"/>
    </row>
    <row r="59728" spans="39:39">
      <c r="AM59728" s="445"/>
    </row>
    <row r="59729" spans="39:39">
      <c r="AM59729" s="445"/>
    </row>
    <row r="59730" spans="39:39">
      <c r="AM59730" s="445"/>
    </row>
    <row r="59731" spans="39:39">
      <c r="AM59731" s="445"/>
    </row>
    <row r="59732" spans="39:39">
      <c r="AM59732" s="445"/>
    </row>
    <row r="59733" spans="39:39">
      <c r="AM59733" s="445"/>
    </row>
    <row r="59734" spans="39:39">
      <c r="AM59734" s="445"/>
    </row>
    <row r="59735" spans="39:39">
      <c r="AM59735" s="445"/>
    </row>
    <row r="59736" spans="39:39">
      <c r="AM59736" s="445"/>
    </row>
    <row r="59737" spans="39:39">
      <c r="AM59737" s="445"/>
    </row>
    <row r="59738" spans="39:39">
      <c r="AM59738" s="445"/>
    </row>
    <row r="59739" spans="39:39">
      <c r="AM59739" s="445"/>
    </row>
    <row r="59740" spans="39:39">
      <c r="AM59740" s="445"/>
    </row>
    <row r="59741" spans="39:39">
      <c r="AM59741" s="445"/>
    </row>
    <row r="59742" spans="39:39">
      <c r="AM59742" s="445"/>
    </row>
    <row r="59743" spans="39:39">
      <c r="AM59743" s="445"/>
    </row>
    <row r="59744" spans="39:39">
      <c r="AM59744" s="445"/>
    </row>
    <row r="59745" spans="39:39">
      <c r="AM59745" s="445"/>
    </row>
    <row r="59746" spans="39:39">
      <c r="AM59746" s="445"/>
    </row>
    <row r="59747" spans="39:39">
      <c r="AM59747" s="445"/>
    </row>
    <row r="59748" spans="39:39">
      <c r="AM59748" s="445"/>
    </row>
    <row r="59749" spans="39:39">
      <c r="AM59749" s="445"/>
    </row>
    <row r="59750" spans="39:39">
      <c r="AM59750" s="445"/>
    </row>
    <row r="59751" spans="39:39">
      <c r="AM59751" s="445"/>
    </row>
    <row r="59752" spans="39:39">
      <c r="AM59752" s="445"/>
    </row>
    <row r="59753" spans="39:39">
      <c r="AM59753" s="445"/>
    </row>
    <row r="59754" spans="39:39">
      <c r="AM59754" s="445"/>
    </row>
    <row r="59755" spans="39:39">
      <c r="AM59755" s="445"/>
    </row>
    <row r="59756" spans="39:39">
      <c r="AM59756" s="445"/>
    </row>
    <row r="59757" spans="39:39">
      <c r="AM59757" s="445"/>
    </row>
    <row r="59758" spans="39:39">
      <c r="AM59758" s="445"/>
    </row>
    <row r="59759" spans="39:39">
      <c r="AM59759" s="445"/>
    </row>
    <row r="59760" spans="39:39">
      <c r="AM59760" s="445"/>
    </row>
    <row r="59761" spans="39:39">
      <c r="AM59761" s="445"/>
    </row>
    <row r="59762" spans="39:39">
      <c r="AM59762" s="445"/>
    </row>
    <row r="59763" spans="39:39">
      <c r="AM59763" s="445"/>
    </row>
    <row r="59764" spans="39:39">
      <c r="AM59764" s="445"/>
    </row>
    <row r="59765" spans="39:39">
      <c r="AM59765" s="445"/>
    </row>
    <row r="59766" spans="39:39">
      <c r="AM59766" s="445"/>
    </row>
    <row r="59767" spans="39:39">
      <c r="AM59767" s="445"/>
    </row>
    <row r="59768" spans="39:39">
      <c r="AM59768" s="445"/>
    </row>
    <row r="59769" spans="39:39">
      <c r="AM59769" s="445"/>
    </row>
    <row r="59770" spans="39:39">
      <c r="AM59770" s="445"/>
    </row>
    <row r="59771" spans="39:39">
      <c r="AM59771" s="445"/>
    </row>
    <row r="59772" spans="39:39">
      <c r="AM59772" s="445"/>
    </row>
    <row r="59773" spans="39:39">
      <c r="AM59773" s="445"/>
    </row>
    <row r="59774" spans="39:39">
      <c r="AM59774" s="445"/>
    </row>
    <row r="59775" spans="39:39">
      <c r="AM59775" s="445"/>
    </row>
    <row r="59776" spans="39:39">
      <c r="AM59776" s="445"/>
    </row>
    <row r="59777" spans="39:39">
      <c r="AM59777" s="445"/>
    </row>
    <row r="59778" spans="39:39">
      <c r="AM59778" s="445"/>
    </row>
    <row r="59779" spans="39:39">
      <c r="AM59779" s="445"/>
    </row>
    <row r="59780" spans="39:39">
      <c r="AM59780" s="445"/>
    </row>
    <row r="59781" spans="39:39">
      <c r="AM59781" s="445"/>
    </row>
    <row r="59782" spans="39:39">
      <c r="AM59782" s="445"/>
    </row>
    <row r="59783" spans="39:39">
      <c r="AM59783" s="445"/>
    </row>
    <row r="59784" spans="39:39">
      <c r="AM59784" s="445"/>
    </row>
    <row r="59785" spans="39:39">
      <c r="AM59785" s="445"/>
    </row>
    <row r="59786" spans="39:39">
      <c r="AM59786" s="445"/>
    </row>
    <row r="59787" spans="39:39">
      <c r="AM59787" s="445"/>
    </row>
    <row r="59788" spans="39:39">
      <c r="AM59788" s="445"/>
    </row>
    <row r="59789" spans="39:39">
      <c r="AM59789" s="445"/>
    </row>
    <row r="59790" spans="39:39">
      <c r="AM59790" s="445"/>
    </row>
    <row r="59791" spans="39:39">
      <c r="AM59791" s="445"/>
    </row>
    <row r="59792" spans="39:39">
      <c r="AM59792" s="445"/>
    </row>
    <row r="59793" spans="39:39">
      <c r="AM59793" s="445"/>
    </row>
    <row r="59794" spans="39:39">
      <c r="AM59794" s="445"/>
    </row>
    <row r="59795" spans="39:39">
      <c r="AM59795" s="445"/>
    </row>
    <row r="59796" spans="39:39">
      <c r="AM59796" s="445"/>
    </row>
    <row r="59797" spans="39:39">
      <c r="AM59797" s="445"/>
    </row>
    <row r="59798" spans="39:39">
      <c r="AM59798" s="445"/>
    </row>
    <row r="59799" spans="39:39">
      <c r="AM59799" s="445"/>
    </row>
    <row r="59800" spans="39:39">
      <c r="AM59800" s="445"/>
    </row>
    <row r="59801" spans="39:39">
      <c r="AM59801" s="445"/>
    </row>
    <row r="59802" spans="39:39">
      <c r="AM59802" s="445"/>
    </row>
    <row r="59803" spans="39:39">
      <c r="AM59803" s="445"/>
    </row>
    <row r="59804" spans="39:39">
      <c r="AM59804" s="445"/>
    </row>
    <row r="59805" spans="39:39">
      <c r="AM59805" s="445"/>
    </row>
    <row r="59806" spans="39:39">
      <c r="AM59806" s="445"/>
    </row>
    <row r="59807" spans="39:39">
      <c r="AM59807" s="445"/>
    </row>
    <row r="59808" spans="39:39">
      <c r="AM59808" s="445"/>
    </row>
    <row r="59809" spans="39:39">
      <c r="AM59809" s="445"/>
    </row>
    <row r="59810" spans="39:39">
      <c r="AM59810" s="445"/>
    </row>
    <row r="59811" spans="39:39">
      <c r="AM59811" s="445"/>
    </row>
    <row r="59812" spans="39:39">
      <c r="AM59812" s="445"/>
    </row>
    <row r="59813" spans="39:39">
      <c r="AM59813" s="445"/>
    </row>
    <row r="59814" spans="39:39">
      <c r="AM59814" s="445"/>
    </row>
    <row r="59815" spans="39:39">
      <c r="AM59815" s="445"/>
    </row>
    <row r="59816" spans="39:39">
      <c r="AM59816" s="445"/>
    </row>
    <row r="59817" spans="39:39">
      <c r="AM59817" s="445"/>
    </row>
    <row r="59818" spans="39:39">
      <c r="AM59818" s="445"/>
    </row>
    <row r="59819" spans="39:39">
      <c r="AM59819" s="445"/>
    </row>
    <row r="59820" spans="39:39">
      <c r="AM59820" s="445"/>
    </row>
    <row r="59821" spans="39:39">
      <c r="AM59821" s="445"/>
    </row>
    <row r="59822" spans="39:39">
      <c r="AM59822" s="445"/>
    </row>
    <row r="59823" spans="39:39">
      <c r="AM59823" s="445"/>
    </row>
    <row r="59824" spans="39:39">
      <c r="AM59824" s="445"/>
    </row>
    <row r="59825" spans="39:39">
      <c r="AM59825" s="445"/>
    </row>
    <row r="59826" spans="39:39">
      <c r="AM59826" s="445"/>
    </row>
    <row r="59827" spans="39:39">
      <c r="AM59827" s="445"/>
    </row>
    <row r="59828" spans="39:39">
      <c r="AM59828" s="445"/>
    </row>
    <row r="59829" spans="39:39">
      <c r="AM59829" s="445"/>
    </row>
    <row r="59830" spans="39:39">
      <c r="AM59830" s="445"/>
    </row>
    <row r="59831" spans="39:39">
      <c r="AM59831" s="445"/>
    </row>
    <row r="59832" spans="39:39">
      <c r="AM59832" s="445"/>
    </row>
    <row r="59833" spans="39:39">
      <c r="AM59833" s="445"/>
    </row>
    <row r="59834" spans="39:39">
      <c r="AM59834" s="445"/>
    </row>
    <row r="59835" spans="39:39">
      <c r="AM59835" s="445"/>
    </row>
    <row r="59836" spans="39:39">
      <c r="AM59836" s="445"/>
    </row>
    <row r="59837" spans="39:39">
      <c r="AM59837" s="445"/>
    </row>
    <row r="59838" spans="39:39">
      <c r="AM59838" s="445"/>
    </row>
    <row r="59839" spans="39:39">
      <c r="AM59839" s="445"/>
    </row>
    <row r="59840" spans="39:39">
      <c r="AM59840" s="445"/>
    </row>
    <row r="59841" spans="39:39">
      <c r="AM59841" s="445"/>
    </row>
    <row r="59842" spans="39:39">
      <c r="AM59842" s="445"/>
    </row>
    <row r="59843" spans="39:39">
      <c r="AM59843" s="445"/>
    </row>
    <row r="59844" spans="39:39">
      <c r="AM59844" s="445"/>
    </row>
    <row r="59845" spans="39:39">
      <c r="AM59845" s="445"/>
    </row>
    <row r="59846" spans="39:39">
      <c r="AM59846" s="445"/>
    </row>
    <row r="59847" spans="39:39">
      <c r="AM59847" s="445"/>
    </row>
    <row r="59848" spans="39:39">
      <c r="AM59848" s="445"/>
    </row>
    <row r="59849" spans="39:39">
      <c r="AM59849" s="445"/>
    </row>
    <row r="59850" spans="39:39">
      <c r="AM59850" s="445"/>
    </row>
    <row r="59851" spans="39:39">
      <c r="AM59851" s="445"/>
    </row>
    <row r="59852" spans="39:39">
      <c r="AM59852" s="445"/>
    </row>
    <row r="59853" spans="39:39">
      <c r="AM59853" s="445"/>
    </row>
    <row r="59854" spans="39:39">
      <c r="AM59854" s="445"/>
    </row>
    <row r="59855" spans="39:39">
      <c r="AM59855" s="445"/>
    </row>
    <row r="59856" spans="39:39">
      <c r="AM59856" s="445"/>
    </row>
    <row r="59857" spans="39:39">
      <c r="AM59857" s="445"/>
    </row>
    <row r="59858" spans="39:39">
      <c r="AM59858" s="445"/>
    </row>
    <row r="59859" spans="39:39">
      <c r="AM59859" s="445"/>
    </row>
    <row r="59860" spans="39:39">
      <c r="AM59860" s="445"/>
    </row>
    <row r="59861" spans="39:39">
      <c r="AM59861" s="445"/>
    </row>
    <row r="59862" spans="39:39">
      <c r="AM59862" s="445"/>
    </row>
    <row r="59863" spans="39:39">
      <c r="AM59863" s="445"/>
    </row>
    <row r="59864" spans="39:39">
      <c r="AM59864" s="445"/>
    </row>
    <row r="59865" spans="39:39">
      <c r="AM59865" s="445"/>
    </row>
    <row r="59866" spans="39:39">
      <c r="AM59866" s="445"/>
    </row>
    <row r="59867" spans="39:39">
      <c r="AM59867" s="445"/>
    </row>
    <row r="59868" spans="39:39">
      <c r="AM59868" s="445"/>
    </row>
    <row r="59869" spans="39:39">
      <c r="AM59869" s="445"/>
    </row>
    <row r="59870" spans="39:39">
      <c r="AM59870" s="445"/>
    </row>
    <row r="59871" spans="39:39">
      <c r="AM59871" s="445"/>
    </row>
    <row r="59872" spans="39:39">
      <c r="AM59872" s="445"/>
    </row>
    <row r="59873" spans="39:39">
      <c r="AM59873" s="445"/>
    </row>
    <row r="59874" spans="39:39">
      <c r="AM59874" s="445"/>
    </row>
    <row r="59875" spans="39:39">
      <c r="AM59875" s="445"/>
    </row>
    <row r="59876" spans="39:39">
      <c r="AM59876" s="445"/>
    </row>
    <row r="59877" spans="39:39">
      <c r="AM59877" s="445"/>
    </row>
    <row r="59878" spans="39:39">
      <c r="AM59878" s="445"/>
    </row>
    <row r="59879" spans="39:39">
      <c r="AM59879" s="445"/>
    </row>
    <row r="59880" spans="39:39">
      <c r="AM59880" s="445"/>
    </row>
    <row r="59881" spans="39:39">
      <c r="AM59881" s="445"/>
    </row>
    <row r="59882" spans="39:39">
      <c r="AM59882" s="445"/>
    </row>
    <row r="59883" spans="39:39">
      <c r="AM59883" s="445"/>
    </row>
    <row r="59884" spans="39:39">
      <c r="AM59884" s="445"/>
    </row>
    <row r="59885" spans="39:39">
      <c r="AM59885" s="445"/>
    </row>
    <row r="59886" spans="39:39">
      <c r="AM59886" s="445"/>
    </row>
    <row r="59887" spans="39:39">
      <c r="AM59887" s="445"/>
    </row>
    <row r="59888" spans="39:39">
      <c r="AM59888" s="445"/>
    </row>
    <row r="59889" spans="39:39">
      <c r="AM59889" s="445"/>
    </row>
    <row r="59890" spans="39:39">
      <c r="AM59890" s="445"/>
    </row>
    <row r="59891" spans="39:39">
      <c r="AM59891" s="445"/>
    </row>
    <row r="59892" spans="39:39">
      <c r="AM59892" s="445"/>
    </row>
    <row r="59893" spans="39:39">
      <c r="AM59893" s="445"/>
    </row>
    <row r="59894" spans="39:39">
      <c r="AM59894" s="445"/>
    </row>
    <row r="59895" spans="39:39">
      <c r="AM59895" s="445"/>
    </row>
    <row r="59896" spans="39:39">
      <c r="AM59896" s="445"/>
    </row>
    <row r="59897" spans="39:39">
      <c r="AM59897" s="445"/>
    </row>
    <row r="59898" spans="39:39">
      <c r="AM59898" s="445"/>
    </row>
    <row r="59899" spans="39:39">
      <c r="AM59899" s="445"/>
    </row>
    <row r="59900" spans="39:39">
      <c r="AM59900" s="445"/>
    </row>
    <row r="59901" spans="39:39">
      <c r="AM59901" s="445"/>
    </row>
    <row r="59902" spans="39:39">
      <c r="AM59902" s="445"/>
    </row>
    <row r="59903" spans="39:39">
      <c r="AM59903" s="445"/>
    </row>
    <row r="59904" spans="39:39">
      <c r="AM59904" s="445"/>
    </row>
    <row r="59905" spans="39:39">
      <c r="AM59905" s="445"/>
    </row>
    <row r="59906" spans="39:39">
      <c r="AM59906" s="445"/>
    </row>
    <row r="59907" spans="39:39">
      <c r="AM59907" s="445"/>
    </row>
    <row r="59908" spans="39:39">
      <c r="AM59908" s="445"/>
    </row>
    <row r="59909" spans="39:39">
      <c r="AM59909" s="445"/>
    </row>
    <row r="59910" spans="39:39">
      <c r="AM59910" s="445"/>
    </row>
    <row r="59911" spans="39:39">
      <c r="AM59911" s="445"/>
    </row>
    <row r="59912" spans="39:39">
      <c r="AM59912" s="445"/>
    </row>
    <row r="59913" spans="39:39">
      <c r="AM59913" s="445"/>
    </row>
    <row r="59914" spans="39:39">
      <c r="AM59914" s="445"/>
    </row>
    <row r="59915" spans="39:39">
      <c r="AM59915" s="445"/>
    </row>
    <row r="59916" spans="39:39">
      <c r="AM59916" s="445"/>
    </row>
    <row r="59917" spans="39:39">
      <c r="AM59917" s="445"/>
    </row>
    <row r="59918" spans="39:39">
      <c r="AM59918" s="445"/>
    </row>
    <row r="59919" spans="39:39">
      <c r="AM59919" s="445"/>
    </row>
    <row r="59920" spans="39:39">
      <c r="AM59920" s="445"/>
    </row>
    <row r="59921" spans="39:39">
      <c r="AM59921" s="445"/>
    </row>
    <row r="59922" spans="39:39">
      <c r="AM59922" s="445"/>
    </row>
    <row r="59923" spans="39:39">
      <c r="AM59923" s="445"/>
    </row>
    <row r="59924" spans="39:39">
      <c r="AM59924" s="445"/>
    </row>
    <row r="59925" spans="39:39">
      <c r="AM59925" s="445"/>
    </row>
    <row r="59926" spans="39:39">
      <c r="AM59926" s="445"/>
    </row>
    <row r="59927" spans="39:39">
      <c r="AM59927" s="445"/>
    </row>
    <row r="59928" spans="39:39">
      <c r="AM59928" s="445"/>
    </row>
    <row r="59929" spans="39:39">
      <c r="AM59929" s="445"/>
    </row>
    <row r="59930" spans="39:39">
      <c r="AM59930" s="445"/>
    </row>
    <row r="59931" spans="39:39">
      <c r="AM59931" s="445"/>
    </row>
    <row r="59932" spans="39:39">
      <c r="AM59932" s="445"/>
    </row>
    <row r="59933" spans="39:39">
      <c r="AM59933" s="445"/>
    </row>
    <row r="59934" spans="39:39">
      <c r="AM59934" s="445"/>
    </row>
    <row r="59935" spans="39:39">
      <c r="AM59935" s="445"/>
    </row>
    <row r="59936" spans="39:39">
      <c r="AM59936" s="445"/>
    </row>
    <row r="59937" spans="39:39">
      <c r="AM59937" s="445"/>
    </row>
    <row r="59938" spans="39:39">
      <c r="AM59938" s="445"/>
    </row>
    <row r="59939" spans="39:39">
      <c r="AM59939" s="445"/>
    </row>
    <row r="59940" spans="39:39">
      <c r="AM59940" s="445"/>
    </row>
    <row r="59941" spans="39:39">
      <c r="AM59941" s="445"/>
    </row>
    <row r="59942" spans="39:39">
      <c r="AM59942" s="445"/>
    </row>
    <row r="59943" spans="39:39">
      <c r="AM59943" s="445"/>
    </row>
    <row r="59944" spans="39:39">
      <c r="AM59944" s="445"/>
    </row>
    <row r="59945" spans="39:39">
      <c r="AM59945" s="445"/>
    </row>
    <row r="59946" spans="39:39">
      <c r="AM59946" s="445"/>
    </row>
    <row r="59947" spans="39:39">
      <c r="AM59947" s="445"/>
    </row>
    <row r="59948" spans="39:39">
      <c r="AM59948" s="445"/>
    </row>
    <row r="59949" spans="39:39">
      <c r="AM59949" s="445"/>
    </row>
    <row r="59950" spans="39:39">
      <c r="AM59950" s="445"/>
    </row>
    <row r="59951" spans="39:39">
      <c r="AM59951" s="445"/>
    </row>
    <row r="59952" spans="39:39">
      <c r="AM59952" s="445"/>
    </row>
    <row r="59953" spans="39:39">
      <c r="AM59953" s="445"/>
    </row>
    <row r="59954" spans="39:39">
      <c r="AM59954" s="445"/>
    </row>
    <row r="59955" spans="39:39">
      <c r="AM59955" s="445"/>
    </row>
    <row r="59956" spans="39:39">
      <c r="AM59956" s="445"/>
    </row>
    <row r="59957" spans="39:39">
      <c r="AM59957" s="445"/>
    </row>
    <row r="59958" spans="39:39">
      <c r="AM59958" s="445"/>
    </row>
    <row r="59959" spans="39:39">
      <c r="AM59959" s="445"/>
    </row>
    <row r="59960" spans="39:39">
      <c r="AM59960" s="445"/>
    </row>
    <row r="59961" spans="39:39">
      <c r="AM59961" s="445"/>
    </row>
    <row r="59962" spans="39:39">
      <c r="AM59962" s="445"/>
    </row>
    <row r="59963" spans="39:39">
      <c r="AM59963" s="445"/>
    </row>
    <row r="59964" spans="39:39">
      <c r="AM59964" s="445"/>
    </row>
    <row r="59965" spans="39:39">
      <c r="AM59965" s="445"/>
    </row>
    <row r="59966" spans="39:39">
      <c r="AM59966" s="445"/>
    </row>
    <row r="59967" spans="39:39">
      <c r="AM59967" s="445"/>
    </row>
    <row r="59968" spans="39:39">
      <c r="AM59968" s="445"/>
    </row>
    <row r="59969" spans="39:39">
      <c r="AM59969" s="445"/>
    </row>
    <row r="59970" spans="39:39">
      <c r="AM59970" s="445"/>
    </row>
    <row r="59971" spans="39:39">
      <c r="AM59971" s="445"/>
    </row>
    <row r="59972" spans="39:39">
      <c r="AM59972" s="445"/>
    </row>
    <row r="59973" spans="39:39">
      <c r="AM59973" s="445"/>
    </row>
    <row r="59974" spans="39:39">
      <c r="AM59974" s="445"/>
    </row>
    <row r="59975" spans="39:39">
      <c r="AM59975" s="445"/>
    </row>
    <row r="59976" spans="39:39">
      <c r="AM59976" s="445"/>
    </row>
    <row r="59977" spans="39:39">
      <c r="AM59977" s="445"/>
    </row>
    <row r="59978" spans="39:39">
      <c r="AM59978" s="445"/>
    </row>
    <row r="59979" spans="39:39">
      <c r="AM59979" s="445"/>
    </row>
    <row r="59980" spans="39:39">
      <c r="AM59980" s="445"/>
    </row>
    <row r="59981" spans="39:39">
      <c r="AM59981" s="445"/>
    </row>
    <row r="59982" spans="39:39">
      <c r="AM59982" s="445"/>
    </row>
    <row r="59983" spans="39:39">
      <c r="AM59983" s="445"/>
    </row>
    <row r="59984" spans="39:39">
      <c r="AM59984" s="445"/>
    </row>
    <row r="59985" spans="39:39">
      <c r="AM59985" s="445"/>
    </row>
    <row r="59986" spans="39:39">
      <c r="AM59986" s="445"/>
    </row>
    <row r="59987" spans="39:39">
      <c r="AM59987" s="445"/>
    </row>
    <row r="59988" spans="39:39">
      <c r="AM59988" s="445"/>
    </row>
    <row r="59989" spans="39:39">
      <c r="AM59989" s="445"/>
    </row>
    <row r="59990" spans="39:39">
      <c r="AM59990" s="445"/>
    </row>
    <row r="59991" spans="39:39">
      <c r="AM59991" s="445"/>
    </row>
    <row r="59992" spans="39:39">
      <c r="AM59992" s="445"/>
    </row>
    <row r="59993" spans="39:39">
      <c r="AM59993" s="445"/>
    </row>
    <row r="59994" spans="39:39">
      <c r="AM59994" s="445"/>
    </row>
    <row r="59995" spans="39:39">
      <c r="AM59995" s="445"/>
    </row>
    <row r="59996" spans="39:39">
      <c r="AM59996" s="445"/>
    </row>
    <row r="59997" spans="39:39">
      <c r="AM59997" s="445"/>
    </row>
    <row r="59998" spans="39:39">
      <c r="AM59998" s="445"/>
    </row>
    <row r="59999" spans="39:39">
      <c r="AM59999" s="445"/>
    </row>
    <row r="60000" spans="39:39">
      <c r="AM60000" s="445"/>
    </row>
    <row r="60001" spans="39:39">
      <c r="AM60001" s="445"/>
    </row>
    <row r="60002" spans="39:39">
      <c r="AM60002" s="445"/>
    </row>
    <row r="60003" spans="39:39">
      <c r="AM60003" s="445"/>
    </row>
    <row r="60004" spans="39:39">
      <c r="AM60004" s="445"/>
    </row>
    <row r="60005" spans="39:39">
      <c r="AM60005" s="445"/>
    </row>
    <row r="60006" spans="39:39">
      <c r="AM60006" s="445"/>
    </row>
    <row r="60007" spans="39:39">
      <c r="AM60007" s="445"/>
    </row>
    <row r="60008" spans="39:39">
      <c r="AM60008" s="445"/>
    </row>
    <row r="60009" spans="39:39">
      <c r="AM60009" s="445"/>
    </row>
    <row r="60010" spans="39:39">
      <c r="AM60010" s="445"/>
    </row>
    <row r="60011" spans="39:39">
      <c r="AM60011" s="445"/>
    </row>
    <row r="60012" spans="39:39">
      <c r="AM60012" s="445"/>
    </row>
    <row r="60013" spans="39:39">
      <c r="AM60013" s="445"/>
    </row>
    <row r="60014" spans="39:39">
      <c r="AM60014" s="445"/>
    </row>
    <row r="60015" spans="39:39">
      <c r="AM60015" s="445"/>
    </row>
    <row r="60016" spans="39:39">
      <c r="AM60016" s="445"/>
    </row>
    <row r="60017" spans="39:39">
      <c r="AM60017" s="445"/>
    </row>
    <row r="60018" spans="39:39">
      <c r="AM60018" s="445"/>
    </row>
    <row r="60019" spans="39:39">
      <c r="AM60019" s="445"/>
    </row>
    <row r="60020" spans="39:39">
      <c r="AM60020" s="445"/>
    </row>
    <row r="60021" spans="39:39">
      <c r="AM60021" s="445"/>
    </row>
    <row r="60022" spans="39:39">
      <c r="AM60022" s="445"/>
    </row>
    <row r="60023" spans="39:39">
      <c r="AM60023" s="445"/>
    </row>
    <row r="60024" spans="39:39">
      <c r="AM60024" s="445"/>
    </row>
    <row r="60025" spans="39:39">
      <c r="AM60025" s="445"/>
    </row>
    <row r="60026" spans="39:39">
      <c r="AM60026" s="445"/>
    </row>
    <row r="60027" spans="39:39">
      <c r="AM60027" s="445"/>
    </row>
    <row r="60028" spans="39:39">
      <c r="AM60028" s="445"/>
    </row>
    <row r="60029" spans="39:39">
      <c r="AM60029" s="445"/>
    </row>
    <row r="60030" spans="39:39">
      <c r="AM60030" s="445"/>
    </row>
    <row r="60031" spans="39:39">
      <c r="AM60031" s="445"/>
    </row>
    <row r="60032" spans="39:39">
      <c r="AM60032" s="445"/>
    </row>
    <row r="60033" spans="39:39">
      <c r="AM60033" s="445"/>
    </row>
    <row r="60034" spans="39:39">
      <c r="AM60034" s="445"/>
    </row>
    <row r="60035" spans="39:39">
      <c r="AM60035" s="445"/>
    </row>
    <row r="60036" spans="39:39">
      <c r="AM60036" s="445"/>
    </row>
    <row r="60037" spans="39:39">
      <c r="AM60037" s="445"/>
    </row>
    <row r="60038" spans="39:39">
      <c r="AM60038" s="445"/>
    </row>
    <row r="60039" spans="39:39">
      <c r="AM60039" s="445"/>
    </row>
    <row r="60040" spans="39:39">
      <c r="AM60040" s="445"/>
    </row>
    <row r="60041" spans="39:39">
      <c r="AM60041" s="445"/>
    </row>
    <row r="60042" spans="39:39">
      <c r="AM60042" s="445"/>
    </row>
    <row r="60043" spans="39:39">
      <c r="AM60043" s="445"/>
    </row>
    <row r="60044" spans="39:39">
      <c r="AM60044" s="445"/>
    </row>
    <row r="60045" spans="39:39">
      <c r="AM60045" s="445"/>
    </row>
    <row r="60046" spans="39:39">
      <c r="AM60046" s="445"/>
    </row>
    <row r="60047" spans="39:39">
      <c r="AM60047" s="445"/>
    </row>
    <row r="60048" spans="39:39">
      <c r="AM60048" s="445"/>
    </row>
    <row r="60049" spans="39:39">
      <c r="AM60049" s="445"/>
    </row>
    <row r="60050" spans="39:39">
      <c r="AM60050" s="445"/>
    </row>
    <row r="60051" spans="39:39">
      <c r="AM60051" s="445"/>
    </row>
    <row r="60052" spans="39:39">
      <c r="AM60052" s="445"/>
    </row>
    <row r="60053" spans="39:39">
      <c r="AM60053" s="445"/>
    </row>
    <row r="60054" spans="39:39">
      <c r="AM60054" s="445"/>
    </row>
    <row r="60055" spans="39:39">
      <c r="AM60055" s="445"/>
    </row>
    <row r="60056" spans="39:39">
      <c r="AM60056" s="445"/>
    </row>
    <row r="60057" spans="39:39">
      <c r="AM60057" s="445"/>
    </row>
    <row r="60058" spans="39:39">
      <c r="AM60058" s="445"/>
    </row>
    <row r="60059" spans="39:39">
      <c r="AM60059" s="445"/>
    </row>
    <row r="60060" spans="39:39">
      <c r="AM60060" s="445"/>
    </row>
    <row r="60061" spans="39:39">
      <c r="AM60061" s="445"/>
    </row>
    <row r="60062" spans="39:39">
      <c r="AM60062" s="445"/>
    </row>
    <row r="60063" spans="39:39">
      <c r="AM60063" s="445"/>
    </row>
    <row r="60064" spans="39:39">
      <c r="AM60064" s="445"/>
    </row>
    <row r="60065" spans="39:39">
      <c r="AM60065" s="445"/>
    </row>
    <row r="60066" spans="39:39">
      <c r="AM60066" s="445"/>
    </row>
    <row r="60067" spans="39:39">
      <c r="AM60067" s="445"/>
    </row>
    <row r="60068" spans="39:39">
      <c r="AM60068" s="445"/>
    </row>
    <row r="60069" spans="39:39">
      <c r="AM60069" s="445"/>
    </row>
    <row r="60070" spans="39:39">
      <c r="AM60070" s="445"/>
    </row>
    <row r="60071" spans="39:39">
      <c r="AM60071" s="445"/>
    </row>
    <row r="60072" spans="39:39">
      <c r="AM60072" s="445"/>
    </row>
    <row r="60073" spans="39:39">
      <c r="AM60073" s="445"/>
    </row>
    <row r="60074" spans="39:39">
      <c r="AM60074" s="445"/>
    </row>
    <row r="60075" spans="39:39">
      <c r="AM60075" s="445"/>
    </row>
    <row r="60076" spans="39:39">
      <c r="AM60076" s="445"/>
    </row>
    <row r="60077" spans="39:39">
      <c r="AM60077" s="445"/>
    </row>
    <row r="60078" spans="39:39">
      <c r="AM60078" s="445"/>
    </row>
    <row r="60079" spans="39:39">
      <c r="AM60079" s="445"/>
    </row>
    <row r="60080" spans="39:39">
      <c r="AM60080" s="445"/>
    </row>
    <row r="60081" spans="39:39">
      <c r="AM60081" s="445"/>
    </row>
    <row r="60082" spans="39:39">
      <c r="AM60082" s="445"/>
    </row>
    <row r="60083" spans="39:39">
      <c r="AM60083" s="445"/>
    </row>
    <row r="60084" spans="39:39">
      <c r="AM60084" s="445"/>
    </row>
    <row r="60085" spans="39:39">
      <c r="AM60085" s="445"/>
    </row>
    <row r="60086" spans="39:39">
      <c r="AM60086" s="445"/>
    </row>
    <row r="60087" spans="39:39">
      <c r="AM60087" s="445"/>
    </row>
    <row r="60088" spans="39:39">
      <c r="AM60088" s="445"/>
    </row>
    <row r="60089" spans="39:39">
      <c r="AM60089" s="445"/>
    </row>
    <row r="60090" spans="39:39">
      <c r="AM60090" s="445"/>
    </row>
    <row r="60091" spans="39:39">
      <c r="AM60091" s="445"/>
    </row>
    <row r="60092" spans="39:39">
      <c r="AM60092" s="445"/>
    </row>
    <row r="60093" spans="39:39">
      <c r="AM60093" s="445"/>
    </row>
    <row r="60094" spans="39:39">
      <c r="AM60094" s="445"/>
    </row>
    <row r="60095" spans="39:39">
      <c r="AM60095" s="445"/>
    </row>
    <row r="60096" spans="39:39">
      <c r="AM60096" s="445"/>
    </row>
    <row r="60097" spans="39:39">
      <c r="AM60097" s="445"/>
    </row>
    <row r="60098" spans="39:39">
      <c r="AM60098" s="445"/>
    </row>
    <row r="60099" spans="39:39">
      <c r="AM60099" s="445"/>
    </row>
    <row r="60100" spans="39:39">
      <c r="AM60100" s="445"/>
    </row>
    <row r="60101" spans="39:39">
      <c r="AM60101" s="445"/>
    </row>
    <row r="60102" spans="39:39">
      <c r="AM60102" s="445"/>
    </row>
    <row r="60103" spans="39:39">
      <c r="AM60103" s="445"/>
    </row>
    <row r="60104" spans="39:39">
      <c r="AM60104" s="445"/>
    </row>
    <row r="60105" spans="39:39">
      <c r="AM60105" s="445"/>
    </row>
    <row r="60106" spans="39:39">
      <c r="AM60106" s="445"/>
    </row>
    <row r="60107" spans="39:39">
      <c r="AM60107" s="445"/>
    </row>
    <row r="60108" spans="39:39">
      <c r="AM60108" s="445"/>
    </row>
    <row r="60109" spans="39:39">
      <c r="AM60109" s="445"/>
    </row>
    <row r="60110" spans="39:39">
      <c r="AM60110" s="445"/>
    </row>
    <row r="60111" spans="39:39">
      <c r="AM60111" s="445"/>
    </row>
    <row r="60112" spans="39:39">
      <c r="AM60112" s="445"/>
    </row>
    <row r="60113" spans="39:39">
      <c r="AM60113" s="445"/>
    </row>
    <row r="60114" spans="39:39">
      <c r="AM60114" s="445"/>
    </row>
    <row r="60115" spans="39:39">
      <c r="AM60115" s="445"/>
    </row>
    <row r="60116" spans="39:39">
      <c r="AM60116" s="445"/>
    </row>
    <row r="60117" spans="39:39">
      <c r="AM60117" s="445"/>
    </row>
    <row r="60118" spans="39:39">
      <c r="AM60118" s="445"/>
    </row>
    <row r="60119" spans="39:39">
      <c r="AM60119" s="445"/>
    </row>
    <row r="60120" spans="39:39">
      <c r="AM60120" s="445"/>
    </row>
    <row r="60121" spans="39:39">
      <c r="AM60121" s="445"/>
    </row>
    <row r="60122" spans="39:39">
      <c r="AM60122" s="445"/>
    </row>
    <row r="60123" spans="39:39">
      <c r="AM60123" s="445"/>
    </row>
    <row r="60124" spans="39:39">
      <c r="AM60124" s="445"/>
    </row>
    <row r="60125" spans="39:39">
      <c r="AM60125" s="445"/>
    </row>
    <row r="60126" spans="39:39">
      <c r="AM60126" s="445"/>
    </row>
    <row r="60127" spans="39:39">
      <c r="AM60127" s="445"/>
    </row>
    <row r="60128" spans="39:39">
      <c r="AM60128" s="445"/>
    </row>
    <row r="60129" spans="39:39">
      <c r="AM60129" s="445"/>
    </row>
    <row r="60130" spans="39:39">
      <c r="AM60130" s="445"/>
    </row>
    <row r="60131" spans="39:39">
      <c r="AM60131" s="445"/>
    </row>
    <row r="60132" spans="39:39">
      <c r="AM60132" s="445"/>
    </row>
    <row r="60133" spans="39:39">
      <c r="AM60133" s="445"/>
    </row>
    <row r="60134" spans="39:39">
      <c r="AM60134" s="445"/>
    </row>
    <row r="60135" spans="39:39">
      <c r="AM60135" s="445"/>
    </row>
    <row r="60136" spans="39:39">
      <c r="AM60136" s="445"/>
    </row>
    <row r="60137" spans="39:39">
      <c r="AM60137" s="445"/>
    </row>
    <row r="60138" spans="39:39">
      <c r="AM60138" s="445"/>
    </row>
    <row r="60139" spans="39:39">
      <c r="AM60139" s="445"/>
    </row>
    <row r="60140" spans="39:39">
      <c r="AM60140" s="445"/>
    </row>
    <row r="60141" spans="39:39">
      <c r="AM60141" s="445"/>
    </row>
    <row r="60142" spans="39:39">
      <c r="AM60142" s="445"/>
    </row>
    <row r="60143" spans="39:39">
      <c r="AM60143" s="445"/>
    </row>
    <row r="60144" spans="39:39">
      <c r="AM60144" s="445"/>
    </row>
    <row r="60145" spans="39:39">
      <c r="AM60145" s="445"/>
    </row>
    <row r="60146" spans="39:39">
      <c r="AM60146" s="445"/>
    </row>
    <row r="60147" spans="39:39">
      <c r="AM60147" s="445"/>
    </row>
    <row r="60148" spans="39:39">
      <c r="AM60148" s="445"/>
    </row>
    <row r="60149" spans="39:39">
      <c r="AM60149" s="445"/>
    </row>
    <row r="60150" spans="39:39">
      <c r="AM60150" s="445"/>
    </row>
    <row r="60151" spans="39:39">
      <c r="AM60151" s="445"/>
    </row>
    <row r="60152" spans="39:39">
      <c r="AM60152" s="445"/>
    </row>
    <row r="60153" spans="39:39">
      <c r="AM60153" s="445"/>
    </row>
    <row r="60154" spans="39:39">
      <c r="AM60154" s="445"/>
    </row>
    <row r="60155" spans="39:39">
      <c r="AM60155" s="445"/>
    </row>
    <row r="60156" spans="39:39">
      <c r="AM60156" s="445"/>
    </row>
    <row r="60157" spans="39:39">
      <c r="AM60157" s="445"/>
    </row>
    <row r="60158" spans="39:39">
      <c r="AM60158" s="445"/>
    </row>
    <row r="60159" spans="39:39">
      <c r="AM60159" s="445"/>
    </row>
    <row r="60160" spans="39:39">
      <c r="AM60160" s="445"/>
    </row>
    <row r="60161" spans="39:39">
      <c r="AM60161" s="445"/>
    </row>
    <row r="60162" spans="39:39">
      <c r="AM60162" s="445"/>
    </row>
    <row r="60163" spans="39:39">
      <c r="AM60163" s="445"/>
    </row>
    <row r="60164" spans="39:39">
      <c r="AM60164" s="445"/>
    </row>
    <row r="60165" spans="39:39">
      <c r="AM60165" s="445"/>
    </row>
    <row r="60166" spans="39:39">
      <c r="AM60166" s="445"/>
    </row>
    <row r="60167" spans="39:39">
      <c r="AM60167" s="445"/>
    </row>
    <row r="60168" spans="39:39">
      <c r="AM60168" s="445"/>
    </row>
    <row r="60169" spans="39:39">
      <c r="AM60169" s="445"/>
    </row>
    <row r="60170" spans="39:39">
      <c r="AM60170" s="445"/>
    </row>
    <row r="60171" spans="39:39">
      <c r="AM60171" s="445"/>
    </row>
    <row r="60172" spans="39:39">
      <c r="AM60172" s="445"/>
    </row>
    <row r="60173" spans="39:39">
      <c r="AM60173" s="445"/>
    </row>
    <row r="60174" spans="39:39">
      <c r="AM60174" s="445"/>
    </row>
    <row r="60175" spans="39:39">
      <c r="AM60175" s="445"/>
    </row>
    <row r="60176" spans="39:39">
      <c r="AM60176" s="445"/>
    </row>
    <row r="60177" spans="39:39">
      <c r="AM60177" s="445"/>
    </row>
    <row r="60178" spans="39:39">
      <c r="AM60178" s="445"/>
    </row>
    <row r="60179" spans="39:39">
      <c r="AM60179" s="445"/>
    </row>
    <row r="60180" spans="39:39">
      <c r="AM60180" s="445"/>
    </row>
    <row r="60181" spans="39:39">
      <c r="AM60181" s="445"/>
    </row>
    <row r="60182" spans="39:39">
      <c r="AM60182" s="445"/>
    </row>
    <row r="60183" spans="39:39">
      <c r="AM60183" s="445"/>
    </row>
    <row r="60184" spans="39:39">
      <c r="AM60184" s="445"/>
    </row>
    <row r="60185" spans="39:39">
      <c r="AM60185" s="445"/>
    </row>
    <row r="60186" spans="39:39">
      <c r="AM60186" s="445"/>
    </row>
    <row r="60187" spans="39:39">
      <c r="AM60187" s="445"/>
    </row>
    <row r="60188" spans="39:39">
      <c r="AM60188" s="445"/>
    </row>
    <row r="60189" spans="39:39">
      <c r="AM60189" s="445"/>
    </row>
    <row r="60190" spans="39:39">
      <c r="AM60190" s="445"/>
    </row>
    <row r="60191" spans="39:39">
      <c r="AM60191" s="445"/>
    </row>
    <row r="60192" spans="39:39">
      <c r="AM60192" s="445"/>
    </row>
    <row r="60193" spans="39:39">
      <c r="AM60193" s="445"/>
    </row>
    <row r="60194" spans="39:39">
      <c r="AM60194" s="445"/>
    </row>
    <row r="60195" spans="39:39">
      <c r="AM60195" s="445"/>
    </row>
    <row r="60196" spans="39:39">
      <c r="AM60196" s="445"/>
    </row>
    <row r="60197" spans="39:39">
      <c r="AM60197" s="445"/>
    </row>
    <row r="60198" spans="39:39">
      <c r="AM60198" s="445"/>
    </row>
    <row r="60199" spans="39:39">
      <c r="AM60199" s="445"/>
    </row>
    <row r="60200" spans="39:39">
      <c r="AM60200" s="445"/>
    </row>
    <row r="60201" spans="39:39">
      <c r="AM60201" s="445"/>
    </row>
    <row r="60202" spans="39:39">
      <c r="AM60202" s="445"/>
    </row>
    <row r="60203" spans="39:39">
      <c r="AM60203" s="445"/>
    </row>
    <row r="60204" spans="39:39">
      <c r="AM60204" s="445"/>
    </row>
    <row r="60205" spans="39:39">
      <c r="AM60205" s="445"/>
    </row>
    <row r="60206" spans="39:39">
      <c r="AM60206" s="445"/>
    </row>
    <row r="60207" spans="39:39">
      <c r="AM60207" s="445"/>
    </row>
    <row r="60208" spans="39:39">
      <c r="AM60208" s="445"/>
    </row>
    <row r="60209" spans="39:39">
      <c r="AM60209" s="445"/>
    </row>
    <row r="60210" spans="39:39">
      <c r="AM60210" s="445"/>
    </row>
    <row r="60211" spans="39:39">
      <c r="AM60211" s="445"/>
    </row>
    <row r="60212" spans="39:39">
      <c r="AM60212" s="445"/>
    </row>
    <row r="60213" spans="39:39">
      <c r="AM60213" s="445"/>
    </row>
    <row r="60214" spans="39:39">
      <c r="AM60214" s="445"/>
    </row>
    <row r="60215" spans="39:39">
      <c r="AM60215" s="445"/>
    </row>
    <row r="60216" spans="39:39">
      <c r="AM60216" s="445"/>
    </row>
    <row r="60217" spans="39:39">
      <c r="AM60217" s="445"/>
    </row>
    <row r="60218" spans="39:39">
      <c r="AM60218" s="445"/>
    </row>
    <row r="60219" spans="39:39">
      <c r="AM60219" s="445"/>
    </row>
    <row r="60220" spans="39:39">
      <c r="AM60220" s="445"/>
    </row>
    <row r="60221" spans="39:39">
      <c r="AM60221" s="445"/>
    </row>
    <row r="60222" spans="39:39">
      <c r="AM60222" s="445"/>
    </row>
    <row r="60223" spans="39:39">
      <c r="AM60223" s="445"/>
    </row>
    <row r="60224" spans="39:39">
      <c r="AM60224" s="445"/>
    </row>
    <row r="60225" spans="39:39">
      <c r="AM60225" s="445"/>
    </row>
    <row r="60226" spans="39:39">
      <c r="AM60226" s="445"/>
    </row>
    <row r="60227" spans="39:39">
      <c r="AM60227" s="445"/>
    </row>
    <row r="60228" spans="39:39">
      <c r="AM60228" s="445"/>
    </row>
    <row r="60229" spans="39:39">
      <c r="AM60229" s="445"/>
    </row>
    <row r="60230" spans="39:39">
      <c r="AM60230" s="445"/>
    </row>
    <row r="60231" spans="39:39">
      <c r="AM60231" s="445"/>
    </row>
    <row r="60232" spans="39:39">
      <c r="AM60232" s="445"/>
    </row>
    <row r="60233" spans="39:39">
      <c r="AM60233" s="445"/>
    </row>
    <row r="60234" spans="39:39">
      <c r="AM60234" s="445"/>
    </row>
    <row r="60235" spans="39:39">
      <c r="AM60235" s="445"/>
    </row>
    <row r="60236" spans="39:39">
      <c r="AM60236" s="445"/>
    </row>
    <row r="60237" spans="39:39">
      <c r="AM60237" s="445"/>
    </row>
    <row r="60238" spans="39:39">
      <c r="AM60238" s="445"/>
    </row>
    <row r="60239" spans="39:39">
      <c r="AM60239" s="445"/>
    </row>
    <row r="60240" spans="39:39">
      <c r="AM60240" s="445"/>
    </row>
    <row r="60241" spans="39:39">
      <c r="AM60241" s="445"/>
    </row>
    <row r="60242" spans="39:39">
      <c r="AM60242" s="445"/>
    </row>
    <row r="60243" spans="39:39">
      <c r="AM60243" s="445"/>
    </row>
    <row r="60244" spans="39:39">
      <c r="AM60244" s="445"/>
    </row>
    <row r="60245" spans="39:39">
      <c r="AM60245" s="445"/>
    </row>
    <row r="60246" spans="39:39">
      <c r="AM60246" s="445"/>
    </row>
    <row r="60247" spans="39:39">
      <c r="AM60247" s="445"/>
    </row>
    <row r="60248" spans="39:39">
      <c r="AM60248" s="445"/>
    </row>
    <row r="60249" spans="39:39">
      <c r="AM60249" s="445"/>
    </row>
    <row r="60250" spans="39:39">
      <c r="AM60250" s="445"/>
    </row>
    <row r="60251" spans="39:39">
      <c r="AM60251" s="445"/>
    </row>
    <row r="60252" spans="39:39">
      <c r="AM60252" s="445"/>
    </row>
    <row r="60253" spans="39:39">
      <c r="AM60253" s="445"/>
    </row>
    <row r="60254" spans="39:39">
      <c r="AM60254" s="445"/>
    </row>
    <row r="60255" spans="39:39">
      <c r="AM60255" s="445"/>
    </row>
    <row r="60256" spans="39:39">
      <c r="AM60256" s="445"/>
    </row>
    <row r="60257" spans="39:39">
      <c r="AM60257" s="445"/>
    </row>
    <row r="60258" spans="39:39">
      <c r="AM60258" s="445"/>
    </row>
    <row r="60259" spans="39:39">
      <c r="AM60259" s="445"/>
    </row>
    <row r="60260" spans="39:39">
      <c r="AM60260" s="445"/>
    </row>
    <row r="60261" spans="39:39">
      <c r="AM60261" s="445"/>
    </row>
    <row r="60262" spans="39:39">
      <c r="AM60262" s="445"/>
    </row>
    <row r="60263" spans="39:39">
      <c r="AM60263" s="445"/>
    </row>
    <row r="60264" spans="39:39">
      <c r="AM60264" s="445"/>
    </row>
    <row r="60265" spans="39:39">
      <c r="AM60265" s="445"/>
    </row>
    <row r="60266" spans="39:39">
      <c r="AM60266" s="445"/>
    </row>
    <row r="60267" spans="39:39">
      <c r="AM60267" s="445"/>
    </row>
    <row r="60268" spans="39:39">
      <c r="AM60268" s="445"/>
    </row>
    <row r="60269" spans="39:39">
      <c r="AM60269" s="445"/>
    </row>
    <row r="60270" spans="39:39">
      <c r="AM60270" s="445"/>
    </row>
    <row r="60271" spans="39:39">
      <c r="AM60271" s="445"/>
    </row>
    <row r="60272" spans="39:39">
      <c r="AM60272" s="445"/>
    </row>
    <row r="60273" spans="39:39">
      <c r="AM60273" s="445"/>
    </row>
    <row r="60274" spans="39:39">
      <c r="AM60274" s="445"/>
    </row>
    <row r="60275" spans="39:39">
      <c r="AM60275" s="445"/>
    </row>
    <row r="60276" spans="39:39">
      <c r="AM60276" s="445"/>
    </row>
    <row r="60277" spans="39:39">
      <c r="AM60277" s="445"/>
    </row>
    <row r="60278" spans="39:39">
      <c r="AM60278" s="445"/>
    </row>
    <row r="60279" spans="39:39">
      <c r="AM60279" s="445"/>
    </row>
    <row r="60280" spans="39:39">
      <c r="AM60280" s="445"/>
    </row>
    <row r="60281" spans="39:39">
      <c r="AM60281" s="445"/>
    </row>
    <row r="60282" spans="39:39">
      <c r="AM60282" s="445"/>
    </row>
    <row r="60283" spans="39:39">
      <c r="AM60283" s="445"/>
    </row>
    <row r="60284" spans="39:39">
      <c r="AM60284" s="445"/>
    </row>
    <row r="60285" spans="39:39">
      <c r="AM60285" s="445"/>
    </row>
    <row r="60286" spans="39:39">
      <c r="AM60286" s="445"/>
    </row>
    <row r="60287" spans="39:39">
      <c r="AM60287" s="445"/>
    </row>
    <row r="60288" spans="39:39">
      <c r="AM60288" s="445"/>
    </row>
    <row r="60289" spans="39:39">
      <c r="AM60289" s="445"/>
    </row>
    <row r="60290" spans="39:39">
      <c r="AM60290" s="445"/>
    </row>
    <row r="60291" spans="39:39">
      <c r="AM60291" s="445"/>
    </row>
    <row r="60292" spans="39:39">
      <c r="AM60292" s="445"/>
    </row>
    <row r="60293" spans="39:39">
      <c r="AM60293" s="445"/>
    </row>
    <row r="60294" spans="39:39">
      <c r="AM60294" s="445"/>
    </row>
    <row r="60295" spans="39:39">
      <c r="AM60295" s="445"/>
    </row>
    <row r="60296" spans="39:39">
      <c r="AM60296" s="445"/>
    </row>
    <row r="60297" spans="39:39">
      <c r="AM60297" s="445"/>
    </row>
    <row r="60298" spans="39:39">
      <c r="AM60298" s="445"/>
    </row>
    <row r="60299" spans="39:39">
      <c r="AM60299" s="445"/>
    </row>
    <row r="60300" spans="39:39">
      <c r="AM60300" s="445"/>
    </row>
    <row r="60301" spans="39:39">
      <c r="AM60301" s="445"/>
    </row>
    <row r="60302" spans="39:39">
      <c r="AM60302" s="445"/>
    </row>
    <row r="60303" spans="39:39">
      <c r="AM60303" s="445"/>
    </row>
    <row r="60304" spans="39:39">
      <c r="AM60304" s="445"/>
    </row>
    <row r="60305" spans="39:39">
      <c r="AM60305" s="445"/>
    </row>
    <row r="60306" spans="39:39">
      <c r="AM60306" s="445"/>
    </row>
    <row r="60307" spans="39:39">
      <c r="AM60307" s="445"/>
    </row>
    <row r="60308" spans="39:39">
      <c r="AM60308" s="445"/>
    </row>
    <row r="60309" spans="39:39">
      <c r="AM60309" s="445"/>
    </row>
    <row r="60310" spans="39:39">
      <c r="AM60310" s="445"/>
    </row>
    <row r="60311" spans="39:39">
      <c r="AM60311" s="445"/>
    </row>
    <row r="60312" spans="39:39">
      <c r="AM60312" s="445"/>
    </row>
    <row r="60313" spans="39:39">
      <c r="AM60313" s="445"/>
    </row>
    <row r="60314" spans="39:39">
      <c r="AM60314" s="445"/>
    </row>
    <row r="60315" spans="39:39">
      <c r="AM60315" s="445"/>
    </row>
    <row r="60316" spans="39:39">
      <c r="AM60316" s="445"/>
    </row>
    <row r="60317" spans="39:39">
      <c r="AM60317" s="445"/>
    </row>
    <row r="60318" spans="39:39">
      <c r="AM60318" s="445"/>
    </row>
    <row r="60319" spans="39:39">
      <c r="AM60319" s="445"/>
    </row>
    <row r="60320" spans="39:39">
      <c r="AM60320" s="445"/>
    </row>
    <row r="60321" spans="39:39">
      <c r="AM60321" s="445"/>
    </row>
    <row r="60322" spans="39:39">
      <c r="AM60322" s="445"/>
    </row>
    <row r="60323" spans="39:39">
      <c r="AM60323" s="445"/>
    </row>
    <row r="60324" spans="39:39">
      <c r="AM60324" s="445"/>
    </row>
    <row r="60325" spans="39:39">
      <c r="AM60325" s="445"/>
    </row>
    <row r="60326" spans="39:39">
      <c r="AM60326" s="445"/>
    </row>
    <row r="60327" spans="39:39">
      <c r="AM60327" s="445"/>
    </row>
    <row r="60328" spans="39:39">
      <c r="AM60328" s="445"/>
    </row>
    <row r="60329" spans="39:39">
      <c r="AM60329" s="445"/>
    </row>
    <row r="60330" spans="39:39">
      <c r="AM60330" s="445"/>
    </row>
    <row r="60331" spans="39:39">
      <c r="AM60331" s="445"/>
    </row>
    <row r="60332" spans="39:39">
      <c r="AM60332" s="445"/>
    </row>
    <row r="60333" spans="39:39">
      <c r="AM60333" s="445"/>
    </row>
    <row r="60334" spans="39:39">
      <c r="AM60334" s="445"/>
    </row>
    <row r="60335" spans="39:39">
      <c r="AM60335" s="445"/>
    </row>
    <row r="60336" spans="39:39">
      <c r="AM60336" s="445"/>
    </row>
    <row r="60337" spans="39:39">
      <c r="AM60337" s="445"/>
    </row>
    <row r="60338" spans="39:39">
      <c r="AM60338" s="445"/>
    </row>
    <row r="60339" spans="39:39">
      <c r="AM60339" s="445"/>
    </row>
    <row r="60340" spans="39:39">
      <c r="AM60340" s="445"/>
    </row>
    <row r="60341" spans="39:39">
      <c r="AM60341" s="445"/>
    </row>
    <row r="60342" spans="39:39">
      <c r="AM60342" s="445"/>
    </row>
    <row r="60343" spans="39:39">
      <c r="AM60343" s="445"/>
    </row>
    <row r="60344" spans="39:39">
      <c r="AM60344" s="445"/>
    </row>
    <row r="60345" spans="39:39">
      <c r="AM60345" s="445"/>
    </row>
    <row r="60346" spans="39:39">
      <c r="AM60346" s="445"/>
    </row>
    <row r="60347" spans="39:39">
      <c r="AM60347" s="445"/>
    </row>
    <row r="60348" spans="39:39">
      <c r="AM60348" s="445"/>
    </row>
    <row r="60349" spans="39:39">
      <c r="AM60349" s="445"/>
    </row>
    <row r="60350" spans="39:39">
      <c r="AM60350" s="445"/>
    </row>
    <row r="60351" spans="39:39">
      <c r="AM60351" s="445"/>
    </row>
    <row r="60352" spans="39:39">
      <c r="AM60352" s="445"/>
    </row>
    <row r="60353" spans="39:39">
      <c r="AM60353" s="445"/>
    </row>
    <row r="60354" spans="39:39">
      <c r="AM60354" s="445"/>
    </row>
    <row r="60355" spans="39:39">
      <c r="AM60355" s="445"/>
    </row>
    <row r="60356" spans="39:39">
      <c r="AM60356" s="445"/>
    </row>
    <row r="60357" spans="39:39">
      <c r="AM60357" s="445"/>
    </row>
    <row r="60358" spans="39:39">
      <c r="AM60358" s="445"/>
    </row>
    <row r="60359" spans="39:39">
      <c r="AM60359" s="445"/>
    </row>
    <row r="60360" spans="39:39">
      <c r="AM60360" s="445"/>
    </row>
    <row r="60361" spans="39:39">
      <c r="AM60361" s="445"/>
    </row>
    <row r="60362" spans="39:39">
      <c r="AM60362" s="445"/>
    </row>
    <row r="60363" spans="39:39">
      <c r="AM60363" s="445"/>
    </row>
    <row r="60364" spans="39:39">
      <c r="AM60364" s="445"/>
    </row>
    <row r="60365" spans="39:39">
      <c r="AM60365" s="445"/>
    </row>
    <row r="60366" spans="39:39">
      <c r="AM60366" s="445"/>
    </row>
    <row r="60367" spans="39:39">
      <c r="AM60367" s="445"/>
    </row>
    <row r="60368" spans="39:39">
      <c r="AM60368" s="445"/>
    </row>
    <row r="60369" spans="39:39">
      <c r="AM60369" s="445"/>
    </row>
    <row r="60370" spans="39:39">
      <c r="AM60370" s="445"/>
    </row>
    <row r="60371" spans="39:39">
      <c r="AM60371" s="445"/>
    </row>
    <row r="60372" spans="39:39">
      <c r="AM60372" s="445"/>
    </row>
    <row r="60373" spans="39:39">
      <c r="AM60373" s="445"/>
    </row>
    <row r="60374" spans="39:39">
      <c r="AM60374" s="445"/>
    </row>
    <row r="60375" spans="39:39">
      <c r="AM60375" s="445"/>
    </row>
    <row r="60376" spans="39:39">
      <c r="AM60376" s="445"/>
    </row>
    <row r="60377" spans="39:39">
      <c r="AM60377" s="445"/>
    </row>
    <row r="60378" spans="39:39">
      <c r="AM60378" s="445"/>
    </row>
    <row r="60379" spans="39:39">
      <c r="AM60379" s="445"/>
    </row>
    <row r="60380" spans="39:39">
      <c r="AM60380" s="445"/>
    </row>
    <row r="60381" spans="39:39">
      <c r="AM60381" s="445"/>
    </row>
    <row r="60382" spans="39:39">
      <c r="AM60382" s="445"/>
    </row>
    <row r="60383" spans="39:39">
      <c r="AM60383" s="445"/>
    </row>
    <row r="60384" spans="39:39">
      <c r="AM60384" s="445"/>
    </row>
    <row r="60385" spans="39:39">
      <c r="AM60385" s="445"/>
    </row>
    <row r="60386" spans="39:39">
      <c r="AM60386" s="445"/>
    </row>
    <row r="60387" spans="39:39">
      <c r="AM60387" s="445"/>
    </row>
    <row r="60388" spans="39:39">
      <c r="AM60388" s="445"/>
    </row>
    <row r="60389" spans="39:39">
      <c r="AM60389" s="445"/>
    </row>
    <row r="60390" spans="39:39">
      <c r="AM60390" s="445"/>
    </row>
    <row r="60391" spans="39:39">
      <c r="AM60391" s="445"/>
    </row>
    <row r="60392" spans="39:39">
      <c r="AM60392" s="445"/>
    </row>
    <row r="60393" spans="39:39">
      <c r="AM60393" s="445"/>
    </row>
    <row r="60394" spans="39:39">
      <c r="AM60394" s="445"/>
    </row>
    <row r="60395" spans="39:39">
      <c r="AM60395" s="445"/>
    </row>
    <row r="60396" spans="39:39">
      <c r="AM60396" s="445"/>
    </row>
    <row r="60397" spans="39:39">
      <c r="AM60397" s="445"/>
    </row>
    <row r="60398" spans="39:39">
      <c r="AM60398" s="445"/>
    </row>
    <row r="60399" spans="39:39">
      <c r="AM60399" s="445"/>
    </row>
    <row r="60400" spans="39:39">
      <c r="AM60400" s="445"/>
    </row>
    <row r="60401" spans="39:39">
      <c r="AM60401" s="445"/>
    </row>
    <row r="60402" spans="39:39">
      <c r="AM60402" s="445"/>
    </row>
    <row r="60403" spans="39:39">
      <c r="AM60403" s="445"/>
    </row>
    <row r="60404" spans="39:39">
      <c r="AM60404" s="445"/>
    </row>
    <row r="60405" spans="39:39">
      <c r="AM60405" s="445"/>
    </row>
    <row r="60406" spans="39:39">
      <c r="AM60406" s="445"/>
    </row>
    <row r="60407" spans="39:39">
      <c r="AM60407" s="445"/>
    </row>
    <row r="60408" spans="39:39">
      <c r="AM60408" s="445"/>
    </row>
    <row r="60409" spans="39:39">
      <c r="AM60409" s="445"/>
    </row>
    <row r="60410" spans="39:39">
      <c r="AM60410" s="445"/>
    </row>
    <row r="60411" spans="39:39">
      <c r="AM60411" s="445"/>
    </row>
    <row r="60412" spans="39:39">
      <c r="AM60412" s="445"/>
    </row>
    <row r="60413" spans="39:39">
      <c r="AM60413" s="445"/>
    </row>
    <row r="60414" spans="39:39">
      <c r="AM60414" s="445"/>
    </row>
    <row r="60415" spans="39:39">
      <c r="AM60415" s="445"/>
    </row>
    <row r="60416" spans="39:39">
      <c r="AM60416" s="445"/>
    </row>
    <row r="60417" spans="39:39">
      <c r="AM60417" s="445"/>
    </row>
    <row r="60418" spans="39:39">
      <c r="AM60418" s="445"/>
    </row>
    <row r="60419" spans="39:39">
      <c r="AM60419" s="445"/>
    </row>
    <row r="60420" spans="39:39">
      <c r="AM60420" s="445"/>
    </row>
    <row r="60421" spans="39:39">
      <c r="AM60421" s="445"/>
    </row>
    <row r="60422" spans="39:39">
      <c r="AM60422" s="445"/>
    </row>
    <row r="60423" spans="39:39">
      <c r="AM60423" s="445"/>
    </row>
    <row r="60424" spans="39:39">
      <c r="AM60424" s="445"/>
    </row>
    <row r="60425" spans="39:39">
      <c r="AM60425" s="445"/>
    </row>
    <row r="60426" spans="39:39">
      <c r="AM60426" s="445"/>
    </row>
    <row r="60427" spans="39:39">
      <c r="AM60427" s="445"/>
    </row>
    <row r="60428" spans="39:39">
      <c r="AM60428" s="445"/>
    </row>
    <row r="60429" spans="39:39">
      <c r="AM60429" s="445"/>
    </row>
    <row r="60430" spans="39:39">
      <c r="AM60430" s="445"/>
    </row>
    <row r="60431" spans="39:39">
      <c r="AM60431" s="445"/>
    </row>
    <row r="60432" spans="39:39">
      <c r="AM60432" s="445"/>
    </row>
    <row r="60433" spans="39:39">
      <c r="AM60433" s="445"/>
    </row>
    <row r="60434" spans="39:39">
      <c r="AM60434" s="445"/>
    </row>
    <row r="60435" spans="39:39">
      <c r="AM60435" s="445"/>
    </row>
    <row r="60436" spans="39:39">
      <c r="AM60436" s="445"/>
    </row>
    <row r="60437" spans="39:39">
      <c r="AM60437" s="445"/>
    </row>
    <row r="60438" spans="39:39">
      <c r="AM60438" s="445"/>
    </row>
    <row r="60439" spans="39:39">
      <c r="AM60439" s="445"/>
    </row>
    <row r="60440" spans="39:39">
      <c r="AM60440" s="445"/>
    </row>
    <row r="60441" spans="39:39">
      <c r="AM60441" s="445"/>
    </row>
    <row r="60442" spans="39:39">
      <c r="AM60442" s="445"/>
    </row>
    <row r="60443" spans="39:39">
      <c r="AM60443" s="445"/>
    </row>
    <row r="60444" spans="39:39">
      <c r="AM60444" s="445"/>
    </row>
    <row r="60445" spans="39:39">
      <c r="AM60445" s="445"/>
    </row>
    <row r="60446" spans="39:39">
      <c r="AM60446" s="445"/>
    </row>
    <row r="60447" spans="39:39">
      <c r="AM60447" s="445"/>
    </row>
    <row r="60448" spans="39:39">
      <c r="AM60448" s="445"/>
    </row>
    <row r="60449" spans="39:39">
      <c r="AM60449" s="445"/>
    </row>
    <row r="60450" spans="39:39">
      <c r="AM60450" s="445"/>
    </row>
    <row r="60451" spans="39:39">
      <c r="AM60451" s="445"/>
    </row>
    <row r="60452" spans="39:39">
      <c r="AM60452" s="445"/>
    </row>
    <row r="60453" spans="39:39">
      <c r="AM60453" s="445"/>
    </row>
    <row r="60454" spans="39:39">
      <c r="AM60454" s="445"/>
    </row>
    <row r="60455" spans="39:39">
      <c r="AM60455" s="445"/>
    </row>
    <row r="60456" spans="39:39">
      <c r="AM60456" s="445"/>
    </row>
    <row r="60457" spans="39:39">
      <c r="AM60457" s="445"/>
    </row>
    <row r="60458" spans="39:39">
      <c r="AM60458" s="445"/>
    </row>
    <row r="60459" spans="39:39">
      <c r="AM60459" s="445"/>
    </row>
    <row r="60460" spans="39:39">
      <c r="AM60460" s="445"/>
    </row>
    <row r="60461" spans="39:39">
      <c r="AM60461" s="445"/>
    </row>
    <row r="60462" spans="39:39">
      <c r="AM60462" s="445"/>
    </row>
    <row r="60463" spans="39:39">
      <c r="AM60463" s="445"/>
    </row>
    <row r="60464" spans="39:39">
      <c r="AM60464" s="445"/>
    </row>
    <row r="60465" spans="39:39">
      <c r="AM60465" s="445"/>
    </row>
    <row r="60466" spans="39:39">
      <c r="AM60466" s="445"/>
    </row>
    <row r="60467" spans="39:39">
      <c r="AM60467" s="445"/>
    </row>
    <row r="60468" spans="39:39">
      <c r="AM60468" s="445"/>
    </row>
    <row r="60469" spans="39:39">
      <c r="AM60469" s="445"/>
    </row>
    <row r="60470" spans="39:39">
      <c r="AM60470" s="445"/>
    </row>
    <row r="60471" spans="39:39">
      <c r="AM60471" s="445"/>
    </row>
    <row r="60472" spans="39:39">
      <c r="AM60472" s="445"/>
    </row>
    <row r="60473" spans="39:39">
      <c r="AM60473" s="445"/>
    </row>
    <row r="60474" spans="39:39">
      <c r="AM60474" s="445"/>
    </row>
    <row r="60475" spans="39:39">
      <c r="AM60475" s="445"/>
    </row>
    <row r="60476" spans="39:39">
      <c r="AM60476" s="445"/>
    </row>
    <row r="60477" spans="39:39">
      <c r="AM60477" s="445"/>
    </row>
    <row r="60478" spans="39:39">
      <c r="AM60478" s="445"/>
    </row>
    <row r="60479" spans="39:39">
      <c r="AM60479" s="445"/>
    </row>
    <row r="60480" spans="39:39">
      <c r="AM60480" s="445"/>
    </row>
    <row r="60481" spans="39:39">
      <c r="AM60481" s="445"/>
    </row>
    <row r="60482" spans="39:39">
      <c r="AM60482" s="445"/>
    </row>
    <row r="60483" spans="39:39">
      <c r="AM60483" s="445"/>
    </row>
    <row r="60484" spans="39:39">
      <c r="AM60484" s="445"/>
    </row>
    <row r="60485" spans="39:39">
      <c r="AM60485" s="445"/>
    </row>
    <row r="60486" spans="39:39">
      <c r="AM60486" s="445"/>
    </row>
    <row r="60487" spans="39:39">
      <c r="AM60487" s="445"/>
    </row>
    <row r="60488" spans="39:39">
      <c r="AM60488" s="445"/>
    </row>
    <row r="60489" spans="39:39">
      <c r="AM60489" s="445"/>
    </row>
    <row r="60490" spans="39:39">
      <c r="AM60490" s="445"/>
    </row>
    <row r="60491" spans="39:39">
      <c r="AM60491" s="445"/>
    </row>
    <row r="60492" spans="39:39">
      <c r="AM60492" s="445"/>
    </row>
    <row r="60493" spans="39:39">
      <c r="AM60493" s="445"/>
    </row>
    <row r="60494" spans="39:39">
      <c r="AM60494" s="445"/>
    </row>
    <row r="60495" spans="39:39">
      <c r="AM60495" s="445"/>
    </row>
    <row r="60496" spans="39:39">
      <c r="AM60496" s="445"/>
    </row>
    <row r="60497" spans="39:39">
      <c r="AM60497" s="445"/>
    </row>
    <row r="60498" spans="39:39">
      <c r="AM60498" s="445"/>
    </row>
    <row r="60499" spans="39:39">
      <c r="AM60499" s="445"/>
    </row>
    <row r="60500" spans="39:39">
      <c r="AM60500" s="445"/>
    </row>
    <row r="60501" spans="39:39">
      <c r="AM60501" s="445"/>
    </row>
    <row r="60502" spans="39:39">
      <c r="AM60502" s="445"/>
    </row>
    <row r="60503" spans="39:39">
      <c r="AM60503" s="445"/>
    </row>
    <row r="60504" spans="39:39">
      <c r="AM60504" s="445"/>
    </row>
    <row r="60505" spans="39:39">
      <c r="AM60505" s="445"/>
    </row>
    <row r="60506" spans="39:39">
      <c r="AM60506" s="445"/>
    </row>
    <row r="60507" spans="39:39">
      <c r="AM60507" s="445"/>
    </row>
    <row r="60508" spans="39:39">
      <c r="AM60508" s="445"/>
    </row>
    <row r="60509" spans="39:39">
      <c r="AM60509" s="445"/>
    </row>
    <row r="60510" spans="39:39">
      <c r="AM60510" s="445"/>
    </row>
    <row r="60511" spans="39:39">
      <c r="AM60511" s="445"/>
    </row>
    <row r="60512" spans="39:39">
      <c r="AM60512" s="445"/>
    </row>
    <row r="60513" spans="39:39">
      <c r="AM60513" s="445"/>
    </row>
    <row r="60514" spans="39:39">
      <c r="AM60514" s="445"/>
    </row>
    <row r="60515" spans="39:39">
      <c r="AM60515" s="445"/>
    </row>
    <row r="60516" spans="39:39">
      <c r="AM60516" s="445"/>
    </row>
    <row r="60517" spans="39:39">
      <c r="AM60517" s="445"/>
    </row>
    <row r="60518" spans="39:39">
      <c r="AM60518" s="445"/>
    </row>
    <row r="60519" spans="39:39">
      <c r="AM60519" s="445"/>
    </row>
    <row r="60520" spans="39:39">
      <c r="AM60520" s="445"/>
    </row>
    <row r="60521" spans="39:39">
      <c r="AM60521" s="445"/>
    </row>
    <row r="60522" spans="39:39">
      <c r="AM60522" s="445"/>
    </row>
    <row r="60523" spans="39:39">
      <c r="AM60523" s="445"/>
    </row>
    <row r="60524" spans="39:39">
      <c r="AM60524" s="445"/>
    </row>
    <row r="60525" spans="39:39">
      <c r="AM60525" s="445"/>
    </row>
    <row r="60526" spans="39:39">
      <c r="AM60526" s="445"/>
    </row>
    <row r="60527" spans="39:39">
      <c r="AM60527" s="445"/>
    </row>
    <row r="60528" spans="39:39">
      <c r="AM60528" s="445"/>
    </row>
    <row r="60529" spans="39:39">
      <c r="AM60529" s="445"/>
    </row>
    <row r="60530" spans="39:39">
      <c r="AM60530" s="445"/>
    </row>
    <row r="60531" spans="39:39">
      <c r="AM60531" s="445"/>
    </row>
    <row r="60532" spans="39:39">
      <c r="AM60532" s="445"/>
    </row>
    <row r="60533" spans="39:39">
      <c r="AM60533" s="445"/>
    </row>
    <row r="60534" spans="39:39">
      <c r="AM60534" s="445"/>
    </row>
    <row r="60535" spans="39:39">
      <c r="AM60535" s="445"/>
    </row>
    <row r="60536" spans="39:39">
      <c r="AM60536" s="445"/>
    </row>
    <row r="60537" spans="39:39">
      <c r="AM60537" s="445"/>
    </row>
    <row r="60538" spans="39:39">
      <c r="AM60538" s="445"/>
    </row>
    <row r="60539" spans="39:39">
      <c r="AM60539" s="445"/>
    </row>
    <row r="60540" spans="39:39">
      <c r="AM60540" s="445"/>
    </row>
    <row r="60541" spans="39:39">
      <c r="AM60541" s="445"/>
    </row>
    <row r="60542" spans="39:39">
      <c r="AM60542" s="445"/>
    </row>
    <row r="60543" spans="39:39">
      <c r="AM60543" s="445"/>
    </row>
    <row r="60544" spans="39:39">
      <c r="AM60544" s="445"/>
    </row>
    <row r="60545" spans="39:39">
      <c r="AM60545" s="445"/>
    </row>
    <row r="60546" spans="39:39">
      <c r="AM60546" s="445"/>
    </row>
    <row r="60547" spans="39:39">
      <c r="AM60547" s="445"/>
    </row>
    <row r="60548" spans="39:39">
      <c r="AM60548" s="445"/>
    </row>
    <row r="60549" spans="39:39">
      <c r="AM60549" s="445"/>
    </row>
    <row r="60550" spans="39:39">
      <c r="AM60550" s="445"/>
    </row>
    <row r="60551" spans="39:39">
      <c r="AM60551" s="445"/>
    </row>
    <row r="60552" spans="39:39">
      <c r="AM60552" s="445"/>
    </row>
    <row r="60553" spans="39:39">
      <c r="AM60553" s="445"/>
    </row>
    <row r="60554" spans="39:39">
      <c r="AM60554" s="445"/>
    </row>
    <row r="60555" spans="39:39">
      <c r="AM60555" s="445"/>
    </row>
    <row r="60556" spans="39:39">
      <c r="AM60556" s="445"/>
    </row>
    <row r="60557" spans="39:39">
      <c r="AM60557" s="445"/>
    </row>
    <row r="60558" spans="39:39">
      <c r="AM60558" s="445"/>
    </row>
    <row r="60559" spans="39:39">
      <c r="AM60559" s="445"/>
    </row>
    <row r="60560" spans="39:39">
      <c r="AM60560" s="445"/>
    </row>
    <row r="60561" spans="39:39">
      <c r="AM60561" s="445"/>
    </row>
    <row r="60562" spans="39:39">
      <c r="AM60562" s="445"/>
    </row>
    <row r="60563" spans="39:39">
      <c r="AM60563" s="445"/>
    </row>
    <row r="60564" spans="39:39">
      <c r="AM60564" s="445"/>
    </row>
    <row r="60565" spans="39:39">
      <c r="AM60565" s="445"/>
    </row>
    <row r="60566" spans="39:39">
      <c r="AM60566" s="445"/>
    </row>
    <row r="60567" spans="39:39">
      <c r="AM60567" s="445"/>
    </row>
    <row r="60568" spans="39:39">
      <c r="AM60568" s="445"/>
    </row>
    <row r="60569" spans="39:39">
      <c r="AM60569" s="445"/>
    </row>
    <row r="60570" spans="39:39">
      <c r="AM60570" s="445"/>
    </row>
    <row r="60571" spans="39:39">
      <c r="AM60571" s="445"/>
    </row>
    <row r="60572" spans="39:39">
      <c r="AM60572" s="445"/>
    </row>
    <row r="60573" spans="39:39">
      <c r="AM60573" s="445"/>
    </row>
    <row r="60574" spans="39:39">
      <c r="AM60574" s="445"/>
    </row>
    <row r="60575" spans="39:39">
      <c r="AM60575" s="445"/>
    </row>
    <row r="60576" spans="39:39">
      <c r="AM60576" s="445"/>
    </row>
    <row r="60577" spans="39:39">
      <c r="AM60577" s="445"/>
    </row>
    <row r="60578" spans="39:39">
      <c r="AM60578" s="445"/>
    </row>
    <row r="60579" spans="39:39">
      <c r="AM60579" s="445"/>
    </row>
    <row r="60580" spans="39:39">
      <c r="AM60580" s="445"/>
    </row>
    <row r="60581" spans="39:39">
      <c r="AM60581" s="445"/>
    </row>
    <row r="60582" spans="39:39">
      <c r="AM60582" s="445"/>
    </row>
    <row r="60583" spans="39:39">
      <c r="AM60583" s="445"/>
    </row>
    <row r="60584" spans="39:39">
      <c r="AM60584" s="445"/>
    </row>
    <row r="60585" spans="39:39">
      <c r="AM60585" s="445"/>
    </row>
    <row r="60586" spans="39:39">
      <c r="AM60586" s="445"/>
    </row>
    <row r="60587" spans="39:39">
      <c r="AM60587" s="445"/>
    </row>
    <row r="60588" spans="39:39">
      <c r="AM60588" s="445"/>
    </row>
    <row r="60589" spans="39:39">
      <c r="AM60589" s="445"/>
    </row>
    <row r="60590" spans="39:39">
      <c r="AM60590" s="445"/>
    </row>
    <row r="60591" spans="39:39">
      <c r="AM60591" s="445"/>
    </row>
    <row r="60592" spans="39:39">
      <c r="AM60592" s="445"/>
    </row>
    <row r="60593" spans="39:39">
      <c r="AM60593" s="445"/>
    </row>
    <row r="60594" spans="39:39">
      <c r="AM60594" s="445"/>
    </row>
    <row r="60595" spans="39:39">
      <c r="AM60595" s="445"/>
    </row>
    <row r="60596" spans="39:39">
      <c r="AM60596" s="445"/>
    </row>
    <row r="60597" spans="39:39">
      <c r="AM60597" s="445"/>
    </row>
    <row r="60598" spans="39:39">
      <c r="AM60598" s="445"/>
    </row>
    <row r="60599" spans="39:39">
      <c r="AM60599" s="445"/>
    </row>
    <row r="60600" spans="39:39">
      <c r="AM60600" s="445"/>
    </row>
    <row r="60601" spans="39:39">
      <c r="AM60601" s="445"/>
    </row>
    <row r="60602" spans="39:39">
      <c r="AM60602" s="445"/>
    </row>
    <row r="60603" spans="39:39">
      <c r="AM60603" s="445"/>
    </row>
    <row r="60604" spans="39:39">
      <c r="AM60604" s="445"/>
    </row>
    <row r="60605" spans="39:39">
      <c r="AM60605" s="445"/>
    </row>
    <row r="60606" spans="39:39">
      <c r="AM60606" s="445"/>
    </row>
    <row r="60607" spans="39:39">
      <c r="AM60607" s="445"/>
    </row>
    <row r="60608" spans="39:39">
      <c r="AM60608" s="445"/>
    </row>
    <row r="60609" spans="39:39">
      <c r="AM60609" s="445"/>
    </row>
    <row r="60610" spans="39:39">
      <c r="AM60610" s="445"/>
    </row>
    <row r="60611" spans="39:39">
      <c r="AM60611" s="445"/>
    </row>
    <row r="60612" spans="39:39">
      <c r="AM60612" s="445"/>
    </row>
    <row r="60613" spans="39:39">
      <c r="AM60613" s="445"/>
    </row>
    <row r="60614" spans="39:39">
      <c r="AM60614" s="445"/>
    </row>
    <row r="60615" spans="39:39">
      <c r="AM60615" s="445"/>
    </row>
    <row r="60616" spans="39:39">
      <c r="AM60616" s="445"/>
    </row>
    <row r="60617" spans="39:39">
      <c r="AM60617" s="445"/>
    </row>
    <row r="60618" spans="39:39">
      <c r="AM60618" s="445"/>
    </row>
    <row r="60619" spans="39:39">
      <c r="AM60619" s="445"/>
    </row>
    <row r="60620" spans="39:39">
      <c r="AM60620" s="445"/>
    </row>
    <row r="60621" spans="39:39">
      <c r="AM60621" s="445"/>
    </row>
    <row r="60622" spans="39:39">
      <c r="AM60622" s="445"/>
    </row>
    <row r="60623" spans="39:39">
      <c r="AM60623" s="445"/>
    </row>
    <row r="60624" spans="39:39">
      <c r="AM60624" s="445"/>
    </row>
    <row r="60625" spans="39:39">
      <c r="AM60625" s="445"/>
    </row>
    <row r="60626" spans="39:39">
      <c r="AM60626" s="445"/>
    </row>
    <row r="60627" spans="39:39">
      <c r="AM60627" s="445"/>
    </row>
    <row r="60628" spans="39:39">
      <c r="AM60628" s="445"/>
    </row>
    <row r="60629" spans="39:39">
      <c r="AM60629" s="445"/>
    </row>
    <row r="60630" spans="39:39">
      <c r="AM60630" s="445"/>
    </row>
    <row r="60631" spans="39:39">
      <c r="AM60631" s="445"/>
    </row>
    <row r="60632" spans="39:39">
      <c r="AM60632" s="445"/>
    </row>
    <row r="60633" spans="39:39">
      <c r="AM60633" s="445"/>
    </row>
    <row r="60634" spans="39:39">
      <c r="AM60634" s="445"/>
    </row>
    <row r="60635" spans="39:39">
      <c r="AM60635" s="445"/>
    </row>
    <row r="60636" spans="39:39">
      <c r="AM60636" s="445"/>
    </row>
    <row r="60637" spans="39:39">
      <c r="AM60637" s="445"/>
    </row>
    <row r="60638" spans="39:39">
      <c r="AM60638" s="445"/>
    </row>
    <row r="60639" spans="39:39">
      <c r="AM60639" s="445"/>
    </row>
    <row r="60640" spans="39:39">
      <c r="AM60640" s="445"/>
    </row>
    <row r="60641" spans="39:39">
      <c r="AM60641" s="445"/>
    </row>
    <row r="60642" spans="39:39">
      <c r="AM60642" s="445"/>
    </row>
    <row r="60643" spans="39:39">
      <c r="AM60643" s="445"/>
    </row>
    <row r="60644" spans="39:39">
      <c r="AM60644" s="445"/>
    </row>
    <row r="60645" spans="39:39">
      <c r="AM60645" s="445"/>
    </row>
    <row r="60646" spans="39:39">
      <c r="AM60646" s="445"/>
    </row>
    <row r="60647" spans="39:39">
      <c r="AM60647" s="445"/>
    </row>
    <row r="60648" spans="39:39">
      <c r="AM60648" s="445"/>
    </row>
    <row r="60649" spans="39:39">
      <c r="AM60649" s="445"/>
    </row>
    <row r="60650" spans="39:39">
      <c r="AM60650" s="445"/>
    </row>
    <row r="60651" spans="39:39">
      <c r="AM60651" s="445"/>
    </row>
    <row r="60652" spans="39:39">
      <c r="AM60652" s="445"/>
    </row>
    <row r="60653" spans="39:39">
      <c r="AM60653" s="445"/>
    </row>
    <row r="60654" spans="39:39">
      <c r="AM60654" s="445"/>
    </row>
    <row r="60655" spans="39:39">
      <c r="AM60655" s="445"/>
    </row>
    <row r="60656" spans="39:39">
      <c r="AM60656" s="445"/>
    </row>
    <row r="60657" spans="39:39">
      <c r="AM60657" s="445"/>
    </row>
    <row r="60658" spans="39:39">
      <c r="AM60658" s="445"/>
    </row>
    <row r="60659" spans="39:39">
      <c r="AM60659" s="445"/>
    </row>
    <row r="60660" spans="39:39">
      <c r="AM60660" s="445"/>
    </row>
    <row r="60661" spans="39:39">
      <c r="AM60661" s="445"/>
    </row>
    <row r="60662" spans="39:39">
      <c r="AM60662" s="445"/>
    </row>
    <row r="60663" spans="39:39">
      <c r="AM60663" s="445"/>
    </row>
    <row r="60664" spans="39:39">
      <c r="AM60664" s="445"/>
    </row>
    <row r="60665" spans="39:39">
      <c r="AM60665" s="445"/>
    </row>
    <row r="60666" spans="39:39">
      <c r="AM60666" s="445"/>
    </row>
    <row r="60667" spans="39:39">
      <c r="AM60667" s="445"/>
    </row>
    <row r="60668" spans="39:39">
      <c r="AM60668" s="445"/>
    </row>
    <row r="60669" spans="39:39">
      <c r="AM60669" s="445"/>
    </row>
    <row r="60670" spans="39:39">
      <c r="AM60670" s="445"/>
    </row>
    <row r="60671" spans="39:39">
      <c r="AM60671" s="445"/>
    </row>
    <row r="60672" spans="39:39">
      <c r="AM60672" s="445"/>
    </row>
    <row r="60673" spans="39:39">
      <c r="AM60673" s="445"/>
    </row>
    <row r="60674" spans="39:39">
      <c r="AM60674" s="445"/>
    </row>
    <row r="60675" spans="39:39">
      <c r="AM60675" s="445"/>
    </row>
    <row r="60676" spans="39:39">
      <c r="AM60676" s="445"/>
    </row>
    <row r="60677" spans="39:39">
      <c r="AM60677" s="445"/>
    </row>
    <row r="60678" spans="39:39">
      <c r="AM60678" s="445"/>
    </row>
    <row r="60679" spans="39:39">
      <c r="AM60679" s="445"/>
    </row>
    <row r="60680" spans="39:39">
      <c r="AM60680" s="445"/>
    </row>
    <row r="60681" spans="39:39">
      <c r="AM60681" s="445"/>
    </row>
    <row r="60682" spans="39:39">
      <c r="AM60682" s="445"/>
    </row>
    <row r="60683" spans="39:39">
      <c r="AM60683" s="445"/>
    </row>
    <row r="60684" spans="39:39">
      <c r="AM60684" s="445"/>
    </row>
    <row r="60685" spans="39:39">
      <c r="AM60685" s="445"/>
    </row>
    <row r="60686" spans="39:39">
      <c r="AM60686" s="445"/>
    </row>
    <row r="60687" spans="39:39">
      <c r="AM60687" s="445"/>
    </row>
    <row r="60688" spans="39:39">
      <c r="AM60688" s="445"/>
    </row>
    <row r="60689" spans="39:39">
      <c r="AM60689" s="445"/>
    </row>
    <row r="60690" spans="39:39">
      <c r="AM60690" s="445"/>
    </row>
    <row r="60691" spans="39:39">
      <c r="AM60691" s="445"/>
    </row>
    <row r="60692" spans="39:39">
      <c r="AM60692" s="445"/>
    </row>
    <row r="60693" spans="39:39">
      <c r="AM60693" s="445"/>
    </row>
    <row r="60694" spans="39:39">
      <c r="AM60694" s="445"/>
    </row>
    <row r="60695" spans="39:39">
      <c r="AM60695" s="445"/>
    </row>
    <row r="60696" spans="39:39">
      <c r="AM60696" s="445"/>
    </row>
    <row r="60697" spans="39:39">
      <c r="AM60697" s="445"/>
    </row>
    <row r="60698" spans="39:39">
      <c r="AM60698" s="445"/>
    </row>
    <row r="60699" spans="39:39">
      <c r="AM60699" s="445"/>
    </row>
    <row r="60700" spans="39:39">
      <c r="AM60700" s="445"/>
    </row>
    <row r="60701" spans="39:39">
      <c r="AM60701" s="445"/>
    </row>
    <row r="60702" spans="39:39">
      <c r="AM60702" s="445"/>
    </row>
    <row r="60703" spans="39:39">
      <c r="AM60703" s="445"/>
    </row>
    <row r="60704" spans="39:39">
      <c r="AM60704" s="445"/>
    </row>
    <row r="60705" spans="39:39">
      <c r="AM60705" s="445"/>
    </row>
    <row r="60706" spans="39:39">
      <c r="AM60706" s="445"/>
    </row>
    <row r="60707" spans="39:39">
      <c r="AM60707" s="445"/>
    </row>
    <row r="60708" spans="39:39">
      <c r="AM60708" s="445"/>
    </row>
    <row r="60709" spans="39:39">
      <c r="AM60709" s="445"/>
    </row>
    <row r="60710" spans="39:39">
      <c r="AM60710" s="445"/>
    </row>
    <row r="60711" spans="39:39">
      <c r="AM60711" s="445"/>
    </row>
    <row r="60712" spans="39:39">
      <c r="AM60712" s="445"/>
    </row>
    <row r="60713" spans="39:39">
      <c r="AM60713" s="445"/>
    </row>
    <row r="60714" spans="39:39">
      <c r="AM60714" s="445"/>
    </row>
    <row r="60715" spans="39:39">
      <c r="AM60715" s="445"/>
    </row>
    <row r="60716" spans="39:39">
      <c r="AM60716" s="445"/>
    </row>
    <row r="60717" spans="39:39">
      <c r="AM60717" s="445"/>
    </row>
    <row r="60718" spans="39:39">
      <c r="AM60718" s="445"/>
    </row>
    <row r="60719" spans="39:39">
      <c r="AM60719" s="445"/>
    </row>
    <row r="60720" spans="39:39">
      <c r="AM60720" s="445"/>
    </row>
    <row r="60721" spans="39:39">
      <c r="AM60721" s="445"/>
    </row>
    <row r="60722" spans="39:39">
      <c r="AM60722" s="445"/>
    </row>
    <row r="60723" spans="39:39">
      <c r="AM60723" s="445"/>
    </row>
    <row r="60724" spans="39:39">
      <c r="AM60724" s="445"/>
    </row>
    <row r="60725" spans="39:39">
      <c r="AM60725" s="445"/>
    </row>
    <row r="60726" spans="39:39">
      <c r="AM60726" s="445"/>
    </row>
    <row r="60727" spans="39:39">
      <c r="AM60727" s="445"/>
    </row>
    <row r="60728" spans="39:39">
      <c r="AM60728" s="445"/>
    </row>
    <row r="60729" spans="39:39">
      <c r="AM60729" s="445"/>
    </row>
    <row r="60730" spans="39:39">
      <c r="AM60730" s="445"/>
    </row>
    <row r="60731" spans="39:39">
      <c r="AM60731" s="445"/>
    </row>
    <row r="60732" spans="39:39">
      <c r="AM60732" s="445"/>
    </row>
    <row r="60733" spans="39:39">
      <c r="AM60733" s="445"/>
    </row>
    <row r="60734" spans="39:39">
      <c r="AM60734" s="445"/>
    </row>
    <row r="60735" spans="39:39">
      <c r="AM60735" s="445"/>
    </row>
    <row r="60736" spans="39:39">
      <c r="AM60736" s="445"/>
    </row>
    <row r="60737" spans="39:39">
      <c r="AM60737" s="445"/>
    </row>
    <row r="60738" spans="39:39">
      <c r="AM60738" s="445"/>
    </row>
    <row r="60739" spans="39:39">
      <c r="AM60739" s="445"/>
    </row>
    <row r="60740" spans="39:39">
      <c r="AM60740" s="445"/>
    </row>
    <row r="60741" spans="39:39">
      <c r="AM60741" s="445"/>
    </row>
    <row r="60742" spans="39:39">
      <c r="AM60742" s="445"/>
    </row>
    <row r="60743" spans="39:39">
      <c r="AM60743" s="445"/>
    </row>
    <row r="60744" spans="39:39">
      <c r="AM60744" s="445"/>
    </row>
    <row r="60745" spans="39:39">
      <c r="AM60745" s="445"/>
    </row>
    <row r="60746" spans="39:39">
      <c r="AM60746" s="445"/>
    </row>
    <row r="60747" spans="39:39">
      <c r="AM60747" s="445"/>
    </row>
    <row r="60748" spans="39:39">
      <c r="AM60748" s="445"/>
    </row>
    <row r="60749" spans="39:39">
      <c r="AM60749" s="445"/>
    </row>
    <row r="60750" spans="39:39">
      <c r="AM60750" s="445"/>
    </row>
    <row r="60751" spans="39:39">
      <c r="AM60751" s="445"/>
    </row>
    <row r="60752" spans="39:39">
      <c r="AM60752" s="445"/>
    </row>
    <row r="60753" spans="39:39">
      <c r="AM60753" s="445"/>
    </row>
    <row r="60754" spans="39:39">
      <c r="AM60754" s="445"/>
    </row>
    <row r="60755" spans="39:39">
      <c r="AM60755" s="445"/>
    </row>
    <row r="60756" spans="39:39">
      <c r="AM60756" s="445"/>
    </row>
    <row r="60757" spans="39:39">
      <c r="AM60757" s="445"/>
    </row>
    <row r="60758" spans="39:39">
      <c r="AM60758" s="445"/>
    </row>
    <row r="60759" spans="39:39">
      <c r="AM60759" s="445"/>
    </row>
    <row r="60760" spans="39:39">
      <c r="AM60760" s="445"/>
    </row>
    <row r="60761" spans="39:39">
      <c r="AM60761" s="445"/>
    </row>
    <row r="60762" spans="39:39">
      <c r="AM60762" s="445"/>
    </row>
    <row r="60763" spans="39:39">
      <c r="AM60763" s="445"/>
    </row>
    <row r="60764" spans="39:39">
      <c r="AM60764" s="445"/>
    </row>
    <row r="60765" spans="39:39">
      <c r="AM60765" s="445"/>
    </row>
    <row r="60766" spans="39:39">
      <c r="AM60766" s="445"/>
    </row>
    <row r="60767" spans="39:39">
      <c r="AM60767" s="445"/>
    </row>
    <row r="60768" spans="39:39">
      <c r="AM60768" s="445"/>
    </row>
    <row r="60769" spans="39:39">
      <c r="AM60769" s="445"/>
    </row>
    <row r="60770" spans="39:39">
      <c r="AM60770" s="445"/>
    </row>
    <row r="60771" spans="39:39">
      <c r="AM60771" s="445"/>
    </row>
    <row r="60772" spans="39:39">
      <c r="AM60772" s="445"/>
    </row>
    <row r="60773" spans="39:39">
      <c r="AM60773" s="445"/>
    </row>
    <row r="60774" spans="39:39">
      <c r="AM60774" s="445"/>
    </row>
    <row r="60775" spans="39:39">
      <c r="AM60775" s="445"/>
    </row>
    <row r="60776" spans="39:39">
      <c r="AM60776" s="445"/>
    </row>
    <row r="60777" spans="39:39">
      <c r="AM60777" s="445"/>
    </row>
    <row r="60778" spans="39:39">
      <c r="AM60778" s="445"/>
    </row>
    <row r="60779" spans="39:39">
      <c r="AM60779" s="445"/>
    </row>
    <row r="60780" spans="39:39">
      <c r="AM60780" s="445"/>
    </row>
    <row r="60781" spans="39:39">
      <c r="AM60781" s="445"/>
    </row>
    <row r="60782" spans="39:39">
      <c r="AM60782" s="445"/>
    </row>
    <row r="60783" spans="39:39">
      <c r="AM60783" s="445"/>
    </row>
    <row r="60784" spans="39:39">
      <c r="AM60784" s="445"/>
    </row>
    <row r="60785" spans="39:39">
      <c r="AM60785" s="445"/>
    </row>
    <row r="60786" spans="39:39">
      <c r="AM60786" s="445"/>
    </row>
    <row r="60787" spans="39:39">
      <c r="AM60787" s="445"/>
    </row>
    <row r="60788" spans="39:39">
      <c r="AM60788" s="445"/>
    </row>
    <row r="60789" spans="39:39">
      <c r="AM60789" s="445"/>
    </row>
    <row r="60790" spans="39:39">
      <c r="AM60790" s="445"/>
    </row>
    <row r="60791" spans="39:39">
      <c r="AM60791" s="445"/>
    </row>
    <row r="60792" spans="39:39">
      <c r="AM60792" s="445"/>
    </row>
    <row r="60793" spans="39:39">
      <c r="AM60793" s="445"/>
    </row>
    <row r="60794" spans="39:39">
      <c r="AM60794" s="445"/>
    </row>
    <row r="60795" spans="39:39">
      <c r="AM60795" s="445"/>
    </row>
    <row r="60796" spans="39:39">
      <c r="AM60796" s="445"/>
    </row>
    <row r="60797" spans="39:39">
      <c r="AM60797" s="445"/>
    </row>
    <row r="60798" spans="39:39">
      <c r="AM60798" s="445"/>
    </row>
    <row r="60799" spans="39:39">
      <c r="AM60799" s="445"/>
    </row>
    <row r="60800" spans="39:39">
      <c r="AM60800" s="445"/>
    </row>
    <row r="60801" spans="39:39">
      <c r="AM60801" s="445"/>
    </row>
    <row r="60802" spans="39:39">
      <c r="AM60802" s="445"/>
    </row>
    <row r="60803" spans="39:39">
      <c r="AM60803" s="445"/>
    </row>
    <row r="60804" spans="39:39">
      <c r="AM60804" s="445"/>
    </row>
    <row r="60805" spans="39:39">
      <c r="AM60805" s="445"/>
    </row>
    <row r="60806" spans="39:39">
      <c r="AM60806" s="445"/>
    </row>
    <row r="60807" spans="39:39">
      <c r="AM60807" s="445"/>
    </row>
    <row r="60808" spans="39:39">
      <c r="AM60808" s="445"/>
    </row>
    <row r="60809" spans="39:39">
      <c r="AM60809" s="445"/>
    </row>
    <row r="60810" spans="39:39">
      <c r="AM60810" s="445"/>
    </row>
    <row r="60811" spans="39:39">
      <c r="AM60811" s="445"/>
    </row>
    <row r="60812" spans="39:39">
      <c r="AM60812" s="445"/>
    </row>
    <row r="60813" spans="39:39">
      <c r="AM60813" s="445"/>
    </row>
    <row r="60814" spans="39:39">
      <c r="AM60814" s="445"/>
    </row>
    <row r="60815" spans="39:39">
      <c r="AM60815" s="445"/>
    </row>
    <row r="60816" spans="39:39">
      <c r="AM60816" s="445"/>
    </row>
    <row r="60817" spans="39:39">
      <c r="AM60817" s="445"/>
    </row>
    <row r="60818" spans="39:39">
      <c r="AM60818" s="445"/>
    </row>
    <row r="60819" spans="39:39">
      <c r="AM60819" s="445"/>
    </row>
    <row r="60820" spans="39:39">
      <c r="AM60820" s="445"/>
    </row>
    <row r="60821" spans="39:39">
      <c r="AM60821" s="445"/>
    </row>
    <row r="60822" spans="39:39">
      <c r="AM60822" s="445"/>
    </row>
    <row r="60823" spans="39:39">
      <c r="AM60823" s="445"/>
    </row>
    <row r="60824" spans="39:39">
      <c r="AM60824" s="445"/>
    </row>
    <row r="60825" spans="39:39">
      <c r="AM60825" s="445"/>
    </row>
    <row r="60826" spans="39:39">
      <c r="AM60826" s="445"/>
    </row>
    <row r="60827" spans="39:39">
      <c r="AM60827" s="445"/>
    </row>
    <row r="60828" spans="39:39">
      <c r="AM60828" s="445"/>
    </row>
    <row r="60829" spans="39:39">
      <c r="AM60829" s="445"/>
    </row>
    <row r="60830" spans="39:39">
      <c r="AM60830" s="445"/>
    </row>
    <row r="60831" spans="39:39">
      <c r="AM60831" s="445"/>
    </row>
    <row r="60832" spans="39:39">
      <c r="AM60832" s="445"/>
    </row>
    <row r="60833" spans="39:39">
      <c r="AM60833" s="445"/>
    </row>
    <row r="60834" spans="39:39">
      <c r="AM60834" s="445"/>
    </row>
    <row r="60835" spans="39:39">
      <c r="AM60835" s="445"/>
    </row>
    <row r="60836" spans="39:39">
      <c r="AM60836" s="445"/>
    </row>
    <row r="60837" spans="39:39">
      <c r="AM60837" s="445"/>
    </row>
    <row r="60838" spans="39:39">
      <c r="AM60838" s="445"/>
    </row>
    <row r="60839" spans="39:39">
      <c r="AM60839" s="445"/>
    </row>
    <row r="60840" spans="39:39">
      <c r="AM60840" s="445"/>
    </row>
    <row r="60841" spans="39:39">
      <c r="AM60841" s="445"/>
    </row>
    <row r="60842" spans="39:39">
      <c r="AM60842" s="445"/>
    </row>
    <row r="60843" spans="39:39">
      <c r="AM60843" s="445"/>
    </row>
    <row r="60844" spans="39:39">
      <c r="AM60844" s="445"/>
    </row>
    <row r="60845" spans="39:39">
      <c r="AM60845" s="445"/>
    </row>
    <row r="60846" spans="39:39">
      <c r="AM60846" s="445"/>
    </row>
    <row r="60847" spans="39:39">
      <c r="AM60847" s="445"/>
    </row>
    <row r="60848" spans="39:39">
      <c r="AM60848" s="445"/>
    </row>
    <row r="60849" spans="39:39">
      <c r="AM60849" s="445"/>
    </row>
    <row r="60850" spans="39:39">
      <c r="AM60850" s="445"/>
    </row>
    <row r="60851" spans="39:39">
      <c r="AM60851" s="445"/>
    </row>
    <row r="60852" spans="39:39">
      <c r="AM60852" s="445"/>
    </row>
    <row r="60853" spans="39:39">
      <c r="AM60853" s="445"/>
    </row>
    <row r="60854" spans="39:39">
      <c r="AM60854" s="445"/>
    </row>
    <row r="60855" spans="39:39">
      <c r="AM60855" s="445"/>
    </row>
    <row r="60856" spans="39:39">
      <c r="AM60856" s="445"/>
    </row>
    <row r="60857" spans="39:39">
      <c r="AM60857" s="445"/>
    </row>
    <row r="60858" spans="39:39">
      <c r="AM60858" s="445"/>
    </row>
    <row r="60859" spans="39:39">
      <c r="AM60859" s="445"/>
    </row>
    <row r="60860" spans="39:39">
      <c r="AM60860" s="445"/>
    </row>
    <row r="60861" spans="39:39">
      <c r="AM60861" s="445"/>
    </row>
    <row r="60862" spans="39:39">
      <c r="AM60862" s="445"/>
    </row>
    <row r="60863" spans="39:39">
      <c r="AM60863" s="445"/>
    </row>
    <row r="60864" spans="39:39">
      <c r="AM60864" s="445"/>
    </row>
    <row r="60865" spans="39:39">
      <c r="AM60865" s="445"/>
    </row>
    <row r="60866" spans="39:39">
      <c r="AM60866" s="445"/>
    </row>
    <row r="60867" spans="39:39">
      <c r="AM60867" s="445"/>
    </row>
    <row r="60868" spans="39:39">
      <c r="AM60868" s="445"/>
    </row>
    <row r="60869" spans="39:39">
      <c r="AM60869" s="445"/>
    </row>
    <row r="60870" spans="39:39">
      <c r="AM60870" s="445"/>
    </row>
    <row r="60871" spans="39:39">
      <c r="AM60871" s="445"/>
    </row>
    <row r="60872" spans="39:39">
      <c r="AM60872" s="445"/>
    </row>
    <row r="60873" spans="39:39">
      <c r="AM60873" s="445"/>
    </row>
    <row r="60874" spans="39:39">
      <c r="AM60874" s="445"/>
    </row>
    <row r="60875" spans="39:39">
      <c r="AM60875" s="445"/>
    </row>
    <row r="60876" spans="39:39">
      <c r="AM60876" s="445"/>
    </row>
    <row r="60877" spans="39:39">
      <c r="AM60877" s="445"/>
    </row>
    <row r="60878" spans="39:39">
      <c r="AM60878" s="445"/>
    </row>
    <row r="60879" spans="39:39">
      <c r="AM60879" s="445"/>
    </row>
    <row r="60880" spans="39:39">
      <c r="AM60880" s="445"/>
    </row>
    <row r="60881" spans="39:39">
      <c r="AM60881" s="445"/>
    </row>
    <row r="60882" spans="39:39">
      <c r="AM60882" s="445"/>
    </row>
    <row r="60883" spans="39:39">
      <c r="AM60883" s="445"/>
    </row>
    <row r="60884" spans="39:39">
      <c r="AM60884" s="445"/>
    </row>
    <row r="60885" spans="39:39">
      <c r="AM60885" s="445"/>
    </row>
    <row r="60886" spans="39:39">
      <c r="AM60886" s="445"/>
    </row>
    <row r="60887" spans="39:39">
      <c r="AM60887" s="445"/>
    </row>
    <row r="60888" spans="39:39">
      <c r="AM60888" s="445"/>
    </row>
    <row r="60889" spans="39:39">
      <c r="AM60889" s="445"/>
    </row>
    <row r="60890" spans="39:39">
      <c r="AM60890" s="445"/>
    </row>
    <row r="60891" spans="39:39">
      <c r="AM60891" s="445"/>
    </row>
    <row r="60892" spans="39:39">
      <c r="AM60892" s="445"/>
    </row>
    <row r="60893" spans="39:39">
      <c r="AM60893" s="445"/>
    </row>
    <row r="60894" spans="39:39">
      <c r="AM60894" s="445"/>
    </row>
    <row r="60895" spans="39:39">
      <c r="AM60895" s="445"/>
    </row>
    <row r="60896" spans="39:39">
      <c r="AM60896" s="445"/>
    </row>
    <row r="60897" spans="39:39">
      <c r="AM60897" s="445"/>
    </row>
    <row r="60898" spans="39:39">
      <c r="AM60898" s="445"/>
    </row>
    <row r="60899" spans="39:39">
      <c r="AM60899" s="445"/>
    </row>
    <row r="60900" spans="39:39">
      <c r="AM60900" s="445"/>
    </row>
    <row r="60901" spans="39:39">
      <c r="AM60901" s="445"/>
    </row>
    <row r="60902" spans="39:39">
      <c r="AM60902" s="445"/>
    </row>
    <row r="60903" spans="39:39">
      <c r="AM60903" s="445"/>
    </row>
    <row r="60904" spans="39:39">
      <c r="AM60904" s="445"/>
    </row>
    <row r="60905" spans="39:39">
      <c r="AM60905" s="445"/>
    </row>
    <row r="60906" spans="39:39">
      <c r="AM60906" s="445"/>
    </row>
    <row r="60907" spans="39:39">
      <c r="AM60907" s="445"/>
    </row>
    <row r="60908" spans="39:39">
      <c r="AM60908" s="445"/>
    </row>
    <row r="60909" spans="39:39">
      <c r="AM60909" s="445"/>
    </row>
    <row r="60910" spans="39:39">
      <c r="AM60910" s="445"/>
    </row>
    <row r="60911" spans="39:39">
      <c r="AM60911" s="445"/>
    </row>
    <row r="60912" spans="39:39">
      <c r="AM60912" s="445"/>
    </row>
    <row r="60913" spans="39:39">
      <c r="AM60913" s="445"/>
    </row>
    <row r="60914" spans="39:39">
      <c r="AM60914" s="445"/>
    </row>
    <row r="60915" spans="39:39">
      <c r="AM60915" s="445"/>
    </row>
    <row r="60916" spans="39:39">
      <c r="AM60916" s="445"/>
    </row>
    <row r="60917" spans="39:39">
      <c r="AM60917" s="445"/>
    </row>
    <row r="60918" spans="39:39">
      <c r="AM60918" s="445"/>
    </row>
    <row r="60919" spans="39:39">
      <c r="AM60919" s="445"/>
    </row>
    <row r="60920" spans="39:39">
      <c r="AM60920" s="445"/>
    </row>
    <row r="60921" spans="39:39">
      <c r="AM60921" s="445"/>
    </row>
    <row r="60922" spans="39:39">
      <c r="AM60922" s="445"/>
    </row>
    <row r="60923" spans="39:39">
      <c r="AM60923" s="445"/>
    </row>
    <row r="60924" spans="39:39">
      <c r="AM60924" s="445"/>
    </row>
    <row r="60925" spans="39:39">
      <c r="AM60925" s="445"/>
    </row>
    <row r="60926" spans="39:39">
      <c r="AM60926" s="445"/>
    </row>
    <row r="60927" spans="39:39">
      <c r="AM60927" s="445"/>
    </row>
    <row r="60928" spans="39:39">
      <c r="AM60928" s="445"/>
    </row>
    <row r="60929" spans="39:39">
      <c r="AM60929" s="445"/>
    </row>
    <row r="60930" spans="39:39">
      <c r="AM60930" s="445"/>
    </row>
    <row r="60931" spans="39:39">
      <c r="AM60931" s="445"/>
    </row>
    <row r="60932" spans="39:39">
      <c r="AM60932" s="445"/>
    </row>
    <row r="60933" spans="39:39">
      <c r="AM60933" s="445"/>
    </row>
    <row r="60934" spans="39:39">
      <c r="AM60934" s="445"/>
    </row>
    <row r="60935" spans="39:39">
      <c r="AM60935" s="445"/>
    </row>
    <row r="60936" spans="39:39">
      <c r="AM60936" s="445"/>
    </row>
    <row r="60937" spans="39:39">
      <c r="AM60937" s="445"/>
    </row>
    <row r="60938" spans="39:39">
      <c r="AM60938" s="445"/>
    </row>
    <row r="60939" spans="39:39">
      <c r="AM60939" s="445"/>
    </row>
    <row r="60940" spans="39:39">
      <c r="AM60940" s="445"/>
    </row>
    <row r="60941" spans="39:39">
      <c r="AM60941" s="445"/>
    </row>
    <row r="60942" spans="39:39">
      <c r="AM60942" s="445"/>
    </row>
    <row r="60943" spans="39:39">
      <c r="AM60943" s="445"/>
    </row>
    <row r="60944" spans="39:39">
      <c r="AM60944" s="445"/>
    </row>
    <row r="60945" spans="39:39">
      <c r="AM60945" s="445"/>
    </row>
    <row r="60946" spans="39:39">
      <c r="AM60946" s="445"/>
    </row>
    <row r="60947" spans="39:39">
      <c r="AM60947" s="445"/>
    </row>
    <row r="60948" spans="39:39">
      <c r="AM60948" s="445"/>
    </row>
    <row r="60949" spans="39:39">
      <c r="AM60949" s="445"/>
    </row>
    <row r="60950" spans="39:39">
      <c r="AM60950" s="445"/>
    </row>
    <row r="60951" spans="39:39">
      <c r="AM60951" s="445"/>
    </row>
    <row r="60952" spans="39:39">
      <c r="AM60952" s="445"/>
    </row>
    <row r="60953" spans="39:39">
      <c r="AM60953" s="445"/>
    </row>
    <row r="60954" spans="39:39">
      <c r="AM60954" s="445"/>
    </row>
    <row r="60955" spans="39:39">
      <c r="AM60955" s="445"/>
    </row>
    <row r="60956" spans="39:39">
      <c r="AM60956" s="445"/>
    </row>
    <row r="60957" spans="39:39">
      <c r="AM60957" s="445"/>
    </row>
    <row r="60958" spans="39:39">
      <c r="AM60958" s="445"/>
    </row>
    <row r="60959" spans="39:39">
      <c r="AM60959" s="445"/>
    </row>
    <row r="60960" spans="39:39">
      <c r="AM60960" s="445"/>
    </row>
    <row r="60961" spans="39:39">
      <c r="AM60961" s="445"/>
    </row>
    <row r="60962" spans="39:39">
      <c r="AM60962" s="445"/>
    </row>
    <row r="60963" spans="39:39">
      <c r="AM60963" s="445"/>
    </row>
    <row r="60964" spans="39:39">
      <c r="AM60964" s="445"/>
    </row>
    <row r="60965" spans="39:39">
      <c r="AM60965" s="445"/>
    </row>
    <row r="60966" spans="39:39">
      <c r="AM60966" s="445"/>
    </row>
    <row r="60967" spans="39:39">
      <c r="AM60967" s="445"/>
    </row>
    <row r="60968" spans="39:39">
      <c r="AM60968" s="445"/>
    </row>
    <row r="60969" spans="39:39">
      <c r="AM60969" s="445"/>
    </row>
    <row r="60970" spans="39:39">
      <c r="AM60970" s="445"/>
    </row>
    <row r="60971" spans="39:39">
      <c r="AM60971" s="445"/>
    </row>
    <row r="60972" spans="39:39">
      <c r="AM60972" s="445"/>
    </row>
    <row r="60973" spans="39:39">
      <c r="AM60973" s="445"/>
    </row>
    <row r="60974" spans="39:39">
      <c r="AM60974" s="445"/>
    </row>
    <row r="60975" spans="39:39">
      <c r="AM60975" s="445"/>
    </row>
    <row r="60976" spans="39:39">
      <c r="AM60976" s="445"/>
    </row>
    <row r="60977" spans="39:39">
      <c r="AM60977" s="445"/>
    </row>
    <row r="60978" spans="39:39">
      <c r="AM60978" s="445"/>
    </row>
    <row r="60979" spans="39:39">
      <c r="AM60979" s="445"/>
    </row>
    <row r="60980" spans="39:39">
      <c r="AM60980" s="445"/>
    </row>
    <row r="60981" spans="39:39">
      <c r="AM60981" s="445"/>
    </row>
    <row r="60982" spans="39:39">
      <c r="AM60982" s="445"/>
    </row>
    <row r="60983" spans="39:39">
      <c r="AM60983" s="445"/>
    </row>
    <row r="60984" spans="39:39">
      <c r="AM60984" s="445"/>
    </row>
    <row r="60985" spans="39:39">
      <c r="AM60985" s="445"/>
    </row>
    <row r="60986" spans="39:39">
      <c r="AM60986" s="445"/>
    </row>
    <row r="60987" spans="39:39">
      <c r="AM60987" s="445"/>
    </row>
    <row r="60988" spans="39:39">
      <c r="AM60988" s="445"/>
    </row>
    <row r="60989" spans="39:39">
      <c r="AM60989" s="445"/>
    </row>
    <row r="60990" spans="39:39">
      <c r="AM60990" s="445"/>
    </row>
    <row r="60991" spans="39:39">
      <c r="AM60991" s="445"/>
    </row>
    <row r="60992" spans="39:39">
      <c r="AM60992" s="445"/>
    </row>
    <row r="60993" spans="39:39">
      <c r="AM60993" s="445"/>
    </row>
    <row r="60994" spans="39:39">
      <c r="AM60994" s="445"/>
    </row>
    <row r="60995" spans="39:39">
      <c r="AM60995" s="445"/>
    </row>
    <row r="60996" spans="39:39">
      <c r="AM60996" s="445"/>
    </row>
    <row r="60997" spans="39:39">
      <c r="AM60997" s="445"/>
    </row>
    <row r="60998" spans="39:39">
      <c r="AM60998" s="445"/>
    </row>
    <row r="60999" spans="39:39">
      <c r="AM60999" s="445"/>
    </row>
    <row r="61000" spans="39:39">
      <c r="AM61000" s="445"/>
    </row>
    <row r="61001" spans="39:39">
      <c r="AM61001" s="445"/>
    </row>
    <row r="61002" spans="39:39">
      <c r="AM61002" s="445"/>
    </row>
    <row r="61003" spans="39:39">
      <c r="AM61003" s="445"/>
    </row>
    <row r="61004" spans="39:39">
      <c r="AM61004" s="445"/>
    </row>
    <row r="61005" spans="39:39">
      <c r="AM61005" s="445"/>
    </row>
    <row r="61006" spans="39:39">
      <c r="AM61006" s="445"/>
    </row>
    <row r="61007" spans="39:39">
      <c r="AM61007" s="445"/>
    </row>
    <row r="61008" spans="39:39">
      <c r="AM61008" s="445"/>
    </row>
    <row r="61009" spans="39:39">
      <c r="AM61009" s="445"/>
    </row>
    <row r="61010" spans="39:39">
      <c r="AM61010" s="445"/>
    </row>
    <row r="61011" spans="39:39">
      <c r="AM61011" s="445"/>
    </row>
    <row r="61012" spans="39:39">
      <c r="AM61012" s="445"/>
    </row>
    <row r="61013" spans="39:39">
      <c r="AM61013" s="445"/>
    </row>
    <row r="61014" spans="39:39">
      <c r="AM61014" s="445"/>
    </row>
    <row r="61015" spans="39:39">
      <c r="AM61015" s="445"/>
    </row>
    <row r="61016" spans="39:39">
      <c r="AM61016" s="445"/>
    </row>
    <row r="61017" spans="39:39">
      <c r="AM61017" s="445"/>
    </row>
    <row r="61018" spans="39:39">
      <c r="AM61018" s="445"/>
    </row>
    <row r="61019" spans="39:39">
      <c r="AM61019" s="445"/>
    </row>
    <row r="61020" spans="39:39">
      <c r="AM61020" s="445"/>
    </row>
    <row r="61021" spans="39:39">
      <c r="AM61021" s="445"/>
    </row>
    <row r="61022" spans="39:39">
      <c r="AM61022" s="445"/>
    </row>
    <row r="61023" spans="39:39">
      <c r="AM61023" s="445"/>
    </row>
    <row r="61024" spans="39:39">
      <c r="AM61024" s="445"/>
    </row>
    <row r="61025" spans="39:39">
      <c r="AM61025" s="445"/>
    </row>
    <row r="61026" spans="39:39">
      <c r="AM61026" s="445"/>
    </row>
    <row r="61027" spans="39:39">
      <c r="AM61027" s="445"/>
    </row>
    <row r="61028" spans="39:39">
      <c r="AM61028" s="445"/>
    </row>
    <row r="61029" spans="39:39">
      <c r="AM61029" s="445"/>
    </row>
    <row r="61030" spans="39:39">
      <c r="AM61030" s="445"/>
    </row>
    <row r="61031" spans="39:39">
      <c r="AM61031" s="445"/>
    </row>
    <row r="61032" spans="39:39">
      <c r="AM61032" s="445"/>
    </row>
    <row r="61033" spans="39:39">
      <c r="AM61033" s="445"/>
    </row>
    <row r="61034" spans="39:39">
      <c r="AM61034" s="445"/>
    </row>
    <row r="61035" spans="39:39">
      <c r="AM61035" s="445"/>
    </row>
    <row r="61036" spans="39:39">
      <c r="AM61036" s="445"/>
    </row>
    <row r="61037" spans="39:39">
      <c r="AM61037" s="445"/>
    </row>
    <row r="61038" spans="39:39">
      <c r="AM61038" s="445"/>
    </row>
    <row r="61039" spans="39:39">
      <c r="AM61039" s="445"/>
    </row>
    <row r="61040" spans="39:39">
      <c r="AM61040" s="445"/>
    </row>
    <row r="61041" spans="39:39">
      <c r="AM61041" s="445"/>
    </row>
    <row r="61042" spans="39:39">
      <c r="AM61042" s="445"/>
    </row>
    <row r="61043" spans="39:39">
      <c r="AM61043" s="445"/>
    </row>
    <row r="61044" spans="39:39">
      <c r="AM61044" s="445"/>
    </row>
    <row r="61045" spans="39:39">
      <c r="AM61045" s="445"/>
    </row>
    <row r="61046" spans="39:39">
      <c r="AM61046" s="445"/>
    </row>
    <row r="61047" spans="39:39">
      <c r="AM61047" s="445"/>
    </row>
    <row r="61048" spans="39:39">
      <c r="AM61048" s="445"/>
    </row>
    <row r="61049" spans="39:39">
      <c r="AM61049" s="445"/>
    </row>
    <row r="61050" spans="39:39">
      <c r="AM61050" s="445"/>
    </row>
    <row r="61051" spans="39:39">
      <c r="AM61051" s="445"/>
    </row>
    <row r="61052" spans="39:39">
      <c r="AM61052" s="445"/>
    </row>
    <row r="61053" spans="39:39">
      <c r="AM61053" s="445"/>
    </row>
    <row r="61054" spans="39:39">
      <c r="AM61054" s="445"/>
    </row>
    <row r="61055" spans="39:39">
      <c r="AM61055" s="445"/>
    </row>
    <row r="61056" spans="39:39">
      <c r="AM61056" s="445"/>
    </row>
    <row r="61057" spans="39:39">
      <c r="AM61057" s="445"/>
    </row>
    <row r="61058" spans="39:39">
      <c r="AM61058" s="445"/>
    </row>
    <row r="61059" spans="39:39">
      <c r="AM61059" s="445"/>
    </row>
    <row r="61060" spans="39:39">
      <c r="AM61060" s="445"/>
    </row>
    <row r="61061" spans="39:39">
      <c r="AM61061" s="445"/>
    </row>
    <row r="61062" spans="39:39">
      <c r="AM61062" s="445"/>
    </row>
    <row r="61063" spans="39:39">
      <c r="AM61063" s="445"/>
    </row>
    <row r="61064" spans="39:39">
      <c r="AM61064" s="445"/>
    </row>
    <row r="61065" spans="39:39">
      <c r="AM61065" s="445"/>
    </row>
    <row r="61066" spans="39:39">
      <c r="AM61066" s="445"/>
    </row>
    <row r="61067" spans="39:39">
      <c r="AM61067" s="445"/>
    </row>
    <row r="61068" spans="39:39">
      <c r="AM61068" s="445"/>
    </row>
    <row r="61069" spans="39:39">
      <c r="AM61069" s="445"/>
    </row>
    <row r="61070" spans="39:39">
      <c r="AM61070" s="445"/>
    </row>
    <row r="61071" spans="39:39">
      <c r="AM61071" s="445"/>
    </row>
    <row r="61072" spans="39:39">
      <c r="AM61072" s="445"/>
    </row>
    <row r="61073" spans="39:39">
      <c r="AM61073" s="445"/>
    </row>
    <row r="61074" spans="39:39">
      <c r="AM61074" s="445"/>
    </row>
    <row r="61075" spans="39:39">
      <c r="AM61075" s="445"/>
    </row>
    <row r="61076" spans="39:39">
      <c r="AM61076" s="445"/>
    </row>
    <row r="61077" spans="39:39">
      <c r="AM61077" s="445"/>
    </row>
    <row r="61078" spans="39:39">
      <c r="AM61078" s="445"/>
    </row>
    <row r="61079" spans="39:39">
      <c r="AM61079" s="445"/>
    </row>
    <row r="61080" spans="39:39">
      <c r="AM61080" s="445"/>
    </row>
    <row r="61081" spans="39:39">
      <c r="AM61081" s="445"/>
    </row>
    <row r="61082" spans="39:39">
      <c r="AM61082" s="445"/>
    </row>
    <row r="61083" spans="39:39">
      <c r="AM61083" s="445"/>
    </row>
    <row r="61084" spans="39:39">
      <c r="AM61084" s="445"/>
    </row>
    <row r="61085" spans="39:39">
      <c r="AM61085" s="445"/>
    </row>
    <row r="61086" spans="39:39">
      <c r="AM61086" s="445"/>
    </row>
    <row r="61087" spans="39:39">
      <c r="AM61087" s="445"/>
    </row>
    <row r="61088" spans="39:39">
      <c r="AM61088" s="445"/>
    </row>
    <row r="61089" spans="39:39">
      <c r="AM61089" s="445"/>
    </row>
    <row r="61090" spans="39:39">
      <c r="AM61090" s="445"/>
    </row>
    <row r="61091" spans="39:39">
      <c r="AM61091" s="445"/>
    </row>
    <row r="61092" spans="39:39">
      <c r="AM61092" s="445"/>
    </row>
    <row r="61093" spans="39:39">
      <c r="AM61093" s="445"/>
    </row>
    <row r="61094" spans="39:39">
      <c r="AM61094" s="445"/>
    </row>
    <row r="61095" spans="39:39">
      <c r="AM61095" s="445"/>
    </row>
    <row r="61096" spans="39:39">
      <c r="AM61096" s="445"/>
    </row>
    <row r="61097" spans="39:39">
      <c r="AM61097" s="445"/>
    </row>
    <row r="61098" spans="39:39">
      <c r="AM61098" s="445"/>
    </row>
    <row r="61099" spans="39:39">
      <c r="AM61099" s="445"/>
    </row>
    <row r="61100" spans="39:39">
      <c r="AM61100" s="445"/>
    </row>
    <row r="61101" spans="39:39">
      <c r="AM61101" s="445"/>
    </row>
    <row r="61102" spans="39:39">
      <c r="AM61102" s="445"/>
    </row>
    <row r="61103" spans="39:39">
      <c r="AM61103" s="445"/>
    </row>
    <row r="61104" spans="39:39">
      <c r="AM61104" s="445"/>
    </row>
    <row r="61105" spans="39:39">
      <c r="AM61105" s="445"/>
    </row>
    <row r="61106" spans="39:39">
      <c r="AM61106" s="445"/>
    </row>
    <row r="61107" spans="39:39">
      <c r="AM61107" s="445"/>
    </row>
    <row r="61108" spans="39:39">
      <c r="AM61108" s="445"/>
    </row>
    <row r="61109" spans="39:39">
      <c r="AM61109" s="445"/>
    </row>
    <row r="61110" spans="39:39">
      <c r="AM61110" s="445"/>
    </row>
    <row r="61111" spans="39:39">
      <c r="AM61111" s="445"/>
    </row>
    <row r="61112" spans="39:39">
      <c r="AM61112" s="445"/>
    </row>
    <row r="61113" spans="39:39">
      <c r="AM61113" s="445"/>
    </row>
    <row r="61114" spans="39:39">
      <c r="AM61114" s="445"/>
    </row>
    <row r="61115" spans="39:39">
      <c r="AM61115" s="445"/>
    </row>
    <row r="61116" spans="39:39">
      <c r="AM61116" s="445"/>
    </row>
    <row r="61117" spans="39:39">
      <c r="AM61117" s="445"/>
    </row>
    <row r="61118" spans="39:39">
      <c r="AM61118" s="445"/>
    </row>
    <row r="61119" spans="39:39">
      <c r="AM61119" s="445"/>
    </row>
    <row r="61120" spans="39:39">
      <c r="AM61120" s="445"/>
    </row>
    <row r="61121" spans="39:39">
      <c r="AM61121" s="445"/>
    </row>
    <row r="61122" spans="39:39">
      <c r="AM61122" s="445"/>
    </row>
    <row r="61123" spans="39:39">
      <c r="AM61123" s="445"/>
    </row>
    <row r="61124" spans="39:39">
      <c r="AM61124" s="445"/>
    </row>
    <row r="61125" spans="39:39">
      <c r="AM61125" s="445"/>
    </row>
    <row r="61126" spans="39:39">
      <c r="AM61126" s="445"/>
    </row>
    <row r="61127" spans="39:39">
      <c r="AM61127" s="445"/>
    </row>
    <row r="61128" spans="39:39">
      <c r="AM61128" s="445"/>
    </row>
    <row r="61129" spans="39:39">
      <c r="AM61129" s="445"/>
    </row>
    <row r="61130" spans="39:39">
      <c r="AM61130" s="445"/>
    </row>
    <row r="61131" spans="39:39">
      <c r="AM61131" s="445"/>
    </row>
    <row r="61132" spans="39:39">
      <c r="AM61132" s="445"/>
    </row>
    <row r="61133" spans="39:39">
      <c r="AM61133" s="445"/>
    </row>
    <row r="61134" spans="39:39">
      <c r="AM61134" s="445"/>
    </row>
    <row r="61135" spans="39:39">
      <c r="AM61135" s="445"/>
    </row>
    <row r="61136" spans="39:39">
      <c r="AM61136" s="445"/>
    </row>
    <row r="61137" spans="39:39">
      <c r="AM61137" s="445"/>
    </row>
    <row r="61138" spans="39:39">
      <c r="AM61138" s="445"/>
    </row>
    <row r="61139" spans="39:39">
      <c r="AM61139" s="445"/>
    </row>
    <row r="61140" spans="39:39">
      <c r="AM61140" s="445"/>
    </row>
    <row r="61141" spans="39:39">
      <c r="AM61141" s="445"/>
    </row>
    <row r="61142" spans="39:39">
      <c r="AM61142" s="445"/>
    </row>
    <row r="61143" spans="39:39">
      <c r="AM61143" s="445"/>
    </row>
    <row r="61144" spans="39:39">
      <c r="AM61144" s="445"/>
    </row>
    <row r="61145" spans="39:39">
      <c r="AM61145" s="445"/>
    </row>
    <row r="61146" spans="39:39">
      <c r="AM61146" s="445"/>
    </row>
    <row r="61147" spans="39:39">
      <c r="AM61147" s="445"/>
    </row>
    <row r="61148" spans="39:39">
      <c r="AM61148" s="445"/>
    </row>
    <row r="61149" spans="39:39">
      <c r="AM61149" s="445"/>
    </row>
    <row r="61150" spans="39:39">
      <c r="AM61150" s="445"/>
    </row>
    <row r="61151" spans="39:39">
      <c r="AM61151" s="445"/>
    </row>
    <row r="61152" spans="39:39">
      <c r="AM61152" s="445"/>
    </row>
    <row r="61153" spans="39:39">
      <c r="AM61153" s="445"/>
    </row>
    <row r="61154" spans="39:39">
      <c r="AM61154" s="445"/>
    </row>
    <row r="61155" spans="39:39">
      <c r="AM61155" s="445"/>
    </row>
    <row r="61156" spans="39:39">
      <c r="AM61156" s="445"/>
    </row>
    <row r="61157" spans="39:39">
      <c r="AM61157" s="445"/>
    </row>
    <row r="61158" spans="39:39">
      <c r="AM61158" s="445"/>
    </row>
    <row r="61159" spans="39:39">
      <c r="AM61159" s="445"/>
    </row>
    <row r="61160" spans="39:39">
      <c r="AM61160" s="445"/>
    </row>
    <row r="61161" spans="39:39">
      <c r="AM61161" s="445"/>
    </row>
    <row r="61162" spans="39:39">
      <c r="AM61162" s="445"/>
    </row>
    <row r="61163" spans="39:39">
      <c r="AM61163" s="445"/>
    </row>
    <row r="61164" spans="39:39">
      <c r="AM61164" s="445"/>
    </row>
    <row r="61165" spans="39:39">
      <c r="AM61165" s="445"/>
    </row>
    <row r="61166" spans="39:39">
      <c r="AM61166" s="445"/>
    </row>
    <row r="61167" spans="39:39">
      <c r="AM61167" s="445"/>
    </row>
    <row r="61168" spans="39:39">
      <c r="AM61168" s="445"/>
    </row>
    <row r="61169" spans="39:39">
      <c r="AM61169" s="445"/>
    </row>
    <row r="61170" spans="39:39">
      <c r="AM61170" s="445"/>
    </row>
    <row r="61171" spans="39:39">
      <c r="AM61171" s="445"/>
    </row>
    <row r="61172" spans="39:39">
      <c r="AM61172" s="445"/>
    </row>
    <row r="61173" spans="39:39">
      <c r="AM61173" s="445"/>
    </row>
    <row r="61174" spans="39:39">
      <c r="AM61174" s="445"/>
    </row>
    <row r="61175" spans="39:39">
      <c r="AM61175" s="445"/>
    </row>
    <row r="61176" spans="39:39">
      <c r="AM61176" s="445"/>
    </row>
    <row r="61177" spans="39:39">
      <c r="AM61177" s="445"/>
    </row>
    <row r="61178" spans="39:39">
      <c r="AM61178" s="445"/>
    </row>
    <row r="61179" spans="39:39">
      <c r="AM61179" s="445"/>
    </row>
    <row r="61180" spans="39:39">
      <c r="AM61180" s="445"/>
    </row>
    <row r="61181" spans="39:39">
      <c r="AM61181" s="445"/>
    </row>
    <row r="61182" spans="39:39">
      <c r="AM61182" s="445"/>
    </row>
    <row r="61183" spans="39:39">
      <c r="AM61183" s="445"/>
    </row>
    <row r="61184" spans="39:39">
      <c r="AM61184" s="445"/>
    </row>
    <row r="61185" spans="39:39">
      <c r="AM61185" s="445"/>
    </row>
    <row r="61186" spans="39:39">
      <c r="AM61186" s="445"/>
    </row>
    <row r="61187" spans="39:39">
      <c r="AM61187" s="445"/>
    </row>
    <row r="61188" spans="39:39">
      <c r="AM61188" s="445"/>
    </row>
    <row r="61189" spans="39:39">
      <c r="AM61189" s="445"/>
    </row>
    <row r="61190" spans="39:39">
      <c r="AM61190" s="445"/>
    </row>
    <row r="61191" spans="39:39">
      <c r="AM61191" s="445"/>
    </row>
    <row r="61192" spans="39:39">
      <c r="AM61192" s="445"/>
    </row>
    <row r="61193" spans="39:39">
      <c r="AM61193" s="445"/>
    </row>
    <row r="61194" spans="39:39">
      <c r="AM61194" s="445"/>
    </row>
    <row r="61195" spans="39:39">
      <c r="AM61195" s="445"/>
    </row>
    <row r="61196" spans="39:39">
      <c r="AM61196" s="445"/>
    </row>
    <row r="61197" spans="39:39">
      <c r="AM61197" s="445"/>
    </row>
    <row r="61198" spans="39:39">
      <c r="AM61198" s="445"/>
    </row>
    <row r="61199" spans="39:39">
      <c r="AM61199" s="445"/>
    </row>
    <row r="61200" spans="39:39">
      <c r="AM61200" s="445"/>
    </row>
    <row r="61201" spans="39:39">
      <c r="AM61201" s="445"/>
    </row>
    <row r="61202" spans="39:39">
      <c r="AM61202" s="445"/>
    </row>
    <row r="61203" spans="39:39">
      <c r="AM61203" s="445"/>
    </row>
    <row r="61204" spans="39:39">
      <c r="AM61204" s="445"/>
    </row>
    <row r="61205" spans="39:39">
      <c r="AM61205" s="445"/>
    </row>
    <row r="61206" spans="39:39">
      <c r="AM61206" s="445"/>
    </row>
    <row r="61207" spans="39:39">
      <c r="AM61207" s="445"/>
    </row>
    <row r="61208" spans="39:39">
      <c r="AM61208" s="445"/>
    </row>
    <row r="61209" spans="39:39">
      <c r="AM61209" s="445"/>
    </row>
    <row r="61210" spans="39:39">
      <c r="AM61210" s="445"/>
    </row>
    <row r="61211" spans="39:39">
      <c r="AM61211" s="445"/>
    </row>
    <row r="61212" spans="39:39">
      <c r="AM61212" s="445"/>
    </row>
    <row r="61213" spans="39:39">
      <c r="AM61213" s="445"/>
    </row>
    <row r="61214" spans="39:39">
      <c r="AM61214" s="445"/>
    </row>
    <row r="61215" spans="39:39">
      <c r="AM61215" s="445"/>
    </row>
    <row r="61216" spans="39:39">
      <c r="AM61216" s="445"/>
    </row>
    <row r="61217" spans="39:39">
      <c r="AM61217" s="445"/>
    </row>
    <row r="61218" spans="39:39">
      <c r="AM61218" s="445"/>
    </row>
    <row r="61219" spans="39:39">
      <c r="AM61219" s="445"/>
    </row>
    <row r="61220" spans="39:39">
      <c r="AM61220" s="445"/>
    </row>
    <row r="61221" spans="39:39">
      <c r="AM61221" s="445"/>
    </row>
    <row r="61222" spans="39:39">
      <c r="AM61222" s="445"/>
    </row>
    <row r="61223" spans="39:39">
      <c r="AM61223" s="445"/>
    </row>
    <row r="61224" spans="39:39">
      <c r="AM61224" s="445"/>
    </row>
    <row r="61225" spans="39:39">
      <c r="AM61225" s="445"/>
    </row>
    <row r="61226" spans="39:39">
      <c r="AM61226" s="445"/>
    </row>
    <row r="61227" spans="39:39">
      <c r="AM61227" s="445"/>
    </row>
    <row r="61228" spans="39:39">
      <c r="AM61228" s="445"/>
    </row>
    <row r="61229" spans="39:39">
      <c r="AM61229" s="445"/>
    </row>
    <row r="61230" spans="39:39">
      <c r="AM61230" s="445"/>
    </row>
    <row r="61231" spans="39:39">
      <c r="AM61231" s="445"/>
    </row>
    <row r="61232" spans="39:39">
      <c r="AM61232" s="445"/>
    </row>
    <row r="61233" spans="39:39">
      <c r="AM61233" s="445"/>
    </row>
    <row r="61234" spans="39:39">
      <c r="AM61234" s="445"/>
    </row>
    <row r="61235" spans="39:39">
      <c r="AM61235" s="445"/>
    </row>
    <row r="61236" spans="39:39">
      <c r="AM61236" s="445"/>
    </row>
    <row r="61237" spans="39:39">
      <c r="AM61237" s="445"/>
    </row>
    <row r="61238" spans="39:39">
      <c r="AM61238" s="445"/>
    </row>
    <row r="61239" spans="39:39">
      <c r="AM61239" s="445"/>
    </row>
    <row r="61240" spans="39:39">
      <c r="AM61240" s="445"/>
    </row>
    <row r="61241" spans="39:39">
      <c r="AM61241" s="445"/>
    </row>
    <row r="61242" spans="39:39">
      <c r="AM61242" s="445"/>
    </row>
    <row r="61243" spans="39:39">
      <c r="AM61243" s="445"/>
    </row>
    <row r="61244" spans="39:39">
      <c r="AM61244" s="445"/>
    </row>
    <row r="61245" spans="39:39">
      <c r="AM61245" s="445"/>
    </row>
    <row r="61246" spans="39:39">
      <c r="AM61246" s="445"/>
    </row>
    <row r="61247" spans="39:39">
      <c r="AM61247" s="445"/>
    </row>
    <row r="61248" spans="39:39">
      <c r="AM61248" s="445"/>
    </row>
    <row r="61249" spans="39:39">
      <c r="AM61249" s="445"/>
    </row>
    <row r="61250" spans="39:39">
      <c r="AM61250" s="445"/>
    </row>
    <row r="61251" spans="39:39">
      <c r="AM61251" s="445"/>
    </row>
    <row r="61252" spans="39:39">
      <c r="AM61252" s="445"/>
    </row>
    <row r="61253" spans="39:39">
      <c r="AM61253" s="445"/>
    </row>
    <row r="61254" spans="39:39">
      <c r="AM61254" s="445"/>
    </row>
    <row r="61255" spans="39:39">
      <c r="AM61255" s="445"/>
    </row>
    <row r="61256" spans="39:39">
      <c r="AM61256" s="445"/>
    </row>
    <row r="61257" spans="39:39">
      <c r="AM61257" s="445"/>
    </row>
    <row r="61258" spans="39:39">
      <c r="AM61258" s="445"/>
    </row>
    <row r="61259" spans="39:39">
      <c r="AM61259" s="445"/>
    </row>
    <row r="61260" spans="39:39">
      <c r="AM61260" s="445"/>
    </row>
    <row r="61261" spans="39:39">
      <c r="AM61261" s="445"/>
    </row>
    <row r="61262" spans="39:39">
      <c r="AM61262" s="445"/>
    </row>
    <row r="61263" spans="39:39">
      <c r="AM61263" s="445"/>
    </row>
    <row r="61264" spans="39:39">
      <c r="AM61264" s="445"/>
    </row>
    <row r="61265" spans="39:39">
      <c r="AM61265" s="445"/>
    </row>
    <row r="61266" spans="39:39">
      <c r="AM61266" s="445"/>
    </row>
    <row r="61267" spans="39:39">
      <c r="AM61267" s="445"/>
    </row>
    <row r="61268" spans="39:39">
      <c r="AM61268" s="445"/>
    </row>
    <row r="61269" spans="39:39">
      <c r="AM61269" s="445"/>
    </row>
    <row r="61270" spans="39:39">
      <c r="AM61270" s="445"/>
    </row>
    <row r="61271" spans="39:39">
      <c r="AM61271" s="445"/>
    </row>
    <row r="61272" spans="39:39">
      <c r="AM61272" s="445"/>
    </row>
    <row r="61273" spans="39:39">
      <c r="AM61273" s="445"/>
    </row>
    <row r="61274" spans="39:39">
      <c r="AM61274" s="445"/>
    </row>
    <row r="61275" spans="39:39">
      <c r="AM61275" s="445"/>
    </row>
    <row r="61276" spans="39:39">
      <c r="AM61276" s="445"/>
    </row>
    <row r="61277" spans="39:39">
      <c r="AM61277" s="445"/>
    </row>
    <row r="61278" spans="39:39">
      <c r="AM61278" s="445"/>
    </row>
    <row r="61279" spans="39:39">
      <c r="AM61279" s="445"/>
    </row>
    <row r="61280" spans="39:39">
      <c r="AM61280" s="445"/>
    </row>
    <row r="61281" spans="39:39">
      <c r="AM61281" s="445"/>
    </row>
    <row r="61282" spans="39:39">
      <c r="AM61282" s="445"/>
    </row>
    <row r="61283" spans="39:39">
      <c r="AM61283" s="445"/>
    </row>
    <row r="61284" spans="39:39">
      <c r="AM61284" s="445"/>
    </row>
    <row r="61285" spans="39:39">
      <c r="AM61285" s="445"/>
    </row>
    <row r="61286" spans="39:39">
      <c r="AM61286" s="445"/>
    </row>
    <row r="61287" spans="39:39">
      <c r="AM61287" s="445"/>
    </row>
    <row r="61288" spans="39:39">
      <c r="AM61288" s="445"/>
    </row>
    <row r="61289" spans="39:39">
      <c r="AM61289" s="445"/>
    </row>
    <row r="61290" spans="39:39">
      <c r="AM61290" s="445"/>
    </row>
    <row r="61291" spans="39:39">
      <c r="AM61291" s="445"/>
    </row>
    <row r="61292" spans="39:39">
      <c r="AM61292" s="445"/>
    </row>
    <row r="61293" spans="39:39">
      <c r="AM61293" s="445"/>
    </row>
    <row r="61294" spans="39:39">
      <c r="AM61294" s="445"/>
    </row>
    <row r="61295" spans="39:39">
      <c r="AM61295" s="445"/>
    </row>
    <row r="61296" spans="39:39">
      <c r="AM61296" s="445"/>
    </row>
    <row r="61297" spans="39:39">
      <c r="AM61297" s="445"/>
    </row>
    <row r="61298" spans="39:39">
      <c r="AM61298" s="445"/>
    </row>
    <row r="61299" spans="39:39">
      <c r="AM61299" s="445"/>
    </row>
    <row r="61300" spans="39:39">
      <c r="AM61300" s="445"/>
    </row>
    <row r="61301" spans="39:39">
      <c r="AM61301" s="445"/>
    </row>
    <row r="61302" spans="39:39">
      <c r="AM61302" s="445"/>
    </row>
    <row r="61303" spans="39:39">
      <c r="AM61303" s="445"/>
    </row>
    <row r="61304" spans="39:39">
      <c r="AM61304" s="445"/>
    </row>
    <row r="61305" spans="39:39">
      <c r="AM61305" s="445"/>
    </row>
    <row r="61306" spans="39:39">
      <c r="AM61306" s="445"/>
    </row>
    <row r="61307" spans="39:39">
      <c r="AM61307" s="445"/>
    </row>
    <row r="61308" spans="39:39">
      <c r="AM61308" s="445"/>
    </row>
    <row r="61309" spans="39:39">
      <c r="AM61309" s="445"/>
    </row>
    <row r="61310" spans="39:39">
      <c r="AM61310" s="445"/>
    </row>
    <row r="61311" spans="39:39">
      <c r="AM61311" s="445"/>
    </row>
    <row r="61312" spans="39:39">
      <c r="AM61312" s="445"/>
    </row>
    <row r="61313" spans="39:39">
      <c r="AM61313" s="445"/>
    </row>
    <row r="61314" spans="39:39">
      <c r="AM61314" s="445"/>
    </row>
    <row r="61315" spans="39:39">
      <c r="AM61315" s="445"/>
    </row>
    <row r="61316" spans="39:39">
      <c r="AM61316" s="445"/>
    </row>
    <row r="61317" spans="39:39">
      <c r="AM61317" s="445"/>
    </row>
    <row r="61318" spans="39:39">
      <c r="AM61318" s="445"/>
    </row>
    <row r="61319" spans="39:39">
      <c r="AM61319" s="445"/>
    </row>
    <row r="61320" spans="39:39">
      <c r="AM61320" s="445"/>
    </row>
    <row r="61321" spans="39:39">
      <c r="AM61321" s="445"/>
    </row>
    <row r="61322" spans="39:39">
      <c r="AM61322" s="445"/>
    </row>
    <row r="61323" spans="39:39">
      <c r="AM61323" s="445"/>
    </row>
    <row r="61324" spans="39:39">
      <c r="AM61324" s="445"/>
    </row>
    <row r="61325" spans="39:39">
      <c r="AM61325" s="445"/>
    </row>
    <row r="61326" spans="39:39">
      <c r="AM61326" s="445"/>
    </row>
    <row r="61327" spans="39:39">
      <c r="AM61327" s="445"/>
    </row>
    <row r="61328" spans="39:39">
      <c r="AM61328" s="445"/>
    </row>
    <row r="61329" spans="39:39">
      <c r="AM61329" s="445"/>
    </row>
    <row r="61330" spans="39:39">
      <c r="AM61330" s="445"/>
    </row>
    <row r="61331" spans="39:39">
      <c r="AM61331" s="445"/>
    </row>
    <row r="61332" spans="39:39">
      <c r="AM61332" s="445"/>
    </row>
    <row r="61333" spans="39:39">
      <c r="AM61333" s="445"/>
    </row>
    <row r="61334" spans="39:39">
      <c r="AM61334" s="445"/>
    </row>
    <row r="61335" spans="39:39">
      <c r="AM61335" s="445"/>
    </row>
    <row r="61336" spans="39:39">
      <c r="AM61336" s="445"/>
    </row>
    <row r="61337" spans="39:39">
      <c r="AM61337" s="445"/>
    </row>
    <row r="61338" spans="39:39">
      <c r="AM61338" s="445"/>
    </row>
    <row r="61339" spans="39:39">
      <c r="AM61339" s="445"/>
    </row>
    <row r="61340" spans="39:39">
      <c r="AM61340" s="445"/>
    </row>
    <row r="61341" spans="39:39">
      <c r="AM61341" s="445"/>
    </row>
    <row r="61342" spans="39:39">
      <c r="AM61342" s="445"/>
    </row>
    <row r="61343" spans="39:39">
      <c r="AM61343" s="445"/>
    </row>
    <row r="61344" spans="39:39">
      <c r="AM61344" s="445"/>
    </row>
    <row r="61345" spans="39:39">
      <c r="AM61345" s="445"/>
    </row>
    <row r="61346" spans="39:39">
      <c r="AM61346" s="445"/>
    </row>
    <row r="61347" spans="39:39">
      <c r="AM61347" s="445"/>
    </row>
    <row r="61348" spans="39:39">
      <c r="AM61348" s="445"/>
    </row>
    <row r="61349" spans="39:39">
      <c r="AM61349" s="445"/>
    </row>
    <row r="61350" spans="39:39">
      <c r="AM61350" s="445"/>
    </row>
    <row r="61351" spans="39:39">
      <c r="AM61351" s="445"/>
    </row>
    <row r="61352" spans="39:39">
      <c r="AM61352" s="445"/>
    </row>
    <row r="61353" spans="39:39">
      <c r="AM61353" s="445"/>
    </row>
    <row r="61354" spans="39:39">
      <c r="AM61354" s="445"/>
    </row>
    <row r="61355" spans="39:39">
      <c r="AM61355" s="445"/>
    </row>
    <row r="61356" spans="39:39">
      <c r="AM61356" s="445"/>
    </row>
    <row r="61357" spans="39:39">
      <c r="AM61357" s="445"/>
    </row>
    <row r="61358" spans="39:39">
      <c r="AM61358" s="445"/>
    </row>
    <row r="61359" spans="39:39">
      <c r="AM61359" s="445"/>
    </row>
    <row r="61360" spans="39:39">
      <c r="AM61360" s="445"/>
    </row>
    <row r="61361" spans="39:39">
      <c r="AM61361" s="445"/>
    </row>
    <row r="61362" spans="39:39">
      <c r="AM61362" s="445"/>
    </row>
    <row r="61363" spans="39:39">
      <c r="AM61363" s="445"/>
    </row>
    <row r="61364" spans="39:39">
      <c r="AM61364" s="445"/>
    </row>
    <row r="61365" spans="39:39">
      <c r="AM61365" s="445"/>
    </row>
    <row r="61366" spans="39:39">
      <c r="AM61366" s="445"/>
    </row>
    <row r="61367" spans="39:39">
      <c r="AM61367" s="445"/>
    </row>
    <row r="61368" spans="39:39">
      <c r="AM61368" s="445"/>
    </row>
    <row r="61369" spans="39:39">
      <c r="AM61369" s="445"/>
    </row>
    <row r="61370" spans="39:39">
      <c r="AM61370" s="445"/>
    </row>
    <row r="61371" spans="39:39">
      <c r="AM61371" s="445"/>
    </row>
    <row r="61372" spans="39:39">
      <c r="AM61372" s="445"/>
    </row>
    <row r="61373" spans="39:39">
      <c r="AM61373" s="445"/>
    </row>
    <row r="61374" spans="39:39">
      <c r="AM61374" s="445"/>
    </row>
    <row r="61375" spans="39:39">
      <c r="AM61375" s="445"/>
    </row>
    <row r="61376" spans="39:39">
      <c r="AM61376" s="445"/>
    </row>
    <row r="61377" spans="39:39">
      <c r="AM61377" s="445"/>
    </row>
    <row r="61378" spans="39:39">
      <c r="AM61378" s="445"/>
    </row>
    <row r="61379" spans="39:39">
      <c r="AM61379" s="445"/>
    </row>
    <row r="61380" spans="39:39">
      <c r="AM61380" s="445"/>
    </row>
    <row r="61381" spans="39:39">
      <c r="AM61381" s="445"/>
    </row>
    <row r="61382" spans="39:39">
      <c r="AM61382" s="445"/>
    </row>
    <row r="61383" spans="39:39">
      <c r="AM61383" s="445"/>
    </row>
    <row r="61384" spans="39:39">
      <c r="AM61384" s="445"/>
    </row>
    <row r="61385" spans="39:39">
      <c r="AM61385" s="445"/>
    </row>
    <row r="61386" spans="39:39">
      <c r="AM61386" s="445"/>
    </row>
    <row r="61387" spans="39:39">
      <c r="AM61387" s="445"/>
    </row>
    <row r="61388" spans="39:39">
      <c r="AM61388" s="445"/>
    </row>
    <row r="61389" spans="39:39">
      <c r="AM61389" s="445"/>
    </row>
    <row r="61390" spans="39:39">
      <c r="AM61390" s="445"/>
    </row>
    <row r="61391" spans="39:39">
      <c r="AM61391" s="445"/>
    </row>
    <row r="61392" spans="39:39">
      <c r="AM61392" s="445"/>
    </row>
    <row r="61393" spans="39:39">
      <c r="AM61393" s="445"/>
    </row>
    <row r="61394" spans="39:39">
      <c r="AM61394" s="445"/>
    </row>
    <row r="61395" spans="39:39">
      <c r="AM61395" s="445"/>
    </row>
    <row r="61396" spans="39:39">
      <c r="AM61396" s="445"/>
    </row>
    <row r="61397" spans="39:39">
      <c r="AM61397" s="445"/>
    </row>
    <row r="61398" spans="39:39">
      <c r="AM61398" s="445"/>
    </row>
    <row r="61399" spans="39:39">
      <c r="AM61399" s="445"/>
    </row>
    <row r="61400" spans="39:39">
      <c r="AM61400" s="445"/>
    </row>
    <row r="61401" spans="39:39">
      <c r="AM61401" s="445"/>
    </row>
    <row r="61402" spans="39:39">
      <c r="AM61402" s="445"/>
    </row>
    <row r="61403" spans="39:39">
      <c r="AM61403" s="445"/>
    </row>
    <row r="61404" spans="39:39">
      <c r="AM61404" s="445"/>
    </row>
    <row r="61405" spans="39:39">
      <c r="AM61405" s="445"/>
    </row>
    <row r="61406" spans="39:39">
      <c r="AM61406" s="445"/>
    </row>
    <row r="61407" spans="39:39">
      <c r="AM61407" s="445"/>
    </row>
    <row r="61408" spans="39:39">
      <c r="AM61408" s="445"/>
    </row>
    <row r="61409" spans="39:39">
      <c r="AM61409" s="445"/>
    </row>
    <row r="61410" spans="39:39">
      <c r="AM61410" s="445"/>
    </row>
    <row r="61411" spans="39:39">
      <c r="AM61411" s="445"/>
    </row>
    <row r="61412" spans="39:39">
      <c r="AM61412" s="445"/>
    </row>
    <row r="61413" spans="39:39">
      <c r="AM61413" s="445"/>
    </row>
    <row r="61414" spans="39:39">
      <c r="AM61414" s="445"/>
    </row>
    <row r="61415" spans="39:39">
      <c r="AM61415" s="445"/>
    </row>
    <row r="61416" spans="39:39">
      <c r="AM61416" s="445"/>
    </row>
    <row r="61417" spans="39:39">
      <c r="AM61417" s="445"/>
    </row>
    <row r="61418" spans="39:39">
      <c r="AM61418" s="445"/>
    </row>
    <row r="61419" spans="39:39">
      <c r="AM61419" s="445"/>
    </row>
    <row r="61420" spans="39:39">
      <c r="AM61420" s="445"/>
    </row>
    <row r="61421" spans="39:39">
      <c r="AM61421" s="445"/>
    </row>
    <row r="61422" spans="39:39">
      <c r="AM61422" s="445"/>
    </row>
    <row r="61423" spans="39:39">
      <c r="AM61423" s="445"/>
    </row>
    <row r="61424" spans="39:39">
      <c r="AM61424" s="445"/>
    </row>
    <row r="61425" spans="39:39">
      <c r="AM61425" s="445"/>
    </row>
    <row r="61426" spans="39:39">
      <c r="AM61426" s="445"/>
    </row>
    <row r="61427" spans="39:39">
      <c r="AM61427" s="445"/>
    </row>
    <row r="61428" spans="39:39">
      <c r="AM61428" s="445"/>
    </row>
    <row r="61429" spans="39:39">
      <c r="AM61429" s="445"/>
    </row>
    <row r="61430" spans="39:39">
      <c r="AM61430" s="445"/>
    </row>
    <row r="61431" spans="39:39">
      <c r="AM61431" s="445"/>
    </row>
    <row r="61432" spans="39:39">
      <c r="AM61432" s="445"/>
    </row>
    <row r="61433" spans="39:39">
      <c r="AM61433" s="445"/>
    </row>
    <row r="61434" spans="39:39">
      <c r="AM61434" s="445"/>
    </row>
    <row r="61435" spans="39:39">
      <c r="AM61435" s="445"/>
    </row>
    <row r="61436" spans="39:39">
      <c r="AM61436" s="445"/>
    </row>
    <row r="61437" spans="39:39">
      <c r="AM61437" s="445"/>
    </row>
    <row r="61438" spans="39:39">
      <c r="AM61438" s="445"/>
    </row>
    <row r="61439" spans="39:39">
      <c r="AM61439" s="445"/>
    </row>
    <row r="61440" spans="39:39">
      <c r="AM61440" s="445"/>
    </row>
    <row r="61441" spans="39:39">
      <c r="AM61441" s="445"/>
    </row>
    <row r="61442" spans="39:39">
      <c r="AM61442" s="445"/>
    </row>
    <row r="61443" spans="39:39">
      <c r="AM61443" s="445"/>
    </row>
    <row r="61444" spans="39:39">
      <c r="AM61444" s="445"/>
    </row>
    <row r="61445" spans="39:39">
      <c r="AM61445" s="445"/>
    </row>
    <row r="61446" spans="39:39">
      <c r="AM61446" s="445"/>
    </row>
    <row r="61447" spans="39:39">
      <c r="AM61447" s="445"/>
    </row>
    <row r="61448" spans="39:39">
      <c r="AM61448" s="445"/>
    </row>
    <row r="61449" spans="39:39">
      <c r="AM61449" s="445"/>
    </row>
    <row r="61450" spans="39:39">
      <c r="AM61450" s="445"/>
    </row>
    <row r="61451" spans="39:39">
      <c r="AM61451" s="445"/>
    </row>
    <row r="61452" spans="39:39">
      <c r="AM61452" s="445"/>
    </row>
    <row r="61453" spans="39:39">
      <c r="AM61453" s="445"/>
    </row>
    <row r="61454" spans="39:39">
      <c r="AM61454" s="445"/>
    </row>
    <row r="61455" spans="39:39">
      <c r="AM61455" s="445"/>
    </row>
    <row r="61456" spans="39:39">
      <c r="AM61456" s="445"/>
    </row>
    <row r="61457" spans="39:39">
      <c r="AM61457" s="445"/>
    </row>
    <row r="61458" spans="39:39">
      <c r="AM61458" s="445"/>
    </row>
    <row r="61459" spans="39:39">
      <c r="AM61459" s="445"/>
    </row>
    <row r="61460" spans="39:39">
      <c r="AM61460" s="445"/>
    </row>
    <row r="61461" spans="39:39">
      <c r="AM61461" s="445"/>
    </row>
    <row r="61462" spans="39:39">
      <c r="AM61462" s="445"/>
    </row>
    <row r="61463" spans="39:39">
      <c r="AM61463" s="445"/>
    </row>
    <row r="61464" spans="39:39">
      <c r="AM61464" s="445"/>
    </row>
    <row r="61465" spans="39:39">
      <c r="AM61465" s="445"/>
    </row>
    <row r="61466" spans="39:39">
      <c r="AM61466" s="445"/>
    </row>
    <row r="61467" spans="39:39">
      <c r="AM61467" s="445"/>
    </row>
    <row r="61468" spans="39:39">
      <c r="AM61468" s="445"/>
    </row>
    <row r="61469" spans="39:39">
      <c r="AM61469" s="445"/>
    </row>
    <row r="61470" spans="39:39">
      <c r="AM61470" s="445"/>
    </row>
    <row r="61471" spans="39:39">
      <c r="AM61471" s="445"/>
    </row>
    <row r="61472" spans="39:39">
      <c r="AM61472" s="445"/>
    </row>
    <row r="61473" spans="39:39">
      <c r="AM61473" s="445"/>
    </row>
    <row r="61474" spans="39:39">
      <c r="AM61474" s="445"/>
    </row>
    <row r="61475" spans="39:39">
      <c r="AM61475" s="445"/>
    </row>
    <row r="61476" spans="39:39">
      <c r="AM61476" s="445"/>
    </row>
    <row r="61477" spans="39:39">
      <c r="AM61477" s="445"/>
    </row>
    <row r="61478" spans="39:39">
      <c r="AM61478" s="445"/>
    </row>
    <row r="61479" spans="39:39">
      <c r="AM61479" s="445"/>
    </row>
    <row r="61480" spans="39:39">
      <c r="AM61480" s="445"/>
    </row>
    <row r="61481" spans="39:39">
      <c r="AM61481" s="445"/>
    </row>
    <row r="61482" spans="39:39">
      <c r="AM61482" s="445"/>
    </row>
    <row r="61483" spans="39:39">
      <c r="AM61483" s="445"/>
    </row>
    <row r="61484" spans="39:39">
      <c r="AM61484" s="445"/>
    </row>
    <row r="61485" spans="39:39">
      <c r="AM61485" s="445"/>
    </row>
    <row r="61486" spans="39:39">
      <c r="AM61486" s="445"/>
    </row>
    <row r="61487" spans="39:39">
      <c r="AM61487" s="445"/>
    </row>
    <row r="61488" spans="39:39">
      <c r="AM61488" s="445"/>
    </row>
    <row r="61489" spans="39:39">
      <c r="AM61489" s="445"/>
    </row>
    <row r="61490" spans="39:39">
      <c r="AM61490" s="445"/>
    </row>
    <row r="61491" spans="39:39">
      <c r="AM61491" s="445"/>
    </row>
    <row r="61492" spans="39:39">
      <c r="AM61492" s="445"/>
    </row>
    <row r="61493" spans="39:39">
      <c r="AM61493" s="445"/>
    </row>
    <row r="61494" spans="39:39">
      <c r="AM61494" s="445"/>
    </row>
    <row r="61495" spans="39:39">
      <c r="AM61495" s="445"/>
    </row>
    <row r="61496" spans="39:39">
      <c r="AM61496" s="445"/>
    </row>
    <row r="61497" spans="39:39">
      <c r="AM61497" s="445"/>
    </row>
    <row r="61498" spans="39:39">
      <c r="AM61498" s="445"/>
    </row>
    <row r="61499" spans="39:39">
      <c r="AM61499" s="445"/>
    </row>
    <row r="61500" spans="39:39">
      <c r="AM61500" s="445"/>
    </row>
    <row r="61501" spans="39:39">
      <c r="AM61501" s="445"/>
    </row>
    <row r="61502" spans="39:39">
      <c r="AM61502" s="445"/>
    </row>
    <row r="61503" spans="39:39">
      <c r="AM61503" s="445"/>
    </row>
    <row r="61504" spans="39:39">
      <c r="AM61504" s="445"/>
    </row>
    <row r="61505" spans="39:39">
      <c r="AM61505" s="445"/>
    </row>
    <row r="61506" spans="39:39">
      <c r="AM61506" s="445"/>
    </row>
    <row r="61507" spans="39:39">
      <c r="AM61507" s="445"/>
    </row>
    <row r="61508" spans="39:39">
      <c r="AM61508" s="445"/>
    </row>
    <row r="61509" spans="39:39">
      <c r="AM61509" s="445"/>
    </row>
    <row r="61510" spans="39:39">
      <c r="AM61510" s="445"/>
    </row>
    <row r="61511" spans="39:39">
      <c r="AM61511" s="445"/>
    </row>
    <row r="61512" spans="39:39">
      <c r="AM61512" s="445"/>
    </row>
    <row r="61513" spans="39:39">
      <c r="AM61513" s="445"/>
    </row>
    <row r="61514" spans="39:39">
      <c r="AM61514" s="445"/>
    </row>
    <row r="61515" spans="39:39">
      <c r="AM61515" s="445"/>
    </row>
    <row r="61516" spans="39:39">
      <c r="AM61516" s="445"/>
    </row>
    <row r="61517" spans="39:39">
      <c r="AM61517" s="445"/>
    </row>
    <row r="61518" spans="39:39">
      <c r="AM61518" s="445"/>
    </row>
    <row r="61519" spans="39:39">
      <c r="AM61519" s="445"/>
    </row>
    <row r="61520" spans="39:39">
      <c r="AM61520" s="445"/>
    </row>
    <row r="61521" spans="39:39">
      <c r="AM61521" s="445"/>
    </row>
    <row r="61522" spans="39:39">
      <c r="AM61522" s="445"/>
    </row>
    <row r="61523" spans="39:39">
      <c r="AM61523" s="445"/>
    </row>
    <row r="61524" spans="39:39">
      <c r="AM61524" s="445"/>
    </row>
    <row r="61525" spans="39:39">
      <c r="AM61525" s="445"/>
    </row>
    <row r="61526" spans="39:39">
      <c r="AM61526" s="445"/>
    </row>
    <row r="61527" spans="39:39">
      <c r="AM61527" s="445"/>
    </row>
    <row r="61528" spans="39:39">
      <c r="AM61528" s="445"/>
    </row>
    <row r="61529" spans="39:39">
      <c r="AM61529" s="445"/>
    </row>
    <row r="61530" spans="39:39">
      <c r="AM61530" s="445"/>
    </row>
    <row r="61531" spans="39:39">
      <c r="AM61531" s="445"/>
    </row>
    <row r="61532" spans="39:39">
      <c r="AM61532" s="445"/>
    </row>
    <row r="61533" spans="39:39">
      <c r="AM61533" s="445"/>
    </row>
    <row r="61534" spans="39:39">
      <c r="AM61534" s="445"/>
    </row>
    <row r="61535" spans="39:39">
      <c r="AM61535" s="445"/>
    </row>
    <row r="61536" spans="39:39">
      <c r="AM61536" s="445"/>
    </row>
    <row r="61537" spans="39:39">
      <c r="AM61537" s="445"/>
    </row>
    <row r="61538" spans="39:39">
      <c r="AM61538" s="445"/>
    </row>
    <row r="61539" spans="39:39">
      <c r="AM61539" s="445"/>
    </row>
    <row r="61540" spans="39:39">
      <c r="AM61540" s="445"/>
    </row>
    <row r="61541" spans="39:39">
      <c r="AM61541" s="445"/>
    </row>
    <row r="61542" spans="39:39">
      <c r="AM61542" s="445"/>
    </row>
    <row r="61543" spans="39:39">
      <c r="AM61543" s="445"/>
    </row>
    <row r="61544" spans="39:39">
      <c r="AM61544" s="445"/>
    </row>
    <row r="61545" spans="39:39">
      <c r="AM61545" s="445"/>
    </row>
    <row r="61546" spans="39:39">
      <c r="AM61546" s="445"/>
    </row>
    <row r="61547" spans="39:39">
      <c r="AM61547" s="445"/>
    </row>
    <row r="61548" spans="39:39">
      <c r="AM61548" s="445"/>
    </row>
    <row r="61549" spans="39:39">
      <c r="AM61549" s="445"/>
    </row>
    <row r="61550" spans="39:39">
      <c r="AM61550" s="445"/>
    </row>
    <row r="61551" spans="39:39">
      <c r="AM61551" s="445"/>
    </row>
    <row r="61552" spans="39:39">
      <c r="AM61552" s="445"/>
    </row>
    <row r="61553" spans="39:39">
      <c r="AM61553" s="445"/>
    </row>
    <row r="61554" spans="39:39">
      <c r="AM61554" s="445"/>
    </row>
    <row r="61555" spans="39:39">
      <c r="AM61555" s="445"/>
    </row>
    <row r="61556" spans="39:39">
      <c r="AM61556" s="445"/>
    </row>
    <row r="61557" spans="39:39">
      <c r="AM61557" s="445"/>
    </row>
    <row r="61558" spans="39:39">
      <c r="AM61558" s="445"/>
    </row>
    <row r="61559" spans="39:39">
      <c r="AM61559" s="445"/>
    </row>
    <row r="61560" spans="39:39">
      <c r="AM61560" s="445"/>
    </row>
    <row r="61561" spans="39:39">
      <c r="AM61561" s="445"/>
    </row>
    <row r="61562" spans="39:39">
      <c r="AM61562" s="445"/>
    </row>
    <row r="61563" spans="39:39">
      <c r="AM61563" s="445"/>
    </row>
    <row r="61564" spans="39:39">
      <c r="AM61564" s="445"/>
    </row>
    <row r="61565" spans="39:39">
      <c r="AM61565" s="445"/>
    </row>
    <row r="61566" spans="39:39">
      <c r="AM61566" s="445"/>
    </row>
    <row r="61567" spans="39:39">
      <c r="AM61567" s="445"/>
    </row>
    <row r="61568" spans="39:39">
      <c r="AM61568" s="445"/>
    </row>
    <row r="61569" spans="39:39">
      <c r="AM61569" s="445"/>
    </row>
    <row r="61570" spans="39:39">
      <c r="AM61570" s="445"/>
    </row>
    <row r="61571" spans="39:39">
      <c r="AM61571" s="445"/>
    </row>
    <row r="61572" spans="39:39">
      <c r="AM61572" s="445"/>
    </row>
    <row r="61573" spans="39:39">
      <c r="AM61573" s="445"/>
    </row>
    <row r="61574" spans="39:39">
      <c r="AM61574" s="445"/>
    </row>
    <row r="61575" spans="39:39">
      <c r="AM61575" s="445"/>
    </row>
    <row r="61576" spans="39:39">
      <c r="AM61576" s="445"/>
    </row>
    <row r="61577" spans="39:39">
      <c r="AM61577" s="445"/>
    </row>
    <row r="61578" spans="39:39">
      <c r="AM61578" s="445"/>
    </row>
    <row r="61579" spans="39:39">
      <c r="AM61579" s="445"/>
    </row>
    <row r="61580" spans="39:39">
      <c r="AM61580" s="445"/>
    </row>
    <row r="61581" spans="39:39">
      <c r="AM61581" s="445"/>
    </row>
    <row r="61582" spans="39:39">
      <c r="AM61582" s="445"/>
    </row>
    <row r="61583" spans="39:39">
      <c r="AM61583" s="445"/>
    </row>
    <row r="61584" spans="39:39">
      <c r="AM61584" s="445"/>
    </row>
    <row r="61585" spans="39:39">
      <c r="AM61585" s="445"/>
    </row>
    <row r="61586" spans="39:39">
      <c r="AM61586" s="445"/>
    </row>
    <row r="61587" spans="39:39">
      <c r="AM61587" s="445"/>
    </row>
    <row r="61588" spans="39:39">
      <c r="AM61588" s="445"/>
    </row>
    <row r="61589" spans="39:39">
      <c r="AM61589" s="445"/>
    </row>
    <row r="61590" spans="39:39">
      <c r="AM61590" s="445"/>
    </row>
    <row r="61591" spans="39:39">
      <c r="AM61591" s="445"/>
    </row>
    <row r="61592" spans="39:39">
      <c r="AM61592" s="445"/>
    </row>
    <row r="61593" spans="39:39">
      <c r="AM61593" s="445"/>
    </row>
    <row r="61594" spans="39:39">
      <c r="AM61594" s="445"/>
    </row>
    <row r="61595" spans="39:39">
      <c r="AM61595" s="445"/>
    </row>
    <row r="61596" spans="39:39">
      <c r="AM61596" s="445"/>
    </row>
    <row r="61597" spans="39:39">
      <c r="AM61597" s="445"/>
    </row>
    <row r="61598" spans="39:39">
      <c r="AM61598" s="445"/>
    </row>
    <row r="61599" spans="39:39">
      <c r="AM61599" s="445"/>
    </row>
    <row r="61600" spans="39:39">
      <c r="AM61600" s="445"/>
    </row>
    <row r="61601" spans="39:39">
      <c r="AM61601" s="445"/>
    </row>
    <row r="61602" spans="39:39">
      <c r="AM61602" s="445"/>
    </row>
    <row r="61603" spans="39:39">
      <c r="AM61603" s="445"/>
    </row>
    <row r="61604" spans="39:39">
      <c r="AM61604" s="445"/>
    </row>
    <row r="61605" spans="39:39">
      <c r="AM61605" s="445"/>
    </row>
    <row r="61606" spans="39:39">
      <c r="AM61606" s="445"/>
    </row>
    <row r="61607" spans="39:39">
      <c r="AM61607" s="445"/>
    </row>
    <row r="61608" spans="39:39">
      <c r="AM61608" s="445"/>
    </row>
    <row r="61609" spans="39:39">
      <c r="AM61609" s="445"/>
    </row>
    <row r="61610" spans="39:39">
      <c r="AM61610" s="445"/>
    </row>
    <row r="61611" spans="39:39">
      <c r="AM61611" s="445"/>
    </row>
    <row r="61612" spans="39:39">
      <c r="AM61612" s="445"/>
    </row>
    <row r="61613" spans="39:39">
      <c r="AM61613" s="445"/>
    </row>
    <row r="61614" spans="39:39">
      <c r="AM61614" s="445"/>
    </row>
    <row r="61615" spans="39:39">
      <c r="AM61615" s="445"/>
    </row>
    <row r="61616" spans="39:39">
      <c r="AM61616" s="445"/>
    </row>
    <row r="61617" spans="39:39">
      <c r="AM61617" s="445"/>
    </row>
    <row r="61618" spans="39:39">
      <c r="AM61618" s="445"/>
    </row>
    <row r="61619" spans="39:39">
      <c r="AM61619" s="445"/>
    </row>
    <row r="61620" spans="39:39">
      <c r="AM61620" s="445"/>
    </row>
    <row r="61621" spans="39:39">
      <c r="AM61621" s="445"/>
    </row>
    <row r="61622" spans="39:39">
      <c r="AM61622" s="445"/>
    </row>
    <row r="61623" spans="39:39">
      <c r="AM61623" s="445"/>
    </row>
    <row r="61624" spans="39:39">
      <c r="AM61624" s="445"/>
    </row>
    <row r="61625" spans="39:39">
      <c r="AM61625" s="445"/>
    </row>
    <row r="61626" spans="39:39">
      <c r="AM61626" s="445"/>
    </row>
    <row r="61627" spans="39:39">
      <c r="AM61627" s="445"/>
    </row>
    <row r="61628" spans="39:39">
      <c r="AM61628" s="445"/>
    </row>
    <row r="61629" spans="39:39">
      <c r="AM61629" s="445"/>
    </row>
    <row r="61630" spans="39:39">
      <c r="AM61630" s="445"/>
    </row>
    <row r="61631" spans="39:39">
      <c r="AM61631" s="445"/>
    </row>
    <row r="61632" spans="39:39">
      <c r="AM61632" s="445"/>
    </row>
    <row r="61633" spans="39:39">
      <c r="AM61633" s="445"/>
    </row>
    <row r="61634" spans="39:39">
      <c r="AM61634" s="445"/>
    </row>
    <row r="61635" spans="39:39">
      <c r="AM61635" s="445"/>
    </row>
    <row r="61636" spans="39:39">
      <c r="AM61636" s="445"/>
    </row>
    <row r="61637" spans="39:39">
      <c r="AM61637" s="445"/>
    </row>
    <row r="61638" spans="39:39">
      <c r="AM61638" s="445"/>
    </row>
    <row r="61639" spans="39:39">
      <c r="AM61639" s="445"/>
    </row>
    <row r="61640" spans="39:39">
      <c r="AM61640" s="445"/>
    </row>
    <row r="61641" spans="39:39">
      <c r="AM61641" s="445"/>
    </row>
    <row r="61642" spans="39:39">
      <c r="AM61642" s="445"/>
    </row>
    <row r="61643" spans="39:39">
      <c r="AM61643" s="445"/>
    </row>
    <row r="61644" spans="39:39">
      <c r="AM61644" s="445"/>
    </row>
    <row r="61645" spans="39:39">
      <c r="AM61645" s="445"/>
    </row>
    <row r="61646" spans="39:39">
      <c r="AM61646" s="445"/>
    </row>
    <row r="61647" spans="39:39">
      <c r="AM61647" s="445"/>
    </row>
    <row r="61648" spans="39:39">
      <c r="AM61648" s="445"/>
    </row>
    <row r="61649" spans="39:39">
      <c r="AM61649" s="445"/>
    </row>
    <row r="61650" spans="39:39">
      <c r="AM61650" s="445"/>
    </row>
    <row r="61651" spans="39:39">
      <c r="AM61651" s="445"/>
    </row>
    <row r="61652" spans="39:39">
      <c r="AM61652" s="445"/>
    </row>
    <row r="61653" spans="39:39">
      <c r="AM61653" s="445"/>
    </row>
    <row r="61654" spans="39:39">
      <c r="AM61654" s="445"/>
    </row>
    <row r="61655" spans="39:39">
      <c r="AM61655" s="445"/>
    </row>
    <row r="61656" spans="39:39">
      <c r="AM61656" s="445"/>
    </row>
    <row r="61657" spans="39:39">
      <c r="AM61657" s="445"/>
    </row>
    <row r="61658" spans="39:39">
      <c r="AM61658" s="445"/>
    </row>
    <row r="61659" spans="39:39">
      <c r="AM61659" s="445"/>
    </row>
    <row r="61660" spans="39:39">
      <c r="AM61660" s="445"/>
    </row>
    <row r="61661" spans="39:39">
      <c r="AM61661" s="445"/>
    </row>
    <row r="61662" spans="39:39">
      <c r="AM61662" s="445"/>
    </row>
    <row r="61663" spans="39:39">
      <c r="AM61663" s="445"/>
    </row>
    <row r="61664" spans="39:39">
      <c r="AM61664" s="445"/>
    </row>
    <row r="61665" spans="39:39">
      <c r="AM61665" s="445"/>
    </row>
    <row r="61666" spans="39:39">
      <c r="AM61666" s="445"/>
    </row>
    <row r="61667" spans="39:39">
      <c r="AM61667" s="445"/>
    </row>
    <row r="61668" spans="39:39">
      <c r="AM61668" s="445"/>
    </row>
    <row r="61669" spans="39:39">
      <c r="AM61669" s="445"/>
    </row>
    <row r="61670" spans="39:39">
      <c r="AM61670" s="445"/>
    </row>
    <row r="61671" spans="39:39">
      <c r="AM61671" s="445"/>
    </row>
    <row r="61672" spans="39:39">
      <c r="AM61672" s="445"/>
    </row>
    <row r="61673" spans="39:39">
      <c r="AM61673" s="445"/>
    </row>
    <row r="61674" spans="39:39">
      <c r="AM61674" s="445"/>
    </row>
    <row r="61675" spans="39:39">
      <c r="AM61675" s="445"/>
    </row>
    <row r="61676" spans="39:39">
      <c r="AM61676" s="445"/>
    </row>
    <row r="61677" spans="39:39">
      <c r="AM61677" s="445"/>
    </row>
    <row r="61678" spans="39:39">
      <c r="AM61678" s="445"/>
    </row>
    <row r="61679" spans="39:39">
      <c r="AM61679" s="445"/>
    </row>
    <row r="61680" spans="39:39">
      <c r="AM61680" s="445"/>
    </row>
    <row r="61681" spans="39:39">
      <c r="AM61681" s="445"/>
    </row>
    <row r="61682" spans="39:39">
      <c r="AM61682" s="445"/>
    </row>
    <row r="61683" spans="39:39">
      <c r="AM61683" s="445"/>
    </row>
    <row r="61684" spans="39:39">
      <c r="AM61684" s="445"/>
    </row>
    <row r="61685" spans="39:39">
      <c r="AM61685" s="445"/>
    </row>
    <row r="61686" spans="39:39">
      <c r="AM61686" s="445"/>
    </row>
    <row r="61687" spans="39:39">
      <c r="AM61687" s="445"/>
    </row>
    <row r="61688" spans="39:39">
      <c r="AM61688" s="445"/>
    </row>
    <row r="61689" spans="39:39">
      <c r="AM61689" s="445"/>
    </row>
    <row r="61690" spans="39:39">
      <c r="AM61690" s="445"/>
    </row>
    <row r="61691" spans="39:39">
      <c r="AM61691" s="445"/>
    </row>
    <row r="61692" spans="39:39">
      <c r="AM61692" s="445"/>
    </row>
    <row r="61693" spans="39:39">
      <c r="AM61693" s="445"/>
    </row>
    <row r="61694" spans="39:39">
      <c r="AM61694" s="445"/>
    </row>
    <row r="61695" spans="39:39">
      <c r="AM61695" s="445"/>
    </row>
    <row r="61696" spans="39:39">
      <c r="AM61696" s="445"/>
    </row>
    <row r="61697" spans="39:39">
      <c r="AM61697" s="445"/>
    </row>
    <row r="61698" spans="39:39">
      <c r="AM61698" s="445"/>
    </row>
    <row r="61699" spans="39:39">
      <c r="AM61699" s="445"/>
    </row>
    <row r="61700" spans="39:39">
      <c r="AM61700" s="445"/>
    </row>
    <row r="61701" spans="39:39">
      <c r="AM61701" s="445"/>
    </row>
    <row r="61702" spans="39:39">
      <c r="AM61702" s="445"/>
    </row>
    <row r="61703" spans="39:39">
      <c r="AM61703" s="445"/>
    </row>
    <row r="61704" spans="39:39">
      <c r="AM61704" s="445"/>
    </row>
    <row r="61705" spans="39:39">
      <c r="AM61705" s="445"/>
    </row>
    <row r="61706" spans="39:39">
      <c r="AM61706" s="445"/>
    </row>
    <row r="61707" spans="39:39">
      <c r="AM61707" s="445"/>
    </row>
    <row r="61708" spans="39:39">
      <c r="AM61708" s="445"/>
    </row>
    <row r="61709" spans="39:39">
      <c r="AM61709" s="445"/>
    </row>
    <row r="61710" spans="39:39">
      <c r="AM61710" s="445"/>
    </row>
    <row r="61711" spans="39:39">
      <c r="AM61711" s="445"/>
    </row>
    <row r="61712" spans="39:39">
      <c r="AM61712" s="445"/>
    </row>
    <row r="61713" spans="39:39">
      <c r="AM61713" s="445"/>
    </row>
    <row r="61714" spans="39:39">
      <c r="AM61714" s="445"/>
    </row>
    <row r="61715" spans="39:39">
      <c r="AM61715" s="445"/>
    </row>
    <row r="61716" spans="39:39">
      <c r="AM61716" s="445"/>
    </row>
    <row r="61717" spans="39:39">
      <c r="AM61717" s="445"/>
    </row>
    <row r="61718" spans="39:39">
      <c r="AM61718" s="445"/>
    </row>
    <row r="61719" spans="39:39">
      <c r="AM61719" s="445"/>
    </row>
    <row r="61720" spans="39:39">
      <c r="AM61720" s="445"/>
    </row>
    <row r="61721" spans="39:39">
      <c r="AM61721" s="445"/>
    </row>
    <row r="61722" spans="39:39">
      <c r="AM61722" s="445"/>
    </row>
    <row r="61723" spans="39:39">
      <c r="AM61723" s="445"/>
    </row>
    <row r="61724" spans="39:39">
      <c r="AM61724" s="445"/>
    </row>
    <row r="61725" spans="39:39">
      <c r="AM61725" s="445"/>
    </row>
    <row r="61726" spans="39:39">
      <c r="AM61726" s="445"/>
    </row>
    <row r="61727" spans="39:39">
      <c r="AM61727" s="445"/>
    </row>
    <row r="61728" spans="39:39">
      <c r="AM61728" s="445"/>
    </row>
    <row r="61729" spans="39:39">
      <c r="AM61729" s="445"/>
    </row>
    <row r="61730" spans="39:39">
      <c r="AM61730" s="445"/>
    </row>
    <row r="61731" spans="39:39">
      <c r="AM61731" s="445"/>
    </row>
    <row r="61732" spans="39:39">
      <c r="AM61732" s="445"/>
    </row>
    <row r="61733" spans="39:39">
      <c r="AM61733" s="445"/>
    </row>
    <row r="61734" spans="39:39">
      <c r="AM61734" s="445"/>
    </row>
    <row r="61735" spans="39:39">
      <c r="AM61735" s="445"/>
    </row>
    <row r="61736" spans="39:39">
      <c r="AM61736" s="445"/>
    </row>
    <row r="61737" spans="39:39">
      <c r="AM61737" s="445"/>
    </row>
    <row r="61738" spans="39:39">
      <c r="AM61738" s="445"/>
    </row>
    <row r="61739" spans="39:39">
      <c r="AM61739" s="445"/>
    </row>
    <row r="61740" spans="39:39">
      <c r="AM61740" s="445"/>
    </row>
    <row r="61741" spans="39:39">
      <c r="AM61741" s="445"/>
    </row>
    <row r="61742" spans="39:39">
      <c r="AM61742" s="445"/>
    </row>
    <row r="61743" spans="39:39">
      <c r="AM61743" s="445"/>
    </row>
    <row r="61744" spans="39:39">
      <c r="AM61744" s="445"/>
    </row>
    <row r="61745" spans="39:39">
      <c r="AM61745" s="445"/>
    </row>
    <row r="61746" spans="39:39">
      <c r="AM61746" s="445"/>
    </row>
    <row r="61747" spans="39:39">
      <c r="AM61747" s="445"/>
    </row>
    <row r="61748" spans="39:39">
      <c r="AM61748" s="445"/>
    </row>
    <row r="61749" spans="39:39">
      <c r="AM61749" s="445"/>
    </row>
    <row r="61750" spans="39:39">
      <c r="AM61750" s="445"/>
    </row>
    <row r="61751" spans="39:39">
      <c r="AM61751" s="445"/>
    </row>
    <row r="61752" spans="39:39">
      <c r="AM61752" s="445"/>
    </row>
    <row r="61753" spans="39:39">
      <c r="AM61753" s="445"/>
    </row>
    <row r="61754" spans="39:39">
      <c r="AM61754" s="445"/>
    </row>
    <row r="61755" spans="39:39">
      <c r="AM61755" s="445"/>
    </row>
    <row r="61756" spans="39:39">
      <c r="AM61756" s="445"/>
    </row>
    <row r="61757" spans="39:39">
      <c r="AM61757" s="445"/>
    </row>
    <row r="61758" spans="39:39">
      <c r="AM61758" s="445"/>
    </row>
    <row r="61759" spans="39:39">
      <c r="AM61759" s="445"/>
    </row>
    <row r="61760" spans="39:39">
      <c r="AM61760" s="445"/>
    </row>
    <row r="61761" spans="39:39">
      <c r="AM61761" s="445"/>
    </row>
    <row r="61762" spans="39:39">
      <c r="AM61762" s="445"/>
    </row>
    <row r="61763" spans="39:39">
      <c r="AM61763" s="445"/>
    </row>
    <row r="61764" spans="39:39">
      <c r="AM61764" s="445"/>
    </row>
    <row r="61765" spans="39:39">
      <c r="AM61765" s="445"/>
    </row>
    <row r="61766" spans="39:39">
      <c r="AM61766" s="445"/>
    </row>
    <row r="61767" spans="39:39">
      <c r="AM61767" s="445"/>
    </row>
    <row r="61768" spans="39:39">
      <c r="AM61768" s="445"/>
    </row>
    <row r="61769" spans="39:39">
      <c r="AM61769" s="445"/>
    </row>
    <row r="61770" spans="39:39">
      <c r="AM61770" s="445"/>
    </row>
    <row r="61771" spans="39:39">
      <c r="AM61771" s="445"/>
    </row>
    <row r="61772" spans="39:39">
      <c r="AM61772" s="445"/>
    </row>
    <row r="61773" spans="39:39">
      <c r="AM61773" s="445"/>
    </row>
    <row r="61774" spans="39:39">
      <c r="AM61774" s="445"/>
    </row>
    <row r="61775" spans="39:39">
      <c r="AM61775" s="445"/>
    </row>
    <row r="61776" spans="39:39">
      <c r="AM61776" s="445"/>
    </row>
    <row r="61777" spans="39:39">
      <c r="AM61777" s="445"/>
    </row>
    <row r="61778" spans="39:39">
      <c r="AM61778" s="445"/>
    </row>
    <row r="61779" spans="39:39">
      <c r="AM61779" s="445"/>
    </row>
    <row r="61780" spans="39:39">
      <c r="AM61780" s="445"/>
    </row>
    <row r="61781" spans="39:39">
      <c r="AM61781" s="445"/>
    </row>
    <row r="61782" spans="39:39">
      <c r="AM61782" s="445"/>
    </row>
    <row r="61783" spans="39:39">
      <c r="AM61783" s="445"/>
    </row>
    <row r="61784" spans="39:39">
      <c r="AM61784" s="445"/>
    </row>
    <row r="61785" spans="39:39">
      <c r="AM61785" s="445"/>
    </row>
    <row r="61786" spans="39:39">
      <c r="AM61786" s="445"/>
    </row>
    <row r="61787" spans="39:39">
      <c r="AM61787" s="445"/>
    </row>
    <row r="61788" spans="39:39">
      <c r="AM61788" s="445"/>
    </row>
    <row r="61789" spans="39:39">
      <c r="AM61789" s="445"/>
    </row>
    <row r="61790" spans="39:39">
      <c r="AM61790" s="445"/>
    </row>
    <row r="61791" spans="39:39">
      <c r="AM61791" s="445"/>
    </row>
    <row r="61792" spans="39:39">
      <c r="AM61792" s="445"/>
    </row>
    <row r="61793" spans="39:39">
      <c r="AM61793" s="445"/>
    </row>
    <row r="61794" spans="39:39">
      <c r="AM61794" s="445"/>
    </row>
    <row r="61795" spans="39:39">
      <c r="AM61795" s="445"/>
    </row>
    <row r="61796" spans="39:39">
      <c r="AM61796" s="445"/>
    </row>
    <row r="61797" spans="39:39">
      <c r="AM61797" s="445"/>
    </row>
    <row r="61798" spans="39:39">
      <c r="AM61798" s="445"/>
    </row>
    <row r="61799" spans="39:39">
      <c r="AM61799" s="445"/>
    </row>
    <row r="61800" spans="39:39">
      <c r="AM61800" s="445"/>
    </row>
    <row r="61801" spans="39:39">
      <c r="AM61801" s="445"/>
    </row>
    <row r="61802" spans="39:39">
      <c r="AM61802" s="445"/>
    </row>
    <row r="61803" spans="39:39">
      <c r="AM61803" s="445"/>
    </row>
    <row r="61804" spans="39:39">
      <c r="AM61804" s="445"/>
    </row>
    <row r="61805" spans="39:39">
      <c r="AM61805" s="445"/>
    </row>
    <row r="61806" spans="39:39">
      <c r="AM61806" s="445"/>
    </row>
    <row r="61807" spans="39:39">
      <c r="AM61807" s="445"/>
    </row>
    <row r="61808" spans="39:39">
      <c r="AM61808" s="445"/>
    </row>
    <row r="61809" spans="39:39">
      <c r="AM61809" s="445"/>
    </row>
    <row r="61810" spans="39:39">
      <c r="AM61810" s="445"/>
    </row>
    <row r="61811" spans="39:39">
      <c r="AM61811" s="445"/>
    </row>
    <row r="61812" spans="39:39">
      <c r="AM61812" s="445"/>
    </row>
    <row r="61813" spans="39:39">
      <c r="AM61813" s="445"/>
    </row>
    <row r="61814" spans="39:39">
      <c r="AM61814" s="445"/>
    </row>
    <row r="61815" spans="39:39">
      <c r="AM61815" s="445"/>
    </row>
    <row r="61816" spans="39:39">
      <c r="AM61816" s="445"/>
    </row>
    <row r="61817" spans="39:39">
      <c r="AM61817" s="445"/>
    </row>
    <row r="61818" spans="39:39">
      <c r="AM61818" s="445"/>
    </row>
    <row r="61819" spans="39:39">
      <c r="AM61819" s="445"/>
    </row>
    <row r="61820" spans="39:39">
      <c r="AM61820" s="445"/>
    </row>
    <row r="61821" spans="39:39">
      <c r="AM61821" s="445"/>
    </row>
    <row r="61822" spans="39:39">
      <c r="AM61822" s="445"/>
    </row>
    <row r="61823" spans="39:39">
      <c r="AM61823" s="445"/>
    </row>
    <row r="61824" spans="39:39">
      <c r="AM61824" s="445"/>
    </row>
    <row r="61825" spans="39:39">
      <c r="AM61825" s="445"/>
    </row>
    <row r="61826" spans="39:39">
      <c r="AM61826" s="445"/>
    </row>
    <row r="61827" spans="39:39">
      <c r="AM61827" s="445"/>
    </row>
    <row r="61828" spans="39:39">
      <c r="AM61828" s="445"/>
    </row>
    <row r="61829" spans="39:39">
      <c r="AM61829" s="445"/>
    </row>
    <row r="61830" spans="39:39">
      <c r="AM61830" s="445"/>
    </row>
    <row r="61831" spans="39:39">
      <c r="AM61831" s="445"/>
    </row>
    <row r="61832" spans="39:39">
      <c r="AM61832" s="445"/>
    </row>
    <row r="61833" spans="39:39">
      <c r="AM61833" s="445"/>
    </row>
    <row r="61834" spans="39:39">
      <c r="AM61834" s="445"/>
    </row>
    <row r="61835" spans="39:39">
      <c r="AM61835" s="445"/>
    </row>
    <row r="61836" spans="39:39">
      <c r="AM61836" s="445"/>
    </row>
    <row r="61837" spans="39:39">
      <c r="AM61837" s="445"/>
    </row>
    <row r="61838" spans="39:39">
      <c r="AM61838" s="445"/>
    </row>
    <row r="61839" spans="39:39">
      <c r="AM61839" s="445"/>
    </row>
    <row r="61840" spans="39:39">
      <c r="AM61840" s="445"/>
    </row>
    <row r="61841" spans="39:39">
      <c r="AM61841" s="445"/>
    </row>
    <row r="61842" spans="39:39">
      <c r="AM61842" s="445"/>
    </row>
    <row r="61843" spans="39:39">
      <c r="AM61843" s="445"/>
    </row>
    <row r="61844" spans="39:39">
      <c r="AM61844" s="445"/>
    </row>
    <row r="61845" spans="39:39">
      <c r="AM61845" s="445"/>
    </row>
    <row r="61846" spans="39:39">
      <c r="AM61846" s="445"/>
    </row>
    <row r="61847" spans="39:39">
      <c r="AM61847" s="445"/>
    </row>
    <row r="61848" spans="39:39">
      <c r="AM61848" s="445"/>
    </row>
    <row r="61849" spans="39:39">
      <c r="AM61849" s="445"/>
    </row>
    <row r="61850" spans="39:39">
      <c r="AM61850" s="445"/>
    </row>
    <row r="61851" spans="39:39">
      <c r="AM61851" s="445"/>
    </row>
    <row r="61852" spans="39:39">
      <c r="AM61852" s="445"/>
    </row>
    <row r="61853" spans="39:39">
      <c r="AM61853" s="445"/>
    </row>
    <row r="61854" spans="39:39">
      <c r="AM61854" s="445"/>
    </row>
    <row r="61855" spans="39:39">
      <c r="AM61855" s="445"/>
    </row>
    <row r="61856" spans="39:39">
      <c r="AM61856" s="445"/>
    </row>
    <row r="61857" spans="39:39">
      <c r="AM61857" s="445"/>
    </row>
    <row r="61858" spans="39:39">
      <c r="AM61858" s="445"/>
    </row>
    <row r="61859" spans="39:39">
      <c r="AM61859" s="445"/>
    </row>
    <row r="61860" spans="39:39">
      <c r="AM61860" s="445"/>
    </row>
    <row r="61861" spans="39:39">
      <c r="AM61861" s="445"/>
    </row>
    <row r="61862" spans="39:39">
      <c r="AM61862" s="445"/>
    </row>
    <row r="61863" spans="39:39">
      <c r="AM61863" s="445"/>
    </row>
    <row r="61864" spans="39:39">
      <c r="AM61864" s="445"/>
    </row>
    <row r="61865" spans="39:39">
      <c r="AM61865" s="445"/>
    </row>
    <row r="61866" spans="39:39">
      <c r="AM61866" s="445"/>
    </row>
    <row r="61867" spans="39:39">
      <c r="AM61867" s="445"/>
    </row>
    <row r="61868" spans="39:39">
      <c r="AM61868" s="445"/>
    </row>
    <row r="61869" spans="39:39">
      <c r="AM61869" s="445"/>
    </row>
    <row r="61870" spans="39:39">
      <c r="AM61870" s="445"/>
    </row>
    <row r="61871" spans="39:39">
      <c r="AM61871" s="445"/>
    </row>
    <row r="61872" spans="39:39">
      <c r="AM61872" s="445"/>
    </row>
    <row r="61873" spans="39:39">
      <c r="AM61873" s="445"/>
    </row>
    <row r="61874" spans="39:39">
      <c r="AM61874" s="445"/>
    </row>
    <row r="61875" spans="39:39">
      <c r="AM61875" s="445"/>
    </row>
    <row r="61876" spans="39:39">
      <c r="AM61876" s="445"/>
    </row>
    <row r="61877" spans="39:39">
      <c r="AM61877" s="445"/>
    </row>
    <row r="61878" spans="39:39">
      <c r="AM61878" s="445"/>
    </row>
    <row r="61879" spans="39:39">
      <c r="AM61879" s="445"/>
    </row>
    <row r="61880" spans="39:39">
      <c r="AM61880" s="445"/>
    </row>
    <row r="61881" spans="39:39">
      <c r="AM61881" s="445"/>
    </row>
    <row r="61882" spans="39:39">
      <c r="AM61882" s="445"/>
    </row>
    <row r="61883" spans="39:39">
      <c r="AM61883" s="445"/>
    </row>
    <row r="61884" spans="39:39">
      <c r="AM61884" s="445"/>
    </row>
    <row r="61885" spans="39:39">
      <c r="AM61885" s="445"/>
    </row>
    <row r="61886" spans="39:39">
      <c r="AM61886" s="445"/>
    </row>
    <row r="61887" spans="39:39">
      <c r="AM61887" s="445"/>
    </row>
    <row r="61888" spans="39:39">
      <c r="AM61888" s="445"/>
    </row>
    <row r="61889" spans="39:39">
      <c r="AM61889" s="445"/>
    </row>
    <row r="61890" spans="39:39">
      <c r="AM61890" s="445"/>
    </row>
    <row r="61891" spans="39:39">
      <c r="AM61891" s="445"/>
    </row>
    <row r="61892" spans="39:39">
      <c r="AM61892" s="445"/>
    </row>
    <row r="61893" spans="39:39">
      <c r="AM61893" s="445"/>
    </row>
    <row r="61894" spans="39:39">
      <c r="AM61894" s="445"/>
    </row>
    <row r="61895" spans="39:39">
      <c r="AM61895" s="445"/>
    </row>
    <row r="61896" spans="39:39">
      <c r="AM61896" s="445"/>
    </row>
    <row r="61897" spans="39:39">
      <c r="AM61897" s="445"/>
    </row>
    <row r="61898" spans="39:39">
      <c r="AM61898" s="445"/>
    </row>
    <row r="61899" spans="39:39">
      <c r="AM61899" s="445"/>
    </row>
    <row r="61900" spans="39:39">
      <c r="AM61900" s="445"/>
    </row>
    <row r="61901" spans="39:39">
      <c r="AM61901" s="445"/>
    </row>
    <row r="61902" spans="39:39">
      <c r="AM61902" s="445"/>
    </row>
    <row r="61903" spans="39:39">
      <c r="AM61903" s="445"/>
    </row>
    <row r="61904" spans="39:39">
      <c r="AM61904" s="445"/>
    </row>
    <row r="61905" spans="39:39">
      <c r="AM61905" s="445"/>
    </row>
    <row r="61906" spans="39:39">
      <c r="AM61906" s="445"/>
    </row>
    <row r="61907" spans="39:39">
      <c r="AM61907" s="445"/>
    </row>
    <row r="61908" spans="39:39">
      <c r="AM61908" s="445"/>
    </row>
    <row r="61909" spans="39:39">
      <c r="AM61909" s="445"/>
    </row>
    <row r="61910" spans="39:39">
      <c r="AM61910" s="445"/>
    </row>
    <row r="61911" spans="39:39">
      <c r="AM61911" s="445"/>
    </row>
    <row r="61912" spans="39:39">
      <c r="AM61912" s="445"/>
    </row>
    <row r="61913" spans="39:39">
      <c r="AM61913" s="445"/>
    </row>
    <row r="61914" spans="39:39">
      <c r="AM61914" s="445"/>
    </row>
    <row r="61915" spans="39:39">
      <c r="AM61915" s="445"/>
    </row>
    <row r="61916" spans="39:39">
      <c r="AM61916" s="445"/>
    </row>
    <row r="61917" spans="39:39">
      <c r="AM61917" s="445"/>
    </row>
    <row r="61918" spans="39:39">
      <c r="AM61918" s="445"/>
    </row>
    <row r="61919" spans="39:39">
      <c r="AM61919" s="445"/>
    </row>
    <row r="61920" spans="39:39">
      <c r="AM61920" s="445"/>
    </row>
    <row r="61921" spans="39:39">
      <c r="AM61921" s="445"/>
    </row>
    <row r="61922" spans="39:39">
      <c r="AM61922" s="445"/>
    </row>
    <row r="61923" spans="39:39">
      <c r="AM61923" s="445"/>
    </row>
    <row r="61924" spans="39:39">
      <c r="AM61924" s="445"/>
    </row>
    <row r="61925" spans="39:39">
      <c r="AM61925" s="445"/>
    </row>
    <row r="61926" spans="39:39">
      <c r="AM61926" s="445"/>
    </row>
    <row r="61927" spans="39:39">
      <c r="AM61927" s="445"/>
    </row>
    <row r="61928" spans="39:39">
      <c r="AM61928" s="445"/>
    </row>
    <row r="61929" spans="39:39">
      <c r="AM61929" s="445"/>
    </row>
    <row r="61930" spans="39:39">
      <c r="AM61930" s="445"/>
    </row>
    <row r="61931" spans="39:39">
      <c r="AM61931" s="445"/>
    </row>
    <row r="61932" spans="39:39">
      <c r="AM61932" s="445"/>
    </row>
    <row r="61933" spans="39:39">
      <c r="AM61933" s="445"/>
    </row>
    <row r="61934" spans="39:39">
      <c r="AM61934" s="445"/>
    </row>
    <row r="61935" spans="39:39">
      <c r="AM61935" s="445"/>
    </row>
    <row r="61936" spans="39:39">
      <c r="AM61936" s="445"/>
    </row>
    <row r="61937" spans="39:39">
      <c r="AM61937" s="445"/>
    </row>
    <row r="61938" spans="39:39">
      <c r="AM61938" s="445"/>
    </row>
    <row r="61939" spans="39:39">
      <c r="AM61939" s="445"/>
    </row>
    <row r="61940" spans="39:39">
      <c r="AM61940" s="445"/>
    </row>
    <row r="61941" spans="39:39">
      <c r="AM61941" s="445"/>
    </row>
    <row r="61942" spans="39:39">
      <c r="AM61942" s="445"/>
    </row>
    <row r="61943" spans="39:39">
      <c r="AM61943" s="445"/>
    </row>
    <row r="61944" spans="39:39">
      <c r="AM61944" s="445"/>
    </row>
    <row r="61945" spans="39:39">
      <c r="AM61945" s="445"/>
    </row>
    <row r="61946" spans="39:39">
      <c r="AM61946" s="445"/>
    </row>
    <row r="61947" spans="39:39">
      <c r="AM61947" s="445"/>
    </row>
    <row r="61948" spans="39:39">
      <c r="AM61948" s="445"/>
    </row>
    <row r="61949" spans="39:39">
      <c r="AM61949" s="445"/>
    </row>
    <row r="61950" spans="39:39">
      <c r="AM61950" s="445"/>
    </row>
    <row r="61951" spans="39:39">
      <c r="AM61951" s="445"/>
    </row>
    <row r="61952" spans="39:39">
      <c r="AM61952" s="445"/>
    </row>
    <row r="61953" spans="39:39">
      <c r="AM61953" s="445"/>
    </row>
    <row r="61954" spans="39:39">
      <c r="AM61954" s="445"/>
    </row>
    <row r="61955" spans="39:39">
      <c r="AM61955" s="445"/>
    </row>
    <row r="61956" spans="39:39">
      <c r="AM61956" s="445"/>
    </row>
    <row r="61957" spans="39:39">
      <c r="AM61957" s="445"/>
    </row>
    <row r="61958" spans="39:39">
      <c r="AM61958" s="445"/>
    </row>
    <row r="61959" spans="39:39">
      <c r="AM61959" s="445"/>
    </row>
    <row r="61960" spans="39:39">
      <c r="AM61960" s="445"/>
    </row>
    <row r="61961" spans="39:39">
      <c r="AM61961" s="445"/>
    </row>
    <row r="61962" spans="39:39">
      <c r="AM61962" s="445"/>
    </row>
    <row r="61963" spans="39:39">
      <c r="AM61963" s="445"/>
    </row>
    <row r="61964" spans="39:39">
      <c r="AM61964" s="445"/>
    </row>
    <row r="61965" spans="39:39">
      <c r="AM61965" s="445"/>
    </row>
    <row r="61966" spans="39:39">
      <c r="AM61966" s="445"/>
    </row>
    <row r="61967" spans="39:39">
      <c r="AM61967" s="445"/>
    </row>
    <row r="61968" spans="39:39">
      <c r="AM61968" s="445"/>
    </row>
    <row r="61969" spans="39:39">
      <c r="AM61969" s="445"/>
    </row>
    <row r="61970" spans="39:39">
      <c r="AM61970" s="445"/>
    </row>
    <row r="61971" spans="39:39">
      <c r="AM61971" s="445"/>
    </row>
    <row r="61972" spans="39:39">
      <c r="AM61972" s="445"/>
    </row>
    <row r="61973" spans="39:39">
      <c r="AM61973" s="445"/>
    </row>
    <row r="61974" spans="39:39">
      <c r="AM61974" s="445"/>
    </row>
    <row r="61975" spans="39:39">
      <c r="AM61975" s="445"/>
    </row>
    <row r="61976" spans="39:39">
      <c r="AM61976" s="445"/>
    </row>
    <row r="61977" spans="39:39">
      <c r="AM61977" s="445"/>
    </row>
    <row r="61978" spans="39:39">
      <c r="AM61978" s="445"/>
    </row>
    <row r="61979" spans="39:39">
      <c r="AM61979" s="445"/>
    </row>
    <row r="61980" spans="39:39">
      <c r="AM61980" s="445"/>
    </row>
    <row r="61981" spans="39:39">
      <c r="AM61981" s="445"/>
    </row>
    <row r="61982" spans="39:39">
      <c r="AM61982" s="445"/>
    </row>
    <row r="61983" spans="39:39">
      <c r="AM61983" s="445"/>
    </row>
    <row r="61984" spans="39:39">
      <c r="AM61984" s="445"/>
    </row>
    <row r="61985" spans="39:39">
      <c r="AM61985" s="445"/>
    </row>
    <row r="61986" spans="39:39">
      <c r="AM61986" s="445"/>
    </row>
    <row r="61987" spans="39:39">
      <c r="AM61987" s="445"/>
    </row>
    <row r="61988" spans="39:39">
      <c r="AM61988" s="445"/>
    </row>
    <row r="61989" spans="39:39">
      <c r="AM61989" s="445"/>
    </row>
    <row r="61990" spans="39:39">
      <c r="AM61990" s="445"/>
    </row>
    <row r="61991" spans="39:39">
      <c r="AM61991" s="445"/>
    </row>
    <row r="61992" spans="39:39">
      <c r="AM61992" s="445"/>
    </row>
    <row r="61993" spans="39:39">
      <c r="AM61993" s="445"/>
    </row>
    <row r="61994" spans="39:39">
      <c r="AM61994" s="445"/>
    </row>
    <row r="61995" spans="39:39">
      <c r="AM61995" s="445"/>
    </row>
    <row r="61996" spans="39:39">
      <c r="AM61996" s="445"/>
    </row>
    <row r="61997" spans="39:39">
      <c r="AM61997" s="445"/>
    </row>
    <row r="61998" spans="39:39">
      <c r="AM61998" s="445"/>
    </row>
    <row r="61999" spans="39:39">
      <c r="AM61999" s="445"/>
    </row>
    <row r="62000" spans="39:39">
      <c r="AM62000" s="445"/>
    </row>
    <row r="62001" spans="39:39">
      <c r="AM62001" s="445"/>
    </row>
    <row r="62002" spans="39:39">
      <c r="AM62002" s="445"/>
    </row>
    <row r="62003" spans="39:39">
      <c r="AM62003" s="445"/>
    </row>
    <row r="62004" spans="39:39">
      <c r="AM62004" s="445"/>
    </row>
    <row r="62005" spans="39:39">
      <c r="AM62005" s="445"/>
    </row>
    <row r="62006" spans="39:39">
      <c r="AM62006" s="445"/>
    </row>
    <row r="62007" spans="39:39">
      <c r="AM62007" s="445"/>
    </row>
    <row r="62008" spans="39:39">
      <c r="AM62008" s="445"/>
    </row>
    <row r="62009" spans="39:39">
      <c r="AM62009" s="445"/>
    </row>
    <row r="62010" spans="39:39">
      <c r="AM62010" s="445"/>
    </row>
    <row r="62011" spans="39:39">
      <c r="AM62011" s="445"/>
    </row>
    <row r="62012" spans="39:39">
      <c r="AM62012" s="445"/>
    </row>
    <row r="62013" spans="39:39">
      <c r="AM62013" s="445"/>
    </row>
    <row r="62014" spans="39:39">
      <c r="AM62014" s="445"/>
    </row>
    <row r="62015" spans="39:39">
      <c r="AM62015" s="445"/>
    </row>
    <row r="62016" spans="39:39">
      <c r="AM62016" s="445"/>
    </row>
    <row r="62017" spans="39:39">
      <c r="AM62017" s="445"/>
    </row>
    <row r="62018" spans="39:39">
      <c r="AM62018" s="445"/>
    </row>
    <row r="62019" spans="39:39">
      <c r="AM62019" s="445"/>
    </row>
    <row r="62020" spans="39:39">
      <c r="AM62020" s="445"/>
    </row>
    <row r="62021" spans="39:39">
      <c r="AM62021" s="445"/>
    </row>
    <row r="62022" spans="39:39">
      <c r="AM62022" s="445"/>
    </row>
    <row r="62023" spans="39:39">
      <c r="AM62023" s="445"/>
    </row>
    <row r="62024" spans="39:39">
      <c r="AM62024" s="445"/>
    </row>
    <row r="62025" spans="39:39">
      <c r="AM62025" s="445"/>
    </row>
    <row r="62026" spans="39:39">
      <c r="AM62026" s="445"/>
    </row>
    <row r="62027" spans="39:39">
      <c r="AM62027" s="445"/>
    </row>
    <row r="62028" spans="39:39">
      <c r="AM62028" s="445"/>
    </row>
    <row r="62029" spans="39:39">
      <c r="AM62029" s="445"/>
    </row>
    <row r="62030" spans="39:39">
      <c r="AM62030" s="445"/>
    </row>
    <row r="62031" spans="39:39">
      <c r="AM62031" s="445"/>
    </row>
    <row r="62032" spans="39:39">
      <c r="AM62032" s="445"/>
    </row>
    <row r="62033" spans="39:39">
      <c r="AM62033" s="445"/>
    </row>
    <row r="62034" spans="39:39">
      <c r="AM62034" s="445"/>
    </row>
    <row r="62035" spans="39:39">
      <c r="AM62035" s="445"/>
    </row>
    <row r="62036" spans="39:39">
      <c r="AM62036" s="445"/>
    </row>
    <row r="62037" spans="39:39">
      <c r="AM62037" s="445"/>
    </row>
    <row r="62038" spans="39:39">
      <c r="AM62038" s="445"/>
    </row>
    <row r="62039" spans="39:39">
      <c r="AM62039" s="445"/>
    </row>
    <row r="62040" spans="39:39">
      <c r="AM62040" s="445"/>
    </row>
    <row r="62041" spans="39:39">
      <c r="AM62041" s="445"/>
    </row>
    <row r="62042" spans="39:39">
      <c r="AM62042" s="445"/>
    </row>
    <row r="62043" spans="39:39">
      <c r="AM62043" s="445"/>
    </row>
    <row r="62044" spans="39:39">
      <c r="AM62044" s="445"/>
    </row>
    <row r="62045" spans="39:39">
      <c r="AM62045" s="445"/>
    </row>
    <row r="62046" spans="39:39">
      <c r="AM62046" s="445"/>
    </row>
    <row r="62047" spans="39:39">
      <c r="AM62047" s="445"/>
    </row>
    <row r="62048" spans="39:39">
      <c r="AM62048" s="445"/>
    </row>
    <row r="62049" spans="39:39">
      <c r="AM62049" s="445"/>
    </row>
    <row r="62050" spans="39:39">
      <c r="AM62050" s="445"/>
    </row>
    <row r="62051" spans="39:39">
      <c r="AM62051" s="445"/>
    </row>
    <row r="62052" spans="39:39">
      <c r="AM62052" s="445"/>
    </row>
    <row r="62053" spans="39:39">
      <c r="AM62053" s="445"/>
    </row>
    <row r="62054" spans="39:39">
      <c r="AM62054" s="445"/>
    </row>
    <row r="62055" spans="39:39">
      <c r="AM62055" s="445"/>
    </row>
    <row r="62056" spans="39:39">
      <c r="AM62056" s="445"/>
    </row>
    <row r="62057" spans="39:39">
      <c r="AM62057" s="445"/>
    </row>
    <row r="62058" spans="39:39">
      <c r="AM62058" s="445"/>
    </row>
    <row r="62059" spans="39:39">
      <c r="AM62059" s="445"/>
    </row>
    <row r="62060" spans="39:39">
      <c r="AM62060" s="445"/>
    </row>
    <row r="62061" spans="39:39">
      <c r="AM62061" s="445"/>
    </row>
    <row r="62062" spans="39:39">
      <c r="AM62062" s="445"/>
    </row>
    <row r="62063" spans="39:39">
      <c r="AM62063" s="445"/>
    </row>
    <row r="62064" spans="39:39">
      <c r="AM62064" s="445"/>
    </row>
    <row r="62065" spans="39:39">
      <c r="AM62065" s="445"/>
    </row>
    <row r="62066" spans="39:39">
      <c r="AM62066" s="445"/>
    </row>
    <row r="62067" spans="39:39">
      <c r="AM62067" s="445"/>
    </row>
    <row r="62068" spans="39:39">
      <c r="AM62068" s="445"/>
    </row>
    <row r="62069" spans="39:39">
      <c r="AM62069" s="445"/>
    </row>
    <row r="62070" spans="39:39">
      <c r="AM62070" s="445"/>
    </row>
    <row r="62071" spans="39:39">
      <c r="AM62071" s="445"/>
    </row>
    <row r="62072" spans="39:39">
      <c r="AM62072" s="445"/>
    </row>
    <row r="62073" spans="39:39">
      <c r="AM62073" s="445"/>
    </row>
    <row r="62074" spans="39:39">
      <c r="AM62074" s="445"/>
    </row>
    <row r="62075" spans="39:39">
      <c r="AM62075" s="445"/>
    </row>
    <row r="62076" spans="39:39">
      <c r="AM62076" s="445"/>
    </row>
    <row r="62077" spans="39:39">
      <c r="AM62077" s="445"/>
    </row>
    <row r="62078" spans="39:39">
      <c r="AM62078" s="445"/>
    </row>
    <row r="62079" spans="39:39">
      <c r="AM62079" s="445"/>
    </row>
    <row r="62080" spans="39:39">
      <c r="AM62080" s="445"/>
    </row>
    <row r="62081" spans="39:39">
      <c r="AM62081" s="445"/>
    </row>
    <row r="62082" spans="39:39">
      <c r="AM62082" s="445"/>
    </row>
    <row r="62083" spans="39:39">
      <c r="AM62083" s="445"/>
    </row>
    <row r="62084" spans="39:39">
      <c r="AM62084" s="445"/>
    </row>
    <row r="62085" spans="39:39">
      <c r="AM62085" s="445"/>
    </row>
    <row r="62086" spans="39:39">
      <c r="AM62086" s="445"/>
    </row>
    <row r="62087" spans="39:39">
      <c r="AM62087" s="445"/>
    </row>
    <row r="62088" spans="39:39">
      <c r="AM62088" s="445"/>
    </row>
    <row r="62089" spans="39:39">
      <c r="AM62089" s="445"/>
    </row>
    <row r="62090" spans="39:39">
      <c r="AM62090" s="445"/>
    </row>
    <row r="62091" spans="39:39">
      <c r="AM62091" s="445"/>
    </row>
    <row r="62092" spans="39:39">
      <c r="AM62092" s="445"/>
    </row>
    <row r="62093" spans="39:39">
      <c r="AM62093" s="445"/>
    </row>
    <row r="62094" spans="39:39">
      <c r="AM62094" s="445"/>
    </row>
    <row r="62095" spans="39:39">
      <c r="AM62095" s="445"/>
    </row>
    <row r="62096" spans="39:39">
      <c r="AM62096" s="445"/>
    </row>
    <row r="62097" spans="39:39">
      <c r="AM62097" s="445"/>
    </row>
    <row r="62098" spans="39:39">
      <c r="AM62098" s="445"/>
    </row>
    <row r="62099" spans="39:39">
      <c r="AM62099" s="445"/>
    </row>
    <row r="62100" spans="39:39">
      <c r="AM62100" s="445"/>
    </row>
    <row r="62101" spans="39:39">
      <c r="AM62101" s="445"/>
    </row>
    <row r="62102" spans="39:39">
      <c r="AM62102" s="445"/>
    </row>
    <row r="62103" spans="39:39">
      <c r="AM62103" s="445"/>
    </row>
    <row r="62104" spans="39:39">
      <c r="AM62104" s="445"/>
    </row>
    <row r="62105" spans="39:39">
      <c r="AM62105" s="445"/>
    </row>
    <row r="62106" spans="39:39">
      <c r="AM62106" s="445"/>
    </row>
    <row r="62107" spans="39:39">
      <c r="AM62107" s="445"/>
    </row>
    <row r="62108" spans="39:39">
      <c r="AM62108" s="445"/>
    </row>
    <row r="62109" spans="39:39">
      <c r="AM62109" s="445"/>
    </row>
    <row r="62110" spans="39:39">
      <c r="AM62110" s="445"/>
    </row>
    <row r="62111" spans="39:39">
      <c r="AM62111" s="445"/>
    </row>
    <row r="62112" spans="39:39">
      <c r="AM62112" s="445"/>
    </row>
    <row r="62113" spans="39:39">
      <c r="AM62113" s="445"/>
    </row>
    <row r="62114" spans="39:39">
      <c r="AM62114" s="445"/>
    </row>
    <row r="62115" spans="39:39">
      <c r="AM62115" s="445"/>
    </row>
    <row r="62116" spans="39:39">
      <c r="AM62116" s="445"/>
    </row>
    <row r="62117" spans="39:39">
      <c r="AM62117" s="445"/>
    </row>
    <row r="62118" spans="39:39">
      <c r="AM62118" s="445"/>
    </row>
    <row r="62119" spans="39:39">
      <c r="AM62119" s="445"/>
    </row>
    <row r="62120" spans="39:39">
      <c r="AM62120" s="445"/>
    </row>
    <row r="62121" spans="39:39">
      <c r="AM62121" s="445"/>
    </row>
    <row r="62122" spans="39:39">
      <c r="AM62122" s="445"/>
    </row>
    <row r="62123" spans="39:39">
      <c r="AM62123" s="445"/>
    </row>
    <row r="62124" spans="39:39">
      <c r="AM62124" s="445"/>
    </row>
    <row r="62125" spans="39:39">
      <c r="AM62125" s="445"/>
    </row>
    <row r="62126" spans="39:39">
      <c r="AM62126" s="445"/>
    </row>
    <row r="62127" spans="39:39">
      <c r="AM62127" s="445"/>
    </row>
    <row r="62128" spans="39:39">
      <c r="AM62128" s="445"/>
    </row>
    <row r="62129" spans="39:39">
      <c r="AM62129" s="445"/>
    </row>
    <row r="62130" spans="39:39">
      <c r="AM62130" s="445"/>
    </row>
    <row r="62131" spans="39:39">
      <c r="AM62131" s="445"/>
    </row>
    <row r="62132" spans="39:39">
      <c r="AM62132" s="445"/>
    </row>
    <row r="62133" spans="39:39">
      <c r="AM62133" s="445"/>
    </row>
    <row r="62134" spans="39:39">
      <c r="AM62134" s="445"/>
    </row>
    <row r="62135" spans="39:39">
      <c r="AM62135" s="445"/>
    </row>
    <row r="62136" spans="39:39">
      <c r="AM62136" s="445"/>
    </row>
    <row r="62137" spans="39:39">
      <c r="AM62137" s="445"/>
    </row>
    <row r="62138" spans="39:39">
      <c r="AM62138" s="445"/>
    </row>
    <row r="62139" spans="39:39">
      <c r="AM62139" s="445"/>
    </row>
    <row r="62140" spans="39:39">
      <c r="AM62140" s="445"/>
    </row>
    <row r="62141" spans="39:39">
      <c r="AM62141" s="445"/>
    </row>
    <row r="62142" spans="39:39">
      <c r="AM62142" s="445"/>
    </row>
    <row r="62143" spans="39:39">
      <c r="AM62143" s="445"/>
    </row>
    <row r="62144" spans="39:39">
      <c r="AM62144" s="445"/>
    </row>
    <row r="62145" spans="39:39">
      <c r="AM62145" s="445"/>
    </row>
    <row r="62146" spans="39:39">
      <c r="AM62146" s="445"/>
    </row>
    <row r="62147" spans="39:39">
      <c r="AM62147" s="445"/>
    </row>
    <row r="62148" spans="39:39">
      <c r="AM62148" s="445"/>
    </row>
    <row r="62149" spans="39:39">
      <c r="AM62149" s="445"/>
    </row>
    <row r="62150" spans="39:39">
      <c r="AM62150" s="445"/>
    </row>
    <row r="62151" spans="39:39">
      <c r="AM62151" s="445"/>
    </row>
    <row r="62152" spans="39:39">
      <c r="AM62152" s="445"/>
    </row>
    <row r="62153" spans="39:39">
      <c r="AM62153" s="445"/>
    </row>
    <row r="62154" spans="39:39">
      <c r="AM62154" s="445"/>
    </row>
    <row r="62155" spans="39:39">
      <c r="AM62155" s="445"/>
    </row>
    <row r="62156" spans="39:39">
      <c r="AM62156" s="445"/>
    </row>
    <row r="62157" spans="39:39">
      <c r="AM62157" s="445"/>
    </row>
    <row r="62158" spans="39:39">
      <c r="AM62158" s="445"/>
    </row>
    <row r="62159" spans="39:39">
      <c r="AM62159" s="445"/>
    </row>
    <row r="62160" spans="39:39">
      <c r="AM62160" s="445"/>
    </row>
    <row r="62161" spans="39:39">
      <c r="AM62161" s="445"/>
    </row>
    <row r="62162" spans="39:39">
      <c r="AM62162" s="445"/>
    </row>
    <row r="62163" spans="39:39">
      <c r="AM62163" s="445"/>
    </row>
    <row r="62164" spans="39:39">
      <c r="AM62164" s="445"/>
    </row>
    <row r="62165" spans="39:39">
      <c r="AM62165" s="445"/>
    </row>
    <row r="62166" spans="39:39">
      <c r="AM62166" s="445"/>
    </row>
    <row r="62167" spans="39:39">
      <c r="AM62167" s="445"/>
    </row>
    <row r="62168" spans="39:39">
      <c r="AM62168" s="445"/>
    </row>
    <row r="62169" spans="39:39">
      <c r="AM62169" s="445"/>
    </row>
    <row r="62170" spans="39:39">
      <c r="AM62170" s="445"/>
    </row>
    <row r="62171" spans="39:39">
      <c r="AM62171" s="445"/>
    </row>
    <row r="62172" spans="39:39">
      <c r="AM62172" s="445"/>
    </row>
    <row r="62173" spans="39:39">
      <c r="AM62173" s="445"/>
    </row>
    <row r="62174" spans="39:39">
      <c r="AM62174" s="445"/>
    </row>
    <row r="62175" spans="39:39">
      <c r="AM62175" s="445"/>
    </row>
    <row r="62176" spans="39:39">
      <c r="AM62176" s="445"/>
    </row>
    <row r="62177" spans="39:39">
      <c r="AM62177" s="445"/>
    </row>
    <row r="62178" spans="39:39">
      <c r="AM62178" s="445"/>
    </row>
    <row r="62179" spans="39:39">
      <c r="AM62179" s="445"/>
    </row>
    <row r="62180" spans="39:39">
      <c r="AM62180" s="445"/>
    </row>
    <row r="62181" spans="39:39">
      <c r="AM62181" s="445"/>
    </row>
    <row r="62182" spans="39:39">
      <c r="AM62182" s="445"/>
    </row>
    <row r="62183" spans="39:39">
      <c r="AM62183" s="445"/>
    </row>
    <row r="62184" spans="39:39">
      <c r="AM62184" s="445"/>
    </row>
    <row r="62185" spans="39:39">
      <c r="AM62185" s="445"/>
    </row>
    <row r="62186" spans="39:39">
      <c r="AM62186" s="445"/>
    </row>
    <row r="62187" spans="39:39">
      <c r="AM62187" s="445"/>
    </row>
    <row r="62188" spans="39:39">
      <c r="AM62188" s="445"/>
    </row>
    <row r="62189" spans="39:39">
      <c r="AM62189" s="445"/>
    </row>
    <row r="62190" spans="39:39">
      <c r="AM62190" s="445"/>
    </row>
    <row r="62191" spans="39:39">
      <c r="AM62191" s="445"/>
    </row>
    <row r="62192" spans="39:39">
      <c r="AM62192" s="445"/>
    </row>
    <row r="62193" spans="39:39">
      <c r="AM62193" s="445"/>
    </row>
    <row r="62194" spans="39:39">
      <c r="AM62194" s="445"/>
    </row>
    <row r="62195" spans="39:39">
      <c r="AM62195" s="445"/>
    </row>
    <row r="62196" spans="39:39">
      <c r="AM62196" s="445"/>
    </row>
    <row r="62197" spans="39:39">
      <c r="AM62197" s="445"/>
    </row>
    <row r="62198" spans="39:39">
      <c r="AM62198" s="445"/>
    </row>
    <row r="62199" spans="39:39">
      <c r="AM62199" s="445"/>
    </row>
    <row r="62200" spans="39:39">
      <c r="AM62200" s="445"/>
    </row>
    <row r="62201" spans="39:39">
      <c r="AM62201" s="445"/>
    </row>
    <row r="62202" spans="39:39">
      <c r="AM62202" s="445"/>
    </row>
    <row r="62203" spans="39:39">
      <c r="AM62203" s="445"/>
    </row>
    <row r="62204" spans="39:39">
      <c r="AM62204" s="445"/>
    </row>
    <row r="62205" spans="39:39">
      <c r="AM62205" s="445"/>
    </row>
    <row r="62206" spans="39:39">
      <c r="AM62206" s="445"/>
    </row>
    <row r="62207" spans="39:39">
      <c r="AM62207" s="445"/>
    </row>
    <row r="62208" spans="39:39">
      <c r="AM62208" s="445"/>
    </row>
    <row r="62209" spans="39:39">
      <c r="AM62209" s="445"/>
    </row>
    <row r="62210" spans="39:39">
      <c r="AM62210" s="445"/>
    </row>
    <row r="62211" spans="39:39">
      <c r="AM62211" s="445"/>
    </row>
    <row r="62212" spans="39:39">
      <c r="AM62212" s="445"/>
    </row>
    <row r="62213" spans="39:39">
      <c r="AM62213" s="445"/>
    </row>
    <row r="62214" spans="39:39">
      <c r="AM62214" s="445"/>
    </row>
    <row r="62215" spans="39:39">
      <c r="AM62215" s="445"/>
    </row>
    <row r="62216" spans="39:39">
      <c r="AM62216" s="445"/>
    </row>
    <row r="62217" spans="39:39">
      <c r="AM62217" s="445"/>
    </row>
    <row r="62218" spans="39:39">
      <c r="AM62218" s="445"/>
    </row>
    <row r="62219" spans="39:39">
      <c r="AM62219" s="445"/>
    </row>
    <row r="62220" spans="39:39">
      <c r="AM62220" s="445"/>
    </row>
    <row r="62221" spans="39:39">
      <c r="AM62221" s="445"/>
    </row>
    <row r="62222" spans="39:39">
      <c r="AM62222" s="445"/>
    </row>
    <row r="62223" spans="39:39">
      <c r="AM62223" s="445"/>
    </row>
    <row r="62224" spans="39:39">
      <c r="AM62224" s="445"/>
    </row>
    <row r="62225" spans="39:39">
      <c r="AM62225" s="445"/>
    </row>
    <row r="62226" spans="39:39">
      <c r="AM62226" s="445"/>
    </row>
    <row r="62227" spans="39:39">
      <c r="AM62227" s="445"/>
    </row>
    <row r="62228" spans="39:39">
      <c r="AM62228" s="445"/>
    </row>
    <row r="62229" spans="39:39">
      <c r="AM62229" s="445"/>
    </row>
    <row r="62230" spans="39:39">
      <c r="AM62230" s="445"/>
    </row>
    <row r="62231" spans="39:39">
      <c r="AM62231" s="445"/>
    </row>
    <row r="62232" spans="39:39">
      <c r="AM62232" s="445"/>
    </row>
    <row r="62233" spans="39:39">
      <c r="AM62233" s="445"/>
    </row>
    <row r="62234" spans="39:39">
      <c r="AM62234" s="445"/>
    </row>
    <row r="62235" spans="39:39">
      <c r="AM62235" s="445"/>
    </row>
    <row r="62236" spans="39:39">
      <c r="AM62236" s="445"/>
    </row>
    <row r="62237" spans="39:39">
      <c r="AM62237" s="445"/>
    </row>
    <row r="62238" spans="39:39">
      <c r="AM62238" s="445"/>
    </row>
    <row r="62239" spans="39:39">
      <c r="AM62239" s="445"/>
    </row>
    <row r="62240" spans="39:39">
      <c r="AM62240" s="445"/>
    </row>
    <row r="62241" spans="39:39">
      <c r="AM62241" s="445"/>
    </row>
    <row r="62242" spans="39:39">
      <c r="AM62242" s="445"/>
    </row>
    <row r="62243" spans="39:39">
      <c r="AM62243" s="445"/>
    </row>
    <row r="62244" spans="39:39">
      <c r="AM62244" s="445"/>
    </row>
    <row r="62245" spans="39:39">
      <c r="AM62245" s="445"/>
    </row>
    <row r="62246" spans="39:39">
      <c r="AM62246" s="445"/>
    </row>
    <row r="62247" spans="39:39">
      <c r="AM62247" s="445"/>
    </row>
    <row r="62248" spans="39:39">
      <c r="AM62248" s="445"/>
    </row>
    <row r="62249" spans="39:39">
      <c r="AM62249" s="445"/>
    </row>
    <row r="62250" spans="39:39">
      <c r="AM62250" s="445"/>
    </row>
    <row r="62251" spans="39:39">
      <c r="AM62251" s="445"/>
    </row>
    <row r="62252" spans="39:39">
      <c r="AM62252" s="445"/>
    </row>
    <row r="62253" spans="39:39">
      <c r="AM62253" s="445"/>
    </row>
    <row r="62254" spans="39:39">
      <c r="AM62254" s="445"/>
    </row>
    <row r="62255" spans="39:39">
      <c r="AM62255" s="445"/>
    </row>
    <row r="62256" spans="39:39">
      <c r="AM62256" s="445"/>
    </row>
    <row r="62257" spans="39:39">
      <c r="AM62257" s="445"/>
    </row>
    <row r="62258" spans="39:39">
      <c r="AM62258" s="445"/>
    </row>
    <row r="62259" spans="39:39">
      <c r="AM62259" s="445"/>
    </row>
    <row r="62260" spans="39:39">
      <c r="AM62260" s="445"/>
    </row>
    <row r="62261" spans="39:39">
      <c r="AM62261" s="445"/>
    </row>
    <row r="62262" spans="39:39">
      <c r="AM62262" s="445"/>
    </row>
    <row r="62263" spans="39:39">
      <c r="AM62263" s="445"/>
    </row>
    <row r="62264" spans="39:39">
      <c r="AM62264" s="445"/>
    </row>
    <row r="62265" spans="39:39">
      <c r="AM62265" s="445"/>
    </row>
    <row r="62266" spans="39:39">
      <c r="AM62266" s="445"/>
    </row>
    <row r="62267" spans="39:39">
      <c r="AM62267" s="445"/>
    </row>
    <row r="62268" spans="39:39">
      <c r="AM62268" s="445"/>
    </row>
    <row r="62269" spans="39:39">
      <c r="AM62269" s="445"/>
    </row>
    <row r="62270" spans="39:39">
      <c r="AM62270" s="445"/>
    </row>
    <row r="62271" spans="39:39">
      <c r="AM62271" s="445"/>
    </row>
    <row r="62272" spans="39:39">
      <c r="AM62272" s="445"/>
    </row>
    <row r="62273" spans="39:39">
      <c r="AM62273" s="445"/>
    </row>
    <row r="62274" spans="39:39">
      <c r="AM62274" s="445"/>
    </row>
    <row r="62275" spans="39:39">
      <c r="AM62275" s="445"/>
    </row>
    <row r="62276" spans="39:39">
      <c r="AM62276" s="445"/>
    </row>
    <row r="62277" spans="39:39">
      <c r="AM62277" s="445"/>
    </row>
    <row r="62278" spans="39:39">
      <c r="AM62278" s="445"/>
    </row>
    <row r="62279" spans="39:39">
      <c r="AM62279" s="445"/>
    </row>
    <row r="62280" spans="39:39">
      <c r="AM62280" s="445"/>
    </row>
    <row r="62281" spans="39:39">
      <c r="AM62281" s="445"/>
    </row>
    <row r="62282" spans="39:39">
      <c r="AM62282" s="445"/>
    </row>
    <row r="62283" spans="39:39">
      <c r="AM62283" s="445"/>
    </row>
    <row r="62284" spans="39:39">
      <c r="AM62284" s="445"/>
    </row>
    <row r="62285" spans="39:39">
      <c r="AM62285" s="445"/>
    </row>
    <row r="62286" spans="39:39">
      <c r="AM62286" s="445"/>
    </row>
    <row r="62287" spans="39:39">
      <c r="AM62287" s="445"/>
    </row>
    <row r="62288" spans="39:39">
      <c r="AM62288" s="445"/>
    </row>
    <row r="62289" spans="39:39">
      <c r="AM62289" s="445"/>
    </row>
    <row r="62290" spans="39:39">
      <c r="AM62290" s="445"/>
    </row>
    <row r="62291" spans="39:39">
      <c r="AM62291" s="445"/>
    </row>
    <row r="62292" spans="39:39">
      <c r="AM62292" s="445"/>
    </row>
    <row r="62293" spans="39:39">
      <c r="AM62293" s="445"/>
    </row>
    <row r="62294" spans="39:39">
      <c r="AM62294" s="445"/>
    </row>
    <row r="62295" spans="39:39">
      <c r="AM62295" s="445"/>
    </row>
    <row r="62296" spans="39:39">
      <c r="AM62296" s="445"/>
    </row>
    <row r="62297" spans="39:39">
      <c r="AM62297" s="445"/>
    </row>
    <row r="62298" spans="39:39">
      <c r="AM62298" s="445"/>
    </row>
    <row r="62299" spans="39:39">
      <c r="AM62299" s="445"/>
    </row>
    <row r="62300" spans="39:39">
      <c r="AM62300" s="445"/>
    </row>
    <row r="62301" spans="39:39">
      <c r="AM62301" s="445"/>
    </row>
    <row r="62302" spans="39:39">
      <c r="AM62302" s="445"/>
    </row>
    <row r="62303" spans="39:39">
      <c r="AM62303" s="445"/>
    </row>
    <row r="62304" spans="39:39">
      <c r="AM62304" s="445"/>
    </row>
    <row r="62305" spans="39:39">
      <c r="AM62305" s="445"/>
    </row>
    <row r="62306" spans="39:39">
      <c r="AM62306" s="445"/>
    </row>
    <row r="62307" spans="39:39">
      <c r="AM62307" s="445"/>
    </row>
    <row r="62308" spans="39:39">
      <c r="AM62308" s="445"/>
    </row>
    <row r="62309" spans="39:39">
      <c r="AM62309" s="445"/>
    </row>
    <row r="62310" spans="39:39">
      <c r="AM62310" s="445"/>
    </row>
    <row r="62311" spans="39:39">
      <c r="AM62311" s="445"/>
    </row>
    <row r="62312" spans="39:39">
      <c r="AM62312" s="445"/>
    </row>
    <row r="62313" spans="39:39">
      <c r="AM62313" s="445"/>
    </row>
    <row r="62314" spans="39:39">
      <c r="AM62314" s="445"/>
    </row>
    <row r="62315" spans="39:39">
      <c r="AM62315" s="445"/>
    </row>
    <row r="62316" spans="39:39">
      <c r="AM62316" s="445"/>
    </row>
    <row r="62317" spans="39:39">
      <c r="AM62317" s="445"/>
    </row>
    <row r="62318" spans="39:39">
      <c r="AM62318" s="445"/>
    </row>
    <row r="62319" spans="39:39">
      <c r="AM62319" s="445"/>
    </row>
    <row r="62320" spans="39:39">
      <c r="AM62320" s="445"/>
    </row>
    <row r="62321" spans="39:39">
      <c r="AM62321" s="445"/>
    </row>
    <row r="62322" spans="39:39">
      <c r="AM62322" s="445"/>
    </row>
    <row r="62323" spans="39:39">
      <c r="AM62323" s="445"/>
    </row>
    <row r="62324" spans="39:39">
      <c r="AM62324" s="445"/>
    </row>
    <row r="62325" spans="39:39">
      <c r="AM62325" s="445"/>
    </row>
    <row r="62326" spans="39:39">
      <c r="AM62326" s="445"/>
    </row>
    <row r="62327" spans="39:39">
      <c r="AM62327" s="445"/>
    </row>
    <row r="62328" spans="39:39">
      <c r="AM62328" s="445"/>
    </row>
    <row r="62329" spans="39:39">
      <c r="AM62329" s="445"/>
    </row>
    <row r="62330" spans="39:39">
      <c r="AM62330" s="445"/>
    </row>
    <row r="62331" spans="39:39">
      <c r="AM62331" s="445"/>
    </row>
    <row r="62332" spans="39:39">
      <c r="AM62332" s="445"/>
    </row>
    <row r="62333" spans="39:39">
      <c r="AM62333" s="445"/>
    </row>
    <row r="62334" spans="39:39">
      <c r="AM62334" s="445"/>
    </row>
    <row r="62335" spans="39:39">
      <c r="AM62335" s="445"/>
    </row>
    <row r="62336" spans="39:39">
      <c r="AM62336" s="445"/>
    </row>
    <row r="62337" spans="39:39">
      <c r="AM62337" s="445"/>
    </row>
    <row r="62338" spans="39:39">
      <c r="AM62338" s="445"/>
    </row>
    <row r="62339" spans="39:39">
      <c r="AM62339" s="445"/>
    </row>
    <row r="62340" spans="39:39">
      <c r="AM62340" s="445"/>
    </row>
    <row r="62341" spans="39:39">
      <c r="AM62341" s="445"/>
    </row>
    <row r="62342" spans="39:39">
      <c r="AM62342" s="445"/>
    </row>
    <row r="62343" spans="39:39">
      <c r="AM62343" s="445"/>
    </row>
    <row r="62344" spans="39:39">
      <c r="AM62344" s="445"/>
    </row>
    <row r="62345" spans="39:39">
      <c r="AM62345" s="445"/>
    </row>
    <row r="62346" spans="39:39">
      <c r="AM62346" s="445"/>
    </row>
    <row r="62347" spans="39:39">
      <c r="AM62347" s="445"/>
    </row>
    <row r="62348" spans="39:39">
      <c r="AM62348" s="445"/>
    </row>
    <row r="62349" spans="39:39">
      <c r="AM62349" s="445"/>
    </row>
    <row r="62350" spans="39:39">
      <c r="AM62350" s="445"/>
    </row>
    <row r="62351" spans="39:39">
      <c r="AM62351" s="445"/>
    </row>
    <row r="62352" spans="39:39">
      <c r="AM62352" s="445"/>
    </row>
    <row r="62353" spans="39:39">
      <c r="AM62353" s="445"/>
    </row>
    <row r="62354" spans="39:39">
      <c r="AM62354" s="445"/>
    </row>
    <row r="62355" spans="39:39">
      <c r="AM62355" s="445"/>
    </row>
    <row r="62356" spans="39:39">
      <c r="AM62356" s="445"/>
    </row>
    <row r="62357" spans="39:39">
      <c r="AM62357" s="445"/>
    </row>
    <row r="62358" spans="39:39">
      <c r="AM62358" s="445"/>
    </row>
    <row r="62359" spans="39:39">
      <c r="AM62359" s="445"/>
    </row>
    <row r="62360" spans="39:39">
      <c r="AM62360" s="445"/>
    </row>
    <row r="62361" spans="39:39">
      <c r="AM62361" s="445"/>
    </row>
    <row r="62362" spans="39:39">
      <c r="AM62362" s="445"/>
    </row>
    <row r="62363" spans="39:39">
      <c r="AM62363" s="445"/>
    </row>
    <row r="62364" spans="39:39">
      <c r="AM62364" s="445"/>
    </row>
    <row r="62365" spans="39:39">
      <c r="AM62365" s="445"/>
    </row>
    <row r="62366" spans="39:39">
      <c r="AM62366" s="445"/>
    </row>
    <row r="62367" spans="39:39">
      <c r="AM62367" s="445"/>
    </row>
    <row r="62368" spans="39:39">
      <c r="AM62368" s="445"/>
    </row>
    <row r="62369" spans="39:39">
      <c r="AM62369" s="445"/>
    </row>
    <row r="62370" spans="39:39">
      <c r="AM62370" s="445"/>
    </row>
    <row r="62371" spans="39:39">
      <c r="AM62371" s="445"/>
    </row>
    <row r="62372" spans="39:39">
      <c r="AM62372" s="445"/>
    </row>
    <row r="62373" spans="39:39">
      <c r="AM62373" s="445"/>
    </row>
    <row r="62374" spans="39:39">
      <c r="AM62374" s="445"/>
    </row>
    <row r="62375" spans="39:39">
      <c r="AM62375" s="445"/>
    </row>
    <row r="62376" spans="39:39">
      <c r="AM62376" s="445"/>
    </row>
    <row r="62377" spans="39:39">
      <c r="AM62377" s="445"/>
    </row>
    <row r="62378" spans="39:39">
      <c r="AM62378" s="445"/>
    </row>
    <row r="62379" spans="39:39">
      <c r="AM62379" s="445"/>
    </row>
    <row r="62380" spans="39:39">
      <c r="AM62380" s="445"/>
    </row>
    <row r="62381" spans="39:39">
      <c r="AM62381" s="445"/>
    </row>
    <row r="62382" spans="39:39">
      <c r="AM62382" s="445"/>
    </row>
    <row r="62383" spans="39:39">
      <c r="AM62383" s="445"/>
    </row>
    <row r="62384" spans="39:39">
      <c r="AM62384" s="445"/>
    </row>
    <row r="62385" spans="39:39">
      <c r="AM62385" s="445"/>
    </row>
    <row r="62386" spans="39:39">
      <c r="AM62386" s="445"/>
    </row>
    <row r="62387" spans="39:39">
      <c r="AM62387" s="445"/>
    </row>
    <row r="62388" spans="39:39">
      <c r="AM62388" s="445"/>
    </row>
    <row r="62389" spans="39:39">
      <c r="AM62389" s="445"/>
    </row>
    <row r="62390" spans="39:39">
      <c r="AM62390" s="445"/>
    </row>
    <row r="62391" spans="39:39">
      <c r="AM62391" s="445"/>
    </row>
    <row r="62392" spans="39:39">
      <c r="AM62392" s="445"/>
    </row>
    <row r="62393" spans="39:39">
      <c r="AM62393" s="445"/>
    </row>
    <row r="62394" spans="39:39">
      <c r="AM62394" s="445"/>
    </row>
    <row r="62395" spans="39:39">
      <c r="AM62395" s="445"/>
    </row>
    <row r="62396" spans="39:39">
      <c r="AM62396" s="445"/>
    </row>
    <row r="62397" spans="39:39">
      <c r="AM62397" s="445"/>
    </row>
    <row r="62398" spans="39:39">
      <c r="AM62398" s="445"/>
    </row>
    <row r="62399" spans="39:39">
      <c r="AM62399" s="445"/>
    </row>
    <row r="62400" spans="39:39">
      <c r="AM62400" s="445"/>
    </row>
    <row r="62401" spans="39:39">
      <c r="AM62401" s="445"/>
    </row>
    <row r="62402" spans="39:39">
      <c r="AM62402" s="445"/>
    </row>
    <row r="62403" spans="39:39">
      <c r="AM62403" s="445"/>
    </row>
    <row r="62404" spans="39:39">
      <c r="AM62404" s="445"/>
    </row>
    <row r="62405" spans="39:39">
      <c r="AM62405" s="445"/>
    </row>
    <row r="62406" spans="39:39">
      <c r="AM62406" s="445"/>
    </row>
    <row r="62407" spans="39:39">
      <c r="AM62407" s="445"/>
    </row>
    <row r="62408" spans="39:39">
      <c r="AM62408" s="445"/>
    </row>
    <row r="62409" spans="39:39">
      <c r="AM62409" s="445"/>
    </row>
    <row r="62410" spans="39:39">
      <c r="AM62410" s="445"/>
    </row>
    <row r="62411" spans="39:39">
      <c r="AM62411" s="445"/>
    </row>
    <row r="62412" spans="39:39">
      <c r="AM62412" s="445"/>
    </row>
    <row r="62413" spans="39:39">
      <c r="AM62413" s="445"/>
    </row>
    <row r="62414" spans="39:39">
      <c r="AM62414" s="445"/>
    </row>
    <row r="62415" spans="39:39">
      <c r="AM62415" s="445"/>
    </row>
    <row r="62416" spans="39:39">
      <c r="AM62416" s="445"/>
    </row>
    <row r="62417" spans="39:39">
      <c r="AM62417" s="445"/>
    </row>
    <row r="62418" spans="39:39">
      <c r="AM62418" s="445"/>
    </row>
    <row r="62419" spans="39:39">
      <c r="AM62419" s="445"/>
    </row>
    <row r="62420" spans="39:39">
      <c r="AM62420" s="445"/>
    </row>
    <row r="62421" spans="39:39">
      <c r="AM62421" s="445"/>
    </row>
    <row r="62422" spans="39:39">
      <c r="AM62422" s="445"/>
    </row>
    <row r="62423" spans="39:39">
      <c r="AM62423" s="445"/>
    </row>
    <row r="62424" spans="39:39">
      <c r="AM62424" s="445"/>
    </row>
    <row r="62425" spans="39:39">
      <c r="AM62425" s="445"/>
    </row>
    <row r="62426" spans="39:39">
      <c r="AM62426" s="445"/>
    </row>
    <row r="62427" spans="39:39">
      <c r="AM62427" s="445"/>
    </row>
    <row r="62428" spans="39:39">
      <c r="AM62428" s="445"/>
    </row>
    <row r="62429" spans="39:39">
      <c r="AM62429" s="445"/>
    </row>
    <row r="62430" spans="39:39">
      <c r="AM62430" s="445"/>
    </row>
    <row r="62431" spans="39:39">
      <c r="AM62431" s="445"/>
    </row>
    <row r="62432" spans="39:39">
      <c r="AM62432" s="445"/>
    </row>
    <row r="62433" spans="39:39">
      <c r="AM62433" s="445"/>
    </row>
    <row r="62434" spans="39:39">
      <c r="AM62434" s="445"/>
    </row>
    <row r="62435" spans="39:39">
      <c r="AM62435" s="445"/>
    </row>
    <row r="62436" spans="39:39">
      <c r="AM62436" s="445"/>
    </row>
    <row r="62437" spans="39:39">
      <c r="AM62437" s="445"/>
    </row>
    <row r="62438" spans="39:39">
      <c r="AM62438" s="445"/>
    </row>
    <row r="62439" spans="39:39">
      <c r="AM62439" s="445"/>
    </row>
    <row r="62440" spans="39:39">
      <c r="AM62440" s="445"/>
    </row>
    <row r="62441" spans="39:39">
      <c r="AM62441" s="445"/>
    </row>
    <row r="62442" spans="39:39">
      <c r="AM62442" s="445"/>
    </row>
    <row r="62443" spans="39:39">
      <c r="AM62443" s="445"/>
    </row>
    <row r="62444" spans="39:39">
      <c r="AM62444" s="445"/>
    </row>
    <row r="62445" spans="39:39">
      <c r="AM62445" s="445"/>
    </row>
    <row r="62446" spans="39:39">
      <c r="AM62446" s="445"/>
    </row>
    <row r="62447" spans="39:39">
      <c r="AM62447" s="445"/>
    </row>
    <row r="62448" spans="39:39">
      <c r="AM62448" s="445"/>
    </row>
    <row r="62449" spans="39:39">
      <c r="AM62449" s="445"/>
    </row>
    <row r="62450" spans="39:39">
      <c r="AM62450" s="445"/>
    </row>
    <row r="62451" spans="39:39">
      <c r="AM62451" s="445"/>
    </row>
    <row r="62452" spans="39:39">
      <c r="AM62452" s="445"/>
    </row>
    <row r="62453" spans="39:39">
      <c r="AM62453" s="445"/>
    </row>
    <row r="62454" spans="39:39">
      <c r="AM62454" s="445"/>
    </row>
    <row r="62455" spans="39:39">
      <c r="AM62455" s="445"/>
    </row>
    <row r="62456" spans="39:39">
      <c r="AM62456" s="445"/>
    </row>
    <row r="62457" spans="39:39">
      <c r="AM62457" s="445"/>
    </row>
    <row r="62458" spans="39:39">
      <c r="AM62458" s="445"/>
    </row>
    <row r="62459" spans="39:39">
      <c r="AM62459" s="445"/>
    </row>
    <row r="62460" spans="39:39">
      <c r="AM62460" s="445"/>
    </row>
    <row r="62461" spans="39:39">
      <c r="AM62461" s="445"/>
    </row>
    <row r="62462" spans="39:39">
      <c r="AM62462" s="445"/>
    </row>
    <row r="62463" spans="39:39">
      <c r="AM62463" s="445"/>
    </row>
    <row r="62464" spans="39:39">
      <c r="AM62464" s="445"/>
    </row>
    <row r="62465" spans="39:39">
      <c r="AM62465" s="445"/>
    </row>
    <row r="62466" spans="39:39">
      <c r="AM62466" s="445"/>
    </row>
    <row r="62467" spans="39:39">
      <c r="AM62467" s="445"/>
    </row>
    <row r="62468" spans="39:39">
      <c r="AM62468" s="445"/>
    </row>
    <row r="62469" spans="39:39">
      <c r="AM62469" s="445"/>
    </row>
    <row r="62470" spans="39:39">
      <c r="AM62470" s="445"/>
    </row>
    <row r="62471" spans="39:39">
      <c r="AM62471" s="445"/>
    </row>
    <row r="62472" spans="39:39">
      <c r="AM62472" s="445"/>
    </row>
    <row r="62473" spans="39:39">
      <c r="AM62473" s="445"/>
    </row>
    <row r="62474" spans="39:39">
      <c r="AM62474" s="445"/>
    </row>
    <row r="62475" spans="39:39">
      <c r="AM62475" s="445"/>
    </row>
    <row r="62476" spans="39:39">
      <c r="AM62476" s="445"/>
    </row>
    <row r="62477" spans="39:39">
      <c r="AM62477" s="445"/>
    </row>
    <row r="62478" spans="39:39">
      <c r="AM62478" s="445"/>
    </row>
    <row r="62479" spans="39:39">
      <c r="AM62479" s="445"/>
    </row>
    <row r="62480" spans="39:39">
      <c r="AM62480" s="445"/>
    </row>
    <row r="62481" spans="39:39">
      <c r="AM62481" s="445"/>
    </row>
    <row r="62482" spans="39:39">
      <c r="AM62482" s="445"/>
    </row>
    <row r="62483" spans="39:39">
      <c r="AM62483" s="445"/>
    </row>
    <row r="62484" spans="39:39">
      <c r="AM62484" s="445"/>
    </row>
    <row r="62485" spans="39:39">
      <c r="AM62485" s="445"/>
    </row>
    <row r="62486" spans="39:39">
      <c r="AM62486" s="445"/>
    </row>
    <row r="62487" spans="39:39">
      <c r="AM62487" s="445"/>
    </row>
    <row r="62488" spans="39:39">
      <c r="AM62488" s="445"/>
    </row>
    <row r="62489" spans="39:39">
      <c r="AM62489" s="445"/>
    </row>
    <row r="62490" spans="39:39">
      <c r="AM62490" s="445"/>
    </row>
    <row r="62491" spans="39:39">
      <c r="AM62491" s="445"/>
    </row>
    <row r="62492" spans="39:39">
      <c r="AM62492" s="445"/>
    </row>
    <row r="62493" spans="39:39">
      <c r="AM62493" s="445"/>
    </row>
    <row r="62494" spans="39:39">
      <c r="AM62494" s="445"/>
    </row>
    <row r="62495" spans="39:39">
      <c r="AM62495" s="445"/>
    </row>
    <row r="62496" spans="39:39">
      <c r="AM62496" s="445"/>
    </row>
    <row r="62497" spans="39:39">
      <c r="AM62497" s="445"/>
    </row>
    <row r="62498" spans="39:39">
      <c r="AM62498" s="445"/>
    </row>
    <row r="62499" spans="39:39">
      <c r="AM62499" s="445"/>
    </row>
    <row r="62500" spans="39:39">
      <c r="AM62500" s="445"/>
    </row>
    <row r="62501" spans="39:39">
      <c r="AM62501" s="445"/>
    </row>
    <row r="62502" spans="39:39">
      <c r="AM62502" s="445"/>
    </row>
    <row r="62503" spans="39:39">
      <c r="AM62503" s="445"/>
    </row>
    <row r="62504" spans="39:39">
      <c r="AM62504" s="445"/>
    </row>
    <row r="62505" spans="39:39">
      <c r="AM62505" s="445"/>
    </row>
    <row r="62506" spans="39:39">
      <c r="AM62506" s="445"/>
    </row>
    <row r="62507" spans="39:39">
      <c r="AM62507" s="445"/>
    </row>
    <row r="62508" spans="39:39">
      <c r="AM62508" s="445"/>
    </row>
    <row r="62509" spans="39:39">
      <c r="AM62509" s="445"/>
    </row>
    <row r="62510" spans="39:39">
      <c r="AM62510" s="445"/>
    </row>
    <row r="62511" spans="39:39">
      <c r="AM62511" s="445"/>
    </row>
    <row r="62512" spans="39:39">
      <c r="AM62512" s="445"/>
    </row>
    <row r="62513" spans="39:39">
      <c r="AM62513" s="445"/>
    </row>
    <row r="62514" spans="39:39">
      <c r="AM62514" s="445"/>
    </row>
    <row r="62515" spans="39:39">
      <c r="AM62515" s="445"/>
    </row>
    <row r="62516" spans="39:39">
      <c r="AM62516" s="445"/>
    </row>
    <row r="62517" spans="39:39">
      <c r="AM62517" s="445"/>
    </row>
    <row r="62518" spans="39:39">
      <c r="AM62518" s="445"/>
    </row>
    <row r="62519" spans="39:39">
      <c r="AM62519" s="445"/>
    </row>
    <row r="62520" spans="39:39">
      <c r="AM62520" s="445"/>
    </row>
    <row r="62521" spans="39:39">
      <c r="AM62521" s="445"/>
    </row>
    <row r="62522" spans="39:39">
      <c r="AM62522" s="445"/>
    </row>
    <row r="62523" spans="39:39">
      <c r="AM62523" s="445"/>
    </row>
    <row r="62524" spans="39:39">
      <c r="AM62524" s="445"/>
    </row>
    <row r="62525" spans="39:39">
      <c r="AM62525" s="445"/>
    </row>
    <row r="62526" spans="39:39">
      <c r="AM62526" s="445"/>
    </row>
    <row r="62527" spans="39:39">
      <c r="AM62527" s="445"/>
    </row>
    <row r="62528" spans="39:39">
      <c r="AM62528" s="445"/>
    </row>
    <row r="62529" spans="39:39">
      <c r="AM62529" s="445"/>
    </row>
    <row r="62530" spans="39:39">
      <c r="AM62530" s="445"/>
    </row>
    <row r="62531" spans="39:39">
      <c r="AM62531" s="445"/>
    </row>
    <row r="62532" spans="39:39">
      <c r="AM62532" s="445"/>
    </row>
    <row r="62533" spans="39:39">
      <c r="AM62533" s="445"/>
    </row>
    <row r="62534" spans="39:39">
      <c r="AM62534" s="445"/>
    </row>
    <row r="62535" spans="39:39">
      <c r="AM62535" s="445"/>
    </row>
    <row r="62536" spans="39:39">
      <c r="AM62536" s="445"/>
    </row>
    <row r="62537" spans="39:39">
      <c r="AM62537" s="445"/>
    </row>
    <row r="62538" spans="39:39">
      <c r="AM62538" s="445"/>
    </row>
    <row r="62539" spans="39:39">
      <c r="AM62539" s="445"/>
    </row>
    <row r="62540" spans="39:39">
      <c r="AM62540" s="445"/>
    </row>
    <row r="62541" spans="39:39">
      <c r="AM62541" s="445"/>
    </row>
    <row r="62542" spans="39:39">
      <c r="AM62542" s="445"/>
    </row>
    <row r="62543" spans="39:39">
      <c r="AM62543" s="445"/>
    </row>
    <row r="62544" spans="39:39">
      <c r="AM62544" s="445"/>
    </row>
    <row r="62545" spans="39:39">
      <c r="AM62545" s="445"/>
    </row>
    <row r="62546" spans="39:39">
      <c r="AM62546" s="445"/>
    </row>
    <row r="62547" spans="39:39">
      <c r="AM62547" s="445"/>
    </row>
    <row r="62548" spans="39:39">
      <c r="AM62548" s="445"/>
    </row>
    <row r="62549" spans="39:39">
      <c r="AM62549" s="445"/>
    </row>
    <row r="62550" spans="39:39">
      <c r="AM62550" s="445"/>
    </row>
    <row r="62551" spans="39:39">
      <c r="AM62551" s="445"/>
    </row>
    <row r="62552" spans="39:39">
      <c r="AM62552" s="445"/>
    </row>
    <row r="62553" spans="39:39">
      <c r="AM62553" s="445"/>
    </row>
    <row r="62554" spans="39:39">
      <c r="AM62554" s="445"/>
    </row>
    <row r="62555" spans="39:39">
      <c r="AM62555" s="445"/>
    </row>
    <row r="62556" spans="39:39">
      <c r="AM62556" s="445"/>
    </row>
    <row r="62557" spans="39:39">
      <c r="AM62557" s="445"/>
    </row>
    <row r="62558" spans="39:39">
      <c r="AM62558" s="445"/>
    </row>
    <row r="62559" spans="39:39">
      <c r="AM62559" s="445"/>
    </row>
    <row r="62560" spans="39:39">
      <c r="AM62560" s="445"/>
    </row>
    <row r="62561" spans="39:39">
      <c r="AM62561" s="445"/>
    </row>
    <row r="62562" spans="39:39">
      <c r="AM62562" s="445"/>
    </row>
    <row r="62563" spans="39:39">
      <c r="AM62563" s="445"/>
    </row>
    <row r="62564" spans="39:39">
      <c r="AM62564" s="445"/>
    </row>
    <row r="62565" spans="39:39">
      <c r="AM62565" s="445"/>
    </row>
    <row r="62566" spans="39:39">
      <c r="AM62566" s="445"/>
    </row>
    <row r="62567" spans="39:39">
      <c r="AM62567" s="445"/>
    </row>
    <row r="62568" spans="39:39">
      <c r="AM62568" s="445"/>
    </row>
    <row r="62569" spans="39:39">
      <c r="AM62569" s="445"/>
    </row>
    <row r="62570" spans="39:39">
      <c r="AM62570" s="445"/>
    </row>
    <row r="62571" spans="39:39">
      <c r="AM62571" s="445"/>
    </row>
    <row r="62572" spans="39:39">
      <c r="AM62572" s="445"/>
    </row>
    <row r="62573" spans="39:39">
      <c r="AM62573" s="445"/>
    </row>
    <row r="62574" spans="39:39">
      <c r="AM62574" s="445"/>
    </row>
    <row r="62575" spans="39:39">
      <c r="AM62575" s="445"/>
    </row>
    <row r="62576" spans="39:39">
      <c r="AM62576" s="445"/>
    </row>
    <row r="62577" spans="39:39">
      <c r="AM62577" s="445"/>
    </row>
    <row r="62578" spans="39:39">
      <c r="AM62578" s="445"/>
    </row>
    <row r="62579" spans="39:39">
      <c r="AM62579" s="445"/>
    </row>
    <row r="62580" spans="39:39">
      <c r="AM62580" s="445"/>
    </row>
    <row r="62581" spans="39:39">
      <c r="AM62581" s="445"/>
    </row>
    <row r="62582" spans="39:39">
      <c r="AM62582" s="445"/>
    </row>
    <row r="62583" spans="39:39">
      <c r="AM62583" s="445"/>
    </row>
    <row r="62584" spans="39:39">
      <c r="AM62584" s="445"/>
    </row>
    <row r="62585" spans="39:39">
      <c r="AM62585" s="445"/>
    </row>
    <row r="62586" spans="39:39">
      <c r="AM62586" s="445"/>
    </row>
    <row r="62587" spans="39:39">
      <c r="AM62587" s="445"/>
    </row>
    <row r="62588" spans="39:39">
      <c r="AM62588" s="445"/>
    </row>
    <row r="62589" spans="39:39">
      <c r="AM62589" s="445"/>
    </row>
    <row r="62590" spans="39:39">
      <c r="AM62590" s="445"/>
    </row>
    <row r="62591" spans="39:39">
      <c r="AM62591" s="445"/>
    </row>
    <row r="62592" spans="39:39">
      <c r="AM62592" s="445"/>
    </row>
    <row r="62593" spans="39:39">
      <c r="AM62593" s="445"/>
    </row>
    <row r="62594" spans="39:39">
      <c r="AM62594" s="445"/>
    </row>
    <row r="62595" spans="39:39">
      <c r="AM62595" s="445"/>
    </row>
    <row r="62596" spans="39:39">
      <c r="AM62596" s="445"/>
    </row>
    <row r="62597" spans="39:39">
      <c r="AM62597" s="445"/>
    </row>
    <row r="62598" spans="39:39">
      <c r="AM62598" s="445"/>
    </row>
    <row r="62599" spans="39:39">
      <c r="AM62599" s="445"/>
    </row>
    <row r="62600" spans="39:39">
      <c r="AM62600" s="445"/>
    </row>
    <row r="62601" spans="39:39">
      <c r="AM62601" s="445"/>
    </row>
    <row r="62602" spans="39:39">
      <c r="AM62602" s="445"/>
    </row>
    <row r="62603" spans="39:39">
      <c r="AM62603" s="445"/>
    </row>
    <row r="62604" spans="39:39">
      <c r="AM62604" s="445"/>
    </row>
    <row r="62605" spans="39:39">
      <c r="AM62605" s="445"/>
    </row>
    <row r="62606" spans="39:39">
      <c r="AM62606" s="445"/>
    </row>
    <row r="62607" spans="39:39">
      <c r="AM62607" s="445"/>
    </row>
    <row r="62608" spans="39:39">
      <c r="AM62608" s="445"/>
    </row>
    <row r="62609" spans="39:39">
      <c r="AM62609" s="445"/>
    </row>
    <row r="62610" spans="39:39">
      <c r="AM62610" s="445"/>
    </row>
    <row r="62611" spans="39:39">
      <c r="AM62611" s="445"/>
    </row>
    <row r="62612" spans="39:39">
      <c r="AM62612" s="445"/>
    </row>
    <row r="62613" spans="39:39">
      <c r="AM62613" s="445"/>
    </row>
    <row r="62614" spans="39:39">
      <c r="AM62614" s="445"/>
    </row>
    <row r="62615" spans="39:39">
      <c r="AM62615" s="445"/>
    </row>
    <row r="62616" spans="39:39">
      <c r="AM62616" s="445"/>
    </row>
    <row r="62617" spans="39:39">
      <c r="AM62617" s="445"/>
    </row>
    <row r="62618" spans="39:39">
      <c r="AM62618" s="445"/>
    </row>
    <row r="62619" spans="39:39">
      <c r="AM62619" s="445"/>
    </row>
    <row r="62620" spans="39:39">
      <c r="AM62620" s="445"/>
    </row>
    <row r="62621" spans="39:39">
      <c r="AM62621" s="445"/>
    </row>
    <row r="62622" spans="39:39">
      <c r="AM62622" s="445"/>
    </row>
    <row r="62623" spans="39:39">
      <c r="AM62623" s="445"/>
    </row>
    <row r="62624" spans="39:39">
      <c r="AM62624" s="445"/>
    </row>
    <row r="62625" spans="39:39">
      <c r="AM62625" s="445"/>
    </row>
    <row r="62626" spans="39:39">
      <c r="AM62626" s="445"/>
    </row>
    <row r="62627" spans="39:39">
      <c r="AM62627" s="445"/>
    </row>
    <row r="62628" spans="39:39">
      <c r="AM62628" s="445"/>
    </row>
    <row r="62629" spans="39:39">
      <c r="AM62629" s="445"/>
    </row>
    <row r="62630" spans="39:39">
      <c r="AM62630" s="445"/>
    </row>
    <row r="62631" spans="39:39">
      <c r="AM62631" s="445"/>
    </row>
    <row r="62632" spans="39:39">
      <c r="AM62632" s="445"/>
    </row>
    <row r="62633" spans="39:39">
      <c r="AM62633" s="445"/>
    </row>
    <row r="62634" spans="39:39">
      <c r="AM62634" s="445"/>
    </row>
    <row r="62635" spans="39:39">
      <c r="AM62635" s="445"/>
    </row>
    <row r="62636" spans="39:39">
      <c r="AM62636" s="445"/>
    </row>
    <row r="62637" spans="39:39">
      <c r="AM62637" s="445"/>
    </row>
    <row r="62638" spans="39:39">
      <c r="AM62638" s="445"/>
    </row>
    <row r="62639" spans="39:39">
      <c r="AM62639" s="445"/>
    </row>
    <row r="62640" spans="39:39">
      <c r="AM62640" s="445"/>
    </row>
    <row r="62641" spans="39:39">
      <c r="AM62641" s="445"/>
    </row>
    <row r="62642" spans="39:39">
      <c r="AM62642" s="445"/>
    </row>
    <row r="62643" spans="39:39">
      <c r="AM62643" s="445"/>
    </row>
    <row r="62644" spans="39:39">
      <c r="AM62644" s="445"/>
    </row>
    <row r="62645" spans="39:39">
      <c r="AM62645" s="445"/>
    </row>
    <row r="62646" spans="39:39">
      <c r="AM62646" s="445"/>
    </row>
    <row r="62647" spans="39:39">
      <c r="AM62647" s="445"/>
    </row>
    <row r="62648" spans="39:39">
      <c r="AM62648" s="445"/>
    </row>
    <row r="62649" spans="39:39">
      <c r="AM62649" s="445"/>
    </row>
    <row r="62650" spans="39:39">
      <c r="AM62650" s="445"/>
    </row>
    <row r="62651" spans="39:39">
      <c r="AM62651" s="445"/>
    </row>
    <row r="62652" spans="39:39">
      <c r="AM62652" s="445"/>
    </row>
    <row r="62653" spans="39:39">
      <c r="AM62653" s="445"/>
    </row>
    <row r="62654" spans="39:39">
      <c r="AM62654" s="445"/>
    </row>
    <row r="62655" spans="39:39">
      <c r="AM62655" s="445"/>
    </row>
    <row r="62656" spans="39:39">
      <c r="AM62656" s="445"/>
    </row>
    <row r="62657" spans="39:39">
      <c r="AM62657" s="445"/>
    </row>
    <row r="62658" spans="39:39">
      <c r="AM62658" s="445"/>
    </row>
    <row r="62659" spans="39:39">
      <c r="AM62659" s="445"/>
    </row>
    <row r="62660" spans="39:39">
      <c r="AM62660" s="445"/>
    </row>
    <row r="62661" spans="39:39">
      <c r="AM62661" s="445"/>
    </row>
    <row r="62662" spans="39:39">
      <c r="AM62662" s="445"/>
    </row>
    <row r="62663" spans="39:39">
      <c r="AM62663" s="445"/>
    </row>
    <row r="62664" spans="39:39">
      <c r="AM62664" s="445"/>
    </row>
    <row r="62665" spans="39:39">
      <c r="AM62665" s="445"/>
    </row>
    <row r="62666" spans="39:39">
      <c r="AM62666" s="445"/>
    </row>
    <row r="62667" spans="39:39">
      <c r="AM62667" s="445"/>
    </row>
    <row r="62668" spans="39:39">
      <c r="AM62668" s="445"/>
    </row>
    <row r="62669" spans="39:39">
      <c r="AM62669" s="445"/>
    </row>
    <row r="62670" spans="39:39">
      <c r="AM62670" s="445"/>
    </row>
    <row r="62671" spans="39:39">
      <c r="AM62671" s="445"/>
    </row>
    <row r="62672" spans="39:39">
      <c r="AM62672" s="445"/>
    </row>
    <row r="62673" spans="39:39">
      <c r="AM62673" s="445"/>
    </row>
    <row r="62674" spans="39:39">
      <c r="AM62674" s="445"/>
    </row>
    <row r="62675" spans="39:39">
      <c r="AM62675" s="445"/>
    </row>
    <row r="62676" spans="39:39">
      <c r="AM62676" s="445"/>
    </row>
    <row r="62677" spans="39:39">
      <c r="AM62677" s="445"/>
    </row>
    <row r="62678" spans="39:39">
      <c r="AM62678" s="445"/>
    </row>
    <row r="62679" spans="39:39">
      <c r="AM62679" s="445"/>
    </row>
    <row r="62680" spans="39:39">
      <c r="AM62680" s="445"/>
    </row>
    <row r="62681" spans="39:39">
      <c r="AM62681" s="445"/>
    </row>
    <row r="62682" spans="39:39">
      <c r="AM62682" s="445"/>
    </row>
    <row r="62683" spans="39:39">
      <c r="AM62683" s="445"/>
    </row>
    <row r="62684" spans="39:39">
      <c r="AM62684" s="445"/>
    </row>
    <row r="62685" spans="39:39">
      <c r="AM62685" s="445"/>
    </row>
    <row r="62686" spans="39:39">
      <c r="AM62686" s="445"/>
    </row>
    <row r="62687" spans="39:39">
      <c r="AM62687" s="445"/>
    </row>
    <row r="62688" spans="39:39">
      <c r="AM62688" s="445"/>
    </row>
    <row r="62689" spans="39:39">
      <c r="AM62689" s="445"/>
    </row>
    <row r="62690" spans="39:39">
      <c r="AM62690" s="445"/>
    </row>
    <row r="62691" spans="39:39">
      <c r="AM62691" s="445"/>
    </row>
    <row r="62692" spans="39:39">
      <c r="AM62692" s="445"/>
    </row>
    <row r="62693" spans="39:39">
      <c r="AM62693" s="445"/>
    </row>
    <row r="62694" spans="39:39">
      <c r="AM62694" s="445"/>
    </row>
    <row r="62695" spans="39:39">
      <c r="AM62695" s="445"/>
    </row>
    <row r="62696" spans="39:39">
      <c r="AM62696" s="445"/>
    </row>
    <row r="62697" spans="39:39">
      <c r="AM62697" s="445"/>
    </row>
    <row r="62698" spans="39:39">
      <c r="AM62698" s="445"/>
    </row>
    <row r="62699" spans="39:39">
      <c r="AM62699" s="445"/>
    </row>
    <row r="62700" spans="39:39">
      <c r="AM62700" s="445"/>
    </row>
    <row r="62701" spans="39:39">
      <c r="AM62701" s="445"/>
    </row>
    <row r="62702" spans="39:39">
      <c r="AM62702" s="445"/>
    </row>
    <row r="62703" spans="39:39">
      <c r="AM62703" s="445"/>
    </row>
    <row r="62704" spans="39:39">
      <c r="AM62704" s="445"/>
    </row>
    <row r="62705" spans="39:39">
      <c r="AM62705" s="445"/>
    </row>
    <row r="62706" spans="39:39">
      <c r="AM62706" s="445"/>
    </row>
    <row r="62707" spans="39:39">
      <c r="AM62707" s="445"/>
    </row>
    <row r="62708" spans="39:39">
      <c r="AM62708" s="445"/>
    </row>
    <row r="62709" spans="39:39">
      <c r="AM62709" s="445"/>
    </row>
    <row r="62710" spans="39:39">
      <c r="AM62710" s="445"/>
    </row>
    <row r="62711" spans="39:39">
      <c r="AM62711" s="445"/>
    </row>
    <row r="62712" spans="39:39">
      <c r="AM62712" s="445"/>
    </row>
    <row r="62713" spans="39:39">
      <c r="AM62713" s="445"/>
    </row>
    <row r="62714" spans="39:39">
      <c r="AM62714" s="445"/>
    </row>
    <row r="62715" spans="39:39">
      <c r="AM62715" s="445"/>
    </row>
    <row r="62716" spans="39:39">
      <c r="AM62716" s="445"/>
    </row>
    <row r="62717" spans="39:39">
      <c r="AM62717" s="445"/>
    </row>
    <row r="62718" spans="39:39">
      <c r="AM62718" s="445"/>
    </row>
    <row r="62719" spans="39:39">
      <c r="AM62719" s="445"/>
    </row>
    <row r="62720" spans="39:39">
      <c r="AM62720" s="445"/>
    </row>
    <row r="62721" spans="39:39">
      <c r="AM62721" s="445"/>
    </row>
    <row r="62722" spans="39:39">
      <c r="AM62722" s="445"/>
    </row>
    <row r="62723" spans="39:39">
      <c r="AM62723" s="445"/>
    </row>
    <row r="62724" spans="39:39">
      <c r="AM62724" s="445"/>
    </row>
    <row r="62725" spans="39:39">
      <c r="AM62725" s="445"/>
    </row>
    <row r="62726" spans="39:39">
      <c r="AM62726" s="445"/>
    </row>
    <row r="62727" spans="39:39">
      <c r="AM62727" s="445"/>
    </row>
    <row r="62728" spans="39:39">
      <c r="AM62728" s="445"/>
    </row>
    <row r="62729" spans="39:39">
      <c r="AM62729" s="445"/>
    </row>
    <row r="62730" spans="39:39">
      <c r="AM62730" s="445"/>
    </row>
    <row r="62731" spans="39:39">
      <c r="AM62731" s="445"/>
    </row>
    <row r="62732" spans="39:39">
      <c r="AM62732" s="445"/>
    </row>
    <row r="62733" spans="39:39">
      <c r="AM62733" s="445"/>
    </row>
    <row r="62734" spans="39:39">
      <c r="AM62734" s="445"/>
    </row>
    <row r="62735" spans="39:39">
      <c r="AM62735" s="445"/>
    </row>
    <row r="62736" spans="39:39">
      <c r="AM62736" s="445"/>
    </row>
    <row r="62737" spans="39:39">
      <c r="AM62737" s="445"/>
    </row>
    <row r="62738" spans="39:39">
      <c r="AM62738" s="445"/>
    </row>
    <row r="62739" spans="39:39">
      <c r="AM62739" s="445"/>
    </row>
    <row r="62740" spans="39:39">
      <c r="AM62740" s="445"/>
    </row>
    <row r="62741" spans="39:39">
      <c r="AM62741" s="445"/>
    </row>
    <row r="62742" spans="39:39">
      <c r="AM62742" s="445"/>
    </row>
    <row r="62743" spans="39:39">
      <c r="AM62743" s="445"/>
    </row>
    <row r="62744" spans="39:39">
      <c r="AM62744" s="445"/>
    </row>
    <row r="62745" spans="39:39">
      <c r="AM62745" s="445"/>
    </row>
    <row r="62746" spans="39:39">
      <c r="AM62746" s="445"/>
    </row>
    <row r="62747" spans="39:39">
      <c r="AM62747" s="445"/>
    </row>
    <row r="62748" spans="39:39">
      <c r="AM62748" s="445"/>
    </row>
    <row r="62749" spans="39:39">
      <c r="AM62749" s="445"/>
    </row>
    <row r="62750" spans="39:39">
      <c r="AM62750" s="445"/>
    </row>
    <row r="62751" spans="39:39">
      <c r="AM62751" s="445"/>
    </row>
    <row r="62752" spans="39:39">
      <c r="AM62752" s="445"/>
    </row>
    <row r="62753" spans="39:39">
      <c r="AM62753" s="445"/>
    </row>
    <row r="62754" spans="39:39">
      <c r="AM62754" s="445"/>
    </row>
    <row r="62755" spans="39:39">
      <c r="AM62755" s="445"/>
    </row>
    <row r="62756" spans="39:39">
      <c r="AM62756" s="445"/>
    </row>
    <row r="62757" spans="39:39">
      <c r="AM62757" s="445"/>
    </row>
    <row r="62758" spans="39:39">
      <c r="AM62758" s="445"/>
    </row>
    <row r="62759" spans="39:39">
      <c r="AM62759" s="445"/>
    </row>
    <row r="62760" spans="39:39">
      <c r="AM62760" s="445"/>
    </row>
    <row r="62761" spans="39:39">
      <c r="AM62761" s="445"/>
    </row>
    <row r="62762" spans="39:39">
      <c r="AM62762" s="445"/>
    </row>
    <row r="62763" spans="39:39">
      <c r="AM62763" s="445"/>
    </row>
    <row r="62764" spans="39:39">
      <c r="AM62764" s="445"/>
    </row>
    <row r="62765" spans="39:39">
      <c r="AM62765" s="445"/>
    </row>
    <row r="62766" spans="39:39">
      <c r="AM62766" s="445"/>
    </row>
    <row r="62767" spans="39:39">
      <c r="AM62767" s="445"/>
    </row>
    <row r="62768" spans="39:39">
      <c r="AM62768" s="445"/>
    </row>
    <row r="62769" spans="39:39">
      <c r="AM62769" s="445"/>
    </row>
    <row r="62770" spans="39:39">
      <c r="AM62770" s="445"/>
    </row>
    <row r="62771" spans="39:39">
      <c r="AM62771" s="445"/>
    </row>
    <row r="62772" spans="39:39">
      <c r="AM62772" s="445"/>
    </row>
    <row r="62773" spans="39:39">
      <c r="AM62773" s="445"/>
    </row>
    <row r="62774" spans="39:39">
      <c r="AM62774" s="445"/>
    </row>
    <row r="62775" spans="39:39">
      <c r="AM62775" s="445"/>
    </row>
    <row r="62776" spans="39:39">
      <c r="AM62776" s="445"/>
    </row>
    <row r="62777" spans="39:39">
      <c r="AM62777" s="445"/>
    </row>
    <row r="62778" spans="39:39">
      <c r="AM62778" s="445"/>
    </row>
    <row r="62779" spans="39:39">
      <c r="AM62779" s="445"/>
    </row>
    <row r="62780" spans="39:39">
      <c r="AM62780" s="445"/>
    </row>
    <row r="62781" spans="39:39">
      <c r="AM62781" s="445"/>
    </row>
    <row r="62782" spans="39:39">
      <c r="AM62782" s="445"/>
    </row>
    <row r="62783" spans="39:39">
      <c r="AM62783" s="445"/>
    </row>
    <row r="62784" spans="39:39">
      <c r="AM62784" s="445"/>
    </row>
    <row r="62785" spans="39:39">
      <c r="AM62785" s="445"/>
    </row>
    <row r="62786" spans="39:39">
      <c r="AM62786" s="445"/>
    </row>
    <row r="62787" spans="39:39">
      <c r="AM62787" s="445"/>
    </row>
    <row r="62788" spans="39:39">
      <c r="AM62788" s="445"/>
    </row>
    <row r="62789" spans="39:39">
      <c r="AM62789" s="445"/>
    </row>
    <row r="62790" spans="39:39">
      <c r="AM62790" s="445"/>
    </row>
    <row r="62791" spans="39:39">
      <c r="AM62791" s="445"/>
    </row>
    <row r="62792" spans="39:39">
      <c r="AM62792" s="445"/>
    </row>
    <row r="62793" spans="39:39">
      <c r="AM62793" s="445"/>
    </row>
    <row r="62794" spans="39:39">
      <c r="AM62794" s="445"/>
    </row>
    <row r="62795" spans="39:39">
      <c r="AM62795" s="445"/>
    </row>
    <row r="62796" spans="39:39">
      <c r="AM62796" s="445"/>
    </row>
    <row r="62797" spans="39:39">
      <c r="AM62797" s="445"/>
    </row>
    <row r="62798" spans="39:39">
      <c r="AM62798" s="445"/>
    </row>
    <row r="62799" spans="39:39">
      <c r="AM62799" s="445"/>
    </row>
    <row r="62800" spans="39:39">
      <c r="AM62800" s="445"/>
    </row>
    <row r="62801" spans="39:39">
      <c r="AM62801" s="445"/>
    </row>
    <row r="62802" spans="39:39">
      <c r="AM62802" s="445"/>
    </row>
    <row r="62803" spans="39:39">
      <c r="AM62803" s="445"/>
    </row>
    <row r="62804" spans="39:39">
      <c r="AM62804" s="445"/>
    </row>
    <row r="62805" spans="39:39">
      <c r="AM62805" s="445"/>
    </row>
    <row r="62806" spans="39:39">
      <c r="AM62806" s="445"/>
    </row>
    <row r="62807" spans="39:39">
      <c r="AM62807" s="445"/>
    </row>
    <row r="62808" spans="39:39">
      <c r="AM62808" s="445"/>
    </row>
    <row r="62809" spans="39:39">
      <c r="AM62809" s="445"/>
    </row>
    <row r="62810" spans="39:39">
      <c r="AM62810" s="445"/>
    </row>
    <row r="62811" spans="39:39">
      <c r="AM62811" s="445"/>
    </row>
    <row r="62812" spans="39:39">
      <c r="AM62812" s="445"/>
    </row>
    <row r="62813" spans="39:39">
      <c r="AM62813" s="445"/>
    </row>
    <row r="62814" spans="39:39">
      <c r="AM62814" s="445"/>
    </row>
    <row r="62815" spans="39:39">
      <c r="AM62815" s="445"/>
    </row>
    <row r="62816" spans="39:39">
      <c r="AM62816" s="445"/>
    </row>
    <row r="62817" spans="39:39">
      <c r="AM62817" s="445"/>
    </row>
    <row r="62818" spans="39:39">
      <c r="AM62818" s="445"/>
    </row>
    <row r="62819" spans="39:39">
      <c r="AM62819" s="445"/>
    </row>
    <row r="62820" spans="39:39">
      <c r="AM62820" s="445"/>
    </row>
    <row r="62821" spans="39:39">
      <c r="AM62821" s="445"/>
    </row>
    <row r="62822" spans="39:39">
      <c r="AM62822" s="445"/>
    </row>
    <row r="62823" spans="39:39">
      <c r="AM62823" s="445"/>
    </row>
    <row r="62824" spans="39:39">
      <c r="AM62824" s="445"/>
    </row>
    <row r="62825" spans="39:39">
      <c r="AM62825" s="445"/>
    </row>
    <row r="62826" spans="39:39">
      <c r="AM62826" s="445"/>
    </row>
    <row r="62827" spans="39:39">
      <c r="AM62827" s="445"/>
    </row>
    <row r="62828" spans="39:39">
      <c r="AM62828" s="445"/>
    </row>
    <row r="62829" spans="39:39">
      <c r="AM62829" s="445"/>
    </row>
    <row r="62830" spans="39:39">
      <c r="AM62830" s="445"/>
    </row>
    <row r="62831" spans="39:39">
      <c r="AM62831" s="445"/>
    </row>
    <row r="62832" spans="39:39">
      <c r="AM62832" s="445"/>
    </row>
    <row r="62833" spans="39:39">
      <c r="AM62833" s="445"/>
    </row>
    <row r="62834" spans="39:39">
      <c r="AM62834" s="445"/>
    </row>
    <row r="62835" spans="39:39">
      <c r="AM62835" s="445"/>
    </row>
    <row r="62836" spans="39:39">
      <c r="AM62836" s="445"/>
    </row>
    <row r="62837" spans="39:39">
      <c r="AM62837" s="445"/>
    </row>
    <row r="62838" spans="39:39">
      <c r="AM62838" s="445"/>
    </row>
    <row r="62839" spans="39:39">
      <c r="AM62839" s="445"/>
    </row>
    <row r="62840" spans="39:39">
      <c r="AM62840" s="445"/>
    </row>
    <row r="62841" spans="39:39">
      <c r="AM62841" s="445"/>
    </row>
    <row r="62842" spans="39:39">
      <c r="AM62842" s="445"/>
    </row>
    <row r="62843" spans="39:39">
      <c r="AM62843" s="445"/>
    </row>
    <row r="62844" spans="39:39">
      <c r="AM62844" s="445"/>
    </row>
    <row r="62845" spans="39:39">
      <c r="AM62845" s="445"/>
    </row>
    <row r="62846" spans="39:39">
      <c r="AM62846" s="445"/>
    </row>
    <row r="62847" spans="39:39">
      <c r="AM62847" s="445"/>
    </row>
    <row r="62848" spans="39:39">
      <c r="AM62848" s="445"/>
    </row>
    <row r="62849" spans="39:39">
      <c r="AM62849" s="445"/>
    </row>
    <row r="62850" spans="39:39">
      <c r="AM62850" s="445"/>
    </row>
    <row r="62851" spans="39:39">
      <c r="AM62851" s="445"/>
    </row>
    <row r="62852" spans="39:39">
      <c r="AM62852" s="445"/>
    </row>
    <row r="62853" spans="39:39">
      <c r="AM62853" s="445"/>
    </row>
    <row r="62854" spans="39:39">
      <c r="AM62854" s="445"/>
    </row>
    <row r="62855" spans="39:39">
      <c r="AM62855" s="445"/>
    </row>
    <row r="62856" spans="39:39">
      <c r="AM62856" s="445"/>
    </row>
    <row r="62857" spans="39:39">
      <c r="AM62857" s="445"/>
    </row>
    <row r="62858" spans="39:39">
      <c r="AM62858" s="445"/>
    </row>
    <row r="62859" spans="39:39">
      <c r="AM62859" s="445"/>
    </row>
    <row r="62860" spans="39:39">
      <c r="AM62860" s="445"/>
    </row>
    <row r="62861" spans="39:39">
      <c r="AM62861" s="445"/>
    </row>
    <row r="62862" spans="39:39">
      <c r="AM62862" s="445"/>
    </row>
    <row r="62863" spans="39:39">
      <c r="AM62863" s="445"/>
    </row>
    <row r="62864" spans="39:39">
      <c r="AM62864" s="445"/>
    </row>
    <row r="62865" spans="39:39">
      <c r="AM62865" s="445"/>
    </row>
    <row r="62866" spans="39:39">
      <c r="AM62866" s="445"/>
    </row>
    <row r="62867" spans="39:39">
      <c r="AM62867" s="445"/>
    </row>
    <row r="62868" spans="39:39">
      <c r="AM62868" s="445"/>
    </row>
    <row r="62869" spans="39:39">
      <c r="AM62869" s="445"/>
    </row>
    <row r="62870" spans="39:39">
      <c r="AM62870" s="445"/>
    </row>
    <row r="62871" spans="39:39">
      <c r="AM62871" s="445"/>
    </row>
    <row r="62872" spans="39:39">
      <c r="AM62872" s="445"/>
    </row>
    <row r="62873" spans="39:39">
      <c r="AM62873" s="445"/>
    </row>
    <row r="62874" spans="39:39">
      <c r="AM62874" s="445"/>
    </row>
    <row r="62875" spans="39:39">
      <c r="AM62875" s="445"/>
    </row>
    <row r="62876" spans="39:39">
      <c r="AM62876" s="445"/>
    </row>
    <row r="62877" spans="39:39">
      <c r="AM62877" s="445"/>
    </row>
    <row r="62878" spans="39:39">
      <c r="AM62878" s="445"/>
    </row>
    <row r="62879" spans="39:39">
      <c r="AM62879" s="445"/>
    </row>
    <row r="62880" spans="39:39">
      <c r="AM62880" s="445"/>
    </row>
    <row r="62881" spans="39:39">
      <c r="AM62881" s="445"/>
    </row>
    <row r="62882" spans="39:39">
      <c r="AM62882" s="445"/>
    </row>
    <row r="62883" spans="39:39">
      <c r="AM62883" s="445"/>
    </row>
    <row r="62884" spans="39:39">
      <c r="AM62884" s="445"/>
    </row>
    <row r="62885" spans="39:39">
      <c r="AM62885" s="445"/>
    </row>
    <row r="62886" spans="39:39">
      <c r="AM62886" s="445"/>
    </row>
    <row r="62887" spans="39:39">
      <c r="AM62887" s="445"/>
    </row>
    <row r="62888" spans="39:39">
      <c r="AM62888" s="445"/>
    </row>
    <row r="62889" spans="39:39">
      <c r="AM62889" s="445"/>
    </row>
    <row r="62890" spans="39:39">
      <c r="AM62890" s="445"/>
    </row>
    <row r="62891" spans="39:39">
      <c r="AM62891" s="445"/>
    </row>
    <row r="62892" spans="39:39">
      <c r="AM62892" s="445"/>
    </row>
    <row r="62893" spans="39:39">
      <c r="AM62893" s="445"/>
    </row>
    <row r="62894" spans="39:39">
      <c r="AM62894" s="445"/>
    </row>
    <row r="62895" spans="39:39">
      <c r="AM62895" s="445"/>
    </row>
    <row r="62896" spans="39:39">
      <c r="AM62896" s="445"/>
    </row>
    <row r="62897" spans="39:39">
      <c r="AM62897" s="445"/>
    </row>
    <row r="62898" spans="39:39">
      <c r="AM62898" s="445"/>
    </row>
    <row r="62899" spans="39:39">
      <c r="AM62899" s="445"/>
    </row>
    <row r="62900" spans="39:39">
      <c r="AM62900" s="445"/>
    </row>
    <row r="62901" spans="39:39">
      <c r="AM62901" s="445"/>
    </row>
    <row r="62902" spans="39:39">
      <c r="AM62902" s="445"/>
    </row>
    <row r="62903" spans="39:39">
      <c r="AM62903" s="445"/>
    </row>
    <row r="62904" spans="39:39">
      <c r="AM62904" s="445"/>
    </row>
    <row r="62905" spans="39:39">
      <c r="AM62905" s="445"/>
    </row>
    <row r="62906" spans="39:39">
      <c r="AM62906" s="445"/>
    </row>
    <row r="62907" spans="39:39">
      <c r="AM62907" s="445"/>
    </row>
    <row r="62908" spans="39:39">
      <c r="AM62908" s="445"/>
    </row>
    <row r="62909" spans="39:39">
      <c r="AM62909" s="445"/>
    </row>
    <row r="62910" spans="39:39">
      <c r="AM62910" s="445"/>
    </row>
    <row r="62911" spans="39:39">
      <c r="AM62911" s="445"/>
    </row>
    <row r="62912" spans="39:39">
      <c r="AM62912" s="445"/>
    </row>
    <row r="62913" spans="39:39">
      <c r="AM62913" s="445"/>
    </row>
    <row r="62914" spans="39:39">
      <c r="AM62914" s="445"/>
    </row>
    <row r="62915" spans="39:39">
      <c r="AM62915" s="445"/>
    </row>
    <row r="62916" spans="39:39">
      <c r="AM62916" s="445"/>
    </row>
    <row r="62917" spans="39:39">
      <c r="AM62917" s="445"/>
    </row>
    <row r="62918" spans="39:39">
      <c r="AM62918" s="445"/>
    </row>
    <row r="62919" spans="39:39">
      <c r="AM62919" s="445"/>
    </row>
    <row r="62920" spans="39:39">
      <c r="AM62920" s="445"/>
    </row>
    <row r="62921" spans="39:39">
      <c r="AM62921" s="445"/>
    </row>
    <row r="62922" spans="39:39">
      <c r="AM62922" s="445"/>
    </row>
    <row r="62923" spans="39:39">
      <c r="AM62923" s="445"/>
    </row>
    <row r="62924" spans="39:39">
      <c r="AM62924" s="445"/>
    </row>
    <row r="62925" spans="39:39">
      <c r="AM62925" s="445"/>
    </row>
    <row r="62926" spans="39:39">
      <c r="AM62926" s="445"/>
    </row>
    <row r="62927" spans="39:39">
      <c r="AM62927" s="445"/>
    </row>
    <row r="62928" spans="39:39">
      <c r="AM62928" s="445"/>
    </row>
    <row r="62929" spans="39:39">
      <c r="AM62929" s="445"/>
    </row>
    <row r="62930" spans="39:39">
      <c r="AM62930" s="445"/>
    </row>
    <row r="62931" spans="39:39">
      <c r="AM62931" s="445"/>
    </row>
    <row r="62932" spans="39:39">
      <c r="AM62932" s="445"/>
    </row>
    <row r="62933" spans="39:39">
      <c r="AM62933" s="445"/>
    </row>
    <row r="62934" spans="39:39">
      <c r="AM62934" s="445"/>
    </row>
    <row r="62935" spans="39:39">
      <c r="AM62935" s="445"/>
    </row>
    <row r="62936" spans="39:39">
      <c r="AM62936" s="445"/>
    </row>
    <row r="62937" spans="39:39">
      <c r="AM62937" s="445"/>
    </row>
    <row r="62938" spans="39:39">
      <c r="AM62938" s="445"/>
    </row>
    <row r="62939" spans="39:39">
      <c r="AM62939" s="445"/>
    </row>
    <row r="62940" spans="39:39">
      <c r="AM62940" s="445"/>
    </row>
    <row r="62941" spans="39:39">
      <c r="AM62941" s="445"/>
    </row>
    <row r="62942" spans="39:39">
      <c r="AM62942" s="445"/>
    </row>
    <row r="62943" spans="39:39">
      <c r="AM62943" s="445"/>
    </row>
    <row r="62944" spans="39:39">
      <c r="AM62944" s="445"/>
    </row>
    <row r="62945" spans="39:39">
      <c r="AM62945" s="445"/>
    </row>
    <row r="62946" spans="39:39">
      <c r="AM62946" s="445"/>
    </row>
    <row r="62947" spans="39:39">
      <c r="AM62947" s="445"/>
    </row>
    <row r="62948" spans="39:39">
      <c r="AM62948" s="445"/>
    </row>
    <row r="62949" spans="39:39">
      <c r="AM62949" s="445"/>
    </row>
    <row r="62950" spans="39:39">
      <c r="AM62950" s="445"/>
    </row>
    <row r="62951" spans="39:39">
      <c r="AM62951" s="445"/>
    </row>
    <row r="62952" spans="39:39">
      <c r="AM62952" s="445"/>
    </row>
    <row r="62953" spans="39:39">
      <c r="AM62953" s="445"/>
    </row>
    <row r="62954" spans="39:39">
      <c r="AM62954" s="445"/>
    </row>
    <row r="62955" spans="39:39">
      <c r="AM62955" s="445"/>
    </row>
    <row r="62956" spans="39:39">
      <c r="AM62956" s="445"/>
    </row>
    <row r="62957" spans="39:39">
      <c r="AM62957" s="445"/>
    </row>
    <row r="62958" spans="39:39">
      <c r="AM62958" s="445"/>
    </row>
    <row r="62959" spans="39:39">
      <c r="AM62959" s="445"/>
    </row>
    <row r="62960" spans="39:39">
      <c r="AM62960" s="445"/>
    </row>
    <row r="62961" spans="39:39">
      <c r="AM62961" s="445"/>
    </row>
    <row r="62962" spans="39:39">
      <c r="AM62962" s="445"/>
    </row>
    <row r="62963" spans="39:39">
      <c r="AM62963" s="445"/>
    </row>
    <row r="62964" spans="39:39">
      <c r="AM62964" s="445"/>
    </row>
    <row r="62965" spans="39:39">
      <c r="AM62965" s="445"/>
    </row>
    <row r="62966" spans="39:39">
      <c r="AM62966" s="445"/>
    </row>
    <row r="62967" spans="39:39">
      <c r="AM62967" s="445"/>
    </row>
    <row r="62968" spans="39:39">
      <c r="AM62968" s="445"/>
    </row>
    <row r="62969" spans="39:39">
      <c r="AM62969" s="445"/>
    </row>
    <row r="62970" spans="39:39">
      <c r="AM62970" s="445"/>
    </row>
    <row r="62971" spans="39:39">
      <c r="AM62971" s="445"/>
    </row>
    <row r="62972" spans="39:39">
      <c r="AM62972" s="445"/>
    </row>
    <row r="62973" spans="39:39">
      <c r="AM62973" s="445"/>
    </row>
    <row r="62974" spans="39:39">
      <c r="AM62974" s="445"/>
    </row>
    <row r="62975" spans="39:39">
      <c r="AM62975" s="445"/>
    </row>
    <row r="62976" spans="39:39">
      <c r="AM62976" s="445"/>
    </row>
    <row r="62977" spans="39:39">
      <c r="AM62977" s="445"/>
    </row>
    <row r="62978" spans="39:39">
      <c r="AM62978" s="445"/>
    </row>
    <row r="62979" spans="39:39">
      <c r="AM62979" s="445"/>
    </row>
    <row r="62980" spans="39:39">
      <c r="AM62980" s="445"/>
    </row>
    <row r="62981" spans="39:39">
      <c r="AM62981" s="445"/>
    </row>
    <row r="62982" spans="39:39">
      <c r="AM62982" s="445"/>
    </row>
    <row r="62983" spans="39:39">
      <c r="AM62983" s="445"/>
    </row>
    <row r="62984" spans="39:39">
      <c r="AM62984" s="445"/>
    </row>
    <row r="62985" spans="39:39">
      <c r="AM62985" s="445"/>
    </row>
    <row r="62986" spans="39:39">
      <c r="AM62986" s="445"/>
    </row>
    <row r="62987" spans="39:39">
      <c r="AM62987" s="445"/>
    </row>
    <row r="62988" spans="39:39">
      <c r="AM62988" s="445"/>
    </row>
    <row r="62989" spans="39:39">
      <c r="AM62989" s="445"/>
    </row>
    <row r="62990" spans="39:39">
      <c r="AM62990" s="445"/>
    </row>
    <row r="62991" spans="39:39">
      <c r="AM62991" s="445"/>
    </row>
    <row r="62992" spans="39:39">
      <c r="AM62992" s="445"/>
    </row>
    <row r="62993" spans="39:39">
      <c r="AM62993" s="445"/>
    </row>
    <row r="62994" spans="39:39">
      <c r="AM62994" s="445"/>
    </row>
    <row r="62995" spans="39:39">
      <c r="AM62995" s="445"/>
    </row>
    <row r="62996" spans="39:39">
      <c r="AM62996" s="445"/>
    </row>
    <row r="62997" spans="39:39">
      <c r="AM62997" s="445"/>
    </row>
    <row r="62998" spans="39:39">
      <c r="AM62998" s="445"/>
    </row>
    <row r="62999" spans="39:39">
      <c r="AM62999" s="445"/>
    </row>
    <row r="63000" spans="39:39">
      <c r="AM63000" s="445"/>
    </row>
    <row r="63001" spans="39:39">
      <c r="AM63001" s="445"/>
    </row>
    <row r="63002" spans="39:39">
      <c r="AM63002" s="445"/>
    </row>
    <row r="63003" spans="39:39">
      <c r="AM63003" s="445"/>
    </row>
    <row r="63004" spans="39:39">
      <c r="AM63004" s="445"/>
    </row>
    <row r="63005" spans="39:39">
      <c r="AM63005" s="445"/>
    </row>
    <row r="63006" spans="39:39">
      <c r="AM63006" s="445"/>
    </row>
    <row r="63007" spans="39:39">
      <c r="AM63007" s="445"/>
    </row>
    <row r="63008" spans="39:39">
      <c r="AM63008" s="445"/>
    </row>
    <row r="63009" spans="39:39">
      <c r="AM63009" s="445"/>
    </row>
    <row r="63010" spans="39:39">
      <c r="AM63010" s="445"/>
    </row>
    <row r="63011" spans="39:39">
      <c r="AM63011" s="445"/>
    </row>
    <row r="63012" spans="39:39">
      <c r="AM63012" s="445"/>
    </row>
    <row r="63013" spans="39:39">
      <c r="AM63013" s="445"/>
    </row>
    <row r="63014" spans="39:39">
      <c r="AM63014" s="445"/>
    </row>
    <row r="63015" spans="39:39">
      <c r="AM63015" s="445"/>
    </row>
    <row r="63016" spans="39:39">
      <c r="AM63016" s="445"/>
    </row>
    <row r="63017" spans="39:39">
      <c r="AM63017" s="445"/>
    </row>
    <row r="63018" spans="39:39">
      <c r="AM63018" s="445"/>
    </row>
    <row r="63019" spans="39:39">
      <c r="AM63019" s="445"/>
    </row>
    <row r="63020" spans="39:39">
      <c r="AM63020" s="445"/>
    </row>
    <row r="63021" spans="39:39">
      <c r="AM63021" s="445"/>
    </row>
    <row r="63022" spans="39:39">
      <c r="AM63022" s="445"/>
    </row>
    <row r="63023" spans="39:39">
      <c r="AM63023" s="445"/>
    </row>
    <row r="63024" spans="39:39">
      <c r="AM63024" s="445"/>
    </row>
    <row r="63025" spans="39:39">
      <c r="AM63025" s="445"/>
    </row>
    <row r="63026" spans="39:39">
      <c r="AM63026" s="445"/>
    </row>
    <row r="63027" spans="39:39">
      <c r="AM63027" s="445"/>
    </row>
    <row r="63028" spans="39:39">
      <c r="AM63028" s="445"/>
    </row>
    <row r="63029" spans="39:39">
      <c r="AM63029" s="445"/>
    </row>
    <row r="63030" spans="39:39">
      <c r="AM63030" s="445"/>
    </row>
    <row r="63031" spans="39:39">
      <c r="AM63031" s="445"/>
    </row>
    <row r="63032" spans="39:39">
      <c r="AM63032" s="445"/>
    </row>
    <row r="63033" spans="39:39">
      <c r="AM63033" s="445"/>
    </row>
    <row r="63034" spans="39:39">
      <c r="AM63034" s="445"/>
    </row>
    <row r="63035" spans="39:39">
      <c r="AM63035" s="445"/>
    </row>
    <row r="63036" spans="39:39">
      <c r="AM63036" s="445"/>
    </row>
    <row r="63037" spans="39:39">
      <c r="AM63037" s="445"/>
    </row>
    <row r="63038" spans="39:39">
      <c r="AM63038" s="445"/>
    </row>
    <row r="63039" spans="39:39">
      <c r="AM63039" s="445"/>
    </row>
    <row r="63040" spans="39:39">
      <c r="AM63040" s="445"/>
    </row>
    <row r="63041" spans="39:39">
      <c r="AM63041" s="445"/>
    </row>
    <row r="63042" spans="39:39">
      <c r="AM63042" s="445"/>
    </row>
    <row r="63043" spans="39:39">
      <c r="AM63043" s="445"/>
    </row>
    <row r="63044" spans="39:39">
      <c r="AM63044" s="445"/>
    </row>
    <row r="63045" spans="39:39">
      <c r="AM63045" s="445"/>
    </row>
    <row r="63046" spans="39:39">
      <c r="AM63046" s="445"/>
    </row>
    <row r="63047" spans="39:39">
      <c r="AM63047" s="445"/>
    </row>
    <row r="63048" spans="39:39">
      <c r="AM63048" s="445"/>
    </row>
    <row r="63049" spans="39:39">
      <c r="AM63049" s="445"/>
    </row>
    <row r="63050" spans="39:39">
      <c r="AM63050" s="445"/>
    </row>
    <row r="63051" spans="39:39">
      <c r="AM63051" s="445"/>
    </row>
    <row r="63052" spans="39:39">
      <c r="AM63052" s="445"/>
    </row>
    <row r="63053" spans="39:39">
      <c r="AM63053" s="445"/>
    </row>
    <row r="63054" spans="39:39">
      <c r="AM63054" s="445"/>
    </row>
    <row r="63055" spans="39:39">
      <c r="AM63055" s="445"/>
    </row>
    <row r="63056" spans="39:39">
      <c r="AM63056" s="445"/>
    </row>
    <row r="63057" spans="39:39">
      <c r="AM63057" s="445"/>
    </row>
    <row r="63058" spans="39:39">
      <c r="AM63058" s="445"/>
    </row>
    <row r="63059" spans="39:39">
      <c r="AM63059" s="445"/>
    </row>
    <row r="63060" spans="39:39">
      <c r="AM63060" s="445"/>
    </row>
    <row r="63061" spans="39:39">
      <c r="AM63061" s="445"/>
    </row>
    <row r="63062" spans="39:39">
      <c r="AM63062" s="445"/>
    </row>
    <row r="63063" spans="39:39">
      <c r="AM63063" s="445"/>
    </row>
    <row r="63064" spans="39:39">
      <c r="AM63064" s="445"/>
    </row>
    <row r="63065" spans="39:39">
      <c r="AM63065" s="445"/>
    </row>
    <row r="63066" spans="39:39">
      <c r="AM63066" s="445"/>
    </row>
    <row r="63067" spans="39:39">
      <c r="AM63067" s="445"/>
    </row>
    <row r="63068" spans="39:39">
      <c r="AM63068" s="445"/>
    </row>
    <row r="63069" spans="39:39">
      <c r="AM63069" s="445"/>
    </row>
    <row r="63070" spans="39:39">
      <c r="AM63070" s="445"/>
    </row>
    <row r="63071" spans="39:39">
      <c r="AM63071" s="445"/>
    </row>
    <row r="63072" spans="39:39">
      <c r="AM63072" s="445"/>
    </row>
    <row r="63073" spans="39:39">
      <c r="AM63073" s="445"/>
    </row>
    <row r="63074" spans="39:39">
      <c r="AM63074" s="445"/>
    </row>
    <row r="63075" spans="39:39">
      <c r="AM63075" s="445"/>
    </row>
    <row r="63076" spans="39:39">
      <c r="AM63076" s="445"/>
    </row>
    <row r="63077" spans="39:39">
      <c r="AM63077" s="445"/>
    </row>
    <row r="63078" spans="39:39">
      <c r="AM63078" s="445"/>
    </row>
    <row r="63079" spans="39:39">
      <c r="AM63079" s="445"/>
    </row>
    <row r="63080" spans="39:39">
      <c r="AM63080" s="445"/>
    </row>
    <row r="63081" spans="39:39">
      <c r="AM63081" s="445"/>
    </row>
    <row r="63082" spans="39:39">
      <c r="AM63082" s="445"/>
    </row>
    <row r="63083" spans="39:39">
      <c r="AM63083" s="445"/>
    </row>
    <row r="63084" spans="39:39">
      <c r="AM63084" s="445"/>
    </row>
    <row r="63085" spans="39:39">
      <c r="AM63085" s="445"/>
    </row>
    <row r="63086" spans="39:39">
      <c r="AM63086" s="445"/>
    </row>
    <row r="63087" spans="39:39">
      <c r="AM63087" s="445"/>
    </row>
    <row r="63088" spans="39:39">
      <c r="AM63088" s="445"/>
    </row>
    <row r="63089" spans="39:39">
      <c r="AM63089" s="445"/>
    </row>
    <row r="63090" spans="39:39">
      <c r="AM63090" s="445"/>
    </row>
    <row r="63091" spans="39:39">
      <c r="AM63091" s="445"/>
    </row>
    <row r="63092" spans="39:39">
      <c r="AM63092" s="445"/>
    </row>
    <row r="63093" spans="39:39">
      <c r="AM63093" s="445"/>
    </row>
    <row r="63094" spans="39:39">
      <c r="AM63094" s="445"/>
    </row>
    <row r="63095" spans="39:39">
      <c r="AM63095" s="445"/>
    </row>
    <row r="63096" spans="39:39">
      <c r="AM63096" s="445"/>
    </row>
    <row r="63097" spans="39:39">
      <c r="AM63097" s="445"/>
    </row>
    <row r="63098" spans="39:39">
      <c r="AM63098" s="445"/>
    </row>
    <row r="63099" spans="39:39">
      <c r="AM63099" s="445"/>
    </row>
    <row r="63100" spans="39:39">
      <c r="AM63100" s="445"/>
    </row>
    <row r="63101" spans="39:39">
      <c r="AM63101" s="445"/>
    </row>
    <row r="63102" spans="39:39">
      <c r="AM63102" s="445"/>
    </row>
    <row r="63103" spans="39:39">
      <c r="AM63103" s="445"/>
    </row>
    <row r="63104" spans="39:39">
      <c r="AM63104" s="445"/>
    </row>
    <row r="63105" spans="39:39">
      <c r="AM63105" s="445"/>
    </row>
    <row r="63106" spans="39:39">
      <c r="AM63106" s="445"/>
    </row>
    <row r="63107" spans="39:39">
      <c r="AM63107" s="445"/>
    </row>
    <row r="63108" spans="39:39">
      <c r="AM63108" s="445"/>
    </row>
    <row r="63109" spans="39:39">
      <c r="AM63109" s="445"/>
    </row>
    <row r="63110" spans="39:39">
      <c r="AM63110" s="445"/>
    </row>
    <row r="63111" spans="39:39">
      <c r="AM63111" s="445"/>
    </row>
    <row r="63112" spans="39:39">
      <c r="AM63112" s="445"/>
    </row>
    <row r="63113" spans="39:39">
      <c r="AM63113" s="445"/>
    </row>
    <row r="63114" spans="39:39">
      <c r="AM63114" s="445"/>
    </row>
    <row r="63115" spans="39:39">
      <c r="AM63115" s="445"/>
    </row>
    <row r="63116" spans="39:39">
      <c r="AM63116" s="445"/>
    </row>
    <row r="63117" spans="39:39">
      <c r="AM63117" s="445"/>
    </row>
    <row r="63118" spans="39:39">
      <c r="AM63118" s="445"/>
    </row>
    <row r="63119" spans="39:39">
      <c r="AM63119" s="445"/>
    </row>
    <row r="63120" spans="39:39">
      <c r="AM63120" s="445"/>
    </row>
    <row r="63121" spans="39:39">
      <c r="AM63121" s="445"/>
    </row>
    <row r="63122" spans="39:39">
      <c r="AM63122" s="445"/>
    </row>
    <row r="63123" spans="39:39">
      <c r="AM63123" s="445"/>
    </row>
    <row r="63124" spans="39:39">
      <c r="AM63124" s="445"/>
    </row>
    <row r="63125" spans="39:39">
      <c r="AM63125" s="445"/>
    </row>
    <row r="63126" spans="39:39">
      <c r="AM63126" s="445"/>
    </row>
    <row r="63127" spans="39:39">
      <c r="AM63127" s="445"/>
    </row>
    <row r="63128" spans="39:39">
      <c r="AM63128" s="445"/>
    </row>
    <row r="63129" spans="39:39">
      <c r="AM63129" s="445"/>
    </row>
    <row r="63130" spans="39:39">
      <c r="AM63130" s="445"/>
    </row>
    <row r="63131" spans="39:39">
      <c r="AM63131" s="445"/>
    </row>
    <row r="63132" spans="39:39">
      <c r="AM63132" s="445"/>
    </row>
    <row r="63133" spans="39:39">
      <c r="AM63133" s="445"/>
    </row>
    <row r="63134" spans="39:39">
      <c r="AM63134" s="445"/>
    </row>
    <row r="63135" spans="39:39">
      <c r="AM63135" s="445"/>
    </row>
    <row r="63136" spans="39:39">
      <c r="AM63136" s="445"/>
    </row>
    <row r="63137" spans="39:39">
      <c r="AM63137" s="445"/>
    </row>
    <row r="63138" spans="39:39">
      <c r="AM63138" s="445"/>
    </row>
    <row r="63139" spans="39:39">
      <c r="AM63139" s="445"/>
    </row>
    <row r="63140" spans="39:39">
      <c r="AM63140" s="445"/>
    </row>
    <row r="63141" spans="39:39">
      <c r="AM63141" s="445"/>
    </row>
    <row r="63142" spans="39:39">
      <c r="AM63142" s="445"/>
    </row>
    <row r="63143" spans="39:39">
      <c r="AM63143" s="445"/>
    </row>
    <row r="63144" spans="39:39">
      <c r="AM63144" s="445"/>
    </row>
    <row r="63145" spans="39:39">
      <c r="AM63145" s="445"/>
    </row>
    <row r="63146" spans="39:39">
      <c r="AM63146" s="445"/>
    </row>
    <row r="63147" spans="39:39">
      <c r="AM63147" s="445"/>
    </row>
    <row r="63148" spans="39:39">
      <c r="AM63148" s="445"/>
    </row>
    <row r="63149" spans="39:39">
      <c r="AM63149" s="445"/>
    </row>
    <row r="63150" spans="39:39">
      <c r="AM63150" s="445"/>
    </row>
    <row r="63151" spans="39:39">
      <c r="AM63151" s="445"/>
    </row>
    <row r="63152" spans="39:39">
      <c r="AM63152" s="445"/>
    </row>
    <row r="63153" spans="39:39">
      <c r="AM63153" s="445"/>
    </row>
    <row r="63154" spans="39:39">
      <c r="AM63154" s="445"/>
    </row>
    <row r="63155" spans="39:39">
      <c r="AM63155" s="445"/>
    </row>
    <row r="63156" spans="39:39">
      <c r="AM63156" s="445"/>
    </row>
    <row r="63157" spans="39:39">
      <c r="AM63157" s="445"/>
    </row>
    <row r="63158" spans="39:39">
      <c r="AM63158" s="445"/>
    </row>
    <row r="63159" spans="39:39">
      <c r="AM63159" s="445"/>
    </row>
    <row r="63160" spans="39:39">
      <c r="AM63160" s="445"/>
    </row>
    <row r="63161" spans="39:39">
      <c r="AM63161" s="445"/>
    </row>
    <row r="63162" spans="39:39">
      <c r="AM63162" s="445"/>
    </row>
    <row r="63163" spans="39:39">
      <c r="AM63163" s="445"/>
    </row>
    <row r="63164" spans="39:39">
      <c r="AM63164" s="445"/>
    </row>
    <row r="63165" spans="39:39">
      <c r="AM63165" s="445"/>
    </row>
    <row r="63166" spans="39:39">
      <c r="AM63166" s="445"/>
    </row>
    <row r="63167" spans="39:39">
      <c r="AM63167" s="445"/>
    </row>
    <row r="63168" spans="39:39">
      <c r="AM63168" s="445"/>
    </row>
    <row r="63169" spans="39:39">
      <c r="AM63169" s="445"/>
    </row>
    <row r="63170" spans="39:39">
      <c r="AM63170" s="445"/>
    </row>
    <row r="63171" spans="39:39">
      <c r="AM63171" s="445"/>
    </row>
    <row r="63172" spans="39:39">
      <c r="AM63172" s="445"/>
    </row>
    <row r="63173" spans="39:39">
      <c r="AM63173" s="445"/>
    </row>
    <row r="63174" spans="39:39">
      <c r="AM63174" s="445"/>
    </row>
    <row r="63175" spans="39:39">
      <c r="AM63175" s="445"/>
    </row>
    <row r="63176" spans="39:39">
      <c r="AM63176" s="445"/>
    </row>
    <row r="63177" spans="39:39">
      <c r="AM63177" s="445"/>
    </row>
    <row r="63178" spans="39:39">
      <c r="AM63178" s="445"/>
    </row>
    <row r="63179" spans="39:39">
      <c r="AM63179" s="445"/>
    </row>
    <row r="63180" spans="39:39">
      <c r="AM63180" s="445"/>
    </row>
    <row r="63181" spans="39:39">
      <c r="AM63181" s="445"/>
    </row>
    <row r="63182" spans="39:39">
      <c r="AM63182" s="445"/>
    </row>
    <row r="63183" spans="39:39">
      <c r="AM63183" s="445"/>
    </row>
    <row r="63184" spans="39:39">
      <c r="AM63184" s="445"/>
    </row>
    <row r="63185" spans="39:39">
      <c r="AM63185" s="445"/>
    </row>
    <row r="63186" spans="39:39">
      <c r="AM63186" s="445"/>
    </row>
    <row r="63187" spans="39:39">
      <c r="AM63187" s="445"/>
    </row>
    <row r="63188" spans="39:39">
      <c r="AM63188" s="445"/>
    </row>
    <row r="63189" spans="39:39">
      <c r="AM63189" s="445"/>
    </row>
    <row r="63190" spans="39:39">
      <c r="AM63190" s="445"/>
    </row>
    <row r="63191" spans="39:39">
      <c r="AM63191" s="445"/>
    </row>
    <row r="63192" spans="39:39">
      <c r="AM63192" s="445"/>
    </row>
    <row r="63193" spans="39:39">
      <c r="AM63193" s="445"/>
    </row>
    <row r="63194" spans="39:39">
      <c r="AM63194" s="445"/>
    </row>
    <row r="63195" spans="39:39">
      <c r="AM63195" s="445"/>
    </row>
    <row r="63196" spans="39:39">
      <c r="AM63196" s="445"/>
    </row>
    <row r="63197" spans="39:39">
      <c r="AM63197" s="445"/>
    </row>
    <row r="63198" spans="39:39">
      <c r="AM63198" s="445"/>
    </row>
    <row r="63199" spans="39:39">
      <c r="AM63199" s="445"/>
    </row>
    <row r="63200" spans="39:39">
      <c r="AM63200" s="445"/>
    </row>
    <row r="63201" spans="39:39">
      <c r="AM63201" s="445"/>
    </row>
    <row r="63202" spans="39:39">
      <c r="AM63202" s="445"/>
    </row>
    <row r="63203" spans="39:39">
      <c r="AM63203" s="445"/>
    </row>
    <row r="63204" spans="39:39">
      <c r="AM63204" s="445"/>
    </row>
    <row r="63205" spans="39:39">
      <c r="AM63205" s="445"/>
    </row>
    <row r="63206" spans="39:39">
      <c r="AM63206" s="445"/>
    </row>
    <row r="63207" spans="39:39">
      <c r="AM63207" s="445"/>
    </row>
    <row r="63208" spans="39:39">
      <c r="AM63208" s="445"/>
    </row>
    <row r="63209" spans="39:39">
      <c r="AM63209" s="445"/>
    </row>
    <row r="63210" spans="39:39">
      <c r="AM63210" s="445"/>
    </row>
    <row r="63211" spans="39:39">
      <c r="AM63211" s="445"/>
    </row>
    <row r="63212" spans="39:39">
      <c r="AM63212" s="445"/>
    </row>
    <row r="63213" spans="39:39">
      <c r="AM63213" s="445"/>
    </row>
    <row r="63214" spans="39:39">
      <c r="AM63214" s="445"/>
    </row>
    <row r="63215" spans="39:39">
      <c r="AM63215" s="445"/>
    </row>
    <row r="63216" spans="39:39">
      <c r="AM63216" s="445"/>
    </row>
    <row r="63217" spans="39:39">
      <c r="AM63217" s="445"/>
    </row>
    <row r="63218" spans="39:39">
      <c r="AM63218" s="445"/>
    </row>
    <row r="63219" spans="39:39">
      <c r="AM63219" s="445"/>
    </row>
    <row r="63220" spans="39:39">
      <c r="AM63220" s="445"/>
    </row>
    <row r="63221" spans="39:39">
      <c r="AM63221" s="445"/>
    </row>
    <row r="63222" spans="39:39">
      <c r="AM63222" s="445"/>
    </row>
    <row r="63223" spans="39:39">
      <c r="AM63223" s="445"/>
    </row>
    <row r="63224" spans="39:39">
      <c r="AM63224" s="445"/>
    </row>
    <row r="63225" spans="39:39">
      <c r="AM63225" s="445"/>
    </row>
    <row r="63226" spans="39:39">
      <c r="AM63226" s="445"/>
    </row>
    <row r="63227" spans="39:39">
      <c r="AM63227" s="445"/>
    </row>
    <row r="63228" spans="39:39">
      <c r="AM63228" s="445"/>
    </row>
    <row r="63229" spans="39:39">
      <c r="AM63229" s="445"/>
    </row>
    <row r="63230" spans="39:39">
      <c r="AM63230" s="445"/>
    </row>
    <row r="63231" spans="39:39">
      <c r="AM63231" s="445"/>
    </row>
    <row r="63232" spans="39:39">
      <c r="AM63232" s="445"/>
    </row>
    <row r="63233" spans="39:39">
      <c r="AM63233" s="445"/>
    </row>
    <row r="63234" spans="39:39">
      <c r="AM63234" s="445"/>
    </row>
    <row r="63235" spans="39:39">
      <c r="AM63235" s="445"/>
    </row>
    <row r="63236" spans="39:39">
      <c r="AM63236" s="445"/>
    </row>
    <row r="63237" spans="39:39">
      <c r="AM63237" s="445"/>
    </row>
    <row r="63238" spans="39:39">
      <c r="AM63238" s="445"/>
    </row>
    <row r="63239" spans="39:39">
      <c r="AM63239" s="445"/>
    </row>
    <row r="63240" spans="39:39">
      <c r="AM63240" s="445"/>
    </row>
    <row r="63241" spans="39:39">
      <c r="AM63241" s="445"/>
    </row>
    <row r="63242" spans="39:39">
      <c r="AM63242" s="445"/>
    </row>
    <row r="63243" spans="39:39">
      <c r="AM63243" s="445"/>
    </row>
    <row r="63244" spans="39:39">
      <c r="AM63244" s="445"/>
    </row>
    <row r="63245" spans="39:39">
      <c r="AM63245" s="445"/>
    </row>
    <row r="63246" spans="39:39">
      <c r="AM63246" s="445"/>
    </row>
    <row r="63247" spans="39:39">
      <c r="AM63247" s="445"/>
    </row>
    <row r="63248" spans="39:39">
      <c r="AM63248" s="445"/>
    </row>
    <row r="63249" spans="39:39">
      <c r="AM63249" s="445"/>
    </row>
    <row r="63250" spans="39:39">
      <c r="AM63250" s="445"/>
    </row>
    <row r="63251" spans="39:39">
      <c r="AM63251" s="445"/>
    </row>
    <row r="63252" spans="39:39">
      <c r="AM63252" s="445"/>
    </row>
    <row r="63253" spans="39:39">
      <c r="AM63253" s="445"/>
    </row>
    <row r="63254" spans="39:39">
      <c r="AM63254" s="445"/>
    </row>
    <row r="63255" spans="39:39">
      <c r="AM63255" s="445"/>
    </row>
    <row r="63256" spans="39:39">
      <c r="AM63256" s="445"/>
    </row>
    <row r="63257" spans="39:39">
      <c r="AM63257" s="445"/>
    </row>
    <row r="63258" spans="39:39">
      <c r="AM63258" s="445"/>
    </row>
    <row r="63259" spans="39:39">
      <c r="AM63259" s="445"/>
    </row>
    <row r="63260" spans="39:39">
      <c r="AM63260" s="445"/>
    </row>
    <row r="63261" spans="39:39">
      <c r="AM63261" s="445"/>
    </row>
    <row r="63262" spans="39:39">
      <c r="AM63262" s="445"/>
    </row>
    <row r="63263" spans="39:39">
      <c r="AM63263" s="445"/>
    </row>
    <row r="63264" spans="39:39">
      <c r="AM63264" s="445"/>
    </row>
    <row r="63265" spans="39:39">
      <c r="AM63265" s="445"/>
    </row>
    <row r="63266" spans="39:39">
      <c r="AM63266" s="445"/>
    </row>
    <row r="63267" spans="39:39">
      <c r="AM63267" s="445"/>
    </row>
    <row r="63268" spans="39:39">
      <c r="AM63268" s="445"/>
    </row>
    <row r="63269" spans="39:39">
      <c r="AM63269" s="445"/>
    </row>
    <row r="63270" spans="39:39">
      <c r="AM63270" s="445"/>
    </row>
    <row r="63271" spans="39:39">
      <c r="AM63271" s="445"/>
    </row>
    <row r="63272" spans="39:39">
      <c r="AM63272" s="445"/>
    </row>
    <row r="63273" spans="39:39">
      <c r="AM63273" s="445"/>
    </row>
    <row r="63274" spans="39:39">
      <c r="AM63274" s="445"/>
    </row>
    <row r="63275" spans="39:39">
      <c r="AM63275" s="445"/>
    </row>
    <row r="63276" spans="39:39">
      <c r="AM63276" s="445"/>
    </row>
    <row r="63277" spans="39:39">
      <c r="AM63277" s="445"/>
    </row>
    <row r="63278" spans="39:39">
      <c r="AM63278" s="445"/>
    </row>
    <row r="63279" spans="39:39">
      <c r="AM63279" s="445"/>
    </row>
    <row r="63280" spans="39:39">
      <c r="AM63280" s="445"/>
    </row>
    <row r="63281" spans="39:39">
      <c r="AM63281" s="445"/>
    </row>
    <row r="63282" spans="39:39">
      <c r="AM63282" s="445"/>
    </row>
    <row r="63283" spans="39:39">
      <c r="AM63283" s="445"/>
    </row>
    <row r="63284" spans="39:39">
      <c r="AM63284" s="445"/>
    </row>
    <row r="63285" spans="39:39">
      <c r="AM63285" s="445"/>
    </row>
    <row r="63286" spans="39:39">
      <c r="AM63286" s="445"/>
    </row>
    <row r="63287" spans="39:39">
      <c r="AM63287" s="445"/>
    </row>
    <row r="63288" spans="39:39">
      <c r="AM63288" s="445"/>
    </row>
    <row r="63289" spans="39:39">
      <c r="AM63289" s="445"/>
    </row>
    <row r="63290" spans="39:39">
      <c r="AM63290" s="445"/>
    </row>
    <row r="63291" spans="39:39">
      <c r="AM63291" s="445"/>
    </row>
    <row r="63292" spans="39:39">
      <c r="AM63292" s="445"/>
    </row>
    <row r="63293" spans="39:39">
      <c r="AM63293" s="445"/>
    </row>
    <row r="63294" spans="39:39">
      <c r="AM63294" s="445"/>
    </row>
    <row r="63295" spans="39:39">
      <c r="AM63295" s="445"/>
    </row>
    <row r="63296" spans="39:39">
      <c r="AM63296" s="445"/>
    </row>
    <row r="63297" spans="39:39">
      <c r="AM63297" s="445"/>
    </row>
    <row r="63298" spans="39:39">
      <c r="AM63298" s="445"/>
    </row>
    <row r="63299" spans="39:39">
      <c r="AM63299" s="445"/>
    </row>
    <row r="63300" spans="39:39">
      <c r="AM63300" s="445"/>
    </row>
    <row r="63301" spans="39:39">
      <c r="AM63301" s="445"/>
    </row>
    <row r="63302" spans="39:39">
      <c r="AM63302" s="445"/>
    </row>
    <row r="63303" spans="39:39">
      <c r="AM63303" s="445"/>
    </row>
    <row r="63304" spans="39:39">
      <c r="AM63304" s="445"/>
    </row>
    <row r="63305" spans="39:39">
      <c r="AM63305" s="445"/>
    </row>
    <row r="63306" spans="39:39">
      <c r="AM63306" s="445"/>
    </row>
    <row r="63307" spans="39:39">
      <c r="AM63307" s="445"/>
    </row>
    <row r="63308" spans="39:39">
      <c r="AM63308" s="445"/>
    </row>
    <row r="63309" spans="39:39">
      <c r="AM63309" s="445"/>
    </row>
    <row r="63310" spans="39:39">
      <c r="AM63310" s="445"/>
    </row>
    <row r="63311" spans="39:39">
      <c r="AM63311" s="445"/>
    </row>
    <row r="63312" spans="39:39">
      <c r="AM63312" s="445"/>
    </row>
    <row r="63313" spans="39:39">
      <c r="AM63313" s="445"/>
    </row>
    <row r="63314" spans="39:39">
      <c r="AM63314" s="445"/>
    </row>
    <row r="63315" spans="39:39">
      <c r="AM63315" s="445"/>
    </row>
    <row r="63316" spans="39:39">
      <c r="AM63316" s="445"/>
    </row>
    <row r="63317" spans="39:39">
      <c r="AM63317" s="445"/>
    </row>
    <row r="63318" spans="39:39">
      <c r="AM63318" s="445"/>
    </row>
    <row r="63319" spans="39:39">
      <c r="AM63319" s="445"/>
    </row>
    <row r="63320" spans="39:39">
      <c r="AM63320" s="445"/>
    </row>
    <row r="63321" spans="39:39">
      <c r="AM63321" s="445"/>
    </row>
    <row r="63322" spans="39:39">
      <c r="AM63322" s="445"/>
    </row>
    <row r="63323" spans="39:39">
      <c r="AM63323" s="445"/>
    </row>
    <row r="63324" spans="39:39">
      <c r="AM63324" s="445"/>
    </row>
    <row r="63325" spans="39:39">
      <c r="AM63325" s="445"/>
    </row>
    <row r="63326" spans="39:39">
      <c r="AM63326" s="445"/>
    </row>
    <row r="63327" spans="39:39">
      <c r="AM63327" s="445"/>
    </row>
    <row r="63328" spans="39:39">
      <c r="AM63328" s="445"/>
    </row>
    <row r="63329" spans="39:39">
      <c r="AM63329" s="445"/>
    </row>
    <row r="63330" spans="39:39">
      <c r="AM63330" s="445"/>
    </row>
    <row r="63331" spans="39:39">
      <c r="AM63331" s="445"/>
    </row>
    <row r="63332" spans="39:39">
      <c r="AM63332" s="445"/>
    </row>
    <row r="63333" spans="39:39">
      <c r="AM63333" s="445"/>
    </row>
    <row r="63334" spans="39:39">
      <c r="AM63334" s="445"/>
    </row>
    <row r="63335" spans="39:39">
      <c r="AM63335" s="445"/>
    </row>
    <row r="63336" spans="39:39">
      <c r="AM63336" s="445"/>
    </row>
    <row r="63337" spans="39:39">
      <c r="AM63337" s="445"/>
    </row>
    <row r="63338" spans="39:39">
      <c r="AM63338" s="445"/>
    </row>
    <row r="63339" spans="39:39">
      <c r="AM63339" s="445"/>
    </row>
    <row r="63340" spans="39:39">
      <c r="AM63340" s="445"/>
    </row>
    <row r="63341" spans="39:39">
      <c r="AM63341" s="445"/>
    </row>
    <row r="63342" spans="39:39">
      <c r="AM63342" s="445"/>
    </row>
    <row r="63343" spans="39:39">
      <c r="AM63343" s="445"/>
    </row>
    <row r="63344" spans="39:39">
      <c r="AM63344" s="445"/>
    </row>
    <row r="63345" spans="39:39">
      <c r="AM63345" s="445"/>
    </row>
    <row r="63346" spans="39:39">
      <c r="AM63346" s="445"/>
    </row>
    <row r="63347" spans="39:39">
      <c r="AM63347" s="445"/>
    </row>
    <row r="63348" spans="39:39">
      <c r="AM63348" s="445"/>
    </row>
    <row r="63349" spans="39:39">
      <c r="AM63349" s="445"/>
    </row>
    <row r="63350" spans="39:39">
      <c r="AM63350" s="445"/>
    </row>
    <row r="63351" spans="39:39">
      <c r="AM63351" s="445"/>
    </row>
    <row r="63352" spans="39:39">
      <c r="AM63352" s="445"/>
    </row>
    <row r="63353" spans="39:39">
      <c r="AM63353" s="445"/>
    </row>
    <row r="63354" spans="39:39">
      <c r="AM63354" s="445"/>
    </row>
    <row r="63355" spans="39:39">
      <c r="AM63355" s="445"/>
    </row>
    <row r="63356" spans="39:39">
      <c r="AM63356" s="445"/>
    </row>
    <row r="63357" spans="39:39">
      <c r="AM63357" s="445"/>
    </row>
    <row r="63358" spans="39:39">
      <c r="AM63358" s="445"/>
    </row>
    <row r="63359" spans="39:39">
      <c r="AM63359" s="445"/>
    </row>
    <row r="63360" spans="39:39">
      <c r="AM63360" s="445"/>
    </row>
    <row r="63361" spans="39:39">
      <c r="AM63361" s="445"/>
    </row>
    <row r="63362" spans="39:39">
      <c r="AM63362" s="445"/>
    </row>
    <row r="63363" spans="39:39">
      <c r="AM63363" s="445"/>
    </row>
    <row r="63364" spans="39:39">
      <c r="AM63364" s="445"/>
    </row>
    <row r="63365" spans="39:39">
      <c r="AM63365" s="445"/>
    </row>
    <row r="63366" spans="39:39">
      <c r="AM63366" s="445"/>
    </row>
    <row r="63367" spans="39:39">
      <c r="AM63367" s="445"/>
    </row>
    <row r="63368" spans="39:39">
      <c r="AM63368" s="445"/>
    </row>
    <row r="63369" spans="39:39">
      <c r="AM63369" s="445"/>
    </row>
    <row r="63370" spans="39:39">
      <c r="AM63370" s="445"/>
    </row>
    <row r="63371" spans="39:39">
      <c r="AM63371" s="445"/>
    </row>
    <row r="63372" spans="39:39">
      <c r="AM63372" s="445"/>
    </row>
    <row r="63373" spans="39:39">
      <c r="AM63373" s="445"/>
    </row>
    <row r="63374" spans="39:39">
      <c r="AM63374" s="445"/>
    </row>
    <row r="63375" spans="39:39">
      <c r="AM63375" s="445"/>
    </row>
    <row r="63376" spans="39:39">
      <c r="AM63376" s="445"/>
    </row>
    <row r="63377" spans="39:39">
      <c r="AM63377" s="445"/>
    </row>
    <row r="63378" spans="39:39">
      <c r="AM63378" s="445"/>
    </row>
    <row r="63379" spans="39:39">
      <c r="AM63379" s="445"/>
    </row>
    <row r="63380" spans="39:39">
      <c r="AM63380" s="445"/>
    </row>
    <row r="63381" spans="39:39">
      <c r="AM63381" s="445"/>
    </row>
    <row r="63382" spans="39:39">
      <c r="AM63382" s="445"/>
    </row>
    <row r="63383" spans="39:39">
      <c r="AM63383" s="445"/>
    </row>
    <row r="63384" spans="39:39">
      <c r="AM63384" s="445"/>
    </row>
    <row r="63385" spans="39:39">
      <c r="AM63385" s="445"/>
    </row>
    <row r="63386" spans="39:39">
      <c r="AM63386" s="445"/>
    </row>
    <row r="63387" spans="39:39">
      <c r="AM63387" s="445"/>
    </row>
    <row r="63388" spans="39:39">
      <c r="AM63388" s="445"/>
    </row>
    <row r="63389" spans="39:39">
      <c r="AM63389" s="445"/>
    </row>
    <row r="63390" spans="39:39">
      <c r="AM63390" s="445"/>
    </row>
    <row r="63391" spans="39:39">
      <c r="AM63391" s="445"/>
    </row>
    <row r="63392" spans="39:39">
      <c r="AM63392" s="445"/>
    </row>
    <row r="63393" spans="39:39">
      <c r="AM63393" s="445"/>
    </row>
    <row r="63394" spans="39:39">
      <c r="AM63394" s="445"/>
    </row>
    <row r="63395" spans="39:39">
      <c r="AM63395" s="445"/>
    </row>
    <row r="63396" spans="39:39">
      <c r="AM63396" s="445"/>
    </row>
    <row r="63397" spans="39:39">
      <c r="AM63397" s="445"/>
    </row>
    <row r="63398" spans="39:39">
      <c r="AM63398" s="445"/>
    </row>
    <row r="63399" spans="39:39">
      <c r="AM63399" s="445"/>
    </row>
    <row r="63400" spans="39:39">
      <c r="AM63400" s="445"/>
    </row>
    <row r="63401" spans="39:39">
      <c r="AM63401" s="445"/>
    </row>
    <row r="63402" spans="39:39">
      <c r="AM63402" s="445"/>
    </row>
    <row r="63403" spans="39:39">
      <c r="AM63403" s="445"/>
    </row>
    <row r="63404" spans="39:39">
      <c r="AM63404" s="445"/>
    </row>
    <row r="63405" spans="39:39">
      <c r="AM63405" s="445"/>
    </row>
    <row r="63406" spans="39:39">
      <c r="AM63406" s="445"/>
    </row>
    <row r="63407" spans="39:39">
      <c r="AM63407" s="445"/>
    </row>
    <row r="63408" spans="39:39">
      <c r="AM63408" s="445"/>
    </row>
    <row r="63409" spans="39:39">
      <c r="AM63409" s="445"/>
    </row>
    <row r="63410" spans="39:39">
      <c r="AM63410" s="445"/>
    </row>
    <row r="63411" spans="39:39">
      <c r="AM63411" s="445"/>
    </row>
    <row r="63412" spans="39:39">
      <c r="AM63412" s="445"/>
    </row>
    <row r="63413" spans="39:39">
      <c r="AM63413" s="445"/>
    </row>
    <row r="63414" spans="39:39">
      <c r="AM63414" s="445"/>
    </row>
    <row r="63415" spans="39:39">
      <c r="AM63415" s="445"/>
    </row>
    <row r="63416" spans="39:39">
      <c r="AM63416" s="445"/>
    </row>
    <row r="63417" spans="39:39">
      <c r="AM63417" s="445"/>
    </row>
    <row r="63418" spans="39:39">
      <c r="AM63418" s="445"/>
    </row>
    <row r="63419" spans="39:39">
      <c r="AM63419" s="445"/>
    </row>
    <row r="63420" spans="39:39">
      <c r="AM63420" s="445"/>
    </row>
    <row r="63421" spans="39:39">
      <c r="AM63421" s="445"/>
    </row>
    <row r="63422" spans="39:39">
      <c r="AM63422" s="445"/>
    </row>
    <row r="63423" spans="39:39">
      <c r="AM63423" s="445"/>
    </row>
    <row r="63424" spans="39:39">
      <c r="AM63424" s="445"/>
    </row>
    <row r="63425" spans="39:39">
      <c r="AM63425" s="445"/>
    </row>
    <row r="63426" spans="39:39">
      <c r="AM63426" s="445"/>
    </row>
    <row r="63427" spans="39:39">
      <c r="AM63427" s="445"/>
    </row>
    <row r="63428" spans="39:39">
      <c r="AM63428" s="445"/>
    </row>
    <row r="63429" spans="39:39">
      <c r="AM63429" s="445"/>
    </row>
    <row r="63430" spans="39:39">
      <c r="AM63430" s="445"/>
    </row>
    <row r="63431" spans="39:39">
      <c r="AM63431" s="445"/>
    </row>
    <row r="63432" spans="39:39">
      <c r="AM63432" s="445"/>
    </row>
    <row r="63433" spans="39:39">
      <c r="AM63433" s="445"/>
    </row>
    <row r="63434" spans="39:39">
      <c r="AM63434" s="445"/>
    </row>
    <row r="63435" spans="39:39">
      <c r="AM63435" s="445"/>
    </row>
    <row r="63436" spans="39:39">
      <c r="AM63436" s="445"/>
    </row>
    <row r="63437" spans="39:39">
      <c r="AM63437" s="445"/>
    </row>
    <row r="63438" spans="39:39">
      <c r="AM63438" s="445"/>
    </row>
    <row r="63439" spans="39:39">
      <c r="AM63439" s="445"/>
    </row>
    <row r="63440" spans="39:39">
      <c r="AM63440" s="445"/>
    </row>
    <row r="63441" spans="39:39">
      <c r="AM63441" s="445"/>
    </row>
    <row r="63442" spans="39:39">
      <c r="AM63442" s="445"/>
    </row>
    <row r="63443" spans="39:39">
      <c r="AM63443" s="445"/>
    </row>
    <row r="63444" spans="39:39">
      <c r="AM63444" s="445"/>
    </row>
    <row r="63445" spans="39:39">
      <c r="AM63445" s="445"/>
    </row>
    <row r="63446" spans="39:39">
      <c r="AM63446" s="445"/>
    </row>
    <row r="63447" spans="39:39">
      <c r="AM63447" s="445"/>
    </row>
    <row r="63448" spans="39:39">
      <c r="AM63448" s="445"/>
    </row>
    <row r="63449" spans="39:39">
      <c r="AM63449" s="445"/>
    </row>
    <row r="63450" spans="39:39">
      <c r="AM63450" s="445"/>
    </row>
    <row r="63451" spans="39:39">
      <c r="AM63451" s="445"/>
    </row>
    <row r="63452" spans="39:39">
      <c r="AM63452" s="445"/>
    </row>
    <row r="63453" spans="39:39">
      <c r="AM63453" s="445"/>
    </row>
    <row r="63454" spans="39:39">
      <c r="AM63454" s="445"/>
    </row>
    <row r="63455" spans="39:39">
      <c r="AM63455" s="445"/>
    </row>
    <row r="63456" spans="39:39">
      <c r="AM63456" s="445"/>
    </row>
    <row r="63457" spans="39:39">
      <c r="AM63457" s="445"/>
    </row>
    <row r="63458" spans="39:39">
      <c r="AM63458" s="445"/>
    </row>
    <row r="63459" spans="39:39">
      <c r="AM63459" s="445"/>
    </row>
    <row r="63460" spans="39:39">
      <c r="AM63460" s="445"/>
    </row>
    <row r="63461" spans="39:39">
      <c r="AM63461" s="445"/>
    </row>
    <row r="63462" spans="39:39">
      <c r="AM63462" s="445"/>
    </row>
    <row r="63463" spans="39:39">
      <c r="AM63463" s="445"/>
    </row>
    <row r="63464" spans="39:39">
      <c r="AM63464" s="445"/>
    </row>
    <row r="63465" spans="39:39">
      <c r="AM63465" s="445"/>
    </row>
    <row r="63466" spans="39:39">
      <c r="AM63466" s="445"/>
    </row>
    <row r="63467" spans="39:39">
      <c r="AM63467" s="445"/>
    </row>
    <row r="63468" spans="39:39">
      <c r="AM63468" s="445"/>
    </row>
    <row r="63469" spans="39:39">
      <c r="AM63469" s="445"/>
    </row>
    <row r="63470" spans="39:39">
      <c r="AM63470" s="445"/>
    </row>
    <row r="63471" spans="39:39">
      <c r="AM63471" s="445"/>
    </row>
    <row r="63472" spans="39:39">
      <c r="AM63472" s="445"/>
    </row>
    <row r="63473" spans="39:39">
      <c r="AM63473" s="445"/>
    </row>
    <row r="63474" spans="39:39">
      <c r="AM63474" s="445"/>
    </row>
    <row r="63475" spans="39:39">
      <c r="AM63475" s="445"/>
    </row>
    <row r="63476" spans="39:39">
      <c r="AM63476" s="445"/>
    </row>
    <row r="63477" spans="39:39">
      <c r="AM63477" s="445"/>
    </row>
    <row r="63478" spans="39:39">
      <c r="AM63478" s="445"/>
    </row>
    <row r="63479" spans="39:39">
      <c r="AM63479" s="445"/>
    </row>
    <row r="63480" spans="39:39">
      <c r="AM63480" s="445"/>
    </row>
    <row r="63481" spans="39:39">
      <c r="AM63481" s="445"/>
    </row>
    <row r="63482" spans="39:39">
      <c r="AM63482" s="445"/>
    </row>
    <row r="63483" spans="39:39">
      <c r="AM63483" s="445"/>
    </row>
    <row r="63484" spans="39:39">
      <c r="AM63484" s="445"/>
    </row>
    <row r="63485" spans="39:39">
      <c r="AM63485" s="445"/>
    </row>
    <row r="63486" spans="39:39">
      <c r="AM63486" s="445"/>
    </row>
    <row r="63487" spans="39:39">
      <c r="AM63487" s="445"/>
    </row>
    <row r="63488" spans="39:39">
      <c r="AM63488" s="445"/>
    </row>
    <row r="63489" spans="39:39">
      <c r="AM63489" s="445"/>
    </row>
    <row r="63490" spans="39:39">
      <c r="AM63490" s="445"/>
    </row>
    <row r="63491" spans="39:39">
      <c r="AM63491" s="445"/>
    </row>
    <row r="63492" spans="39:39">
      <c r="AM63492" s="445"/>
    </row>
    <row r="63493" spans="39:39">
      <c r="AM63493" s="445"/>
    </row>
    <row r="63494" spans="39:39">
      <c r="AM63494" s="445"/>
    </row>
    <row r="63495" spans="39:39">
      <c r="AM63495" s="445"/>
    </row>
    <row r="63496" spans="39:39">
      <c r="AM63496" s="445"/>
    </row>
    <row r="63497" spans="39:39">
      <c r="AM63497" s="445"/>
    </row>
    <row r="63498" spans="39:39">
      <c r="AM63498" s="445"/>
    </row>
    <row r="63499" spans="39:39">
      <c r="AM63499" s="445"/>
    </row>
    <row r="63500" spans="39:39">
      <c r="AM63500" s="445"/>
    </row>
    <row r="63501" spans="39:39">
      <c r="AM63501" s="445"/>
    </row>
    <row r="63502" spans="39:39">
      <c r="AM63502" s="445"/>
    </row>
    <row r="63503" spans="39:39">
      <c r="AM63503" s="445"/>
    </row>
    <row r="63504" spans="39:39">
      <c r="AM63504" s="445"/>
    </row>
    <row r="63505" spans="39:39">
      <c r="AM63505" s="445"/>
    </row>
    <row r="63506" spans="39:39">
      <c r="AM63506" s="445"/>
    </row>
    <row r="63507" spans="39:39">
      <c r="AM63507" s="445"/>
    </row>
    <row r="63508" spans="39:39">
      <c r="AM63508" s="445"/>
    </row>
    <row r="63509" spans="39:39">
      <c r="AM63509" s="445"/>
    </row>
    <row r="63510" spans="39:39">
      <c r="AM63510" s="445"/>
    </row>
    <row r="63511" spans="39:39">
      <c r="AM63511" s="445"/>
    </row>
    <row r="63512" spans="39:39">
      <c r="AM63512" s="445"/>
    </row>
    <row r="63513" spans="39:39">
      <c r="AM63513" s="445"/>
    </row>
    <row r="63514" spans="39:39">
      <c r="AM63514" s="445"/>
    </row>
    <row r="63515" spans="39:39">
      <c r="AM63515" s="445"/>
    </row>
    <row r="63516" spans="39:39">
      <c r="AM63516" s="445"/>
    </row>
    <row r="63517" spans="39:39">
      <c r="AM63517" s="445"/>
    </row>
    <row r="63518" spans="39:39">
      <c r="AM63518" s="445"/>
    </row>
    <row r="63519" spans="39:39">
      <c r="AM63519" s="445"/>
    </row>
    <row r="63520" spans="39:39">
      <c r="AM63520" s="445"/>
    </row>
    <row r="63521" spans="39:39">
      <c r="AM63521" s="445"/>
    </row>
    <row r="63522" spans="39:39">
      <c r="AM63522" s="445"/>
    </row>
    <row r="63523" spans="39:39">
      <c r="AM63523" s="445"/>
    </row>
    <row r="63524" spans="39:39">
      <c r="AM63524" s="445"/>
    </row>
    <row r="63525" spans="39:39">
      <c r="AM63525" s="445"/>
    </row>
    <row r="63526" spans="39:39">
      <c r="AM63526" s="445"/>
    </row>
    <row r="63527" spans="39:39">
      <c r="AM63527" s="445"/>
    </row>
    <row r="63528" spans="39:39">
      <c r="AM63528" s="445"/>
    </row>
    <row r="63529" spans="39:39">
      <c r="AM63529" s="445"/>
    </row>
    <row r="63530" spans="39:39">
      <c r="AM63530" s="445"/>
    </row>
    <row r="63531" spans="39:39">
      <c r="AM63531" s="445"/>
    </row>
    <row r="63532" spans="39:39">
      <c r="AM63532" s="445"/>
    </row>
    <row r="63533" spans="39:39">
      <c r="AM63533" s="445"/>
    </row>
    <row r="63534" spans="39:39">
      <c r="AM63534" s="445"/>
    </row>
    <row r="63535" spans="39:39">
      <c r="AM63535" s="445"/>
    </row>
    <row r="63536" spans="39:39">
      <c r="AM63536" s="445"/>
    </row>
    <row r="63537" spans="39:39">
      <c r="AM63537" s="445"/>
    </row>
    <row r="63538" spans="39:39">
      <c r="AM63538" s="445"/>
    </row>
    <row r="63539" spans="39:39">
      <c r="AM63539" s="445"/>
    </row>
    <row r="63540" spans="39:39">
      <c r="AM63540" s="445"/>
    </row>
    <row r="63541" spans="39:39">
      <c r="AM63541" s="445"/>
    </row>
    <row r="63542" spans="39:39">
      <c r="AM63542" s="445"/>
    </row>
    <row r="63543" spans="39:39">
      <c r="AM63543" s="445"/>
    </row>
    <row r="63544" spans="39:39">
      <c r="AM63544" s="445"/>
    </row>
    <row r="63545" spans="39:39">
      <c r="AM63545" s="445"/>
    </row>
    <row r="63546" spans="39:39">
      <c r="AM63546" s="445"/>
    </row>
    <row r="63547" spans="39:39">
      <c r="AM63547" s="445"/>
    </row>
    <row r="63548" spans="39:39">
      <c r="AM63548" s="445"/>
    </row>
    <row r="63549" spans="39:39">
      <c r="AM63549" s="445"/>
    </row>
    <row r="63550" spans="39:39">
      <c r="AM63550" s="445"/>
    </row>
    <row r="63551" spans="39:39">
      <c r="AM63551" s="445"/>
    </row>
    <row r="63552" spans="39:39">
      <c r="AM63552" s="445"/>
    </row>
    <row r="63553" spans="39:39">
      <c r="AM63553" s="445"/>
    </row>
    <row r="63554" spans="39:39">
      <c r="AM63554" s="445"/>
    </row>
    <row r="63555" spans="39:39">
      <c r="AM63555" s="445"/>
    </row>
    <row r="63556" spans="39:39">
      <c r="AM63556" s="445"/>
    </row>
    <row r="63557" spans="39:39">
      <c r="AM63557" s="445"/>
    </row>
    <row r="63558" spans="39:39">
      <c r="AM63558" s="445"/>
    </row>
    <row r="63559" spans="39:39">
      <c r="AM63559" s="445"/>
    </row>
    <row r="63560" spans="39:39">
      <c r="AM63560" s="445"/>
    </row>
    <row r="63561" spans="39:39">
      <c r="AM63561" s="445"/>
    </row>
    <row r="63562" spans="39:39">
      <c r="AM63562" s="445"/>
    </row>
    <row r="63563" spans="39:39">
      <c r="AM63563" s="445"/>
    </row>
    <row r="63564" spans="39:39">
      <c r="AM63564" s="445"/>
    </row>
    <row r="63565" spans="39:39">
      <c r="AM63565" s="445"/>
    </row>
    <row r="63566" spans="39:39">
      <c r="AM63566" s="445"/>
    </row>
    <row r="63567" spans="39:39">
      <c r="AM63567" s="445"/>
    </row>
    <row r="63568" spans="39:39">
      <c r="AM63568" s="445"/>
    </row>
    <row r="63569" spans="39:39">
      <c r="AM63569" s="445"/>
    </row>
    <row r="63570" spans="39:39">
      <c r="AM63570" s="445"/>
    </row>
    <row r="63571" spans="39:39">
      <c r="AM63571" s="445"/>
    </row>
    <row r="63572" spans="39:39">
      <c r="AM63572" s="445"/>
    </row>
    <row r="63573" spans="39:39">
      <c r="AM63573" s="445"/>
    </row>
    <row r="63574" spans="39:39">
      <c r="AM63574" s="445"/>
    </row>
    <row r="63575" spans="39:39">
      <c r="AM63575" s="445"/>
    </row>
    <row r="63576" spans="39:39">
      <c r="AM63576" s="445"/>
    </row>
    <row r="63577" spans="39:39">
      <c r="AM63577" s="445"/>
    </row>
    <row r="63578" spans="39:39">
      <c r="AM63578" s="445"/>
    </row>
    <row r="63579" spans="39:39">
      <c r="AM63579" s="445"/>
    </row>
    <row r="63580" spans="39:39">
      <c r="AM63580" s="445"/>
    </row>
    <row r="63581" spans="39:39">
      <c r="AM63581" s="445"/>
    </row>
    <row r="63582" spans="39:39">
      <c r="AM63582" s="445"/>
    </row>
    <row r="63583" spans="39:39">
      <c r="AM63583" s="445"/>
    </row>
    <row r="63584" spans="39:39">
      <c r="AM63584" s="445"/>
    </row>
    <row r="63585" spans="39:39">
      <c r="AM63585" s="445"/>
    </row>
    <row r="63586" spans="39:39">
      <c r="AM63586" s="445"/>
    </row>
    <row r="63587" spans="39:39">
      <c r="AM63587" s="445"/>
    </row>
    <row r="63588" spans="39:39">
      <c r="AM63588" s="445"/>
    </row>
    <row r="63589" spans="39:39">
      <c r="AM63589" s="445"/>
    </row>
    <row r="63590" spans="39:39">
      <c r="AM63590" s="445"/>
    </row>
    <row r="63591" spans="39:39">
      <c r="AM63591" s="445"/>
    </row>
    <row r="63592" spans="39:39">
      <c r="AM63592" s="445"/>
    </row>
    <row r="63593" spans="39:39">
      <c r="AM63593" s="445"/>
    </row>
    <row r="63594" spans="39:39">
      <c r="AM63594" s="445"/>
    </row>
    <row r="63595" spans="39:39">
      <c r="AM63595" s="445"/>
    </row>
    <row r="63596" spans="39:39">
      <c r="AM63596" s="445"/>
    </row>
    <row r="63597" spans="39:39">
      <c r="AM63597" s="445"/>
    </row>
    <row r="63598" spans="39:39">
      <c r="AM63598" s="445"/>
    </row>
    <row r="63599" spans="39:39">
      <c r="AM63599" s="445"/>
    </row>
    <row r="63600" spans="39:39">
      <c r="AM63600" s="445"/>
    </row>
    <row r="63601" spans="39:39">
      <c r="AM63601" s="445"/>
    </row>
    <row r="63602" spans="39:39">
      <c r="AM63602" s="445"/>
    </row>
    <row r="63603" spans="39:39">
      <c r="AM63603" s="445"/>
    </row>
    <row r="63604" spans="39:39">
      <c r="AM63604" s="445"/>
    </row>
    <row r="63605" spans="39:39">
      <c r="AM63605" s="445"/>
    </row>
    <row r="63606" spans="39:39">
      <c r="AM63606" s="445"/>
    </row>
    <row r="63607" spans="39:39">
      <c r="AM63607" s="445"/>
    </row>
    <row r="63608" spans="39:39">
      <c r="AM63608" s="445"/>
    </row>
    <row r="63609" spans="39:39">
      <c r="AM63609" s="445"/>
    </row>
    <row r="63610" spans="39:39">
      <c r="AM63610" s="445"/>
    </row>
    <row r="63611" spans="39:39">
      <c r="AM63611" s="445"/>
    </row>
    <row r="63612" spans="39:39">
      <c r="AM63612" s="445"/>
    </row>
    <row r="63613" spans="39:39">
      <c r="AM63613" s="445"/>
    </row>
    <row r="63614" spans="39:39">
      <c r="AM63614" s="445"/>
    </row>
    <row r="63615" spans="39:39">
      <c r="AM63615" s="445"/>
    </row>
    <row r="63616" spans="39:39">
      <c r="AM63616" s="445"/>
    </row>
    <row r="63617" spans="39:39">
      <c r="AM63617" s="445"/>
    </row>
    <row r="63618" spans="39:39">
      <c r="AM63618" s="445"/>
    </row>
    <row r="63619" spans="39:39">
      <c r="AM63619" s="445"/>
    </row>
    <row r="63620" spans="39:39">
      <c r="AM63620" s="445"/>
    </row>
    <row r="63621" spans="39:39">
      <c r="AM63621" s="445"/>
    </row>
    <row r="63622" spans="39:39">
      <c r="AM63622" s="445"/>
    </row>
    <row r="63623" spans="39:39">
      <c r="AM63623" s="445"/>
    </row>
    <row r="63624" spans="39:39">
      <c r="AM63624" s="445"/>
    </row>
    <row r="63625" spans="39:39">
      <c r="AM63625" s="445"/>
    </row>
    <row r="63626" spans="39:39">
      <c r="AM63626" s="445"/>
    </row>
    <row r="63627" spans="39:39">
      <c r="AM63627" s="445"/>
    </row>
    <row r="63628" spans="39:39">
      <c r="AM63628" s="445"/>
    </row>
    <row r="63629" spans="39:39">
      <c r="AM63629" s="445"/>
    </row>
    <row r="63630" spans="39:39">
      <c r="AM63630" s="445"/>
    </row>
    <row r="63631" spans="39:39">
      <c r="AM63631" s="445"/>
    </row>
    <row r="63632" spans="39:39">
      <c r="AM63632" s="445"/>
    </row>
    <row r="63633" spans="39:39">
      <c r="AM63633" s="445"/>
    </row>
    <row r="63634" spans="39:39">
      <c r="AM63634" s="445"/>
    </row>
    <row r="63635" spans="39:39">
      <c r="AM63635" s="445"/>
    </row>
    <row r="63636" spans="39:39">
      <c r="AM63636" s="445"/>
    </row>
    <row r="63637" spans="39:39">
      <c r="AM63637" s="445"/>
    </row>
    <row r="63638" spans="39:39">
      <c r="AM63638" s="445"/>
    </row>
    <row r="63639" spans="39:39">
      <c r="AM63639" s="445"/>
    </row>
    <row r="63640" spans="39:39">
      <c r="AM63640" s="445"/>
    </row>
    <row r="63641" spans="39:39">
      <c r="AM63641" s="445"/>
    </row>
    <row r="63642" spans="39:39">
      <c r="AM63642" s="445"/>
    </row>
    <row r="63643" spans="39:39">
      <c r="AM63643" s="445"/>
    </row>
    <row r="63644" spans="39:39">
      <c r="AM63644" s="445"/>
    </row>
    <row r="63645" spans="39:39">
      <c r="AM63645" s="445"/>
    </row>
    <row r="63646" spans="39:39">
      <c r="AM63646" s="445"/>
    </row>
    <row r="63647" spans="39:39">
      <c r="AM63647" s="445"/>
    </row>
    <row r="63648" spans="39:39">
      <c r="AM63648" s="445"/>
    </row>
    <row r="63649" spans="39:39">
      <c r="AM63649" s="445"/>
    </row>
    <row r="63650" spans="39:39">
      <c r="AM63650" s="445"/>
    </row>
    <row r="63651" spans="39:39">
      <c r="AM63651" s="445"/>
    </row>
    <row r="63652" spans="39:39">
      <c r="AM63652" s="445"/>
    </row>
    <row r="63653" spans="39:39">
      <c r="AM63653" s="445"/>
    </row>
    <row r="63654" spans="39:39">
      <c r="AM63654" s="445"/>
    </row>
    <row r="63655" spans="39:39">
      <c r="AM63655" s="445"/>
    </row>
    <row r="63656" spans="39:39">
      <c r="AM63656" s="445"/>
    </row>
    <row r="63657" spans="39:39">
      <c r="AM63657" s="445"/>
    </row>
    <row r="63658" spans="39:39">
      <c r="AM63658" s="445"/>
    </row>
    <row r="63659" spans="39:39">
      <c r="AM63659" s="445"/>
    </row>
    <row r="63660" spans="39:39">
      <c r="AM63660" s="445"/>
    </row>
    <row r="63661" spans="39:39">
      <c r="AM63661" s="445"/>
    </row>
    <row r="63662" spans="39:39">
      <c r="AM63662" s="445"/>
    </row>
    <row r="63663" spans="39:39">
      <c r="AM63663" s="445"/>
    </row>
    <row r="63664" spans="39:39">
      <c r="AM63664" s="445"/>
    </row>
    <row r="63665" spans="39:39">
      <c r="AM63665" s="445"/>
    </row>
    <row r="63666" spans="39:39">
      <c r="AM63666" s="445"/>
    </row>
    <row r="63667" spans="39:39">
      <c r="AM63667" s="445"/>
    </row>
    <row r="63668" spans="39:39">
      <c r="AM63668" s="445"/>
    </row>
    <row r="63669" spans="39:39">
      <c r="AM63669" s="445"/>
    </row>
    <row r="63670" spans="39:39">
      <c r="AM63670" s="445"/>
    </row>
    <row r="63671" spans="39:39">
      <c r="AM63671" s="445"/>
    </row>
    <row r="63672" spans="39:39">
      <c r="AM63672" s="445"/>
    </row>
    <row r="63673" spans="39:39">
      <c r="AM63673" s="445"/>
    </row>
    <row r="63674" spans="39:39">
      <c r="AM63674" s="445"/>
    </row>
    <row r="63675" spans="39:39">
      <c r="AM63675" s="445"/>
    </row>
    <row r="63676" spans="39:39">
      <c r="AM63676" s="445"/>
    </row>
    <row r="63677" spans="39:39">
      <c r="AM63677" s="445"/>
    </row>
    <row r="63678" spans="39:39">
      <c r="AM63678" s="445"/>
    </row>
    <row r="63679" spans="39:39">
      <c r="AM63679" s="445"/>
    </row>
    <row r="63680" spans="39:39">
      <c r="AM63680" s="445"/>
    </row>
    <row r="63681" spans="39:39">
      <c r="AM63681" s="445"/>
    </row>
    <row r="63682" spans="39:39">
      <c r="AM63682" s="445"/>
    </row>
    <row r="63683" spans="39:39">
      <c r="AM63683" s="445"/>
    </row>
    <row r="63684" spans="39:39">
      <c r="AM63684" s="445"/>
    </row>
    <row r="63685" spans="39:39">
      <c r="AM63685" s="445"/>
    </row>
    <row r="63686" spans="39:39">
      <c r="AM63686" s="445"/>
    </row>
    <row r="63687" spans="39:39">
      <c r="AM63687" s="445"/>
    </row>
    <row r="63688" spans="39:39">
      <c r="AM63688" s="445"/>
    </row>
    <row r="63689" spans="39:39">
      <c r="AM63689" s="445"/>
    </row>
    <row r="63690" spans="39:39">
      <c r="AM63690" s="445"/>
    </row>
    <row r="63691" spans="39:39">
      <c r="AM63691" s="445"/>
    </row>
    <row r="63692" spans="39:39">
      <c r="AM63692" s="445"/>
    </row>
    <row r="63693" spans="39:39">
      <c r="AM63693" s="445"/>
    </row>
    <row r="63694" spans="39:39">
      <c r="AM63694" s="445"/>
    </row>
    <row r="63695" spans="39:39">
      <c r="AM63695" s="445"/>
    </row>
    <row r="63696" spans="39:39">
      <c r="AM63696" s="445"/>
    </row>
    <row r="63697" spans="39:39">
      <c r="AM63697" s="445"/>
    </row>
    <row r="63698" spans="39:39">
      <c r="AM63698" s="445"/>
    </row>
    <row r="63699" spans="39:39">
      <c r="AM63699" s="445"/>
    </row>
    <row r="63700" spans="39:39">
      <c r="AM63700" s="445"/>
    </row>
    <row r="63701" spans="39:39">
      <c r="AM63701" s="445"/>
    </row>
    <row r="63702" spans="39:39">
      <c r="AM63702" s="445"/>
    </row>
    <row r="63703" spans="39:39">
      <c r="AM63703" s="445"/>
    </row>
    <row r="63704" spans="39:39">
      <c r="AM63704" s="445"/>
    </row>
    <row r="63705" spans="39:39">
      <c r="AM63705" s="445"/>
    </row>
    <row r="63706" spans="39:39">
      <c r="AM63706" s="445"/>
    </row>
    <row r="63707" spans="39:39">
      <c r="AM63707" s="445"/>
    </row>
    <row r="63708" spans="39:39">
      <c r="AM63708" s="445"/>
    </row>
    <row r="63709" spans="39:39">
      <c r="AM63709" s="445"/>
    </row>
    <row r="63710" spans="39:39">
      <c r="AM63710" s="445"/>
    </row>
    <row r="63711" spans="39:39">
      <c r="AM63711" s="445"/>
    </row>
    <row r="63712" spans="39:39">
      <c r="AM63712" s="445"/>
    </row>
    <row r="63713" spans="39:39">
      <c r="AM63713" s="445"/>
    </row>
    <row r="63714" spans="39:39">
      <c r="AM63714" s="445"/>
    </row>
    <row r="63715" spans="39:39">
      <c r="AM63715" s="445"/>
    </row>
    <row r="63716" spans="39:39">
      <c r="AM63716" s="445"/>
    </row>
    <row r="63717" spans="39:39">
      <c r="AM63717" s="445"/>
    </row>
    <row r="63718" spans="39:39">
      <c r="AM63718" s="445"/>
    </row>
    <row r="63719" spans="39:39">
      <c r="AM63719" s="445"/>
    </row>
    <row r="63720" spans="39:39">
      <c r="AM63720" s="445"/>
    </row>
    <row r="63721" spans="39:39">
      <c r="AM63721" s="445"/>
    </row>
    <row r="63722" spans="39:39">
      <c r="AM63722" s="445"/>
    </row>
    <row r="63723" spans="39:39">
      <c r="AM63723" s="445"/>
    </row>
    <row r="63724" spans="39:39">
      <c r="AM63724" s="445"/>
    </row>
    <row r="63725" spans="39:39">
      <c r="AM63725" s="445"/>
    </row>
    <row r="63726" spans="39:39">
      <c r="AM63726" s="445"/>
    </row>
    <row r="63727" spans="39:39">
      <c r="AM63727" s="445"/>
    </row>
    <row r="63728" spans="39:39">
      <c r="AM63728" s="445"/>
    </row>
    <row r="63729" spans="39:39">
      <c r="AM63729" s="445"/>
    </row>
    <row r="63730" spans="39:39">
      <c r="AM63730" s="445"/>
    </row>
    <row r="63731" spans="39:39">
      <c r="AM63731" s="445"/>
    </row>
    <row r="63732" spans="39:39">
      <c r="AM63732" s="445"/>
    </row>
    <row r="63733" spans="39:39">
      <c r="AM63733" s="445"/>
    </row>
    <row r="63734" spans="39:39">
      <c r="AM63734" s="445"/>
    </row>
    <row r="63735" spans="39:39">
      <c r="AM63735" s="445"/>
    </row>
    <row r="63736" spans="39:39">
      <c r="AM63736" s="445"/>
    </row>
    <row r="63737" spans="39:39">
      <c r="AM63737" s="445"/>
    </row>
    <row r="63738" spans="39:39">
      <c r="AM63738" s="445"/>
    </row>
    <row r="63739" spans="39:39">
      <c r="AM63739" s="445"/>
    </row>
    <row r="63740" spans="39:39">
      <c r="AM63740" s="445"/>
    </row>
    <row r="63741" spans="39:39">
      <c r="AM63741" s="445"/>
    </row>
    <row r="63742" spans="39:39">
      <c r="AM63742" s="445"/>
    </row>
    <row r="63743" spans="39:39">
      <c r="AM63743" s="445"/>
    </row>
    <row r="63744" spans="39:39">
      <c r="AM63744" s="445"/>
    </row>
    <row r="63745" spans="39:39">
      <c r="AM63745" s="445"/>
    </row>
    <row r="63746" spans="39:39">
      <c r="AM63746" s="445"/>
    </row>
    <row r="63747" spans="39:39">
      <c r="AM63747" s="445"/>
    </row>
    <row r="63748" spans="39:39">
      <c r="AM63748" s="445"/>
    </row>
    <row r="63749" spans="39:39">
      <c r="AM63749" s="445"/>
    </row>
    <row r="63750" spans="39:39">
      <c r="AM63750" s="445"/>
    </row>
    <row r="63751" spans="39:39">
      <c r="AM63751" s="445"/>
    </row>
    <row r="63752" spans="39:39">
      <c r="AM63752" s="445"/>
    </row>
    <row r="63753" spans="39:39">
      <c r="AM63753" s="445"/>
    </row>
    <row r="63754" spans="39:39">
      <c r="AM63754" s="445"/>
    </row>
    <row r="63755" spans="39:39">
      <c r="AM63755" s="445"/>
    </row>
    <row r="63756" spans="39:39">
      <c r="AM63756" s="445"/>
    </row>
    <row r="63757" spans="39:39">
      <c r="AM63757" s="445"/>
    </row>
    <row r="63758" spans="39:39">
      <c r="AM63758" s="445"/>
    </row>
    <row r="63759" spans="39:39">
      <c r="AM63759" s="445"/>
    </row>
    <row r="63760" spans="39:39">
      <c r="AM63760" s="445"/>
    </row>
    <row r="63761" spans="39:39">
      <c r="AM63761" s="445"/>
    </row>
    <row r="63762" spans="39:39">
      <c r="AM63762" s="445"/>
    </row>
    <row r="63763" spans="39:39">
      <c r="AM63763" s="445"/>
    </row>
    <row r="63764" spans="39:39">
      <c r="AM63764" s="445"/>
    </row>
    <row r="63765" spans="39:39">
      <c r="AM63765" s="445"/>
    </row>
    <row r="63766" spans="39:39">
      <c r="AM63766" s="445"/>
    </row>
    <row r="63767" spans="39:39">
      <c r="AM63767" s="445"/>
    </row>
    <row r="63768" spans="39:39">
      <c r="AM63768" s="445"/>
    </row>
    <row r="63769" spans="39:39">
      <c r="AM63769" s="445"/>
    </row>
    <row r="63770" spans="39:39">
      <c r="AM63770" s="445"/>
    </row>
    <row r="63771" spans="39:39">
      <c r="AM63771" s="445"/>
    </row>
    <row r="63772" spans="39:39">
      <c r="AM63772" s="445"/>
    </row>
    <row r="63773" spans="39:39">
      <c r="AM63773" s="445"/>
    </row>
    <row r="63774" spans="39:39">
      <c r="AM63774" s="445"/>
    </row>
    <row r="63775" spans="39:39">
      <c r="AM63775" s="445"/>
    </row>
    <row r="63776" spans="39:39">
      <c r="AM63776" s="445"/>
    </row>
    <row r="63777" spans="39:39">
      <c r="AM63777" s="445"/>
    </row>
    <row r="63778" spans="39:39">
      <c r="AM63778" s="445"/>
    </row>
    <row r="63779" spans="39:39">
      <c r="AM63779" s="445"/>
    </row>
    <row r="63780" spans="39:39">
      <c r="AM63780" s="445"/>
    </row>
    <row r="63781" spans="39:39">
      <c r="AM63781" s="445"/>
    </row>
    <row r="63782" spans="39:39">
      <c r="AM63782" s="445"/>
    </row>
    <row r="63783" spans="39:39">
      <c r="AM63783" s="445"/>
    </row>
    <row r="63784" spans="39:39">
      <c r="AM63784" s="445"/>
    </row>
    <row r="63785" spans="39:39">
      <c r="AM63785" s="445"/>
    </row>
    <row r="63786" spans="39:39">
      <c r="AM63786" s="445"/>
    </row>
    <row r="63787" spans="39:39">
      <c r="AM63787" s="445"/>
    </row>
    <row r="63788" spans="39:39">
      <c r="AM63788" s="445"/>
    </row>
    <row r="63789" spans="39:39">
      <c r="AM63789" s="445"/>
    </row>
    <row r="63790" spans="39:39">
      <c r="AM63790" s="445"/>
    </row>
    <row r="63791" spans="39:39">
      <c r="AM63791" s="445"/>
    </row>
    <row r="63792" spans="39:39">
      <c r="AM63792" s="445"/>
    </row>
    <row r="63793" spans="39:39">
      <c r="AM63793" s="445"/>
    </row>
    <row r="63794" spans="39:39">
      <c r="AM63794" s="445"/>
    </row>
    <row r="63795" spans="39:39">
      <c r="AM63795" s="445"/>
    </row>
    <row r="63796" spans="39:39">
      <c r="AM63796" s="445"/>
    </row>
    <row r="63797" spans="39:39">
      <c r="AM63797" s="445"/>
    </row>
    <row r="63798" spans="39:39">
      <c r="AM63798" s="445"/>
    </row>
    <row r="63799" spans="39:39">
      <c r="AM63799" s="445"/>
    </row>
    <row r="63800" spans="39:39">
      <c r="AM63800" s="445"/>
    </row>
    <row r="63801" spans="39:39">
      <c r="AM63801" s="445"/>
    </row>
    <row r="63802" spans="39:39">
      <c r="AM63802" s="445"/>
    </row>
    <row r="63803" spans="39:39">
      <c r="AM63803" s="445"/>
    </row>
    <row r="63804" spans="39:39">
      <c r="AM63804" s="445"/>
    </row>
    <row r="63805" spans="39:39">
      <c r="AM63805" s="445"/>
    </row>
    <row r="63806" spans="39:39">
      <c r="AM63806" s="445"/>
    </row>
    <row r="63807" spans="39:39">
      <c r="AM63807" s="445"/>
    </row>
    <row r="63808" spans="39:39">
      <c r="AM63808" s="445"/>
    </row>
    <row r="63809" spans="39:39">
      <c r="AM63809" s="445"/>
    </row>
    <row r="63810" spans="39:39">
      <c r="AM63810" s="445"/>
    </row>
    <row r="63811" spans="39:39">
      <c r="AM63811" s="445"/>
    </row>
    <row r="63812" spans="39:39">
      <c r="AM63812" s="445"/>
    </row>
    <row r="63813" spans="39:39">
      <c r="AM63813" s="445"/>
    </row>
    <row r="63814" spans="39:39">
      <c r="AM63814" s="445"/>
    </row>
    <row r="63815" spans="39:39">
      <c r="AM63815" s="445"/>
    </row>
    <row r="63816" spans="39:39">
      <c r="AM63816" s="445"/>
    </row>
    <row r="63817" spans="39:39">
      <c r="AM63817" s="445"/>
    </row>
    <row r="63818" spans="39:39">
      <c r="AM63818" s="445"/>
    </row>
    <row r="63819" spans="39:39">
      <c r="AM63819" s="445"/>
    </row>
    <row r="63820" spans="39:39">
      <c r="AM63820" s="445"/>
    </row>
    <row r="63821" spans="39:39">
      <c r="AM63821" s="445"/>
    </row>
    <row r="63822" spans="39:39">
      <c r="AM63822" s="445"/>
    </row>
    <row r="63823" spans="39:39">
      <c r="AM63823" s="445"/>
    </row>
    <row r="63824" spans="39:39">
      <c r="AM63824" s="445"/>
    </row>
    <row r="63825" spans="39:39">
      <c r="AM63825" s="445"/>
    </row>
    <row r="63826" spans="39:39">
      <c r="AM63826" s="445"/>
    </row>
    <row r="63827" spans="39:39">
      <c r="AM63827" s="445"/>
    </row>
    <row r="63828" spans="39:39">
      <c r="AM63828" s="445"/>
    </row>
    <row r="63829" spans="39:39">
      <c r="AM63829" s="445"/>
    </row>
    <row r="63830" spans="39:39">
      <c r="AM63830" s="445"/>
    </row>
    <row r="63831" spans="39:39">
      <c r="AM63831" s="445"/>
    </row>
    <row r="63832" spans="39:39">
      <c r="AM63832" s="445"/>
    </row>
    <row r="63833" spans="39:39">
      <c r="AM63833" s="445"/>
    </row>
    <row r="63834" spans="39:39">
      <c r="AM63834" s="445"/>
    </row>
    <row r="63835" spans="39:39">
      <c r="AM63835" s="445"/>
    </row>
    <row r="63836" spans="39:39">
      <c r="AM63836" s="445"/>
    </row>
    <row r="63837" spans="39:39">
      <c r="AM63837" s="445"/>
    </row>
    <row r="63838" spans="39:39">
      <c r="AM63838" s="445"/>
    </row>
    <row r="63839" spans="39:39">
      <c r="AM63839" s="445"/>
    </row>
    <row r="63840" spans="39:39">
      <c r="AM63840" s="445"/>
    </row>
    <row r="63841" spans="39:39">
      <c r="AM63841" s="445"/>
    </row>
    <row r="63842" spans="39:39">
      <c r="AM63842" s="445"/>
    </row>
    <row r="63843" spans="39:39">
      <c r="AM63843" s="445"/>
    </row>
    <row r="63844" spans="39:39">
      <c r="AM63844" s="445"/>
    </row>
    <row r="63845" spans="39:39">
      <c r="AM63845" s="445"/>
    </row>
    <row r="63846" spans="39:39">
      <c r="AM63846" s="445"/>
    </row>
    <row r="63847" spans="39:39">
      <c r="AM63847" s="445"/>
    </row>
    <row r="63848" spans="39:39">
      <c r="AM63848" s="445"/>
    </row>
    <row r="63849" spans="39:39">
      <c r="AM63849" s="445"/>
    </row>
    <row r="63850" spans="39:39">
      <c r="AM63850" s="445"/>
    </row>
    <row r="63851" spans="39:39">
      <c r="AM63851" s="445"/>
    </row>
    <row r="63852" spans="39:39">
      <c r="AM63852" s="445"/>
    </row>
    <row r="63853" spans="39:39">
      <c r="AM63853" s="445"/>
    </row>
    <row r="63854" spans="39:39">
      <c r="AM63854" s="445"/>
    </row>
    <row r="63855" spans="39:39">
      <c r="AM63855" s="445"/>
    </row>
    <row r="63856" spans="39:39">
      <c r="AM63856" s="445"/>
    </row>
    <row r="63857" spans="39:39">
      <c r="AM63857" s="445"/>
    </row>
    <row r="63858" spans="39:39">
      <c r="AM63858" s="445"/>
    </row>
    <row r="63859" spans="39:39">
      <c r="AM63859" s="445"/>
    </row>
    <row r="63860" spans="39:39">
      <c r="AM63860" s="445"/>
    </row>
    <row r="63861" spans="39:39">
      <c r="AM63861" s="445"/>
    </row>
    <row r="63862" spans="39:39">
      <c r="AM63862" s="445"/>
    </row>
    <row r="63863" spans="39:39">
      <c r="AM63863" s="445"/>
    </row>
    <row r="63864" spans="39:39">
      <c r="AM63864" s="445"/>
    </row>
    <row r="63865" spans="39:39">
      <c r="AM63865" s="445"/>
    </row>
    <row r="63866" spans="39:39">
      <c r="AM63866" s="445"/>
    </row>
    <row r="63867" spans="39:39">
      <c r="AM63867" s="445"/>
    </row>
    <row r="63868" spans="39:39">
      <c r="AM63868" s="445"/>
    </row>
    <row r="63869" spans="39:39">
      <c r="AM63869" s="445"/>
    </row>
    <row r="63870" spans="39:39">
      <c r="AM63870" s="445"/>
    </row>
    <row r="63871" spans="39:39">
      <c r="AM63871" s="445"/>
    </row>
    <row r="63872" spans="39:39">
      <c r="AM63872" s="445"/>
    </row>
    <row r="63873" spans="39:39">
      <c r="AM63873" s="445"/>
    </row>
    <row r="63874" spans="39:39">
      <c r="AM63874" s="445"/>
    </row>
    <row r="63875" spans="39:39">
      <c r="AM63875" s="445"/>
    </row>
    <row r="63876" spans="39:39">
      <c r="AM63876" s="445"/>
    </row>
    <row r="63877" spans="39:39">
      <c r="AM63877" s="445"/>
    </row>
    <row r="63878" spans="39:39">
      <c r="AM63878" s="445"/>
    </row>
    <row r="63879" spans="39:39">
      <c r="AM63879" s="445"/>
    </row>
    <row r="63880" spans="39:39">
      <c r="AM63880" s="445"/>
    </row>
    <row r="63881" spans="39:39">
      <c r="AM63881" s="445"/>
    </row>
    <row r="63882" spans="39:39">
      <c r="AM63882" s="445"/>
    </row>
    <row r="63883" spans="39:39">
      <c r="AM63883" s="445"/>
    </row>
    <row r="63884" spans="39:39">
      <c r="AM63884" s="445"/>
    </row>
    <row r="63885" spans="39:39">
      <c r="AM63885" s="445"/>
    </row>
    <row r="63886" spans="39:39">
      <c r="AM63886" s="445"/>
    </row>
    <row r="63887" spans="39:39">
      <c r="AM63887" s="445"/>
    </row>
    <row r="63888" spans="39:39">
      <c r="AM63888" s="445"/>
    </row>
    <row r="63889" spans="39:39">
      <c r="AM63889" s="445"/>
    </row>
    <row r="63890" spans="39:39">
      <c r="AM63890" s="445"/>
    </row>
    <row r="63891" spans="39:39">
      <c r="AM63891" s="445"/>
    </row>
    <row r="63892" spans="39:39">
      <c r="AM63892" s="445"/>
    </row>
    <row r="63893" spans="39:39">
      <c r="AM63893" s="445"/>
    </row>
    <row r="63894" spans="39:39">
      <c r="AM63894" s="445"/>
    </row>
    <row r="63895" spans="39:39">
      <c r="AM63895" s="445"/>
    </row>
    <row r="63896" spans="39:39">
      <c r="AM63896" s="445"/>
    </row>
    <row r="63897" spans="39:39">
      <c r="AM63897" s="445"/>
    </row>
    <row r="63898" spans="39:39">
      <c r="AM63898" s="445"/>
    </row>
    <row r="63899" spans="39:39">
      <c r="AM63899" s="445"/>
    </row>
    <row r="63900" spans="39:39">
      <c r="AM63900" s="445"/>
    </row>
    <row r="63901" spans="39:39">
      <c r="AM63901" s="445"/>
    </row>
    <row r="63902" spans="39:39">
      <c r="AM63902" s="445"/>
    </row>
    <row r="63903" spans="39:39">
      <c r="AM63903" s="445"/>
    </row>
    <row r="63904" spans="39:39">
      <c r="AM63904" s="445"/>
    </row>
    <row r="63905" spans="39:39">
      <c r="AM63905" s="445"/>
    </row>
    <row r="63906" spans="39:39">
      <c r="AM63906" s="445"/>
    </row>
    <row r="63907" spans="39:39">
      <c r="AM63907" s="445"/>
    </row>
    <row r="63908" spans="39:39">
      <c r="AM63908" s="445"/>
    </row>
    <row r="63909" spans="39:39">
      <c r="AM63909" s="445"/>
    </row>
    <row r="63910" spans="39:39">
      <c r="AM63910" s="445"/>
    </row>
    <row r="63911" spans="39:39">
      <c r="AM63911" s="445"/>
    </row>
    <row r="63912" spans="39:39">
      <c r="AM63912" s="445"/>
    </row>
    <row r="63913" spans="39:39">
      <c r="AM63913" s="445"/>
    </row>
    <row r="63914" spans="39:39">
      <c r="AM63914" s="445"/>
    </row>
    <row r="63915" spans="39:39">
      <c r="AM63915" s="445"/>
    </row>
    <row r="63916" spans="39:39">
      <c r="AM63916" s="445"/>
    </row>
    <row r="63917" spans="39:39">
      <c r="AM63917" s="445"/>
    </row>
    <row r="63918" spans="39:39">
      <c r="AM63918" s="445"/>
    </row>
    <row r="63919" spans="39:39">
      <c r="AM63919" s="445"/>
    </row>
    <row r="63920" spans="39:39">
      <c r="AM63920" s="445"/>
    </row>
    <row r="63921" spans="39:39">
      <c r="AM63921" s="445"/>
    </row>
    <row r="63922" spans="39:39">
      <c r="AM63922" s="445"/>
    </row>
    <row r="63923" spans="39:39">
      <c r="AM63923" s="445"/>
    </row>
    <row r="63924" spans="39:39">
      <c r="AM63924" s="445"/>
    </row>
    <row r="63925" spans="39:39">
      <c r="AM63925" s="445"/>
    </row>
    <row r="63926" spans="39:39">
      <c r="AM63926" s="445"/>
    </row>
    <row r="63927" spans="39:39">
      <c r="AM63927" s="445"/>
    </row>
    <row r="63928" spans="39:39">
      <c r="AM63928" s="445"/>
    </row>
    <row r="63929" spans="39:39">
      <c r="AM63929" s="445"/>
    </row>
    <row r="63930" spans="39:39">
      <c r="AM63930" s="445"/>
    </row>
    <row r="63931" spans="39:39">
      <c r="AM63931" s="445"/>
    </row>
    <row r="63932" spans="39:39">
      <c r="AM63932" s="445"/>
    </row>
    <row r="63933" spans="39:39">
      <c r="AM63933" s="445"/>
    </row>
    <row r="63934" spans="39:39">
      <c r="AM63934" s="445"/>
    </row>
    <row r="63935" spans="39:39">
      <c r="AM63935" s="445"/>
    </row>
    <row r="63936" spans="39:39">
      <c r="AM63936" s="445"/>
    </row>
    <row r="63937" spans="39:39">
      <c r="AM63937" s="445"/>
    </row>
    <row r="63938" spans="39:39">
      <c r="AM63938" s="445"/>
    </row>
    <row r="63939" spans="39:39">
      <c r="AM63939" s="445"/>
    </row>
    <row r="63940" spans="39:39">
      <c r="AM63940" s="445"/>
    </row>
    <row r="63941" spans="39:39">
      <c r="AM63941" s="445"/>
    </row>
    <row r="63942" spans="39:39">
      <c r="AM63942" s="445"/>
    </row>
    <row r="63943" spans="39:39">
      <c r="AM63943" s="445"/>
    </row>
    <row r="63944" spans="39:39">
      <c r="AM63944" s="445"/>
    </row>
    <row r="63945" spans="39:39">
      <c r="AM63945" s="445"/>
    </row>
    <row r="63946" spans="39:39">
      <c r="AM63946" s="445"/>
    </row>
    <row r="63947" spans="39:39">
      <c r="AM63947" s="445"/>
    </row>
    <row r="63948" spans="39:39">
      <c r="AM63948" s="445"/>
    </row>
    <row r="63949" spans="39:39">
      <c r="AM63949" s="445"/>
    </row>
    <row r="63950" spans="39:39">
      <c r="AM63950" s="445"/>
    </row>
    <row r="63951" spans="39:39">
      <c r="AM63951" s="445"/>
    </row>
    <row r="63952" spans="39:39">
      <c r="AM63952" s="445"/>
    </row>
    <row r="63953" spans="39:39">
      <c r="AM63953" s="445"/>
    </row>
    <row r="63954" spans="39:39">
      <c r="AM63954" s="445"/>
    </row>
    <row r="63955" spans="39:39">
      <c r="AM63955" s="445"/>
    </row>
    <row r="63956" spans="39:39">
      <c r="AM63956" s="445"/>
    </row>
    <row r="63957" spans="39:39">
      <c r="AM63957" s="445"/>
    </row>
    <row r="63958" spans="39:39">
      <c r="AM63958" s="445"/>
    </row>
    <row r="63959" spans="39:39">
      <c r="AM63959" s="445"/>
    </row>
    <row r="63960" spans="39:39">
      <c r="AM63960" s="445"/>
    </row>
    <row r="63961" spans="39:39">
      <c r="AM63961" s="445"/>
    </row>
    <row r="63962" spans="39:39">
      <c r="AM63962" s="445"/>
    </row>
    <row r="63963" spans="39:39">
      <c r="AM63963" s="445"/>
    </row>
    <row r="63964" spans="39:39">
      <c r="AM63964" s="445"/>
    </row>
    <row r="63965" spans="39:39">
      <c r="AM63965" s="445"/>
    </row>
    <row r="63966" spans="39:39">
      <c r="AM63966" s="445"/>
    </row>
    <row r="63967" spans="39:39">
      <c r="AM63967" s="445"/>
    </row>
    <row r="63968" spans="39:39">
      <c r="AM63968" s="445"/>
    </row>
    <row r="63969" spans="39:39">
      <c r="AM63969" s="445"/>
    </row>
    <row r="63970" spans="39:39">
      <c r="AM63970" s="445"/>
    </row>
    <row r="63971" spans="39:39">
      <c r="AM63971" s="445"/>
    </row>
    <row r="63972" spans="39:39">
      <c r="AM63972" s="445"/>
    </row>
    <row r="63973" spans="39:39">
      <c r="AM63973" s="445"/>
    </row>
    <row r="63974" spans="39:39">
      <c r="AM63974" s="445"/>
    </row>
    <row r="63975" spans="39:39">
      <c r="AM63975" s="445"/>
    </row>
    <row r="63976" spans="39:39">
      <c r="AM63976" s="445"/>
    </row>
    <row r="63977" spans="39:39">
      <c r="AM63977" s="445"/>
    </row>
    <row r="63978" spans="39:39">
      <c r="AM63978" s="445"/>
    </row>
    <row r="63979" spans="39:39">
      <c r="AM63979" s="445"/>
    </row>
    <row r="63980" spans="39:39">
      <c r="AM63980" s="445"/>
    </row>
    <row r="63981" spans="39:39">
      <c r="AM63981" s="445"/>
    </row>
    <row r="63982" spans="39:39">
      <c r="AM63982" s="445"/>
    </row>
    <row r="63983" spans="39:39">
      <c r="AM63983" s="445"/>
    </row>
    <row r="63984" spans="39:39">
      <c r="AM63984" s="445"/>
    </row>
    <row r="63985" spans="39:39">
      <c r="AM63985" s="445"/>
    </row>
    <row r="63986" spans="39:39">
      <c r="AM63986" s="445"/>
    </row>
    <row r="63987" spans="39:39">
      <c r="AM63987" s="445"/>
    </row>
    <row r="63988" spans="39:39">
      <c r="AM63988" s="445"/>
    </row>
    <row r="63989" spans="39:39">
      <c r="AM63989" s="445"/>
    </row>
    <row r="63990" spans="39:39">
      <c r="AM63990" s="445"/>
    </row>
    <row r="63991" spans="39:39">
      <c r="AM63991" s="445"/>
    </row>
    <row r="63992" spans="39:39">
      <c r="AM63992" s="445"/>
    </row>
    <row r="63993" spans="39:39">
      <c r="AM63993" s="445"/>
    </row>
    <row r="63994" spans="39:39">
      <c r="AM63994" s="445"/>
    </row>
    <row r="63995" spans="39:39">
      <c r="AM63995" s="445"/>
    </row>
    <row r="63996" spans="39:39">
      <c r="AM63996" s="445"/>
    </row>
    <row r="63997" spans="39:39">
      <c r="AM63997" s="445"/>
    </row>
    <row r="63998" spans="39:39">
      <c r="AM63998" s="445"/>
    </row>
    <row r="63999" spans="39:39">
      <c r="AM63999" s="445"/>
    </row>
    <row r="64000" spans="39:39">
      <c r="AM64000" s="445"/>
    </row>
    <row r="64001" spans="39:39">
      <c r="AM64001" s="445"/>
    </row>
    <row r="64002" spans="39:39">
      <c r="AM64002" s="445"/>
    </row>
    <row r="64003" spans="39:39">
      <c r="AM64003" s="445"/>
    </row>
    <row r="64004" spans="39:39">
      <c r="AM64004" s="445"/>
    </row>
    <row r="64005" spans="39:39">
      <c r="AM64005" s="445"/>
    </row>
    <row r="64006" spans="39:39">
      <c r="AM64006" s="445"/>
    </row>
    <row r="64007" spans="39:39">
      <c r="AM64007" s="445"/>
    </row>
    <row r="64008" spans="39:39">
      <c r="AM64008" s="445"/>
    </row>
    <row r="64009" spans="39:39">
      <c r="AM64009" s="445"/>
    </row>
    <row r="64010" spans="39:39">
      <c r="AM64010" s="445"/>
    </row>
    <row r="64011" spans="39:39">
      <c r="AM64011" s="445"/>
    </row>
    <row r="64012" spans="39:39">
      <c r="AM64012" s="445"/>
    </row>
    <row r="64013" spans="39:39">
      <c r="AM64013" s="445"/>
    </row>
    <row r="64014" spans="39:39">
      <c r="AM64014" s="445"/>
    </row>
    <row r="64015" spans="39:39">
      <c r="AM64015" s="445"/>
    </row>
    <row r="64016" spans="39:39">
      <c r="AM64016" s="445"/>
    </row>
    <row r="64017" spans="39:39">
      <c r="AM64017" s="445"/>
    </row>
    <row r="64018" spans="39:39">
      <c r="AM64018" s="445"/>
    </row>
    <row r="64019" spans="39:39">
      <c r="AM64019" s="445"/>
    </row>
    <row r="64020" spans="39:39">
      <c r="AM64020" s="445"/>
    </row>
    <row r="64021" spans="39:39">
      <c r="AM64021" s="445"/>
    </row>
    <row r="64022" spans="39:39">
      <c r="AM64022" s="445"/>
    </row>
    <row r="64023" spans="39:39">
      <c r="AM64023" s="445"/>
    </row>
    <row r="64024" spans="39:39">
      <c r="AM64024" s="445"/>
    </row>
    <row r="64025" spans="39:39">
      <c r="AM64025" s="445"/>
    </row>
    <row r="64026" spans="39:39">
      <c r="AM64026" s="445"/>
    </row>
    <row r="64027" spans="39:39">
      <c r="AM64027" s="445"/>
    </row>
    <row r="64028" spans="39:39">
      <c r="AM64028" s="445"/>
    </row>
    <row r="64029" spans="39:39">
      <c r="AM64029" s="445"/>
    </row>
    <row r="64030" spans="39:39">
      <c r="AM64030" s="445"/>
    </row>
    <row r="64031" spans="39:39">
      <c r="AM64031" s="445"/>
    </row>
    <row r="64032" spans="39:39">
      <c r="AM64032" s="445"/>
    </row>
    <row r="64033" spans="39:39">
      <c r="AM64033" s="445"/>
    </row>
    <row r="64034" spans="39:39">
      <c r="AM64034" s="445"/>
    </row>
    <row r="64035" spans="39:39">
      <c r="AM64035" s="445"/>
    </row>
    <row r="64036" spans="39:39">
      <c r="AM64036" s="445"/>
    </row>
    <row r="64037" spans="39:39">
      <c r="AM64037" s="445"/>
    </row>
    <row r="64038" spans="39:39">
      <c r="AM64038" s="445"/>
    </row>
    <row r="64039" spans="39:39">
      <c r="AM64039" s="445"/>
    </row>
    <row r="64040" spans="39:39">
      <c r="AM64040" s="445"/>
    </row>
    <row r="64041" spans="39:39">
      <c r="AM64041" s="445"/>
    </row>
    <row r="64042" spans="39:39">
      <c r="AM64042" s="445"/>
    </row>
    <row r="64043" spans="39:39">
      <c r="AM64043" s="445"/>
    </row>
    <row r="64044" spans="39:39">
      <c r="AM64044" s="445"/>
    </row>
    <row r="64045" spans="39:39">
      <c r="AM64045" s="445"/>
    </row>
    <row r="64046" spans="39:39">
      <c r="AM64046" s="445"/>
    </row>
    <row r="64047" spans="39:39">
      <c r="AM64047" s="445"/>
    </row>
    <row r="64048" spans="39:39">
      <c r="AM64048" s="445"/>
    </row>
    <row r="64049" spans="39:39">
      <c r="AM64049" s="445"/>
    </row>
    <row r="64050" spans="39:39">
      <c r="AM64050" s="445"/>
    </row>
    <row r="64051" spans="39:39">
      <c r="AM64051" s="445"/>
    </row>
    <row r="64052" spans="39:39">
      <c r="AM64052" s="445"/>
    </row>
    <row r="64053" spans="39:39">
      <c r="AM64053" s="445"/>
    </row>
    <row r="64054" spans="39:39">
      <c r="AM64054" s="445"/>
    </row>
    <row r="64055" spans="39:39">
      <c r="AM64055" s="445"/>
    </row>
    <row r="64056" spans="39:39">
      <c r="AM64056" s="445"/>
    </row>
    <row r="64057" spans="39:39">
      <c r="AM64057" s="445"/>
    </row>
    <row r="64058" spans="39:39">
      <c r="AM64058" s="445"/>
    </row>
    <row r="64059" spans="39:39">
      <c r="AM64059" s="445"/>
    </row>
    <row r="64060" spans="39:39">
      <c r="AM64060" s="445"/>
    </row>
    <row r="64061" spans="39:39">
      <c r="AM64061" s="445"/>
    </row>
    <row r="64062" spans="39:39">
      <c r="AM64062" s="445"/>
    </row>
    <row r="64063" spans="39:39">
      <c r="AM64063" s="445"/>
    </row>
    <row r="64064" spans="39:39">
      <c r="AM64064" s="445"/>
    </row>
    <row r="64065" spans="39:39">
      <c r="AM64065" s="445"/>
    </row>
    <row r="64066" spans="39:39">
      <c r="AM64066" s="445"/>
    </row>
    <row r="64067" spans="39:39">
      <c r="AM64067" s="445"/>
    </row>
    <row r="64068" spans="39:39">
      <c r="AM64068" s="445"/>
    </row>
    <row r="64069" spans="39:39">
      <c r="AM64069" s="445"/>
    </row>
    <row r="64070" spans="39:39">
      <c r="AM64070" s="445"/>
    </row>
    <row r="64071" spans="39:39">
      <c r="AM64071" s="445"/>
    </row>
    <row r="64072" spans="39:39">
      <c r="AM64072" s="445"/>
    </row>
    <row r="64073" spans="39:39">
      <c r="AM64073" s="445"/>
    </row>
    <row r="64074" spans="39:39">
      <c r="AM64074" s="445"/>
    </row>
    <row r="64075" spans="39:39">
      <c r="AM64075" s="445"/>
    </row>
    <row r="64076" spans="39:39">
      <c r="AM64076" s="445"/>
    </row>
    <row r="64077" spans="39:39">
      <c r="AM64077" s="445"/>
    </row>
    <row r="64078" spans="39:39">
      <c r="AM64078" s="445"/>
    </row>
    <row r="64079" spans="39:39">
      <c r="AM64079" s="445"/>
    </row>
    <row r="64080" spans="39:39">
      <c r="AM64080" s="445"/>
    </row>
    <row r="64081" spans="39:39">
      <c r="AM64081" s="445"/>
    </row>
    <row r="64082" spans="39:39">
      <c r="AM64082" s="445"/>
    </row>
    <row r="64083" spans="39:39">
      <c r="AM64083" s="445"/>
    </row>
    <row r="64084" spans="39:39">
      <c r="AM64084" s="445"/>
    </row>
    <row r="64085" spans="39:39">
      <c r="AM64085" s="445"/>
    </row>
    <row r="64086" spans="39:39">
      <c r="AM64086" s="445"/>
    </row>
    <row r="64087" spans="39:39">
      <c r="AM64087" s="445"/>
    </row>
    <row r="64088" spans="39:39">
      <c r="AM64088" s="445"/>
    </row>
    <row r="64089" spans="39:39">
      <c r="AM64089" s="445"/>
    </row>
    <row r="64090" spans="39:39">
      <c r="AM64090" s="445"/>
    </row>
    <row r="64091" spans="39:39">
      <c r="AM64091" s="445"/>
    </row>
    <row r="64092" spans="39:39">
      <c r="AM64092" s="445"/>
    </row>
    <row r="64093" spans="39:39">
      <c r="AM64093" s="445"/>
    </row>
    <row r="64094" spans="39:39">
      <c r="AM64094" s="445"/>
    </row>
    <row r="64095" spans="39:39">
      <c r="AM64095" s="445"/>
    </row>
    <row r="64096" spans="39:39">
      <c r="AM64096" s="445"/>
    </row>
    <row r="64097" spans="39:39">
      <c r="AM64097" s="445"/>
    </row>
    <row r="64098" spans="39:39">
      <c r="AM64098" s="445"/>
    </row>
    <row r="64099" spans="39:39">
      <c r="AM64099" s="445"/>
    </row>
    <row r="64100" spans="39:39">
      <c r="AM64100" s="445"/>
    </row>
    <row r="64101" spans="39:39">
      <c r="AM64101" s="445"/>
    </row>
    <row r="64102" spans="39:39">
      <c r="AM64102" s="445"/>
    </row>
    <row r="64103" spans="39:39">
      <c r="AM64103" s="445"/>
    </row>
    <row r="64104" spans="39:39">
      <c r="AM64104" s="445"/>
    </row>
    <row r="64105" spans="39:39">
      <c r="AM64105" s="445"/>
    </row>
    <row r="64106" spans="39:39">
      <c r="AM64106" s="445"/>
    </row>
    <row r="64107" spans="39:39">
      <c r="AM64107" s="445"/>
    </row>
    <row r="64108" spans="39:39">
      <c r="AM64108" s="445"/>
    </row>
    <row r="64109" spans="39:39">
      <c r="AM64109" s="445"/>
    </row>
    <row r="64110" spans="39:39">
      <c r="AM64110" s="445"/>
    </row>
    <row r="64111" spans="39:39">
      <c r="AM64111" s="445"/>
    </row>
    <row r="64112" spans="39:39">
      <c r="AM64112" s="445"/>
    </row>
    <row r="64113" spans="39:39">
      <c r="AM64113" s="445"/>
    </row>
    <row r="64114" spans="39:39">
      <c r="AM64114" s="445"/>
    </row>
    <row r="64115" spans="39:39">
      <c r="AM64115" s="445"/>
    </row>
    <row r="64116" spans="39:39">
      <c r="AM64116" s="445"/>
    </row>
    <row r="64117" spans="39:39">
      <c r="AM64117" s="445"/>
    </row>
    <row r="64118" spans="39:39">
      <c r="AM64118" s="445"/>
    </row>
    <row r="64119" spans="39:39">
      <c r="AM64119" s="445"/>
    </row>
    <row r="64120" spans="39:39">
      <c r="AM64120" s="445"/>
    </row>
    <row r="64121" spans="39:39">
      <c r="AM64121" s="445"/>
    </row>
    <row r="64122" spans="39:39">
      <c r="AM64122" s="445"/>
    </row>
    <row r="64123" spans="39:39">
      <c r="AM64123" s="445"/>
    </row>
    <row r="64124" spans="39:39">
      <c r="AM64124" s="445"/>
    </row>
    <row r="64125" spans="39:39">
      <c r="AM64125" s="445"/>
    </row>
    <row r="64126" spans="39:39">
      <c r="AM64126" s="445"/>
    </row>
    <row r="64127" spans="39:39">
      <c r="AM64127" s="445"/>
    </row>
    <row r="64128" spans="39:39">
      <c r="AM64128" s="445"/>
    </row>
    <row r="64129" spans="39:39">
      <c r="AM64129" s="445"/>
    </row>
    <row r="64130" spans="39:39">
      <c r="AM64130" s="445"/>
    </row>
    <row r="64131" spans="39:39">
      <c r="AM64131" s="445"/>
    </row>
    <row r="64132" spans="39:39">
      <c r="AM64132" s="445"/>
    </row>
    <row r="64133" spans="39:39">
      <c r="AM64133" s="445"/>
    </row>
    <row r="64134" spans="39:39">
      <c r="AM64134" s="445"/>
    </row>
    <row r="64135" spans="39:39">
      <c r="AM64135" s="445"/>
    </row>
    <row r="64136" spans="39:39">
      <c r="AM64136" s="445"/>
    </row>
    <row r="64137" spans="39:39">
      <c r="AM64137" s="445"/>
    </row>
    <row r="64138" spans="39:39">
      <c r="AM64138" s="445"/>
    </row>
    <row r="64139" spans="39:39">
      <c r="AM64139" s="445"/>
    </row>
    <row r="64140" spans="39:39">
      <c r="AM64140" s="445"/>
    </row>
    <row r="64141" spans="39:39">
      <c r="AM64141" s="445"/>
    </row>
    <row r="64142" spans="39:39">
      <c r="AM64142" s="445"/>
    </row>
    <row r="64143" spans="39:39">
      <c r="AM64143" s="445"/>
    </row>
    <row r="64144" spans="39:39">
      <c r="AM64144" s="445"/>
    </row>
    <row r="64145" spans="39:39">
      <c r="AM64145" s="445"/>
    </row>
    <row r="64146" spans="39:39">
      <c r="AM64146" s="445"/>
    </row>
    <row r="64147" spans="39:39">
      <c r="AM64147" s="445"/>
    </row>
    <row r="64148" spans="39:39">
      <c r="AM64148" s="445"/>
    </row>
    <row r="64149" spans="39:39">
      <c r="AM64149" s="445"/>
    </row>
    <row r="64150" spans="39:39">
      <c r="AM64150" s="445"/>
    </row>
    <row r="64151" spans="39:39">
      <c r="AM64151" s="445"/>
    </row>
    <row r="64152" spans="39:39">
      <c r="AM64152" s="445"/>
    </row>
    <row r="64153" spans="39:39">
      <c r="AM64153" s="445"/>
    </row>
    <row r="64154" spans="39:39">
      <c r="AM64154" s="445"/>
    </row>
    <row r="64155" spans="39:39">
      <c r="AM64155" s="445"/>
    </row>
    <row r="64156" spans="39:39">
      <c r="AM64156" s="445"/>
    </row>
    <row r="64157" spans="39:39">
      <c r="AM64157" s="445"/>
    </row>
    <row r="64158" spans="39:39">
      <c r="AM64158" s="445"/>
    </row>
    <row r="64159" spans="39:39">
      <c r="AM64159" s="445"/>
    </row>
    <row r="64160" spans="39:39">
      <c r="AM64160" s="445"/>
    </row>
    <row r="64161" spans="39:39">
      <c r="AM64161" s="445"/>
    </row>
    <row r="64162" spans="39:39">
      <c r="AM64162" s="445"/>
    </row>
    <row r="64163" spans="39:39">
      <c r="AM64163" s="445"/>
    </row>
    <row r="64164" spans="39:39">
      <c r="AM64164" s="445"/>
    </row>
    <row r="64165" spans="39:39">
      <c r="AM64165" s="445"/>
    </row>
    <row r="64166" spans="39:39">
      <c r="AM64166" s="445"/>
    </row>
    <row r="64167" spans="39:39">
      <c r="AM64167" s="445"/>
    </row>
    <row r="64168" spans="39:39">
      <c r="AM64168" s="445"/>
    </row>
    <row r="64169" spans="39:39">
      <c r="AM64169" s="445"/>
    </row>
    <row r="64170" spans="39:39">
      <c r="AM64170" s="445"/>
    </row>
    <row r="64171" spans="39:39">
      <c r="AM64171" s="445"/>
    </row>
    <row r="64172" spans="39:39">
      <c r="AM64172" s="445"/>
    </row>
    <row r="64173" spans="39:39">
      <c r="AM64173" s="445"/>
    </row>
    <row r="64174" spans="39:39">
      <c r="AM64174" s="445"/>
    </row>
    <row r="64175" spans="39:39">
      <c r="AM64175" s="445"/>
    </row>
    <row r="64176" spans="39:39">
      <c r="AM64176" s="445"/>
    </row>
    <row r="64177" spans="39:39">
      <c r="AM64177" s="445"/>
    </row>
    <row r="64178" spans="39:39">
      <c r="AM64178" s="445"/>
    </row>
    <row r="64179" spans="39:39">
      <c r="AM64179" s="445"/>
    </row>
    <row r="64180" spans="39:39">
      <c r="AM64180" s="445"/>
    </row>
    <row r="64181" spans="39:39">
      <c r="AM64181" s="445"/>
    </row>
    <row r="64182" spans="39:39">
      <c r="AM64182" s="445"/>
    </row>
    <row r="64183" spans="39:39">
      <c r="AM64183" s="445"/>
    </row>
    <row r="64184" spans="39:39">
      <c r="AM64184" s="445"/>
    </row>
    <row r="64185" spans="39:39">
      <c r="AM64185" s="445"/>
    </row>
    <row r="64186" spans="39:39">
      <c r="AM64186" s="445"/>
    </row>
    <row r="64187" spans="39:39">
      <c r="AM64187" s="445"/>
    </row>
    <row r="64188" spans="39:39">
      <c r="AM64188" s="445"/>
    </row>
    <row r="64189" spans="39:39">
      <c r="AM64189" s="445"/>
    </row>
    <row r="64190" spans="39:39">
      <c r="AM64190" s="445"/>
    </row>
    <row r="64191" spans="39:39">
      <c r="AM64191" s="445"/>
    </row>
    <row r="64192" spans="39:39">
      <c r="AM64192" s="445"/>
    </row>
    <row r="64193" spans="39:39">
      <c r="AM64193" s="445"/>
    </row>
    <row r="64194" spans="39:39">
      <c r="AM64194" s="445"/>
    </row>
    <row r="64195" spans="39:39">
      <c r="AM64195" s="445"/>
    </row>
    <row r="64196" spans="39:39">
      <c r="AM64196" s="445"/>
    </row>
    <row r="64197" spans="39:39">
      <c r="AM64197" s="445"/>
    </row>
    <row r="64198" spans="39:39">
      <c r="AM64198" s="445"/>
    </row>
    <row r="64199" spans="39:39">
      <c r="AM64199" s="445"/>
    </row>
    <row r="64200" spans="39:39">
      <c r="AM64200" s="445"/>
    </row>
    <row r="64201" spans="39:39">
      <c r="AM64201" s="445"/>
    </row>
    <row r="64202" spans="39:39">
      <c r="AM64202" s="445"/>
    </row>
    <row r="64203" spans="39:39">
      <c r="AM64203" s="445"/>
    </row>
    <row r="64204" spans="39:39">
      <c r="AM64204" s="445"/>
    </row>
    <row r="64205" spans="39:39">
      <c r="AM64205" s="445"/>
    </row>
    <row r="64206" spans="39:39">
      <c r="AM64206" s="445"/>
    </row>
    <row r="64207" spans="39:39">
      <c r="AM64207" s="445"/>
    </row>
    <row r="64208" spans="39:39">
      <c r="AM64208" s="445"/>
    </row>
    <row r="64209" spans="39:39">
      <c r="AM64209" s="445"/>
    </row>
    <row r="64210" spans="39:39">
      <c r="AM64210" s="445"/>
    </row>
    <row r="64211" spans="39:39">
      <c r="AM64211" s="445"/>
    </row>
    <row r="64212" spans="39:39">
      <c r="AM64212" s="445"/>
    </row>
    <row r="64213" spans="39:39">
      <c r="AM64213" s="445"/>
    </row>
    <row r="64214" spans="39:39">
      <c r="AM64214" s="445"/>
    </row>
    <row r="64215" spans="39:39">
      <c r="AM64215" s="445"/>
    </row>
    <row r="64216" spans="39:39">
      <c r="AM64216" s="445"/>
    </row>
    <row r="64217" spans="39:39">
      <c r="AM64217" s="445"/>
    </row>
    <row r="64218" spans="39:39">
      <c r="AM64218" s="445"/>
    </row>
    <row r="64219" spans="39:39">
      <c r="AM64219" s="445"/>
    </row>
    <row r="64220" spans="39:39">
      <c r="AM64220" s="445"/>
    </row>
    <row r="64221" spans="39:39">
      <c r="AM64221" s="445"/>
    </row>
    <row r="64222" spans="39:39">
      <c r="AM64222" s="445"/>
    </row>
    <row r="64223" spans="39:39">
      <c r="AM64223" s="445"/>
    </row>
    <row r="64224" spans="39:39">
      <c r="AM64224" s="445"/>
    </row>
    <row r="64225" spans="39:39">
      <c r="AM64225" s="445"/>
    </row>
    <row r="64226" spans="39:39">
      <c r="AM64226" s="445"/>
    </row>
    <row r="64227" spans="39:39">
      <c r="AM64227" s="445"/>
    </row>
    <row r="64228" spans="39:39">
      <c r="AM64228" s="445"/>
    </row>
    <row r="64229" spans="39:39">
      <c r="AM64229" s="445"/>
    </row>
    <row r="64230" spans="39:39">
      <c r="AM64230" s="445"/>
    </row>
    <row r="64231" spans="39:39">
      <c r="AM64231" s="445"/>
    </row>
    <row r="64232" spans="39:39">
      <c r="AM64232" s="445"/>
    </row>
    <row r="64233" spans="39:39">
      <c r="AM64233" s="445"/>
    </row>
    <row r="64234" spans="39:39">
      <c r="AM64234" s="445"/>
    </row>
    <row r="64235" spans="39:39">
      <c r="AM64235" s="445"/>
    </row>
    <row r="64236" spans="39:39">
      <c r="AM64236" s="445"/>
    </row>
    <row r="64237" spans="39:39">
      <c r="AM64237" s="445"/>
    </row>
    <row r="64238" spans="39:39">
      <c r="AM64238" s="445"/>
    </row>
    <row r="64239" spans="39:39">
      <c r="AM64239" s="445"/>
    </row>
    <row r="64240" spans="39:39">
      <c r="AM64240" s="445"/>
    </row>
    <row r="64241" spans="39:39">
      <c r="AM64241" s="445"/>
    </row>
    <row r="64242" spans="39:39">
      <c r="AM64242" s="445"/>
    </row>
    <row r="64243" spans="39:39">
      <c r="AM64243" s="445"/>
    </row>
    <row r="64244" spans="39:39">
      <c r="AM64244" s="445"/>
    </row>
    <row r="64245" spans="39:39">
      <c r="AM64245" s="445"/>
    </row>
    <row r="64246" spans="39:39">
      <c r="AM64246" s="445"/>
    </row>
    <row r="64247" spans="39:39">
      <c r="AM64247" s="445"/>
    </row>
    <row r="64248" spans="39:39">
      <c r="AM64248" s="445"/>
    </row>
    <row r="64249" spans="39:39">
      <c r="AM64249" s="445"/>
    </row>
    <row r="64250" spans="39:39">
      <c r="AM64250" s="445"/>
    </row>
    <row r="64251" spans="39:39">
      <c r="AM64251" s="445"/>
    </row>
    <row r="64252" spans="39:39">
      <c r="AM64252" s="445"/>
    </row>
    <row r="64253" spans="39:39">
      <c r="AM64253" s="445"/>
    </row>
    <row r="64254" spans="39:39">
      <c r="AM64254" s="445"/>
    </row>
    <row r="64255" spans="39:39">
      <c r="AM64255" s="445"/>
    </row>
    <row r="64256" spans="39:39">
      <c r="AM64256" s="445"/>
    </row>
    <row r="64257" spans="39:39">
      <c r="AM64257" s="445"/>
    </row>
    <row r="64258" spans="39:39">
      <c r="AM64258" s="445"/>
    </row>
    <row r="64259" spans="39:39">
      <c r="AM64259" s="445"/>
    </row>
    <row r="64260" spans="39:39">
      <c r="AM64260" s="445"/>
    </row>
    <row r="64261" spans="39:39">
      <c r="AM64261" s="445"/>
    </row>
    <row r="64262" spans="39:39">
      <c r="AM64262" s="445"/>
    </row>
    <row r="64263" spans="39:39">
      <c r="AM64263" s="445"/>
    </row>
    <row r="64264" spans="39:39">
      <c r="AM64264" s="445"/>
    </row>
    <row r="64265" spans="39:39">
      <c r="AM64265" s="445"/>
    </row>
    <row r="64266" spans="39:39">
      <c r="AM64266" s="445"/>
    </row>
    <row r="64267" spans="39:39">
      <c r="AM64267" s="445"/>
    </row>
    <row r="64268" spans="39:39">
      <c r="AM64268" s="445"/>
    </row>
    <row r="64269" spans="39:39">
      <c r="AM64269" s="445"/>
    </row>
    <row r="64270" spans="39:39">
      <c r="AM64270" s="445"/>
    </row>
    <row r="64271" spans="39:39">
      <c r="AM64271" s="445"/>
    </row>
    <row r="64272" spans="39:39">
      <c r="AM64272" s="445"/>
    </row>
    <row r="64273" spans="39:39">
      <c r="AM64273" s="445"/>
    </row>
    <row r="64274" spans="39:39">
      <c r="AM64274" s="445"/>
    </row>
    <row r="64275" spans="39:39">
      <c r="AM64275" s="445"/>
    </row>
    <row r="64276" spans="39:39">
      <c r="AM64276" s="445"/>
    </row>
    <row r="64277" spans="39:39">
      <c r="AM64277" s="445"/>
    </row>
    <row r="64278" spans="39:39">
      <c r="AM64278" s="445"/>
    </row>
    <row r="64279" spans="39:39">
      <c r="AM64279" s="445"/>
    </row>
    <row r="64280" spans="39:39">
      <c r="AM64280" s="445"/>
    </row>
    <row r="64281" spans="39:39">
      <c r="AM64281" s="445"/>
    </row>
    <row r="64282" spans="39:39">
      <c r="AM64282" s="445"/>
    </row>
    <row r="64283" spans="39:39">
      <c r="AM64283" s="445"/>
    </row>
    <row r="64284" spans="39:39">
      <c r="AM64284" s="445"/>
    </row>
    <row r="64285" spans="39:39">
      <c r="AM64285" s="445"/>
    </row>
    <row r="64286" spans="39:39">
      <c r="AM64286" s="445"/>
    </row>
    <row r="64287" spans="39:39">
      <c r="AM64287" s="445"/>
    </row>
    <row r="64288" spans="39:39">
      <c r="AM64288" s="445"/>
    </row>
    <row r="64289" spans="39:39">
      <c r="AM64289" s="445"/>
    </row>
    <row r="64290" spans="39:39">
      <c r="AM64290" s="445"/>
    </row>
    <row r="64291" spans="39:39">
      <c r="AM64291" s="445"/>
    </row>
    <row r="64292" spans="39:39">
      <c r="AM64292" s="445"/>
    </row>
    <row r="64293" spans="39:39">
      <c r="AM64293" s="445"/>
    </row>
    <row r="64294" spans="39:39">
      <c r="AM64294" s="445"/>
    </row>
    <row r="64295" spans="39:39">
      <c r="AM64295" s="445"/>
    </row>
    <row r="64296" spans="39:39">
      <c r="AM64296" s="445"/>
    </row>
    <row r="64297" spans="39:39">
      <c r="AM64297" s="445"/>
    </row>
    <row r="64298" spans="39:39">
      <c r="AM64298" s="445"/>
    </row>
    <row r="64299" spans="39:39">
      <c r="AM64299" s="445"/>
    </row>
    <row r="64300" spans="39:39">
      <c r="AM64300" s="445"/>
    </row>
    <row r="64301" spans="39:39">
      <c r="AM64301" s="445"/>
    </row>
    <row r="64302" spans="39:39">
      <c r="AM64302" s="445"/>
    </row>
    <row r="64303" spans="39:39">
      <c r="AM64303" s="445"/>
    </row>
    <row r="64304" spans="39:39">
      <c r="AM64304" s="445"/>
    </row>
    <row r="64305" spans="39:39">
      <c r="AM64305" s="445"/>
    </row>
    <row r="64306" spans="39:39">
      <c r="AM64306" s="445"/>
    </row>
    <row r="64307" spans="39:39">
      <c r="AM64307" s="445"/>
    </row>
    <row r="64308" spans="39:39">
      <c r="AM64308" s="445"/>
    </row>
    <row r="64309" spans="39:39">
      <c r="AM64309" s="445"/>
    </row>
    <row r="64310" spans="39:39">
      <c r="AM64310" s="445"/>
    </row>
    <row r="64311" spans="39:39">
      <c r="AM64311" s="445"/>
    </row>
    <row r="64312" spans="39:39">
      <c r="AM64312" s="445"/>
    </row>
    <row r="64313" spans="39:39">
      <c r="AM64313" s="445"/>
    </row>
    <row r="64314" spans="39:39">
      <c r="AM64314" s="445"/>
    </row>
    <row r="64315" spans="39:39">
      <c r="AM64315" s="445"/>
    </row>
    <row r="64316" spans="39:39">
      <c r="AM64316" s="445"/>
    </row>
    <row r="64317" spans="39:39">
      <c r="AM64317" s="445"/>
    </row>
    <row r="64318" spans="39:39">
      <c r="AM64318" s="445"/>
    </row>
    <row r="64319" spans="39:39">
      <c r="AM64319" s="445"/>
    </row>
    <row r="64320" spans="39:39">
      <c r="AM64320" s="445"/>
    </row>
    <row r="64321" spans="39:39">
      <c r="AM64321" s="445"/>
    </row>
    <row r="64322" spans="39:39">
      <c r="AM64322" s="445"/>
    </row>
    <row r="64323" spans="39:39">
      <c r="AM64323" s="445"/>
    </row>
    <row r="64324" spans="39:39">
      <c r="AM64324" s="445"/>
    </row>
    <row r="64325" spans="39:39">
      <c r="AM64325" s="445"/>
    </row>
    <row r="64326" spans="39:39">
      <c r="AM64326" s="445"/>
    </row>
    <row r="64327" spans="39:39">
      <c r="AM64327" s="445"/>
    </row>
    <row r="64328" spans="39:39">
      <c r="AM64328" s="445"/>
    </row>
    <row r="64329" spans="39:39">
      <c r="AM64329" s="445"/>
    </row>
    <row r="64330" spans="39:39">
      <c r="AM64330" s="445"/>
    </row>
    <row r="64331" spans="39:39">
      <c r="AM64331" s="445"/>
    </row>
    <row r="64332" spans="39:39">
      <c r="AM64332" s="445"/>
    </row>
    <row r="64333" spans="39:39">
      <c r="AM64333" s="445"/>
    </row>
    <row r="64334" spans="39:39">
      <c r="AM64334" s="445"/>
    </row>
    <row r="64335" spans="39:39">
      <c r="AM64335" s="445"/>
    </row>
    <row r="64336" spans="39:39">
      <c r="AM64336" s="445"/>
    </row>
    <row r="64337" spans="39:39">
      <c r="AM64337" s="445"/>
    </row>
    <row r="64338" spans="39:39">
      <c r="AM64338" s="445"/>
    </row>
    <row r="64339" spans="39:39">
      <c r="AM64339" s="445"/>
    </row>
    <row r="64340" spans="39:39">
      <c r="AM64340" s="445"/>
    </row>
    <row r="64341" spans="39:39">
      <c r="AM64341" s="445"/>
    </row>
    <row r="64342" spans="39:39">
      <c r="AM64342" s="445"/>
    </row>
    <row r="64343" spans="39:39">
      <c r="AM64343" s="445"/>
    </row>
    <row r="64344" spans="39:39">
      <c r="AM64344" s="445"/>
    </row>
    <row r="64345" spans="39:39">
      <c r="AM64345" s="445"/>
    </row>
    <row r="64346" spans="39:39">
      <c r="AM64346" s="445"/>
    </row>
    <row r="64347" spans="39:39">
      <c r="AM64347" s="445"/>
    </row>
    <row r="64348" spans="39:39">
      <c r="AM64348" s="445"/>
    </row>
    <row r="64349" spans="39:39">
      <c r="AM64349" s="445"/>
    </row>
    <row r="64350" spans="39:39">
      <c r="AM64350" s="445"/>
    </row>
    <row r="64351" spans="39:39">
      <c r="AM64351" s="445"/>
    </row>
    <row r="64352" spans="39:39">
      <c r="AM64352" s="445"/>
    </row>
    <row r="64353" spans="39:39">
      <c r="AM64353" s="445"/>
    </row>
    <row r="64354" spans="39:39">
      <c r="AM64354" s="445"/>
    </row>
    <row r="64355" spans="39:39">
      <c r="AM64355" s="445"/>
    </row>
    <row r="64356" spans="39:39">
      <c r="AM64356" s="445"/>
    </row>
    <row r="64357" spans="39:39">
      <c r="AM64357" s="445"/>
    </row>
    <row r="64358" spans="39:39">
      <c r="AM64358" s="445"/>
    </row>
    <row r="64359" spans="39:39">
      <c r="AM64359" s="445"/>
    </row>
    <row r="64360" spans="39:39">
      <c r="AM64360" s="445"/>
    </row>
    <row r="64361" spans="39:39">
      <c r="AM64361" s="445"/>
    </row>
    <row r="64362" spans="39:39">
      <c r="AM64362" s="445"/>
    </row>
    <row r="64363" spans="39:39">
      <c r="AM64363" s="445"/>
    </row>
    <row r="64364" spans="39:39">
      <c r="AM64364" s="445"/>
    </row>
    <row r="64365" spans="39:39">
      <c r="AM64365" s="445"/>
    </row>
    <row r="64366" spans="39:39">
      <c r="AM64366" s="445"/>
    </row>
    <row r="64367" spans="39:39">
      <c r="AM64367" s="445"/>
    </row>
    <row r="64368" spans="39:39">
      <c r="AM64368" s="445"/>
    </row>
    <row r="64369" spans="39:39">
      <c r="AM64369" s="445"/>
    </row>
    <row r="64370" spans="39:39">
      <c r="AM64370" s="445"/>
    </row>
    <row r="64371" spans="39:39">
      <c r="AM64371" s="445"/>
    </row>
    <row r="64372" spans="39:39">
      <c r="AM64372" s="445"/>
    </row>
    <row r="64373" spans="39:39">
      <c r="AM64373" s="445"/>
    </row>
    <row r="64374" spans="39:39">
      <c r="AM64374" s="445"/>
    </row>
    <row r="64375" spans="39:39">
      <c r="AM64375" s="445"/>
    </row>
    <row r="64376" spans="39:39">
      <c r="AM64376" s="445"/>
    </row>
    <row r="64377" spans="39:39">
      <c r="AM64377" s="445"/>
    </row>
    <row r="64378" spans="39:39">
      <c r="AM64378" s="445"/>
    </row>
    <row r="64379" spans="39:39">
      <c r="AM64379" s="445"/>
    </row>
    <row r="64380" spans="39:39">
      <c r="AM64380" s="445"/>
    </row>
    <row r="64381" spans="39:39">
      <c r="AM64381" s="445"/>
    </row>
    <row r="64382" spans="39:39">
      <c r="AM64382" s="445"/>
    </row>
    <row r="64383" spans="39:39">
      <c r="AM64383" s="445"/>
    </row>
    <row r="64384" spans="39:39">
      <c r="AM64384" s="445"/>
    </row>
    <row r="64385" spans="39:39">
      <c r="AM64385" s="445"/>
    </row>
    <row r="64386" spans="39:39">
      <c r="AM64386" s="445"/>
    </row>
    <row r="64387" spans="39:39">
      <c r="AM64387" s="445"/>
    </row>
    <row r="64388" spans="39:39">
      <c r="AM64388" s="445"/>
    </row>
    <row r="64389" spans="39:39">
      <c r="AM64389" s="445"/>
    </row>
    <row r="64390" spans="39:39">
      <c r="AM64390" s="445"/>
    </row>
    <row r="64391" spans="39:39">
      <c r="AM64391" s="445"/>
    </row>
    <row r="64392" spans="39:39">
      <c r="AM64392" s="445"/>
    </row>
    <row r="64393" spans="39:39">
      <c r="AM64393" s="445"/>
    </row>
    <row r="64394" spans="39:39">
      <c r="AM64394" s="445"/>
    </row>
    <row r="64395" spans="39:39">
      <c r="AM64395" s="445"/>
    </row>
    <row r="64396" spans="39:39">
      <c r="AM64396" s="445"/>
    </row>
    <row r="64397" spans="39:39">
      <c r="AM64397" s="445"/>
    </row>
    <row r="64398" spans="39:39">
      <c r="AM64398" s="445"/>
    </row>
    <row r="64399" spans="39:39">
      <c r="AM64399" s="445"/>
    </row>
    <row r="64400" spans="39:39">
      <c r="AM64400" s="445"/>
    </row>
    <row r="64401" spans="39:39">
      <c r="AM64401" s="445"/>
    </row>
    <row r="64402" spans="39:39">
      <c r="AM64402" s="445"/>
    </row>
    <row r="64403" spans="39:39">
      <c r="AM64403" s="445"/>
    </row>
    <row r="64404" spans="39:39">
      <c r="AM64404" s="445"/>
    </row>
    <row r="64405" spans="39:39">
      <c r="AM64405" s="445"/>
    </row>
    <row r="64406" spans="39:39">
      <c r="AM64406" s="445"/>
    </row>
    <row r="64407" spans="39:39">
      <c r="AM64407" s="445"/>
    </row>
    <row r="64408" spans="39:39">
      <c r="AM64408" s="445"/>
    </row>
    <row r="64409" spans="39:39">
      <c r="AM64409" s="445"/>
    </row>
    <row r="64410" spans="39:39">
      <c r="AM64410" s="445"/>
    </row>
    <row r="64411" spans="39:39">
      <c r="AM64411" s="445"/>
    </row>
    <row r="64412" spans="39:39">
      <c r="AM64412" s="445"/>
    </row>
    <row r="64413" spans="39:39">
      <c r="AM64413" s="445"/>
    </row>
    <row r="64414" spans="39:39">
      <c r="AM64414" s="445"/>
    </row>
    <row r="64415" spans="39:39">
      <c r="AM64415" s="445"/>
    </row>
    <row r="64416" spans="39:39">
      <c r="AM64416" s="445"/>
    </row>
    <row r="64417" spans="39:39">
      <c r="AM64417" s="445"/>
    </row>
    <row r="64418" spans="39:39">
      <c r="AM64418" s="445"/>
    </row>
    <row r="64419" spans="39:39">
      <c r="AM64419" s="445"/>
    </row>
    <row r="64420" spans="39:39">
      <c r="AM64420" s="445"/>
    </row>
    <row r="64421" spans="39:39">
      <c r="AM64421" s="445"/>
    </row>
    <row r="64422" spans="39:39">
      <c r="AM64422" s="445"/>
    </row>
    <row r="64423" spans="39:39">
      <c r="AM64423" s="445"/>
    </row>
    <row r="64424" spans="39:39">
      <c r="AM64424" s="445"/>
    </row>
    <row r="64425" spans="39:39">
      <c r="AM64425" s="445"/>
    </row>
    <row r="64426" spans="39:39">
      <c r="AM64426" s="445"/>
    </row>
    <row r="64427" spans="39:39">
      <c r="AM64427" s="445"/>
    </row>
    <row r="64428" spans="39:39">
      <c r="AM64428" s="445"/>
    </row>
    <row r="64429" spans="39:39">
      <c r="AM64429" s="445"/>
    </row>
    <row r="64430" spans="39:39">
      <c r="AM64430" s="445"/>
    </row>
    <row r="64431" spans="39:39">
      <c r="AM64431" s="445"/>
    </row>
    <row r="64432" spans="39:39">
      <c r="AM64432" s="445"/>
    </row>
    <row r="64433" spans="39:39">
      <c r="AM64433" s="445"/>
    </row>
    <row r="64434" spans="39:39">
      <c r="AM64434" s="445"/>
    </row>
    <row r="64435" spans="39:39">
      <c r="AM64435" s="445"/>
    </row>
    <row r="64436" spans="39:39">
      <c r="AM64436" s="445"/>
    </row>
    <row r="64437" spans="39:39">
      <c r="AM64437" s="445"/>
    </row>
    <row r="64438" spans="39:39">
      <c r="AM64438" s="445"/>
    </row>
    <row r="64439" spans="39:39">
      <c r="AM64439" s="445"/>
    </row>
    <row r="64440" spans="39:39">
      <c r="AM64440" s="445"/>
    </row>
    <row r="64441" spans="39:39">
      <c r="AM64441" s="445"/>
    </row>
    <row r="64442" spans="39:39">
      <c r="AM64442" s="445"/>
    </row>
    <row r="64443" spans="39:39">
      <c r="AM64443" s="445"/>
    </row>
    <row r="64444" spans="39:39">
      <c r="AM64444" s="445"/>
    </row>
    <row r="64445" spans="39:39">
      <c r="AM64445" s="445"/>
    </row>
    <row r="64446" spans="39:39">
      <c r="AM64446" s="445"/>
    </row>
    <row r="64447" spans="39:39">
      <c r="AM64447" s="445"/>
    </row>
    <row r="64448" spans="39:39">
      <c r="AM64448" s="445"/>
    </row>
    <row r="64449" spans="39:39">
      <c r="AM64449" s="445"/>
    </row>
    <row r="64450" spans="39:39">
      <c r="AM64450" s="445"/>
    </row>
    <row r="64451" spans="39:39">
      <c r="AM64451" s="445"/>
    </row>
    <row r="64452" spans="39:39">
      <c r="AM64452" s="445"/>
    </row>
    <row r="64453" spans="39:39">
      <c r="AM64453" s="445"/>
    </row>
    <row r="64454" spans="39:39">
      <c r="AM64454" s="445"/>
    </row>
    <row r="64455" spans="39:39">
      <c r="AM64455" s="445"/>
    </row>
    <row r="64456" spans="39:39">
      <c r="AM64456" s="445"/>
    </row>
    <row r="64457" spans="39:39">
      <c r="AM64457" s="445"/>
    </row>
    <row r="64458" spans="39:39">
      <c r="AM64458" s="445"/>
    </row>
    <row r="64459" spans="39:39">
      <c r="AM64459" s="445"/>
    </row>
    <row r="64460" spans="39:39">
      <c r="AM64460" s="445"/>
    </row>
    <row r="64461" spans="39:39">
      <c r="AM64461" s="445"/>
    </row>
    <row r="64462" spans="39:39">
      <c r="AM64462" s="445"/>
    </row>
    <row r="64463" spans="39:39">
      <c r="AM64463" s="445"/>
    </row>
    <row r="64464" spans="39:39">
      <c r="AM64464" s="445"/>
    </row>
    <row r="64465" spans="39:39">
      <c r="AM64465" s="445"/>
    </row>
    <row r="64466" spans="39:39">
      <c r="AM64466" s="445"/>
    </row>
    <row r="64467" spans="39:39">
      <c r="AM64467" s="445"/>
    </row>
    <row r="64468" spans="39:39">
      <c r="AM64468" s="445"/>
    </row>
    <row r="64469" spans="39:39">
      <c r="AM64469" s="445"/>
    </row>
    <row r="64470" spans="39:39">
      <c r="AM64470" s="445"/>
    </row>
    <row r="64471" spans="39:39">
      <c r="AM64471" s="445"/>
    </row>
    <row r="64472" spans="39:39">
      <c r="AM64472" s="445"/>
    </row>
    <row r="64473" spans="39:39">
      <c r="AM64473" s="445"/>
    </row>
    <row r="64474" spans="39:39">
      <c r="AM64474" s="445"/>
    </row>
    <row r="64475" spans="39:39">
      <c r="AM64475" s="445"/>
    </row>
    <row r="64476" spans="39:39">
      <c r="AM64476" s="445"/>
    </row>
    <row r="64477" spans="39:39">
      <c r="AM64477" s="445"/>
    </row>
    <row r="64478" spans="39:39">
      <c r="AM64478" s="445"/>
    </row>
    <row r="64479" spans="39:39">
      <c r="AM64479" s="445"/>
    </row>
    <row r="64480" spans="39:39">
      <c r="AM64480" s="445"/>
    </row>
    <row r="64481" spans="39:39">
      <c r="AM64481" s="445"/>
    </row>
    <row r="64482" spans="39:39">
      <c r="AM64482" s="445"/>
    </row>
    <row r="64483" spans="39:39">
      <c r="AM64483" s="445"/>
    </row>
    <row r="64484" spans="39:39">
      <c r="AM64484" s="445"/>
    </row>
    <row r="64485" spans="39:39">
      <c r="AM64485" s="445"/>
    </row>
    <row r="64486" spans="39:39">
      <c r="AM64486" s="445"/>
    </row>
    <row r="64487" spans="39:39">
      <c r="AM64487" s="445"/>
    </row>
    <row r="64488" spans="39:39">
      <c r="AM64488" s="445"/>
    </row>
    <row r="64489" spans="39:39">
      <c r="AM64489" s="445"/>
    </row>
    <row r="64490" spans="39:39">
      <c r="AM64490" s="445"/>
    </row>
    <row r="64491" spans="39:39">
      <c r="AM64491" s="445"/>
    </row>
    <row r="64492" spans="39:39">
      <c r="AM64492" s="445"/>
    </row>
    <row r="64493" spans="39:39">
      <c r="AM64493" s="445"/>
    </row>
    <row r="64494" spans="39:39">
      <c r="AM64494" s="445"/>
    </row>
    <row r="64495" spans="39:39">
      <c r="AM64495" s="445"/>
    </row>
    <row r="64496" spans="39:39">
      <c r="AM64496" s="445"/>
    </row>
    <row r="64497" spans="39:39">
      <c r="AM64497" s="445"/>
    </row>
    <row r="64498" spans="39:39">
      <c r="AM64498" s="445"/>
    </row>
    <row r="64499" spans="39:39">
      <c r="AM64499" s="445"/>
    </row>
    <row r="64500" spans="39:39">
      <c r="AM64500" s="445"/>
    </row>
    <row r="64501" spans="39:39">
      <c r="AM64501" s="445"/>
    </row>
    <row r="64502" spans="39:39">
      <c r="AM64502" s="445"/>
    </row>
    <row r="64503" spans="39:39">
      <c r="AM64503" s="445"/>
    </row>
    <row r="64504" spans="39:39">
      <c r="AM64504" s="445"/>
    </row>
    <row r="64505" spans="39:39">
      <c r="AM64505" s="445"/>
    </row>
    <row r="64506" spans="39:39">
      <c r="AM64506" s="445"/>
    </row>
    <row r="64507" spans="39:39">
      <c r="AM64507" s="445"/>
    </row>
    <row r="64508" spans="39:39">
      <c r="AM64508" s="445"/>
    </row>
    <row r="64509" spans="39:39">
      <c r="AM64509" s="445"/>
    </row>
    <row r="64510" spans="39:39">
      <c r="AM64510" s="445"/>
    </row>
    <row r="64511" spans="39:39">
      <c r="AM64511" s="445"/>
    </row>
    <row r="64512" spans="39:39">
      <c r="AM64512" s="445"/>
    </row>
    <row r="64513" spans="39:39">
      <c r="AM64513" s="445"/>
    </row>
    <row r="64514" spans="39:39">
      <c r="AM64514" s="445"/>
    </row>
    <row r="64515" spans="39:39">
      <c r="AM64515" s="445"/>
    </row>
    <row r="64516" spans="39:39">
      <c r="AM64516" s="445"/>
    </row>
    <row r="64517" spans="39:39">
      <c r="AM64517" s="445"/>
    </row>
    <row r="64518" spans="39:39">
      <c r="AM64518" s="445"/>
    </row>
    <row r="64519" spans="39:39">
      <c r="AM64519" s="445"/>
    </row>
    <row r="64520" spans="39:39">
      <c r="AM64520" s="445"/>
    </row>
    <row r="64521" spans="39:39">
      <c r="AM64521" s="445"/>
    </row>
    <row r="64522" spans="39:39">
      <c r="AM64522" s="445"/>
    </row>
    <row r="64523" spans="39:39">
      <c r="AM64523" s="445"/>
    </row>
    <row r="64524" spans="39:39">
      <c r="AM64524" s="445"/>
    </row>
    <row r="64525" spans="39:39">
      <c r="AM64525" s="445"/>
    </row>
    <row r="64526" spans="39:39">
      <c r="AM64526" s="445"/>
    </row>
    <row r="64527" spans="39:39">
      <c r="AM64527" s="445"/>
    </row>
    <row r="64528" spans="39:39">
      <c r="AM64528" s="445"/>
    </row>
    <row r="64529" spans="39:39">
      <c r="AM64529" s="445"/>
    </row>
    <row r="64530" spans="39:39">
      <c r="AM64530" s="445"/>
    </row>
    <row r="64531" spans="39:39">
      <c r="AM64531" s="445"/>
    </row>
    <row r="64532" spans="39:39">
      <c r="AM64532" s="445"/>
    </row>
    <row r="64533" spans="39:39">
      <c r="AM64533" s="445"/>
    </row>
    <row r="64534" spans="39:39">
      <c r="AM64534" s="445"/>
    </row>
    <row r="64535" spans="39:39">
      <c r="AM64535" s="445"/>
    </row>
    <row r="64536" spans="39:39">
      <c r="AM64536" s="445"/>
    </row>
    <row r="64537" spans="39:39">
      <c r="AM64537" s="445"/>
    </row>
    <row r="64538" spans="39:39">
      <c r="AM64538" s="445"/>
    </row>
    <row r="64539" spans="39:39">
      <c r="AM64539" s="445"/>
    </row>
    <row r="64540" spans="39:39">
      <c r="AM64540" s="445"/>
    </row>
    <row r="64541" spans="39:39">
      <c r="AM64541" s="445"/>
    </row>
    <row r="64542" spans="39:39">
      <c r="AM64542" s="445"/>
    </row>
    <row r="64543" spans="39:39">
      <c r="AM64543" s="445"/>
    </row>
    <row r="64544" spans="39:39">
      <c r="AM64544" s="445"/>
    </row>
    <row r="64545" spans="39:39">
      <c r="AM64545" s="445"/>
    </row>
    <row r="64546" spans="39:39">
      <c r="AM64546" s="445"/>
    </row>
    <row r="64547" spans="39:39">
      <c r="AM64547" s="445"/>
    </row>
    <row r="64548" spans="39:39">
      <c r="AM64548" s="445"/>
    </row>
    <row r="64549" spans="39:39">
      <c r="AM64549" s="445"/>
    </row>
    <row r="64550" spans="39:39">
      <c r="AM64550" s="445"/>
    </row>
    <row r="64551" spans="39:39">
      <c r="AM64551" s="445"/>
    </row>
    <row r="64552" spans="39:39">
      <c r="AM64552" s="445"/>
    </row>
    <row r="64553" spans="39:39">
      <c r="AM64553" s="445"/>
    </row>
    <row r="64554" spans="39:39">
      <c r="AM64554" s="445"/>
    </row>
    <row r="64555" spans="39:39">
      <c r="AM64555" s="445"/>
    </row>
    <row r="64556" spans="39:39">
      <c r="AM64556" s="445"/>
    </row>
    <row r="64557" spans="39:39">
      <c r="AM64557" s="445"/>
    </row>
    <row r="64558" spans="39:39">
      <c r="AM64558" s="445"/>
    </row>
    <row r="64559" spans="39:39">
      <c r="AM64559" s="445"/>
    </row>
    <row r="64560" spans="39:39">
      <c r="AM64560" s="445"/>
    </row>
    <row r="64561" spans="39:39">
      <c r="AM64561" s="445"/>
    </row>
    <row r="64562" spans="39:39">
      <c r="AM64562" s="445"/>
    </row>
    <row r="64563" spans="39:39">
      <c r="AM64563" s="445"/>
    </row>
    <row r="64564" spans="39:39">
      <c r="AM64564" s="445"/>
    </row>
    <row r="64565" spans="39:39">
      <c r="AM64565" s="445"/>
    </row>
    <row r="64566" spans="39:39">
      <c r="AM64566" s="445"/>
    </row>
    <row r="64567" spans="39:39">
      <c r="AM64567" s="445"/>
    </row>
    <row r="64568" spans="39:39">
      <c r="AM64568" s="445"/>
    </row>
    <row r="64569" spans="39:39">
      <c r="AM64569" s="445"/>
    </row>
    <row r="64570" spans="39:39">
      <c r="AM64570" s="445"/>
    </row>
    <row r="64571" spans="39:39">
      <c r="AM64571" s="445"/>
    </row>
    <row r="64572" spans="39:39">
      <c r="AM64572" s="445"/>
    </row>
    <row r="64573" spans="39:39">
      <c r="AM64573" s="445"/>
    </row>
    <row r="64574" spans="39:39">
      <c r="AM64574" s="445"/>
    </row>
    <row r="64575" spans="39:39">
      <c r="AM64575" s="445"/>
    </row>
    <row r="64576" spans="39:39">
      <c r="AM64576" s="445"/>
    </row>
    <row r="64577" spans="39:39">
      <c r="AM64577" s="445"/>
    </row>
    <row r="64578" spans="39:39">
      <c r="AM64578" s="445"/>
    </row>
    <row r="64579" spans="39:39">
      <c r="AM64579" s="445"/>
    </row>
    <row r="64580" spans="39:39">
      <c r="AM64580" s="445"/>
    </row>
    <row r="64581" spans="39:39">
      <c r="AM64581" s="445"/>
    </row>
    <row r="64582" spans="39:39">
      <c r="AM64582" s="445"/>
    </row>
    <row r="64583" spans="39:39">
      <c r="AM64583" s="445"/>
    </row>
    <row r="64584" spans="39:39">
      <c r="AM64584" s="445"/>
    </row>
    <row r="64585" spans="39:39">
      <c r="AM64585" s="445"/>
    </row>
    <row r="64586" spans="39:39">
      <c r="AM64586" s="445"/>
    </row>
    <row r="64587" spans="39:39">
      <c r="AM64587" s="445"/>
    </row>
    <row r="64588" spans="39:39">
      <c r="AM64588" s="445"/>
    </row>
    <row r="64589" spans="39:39">
      <c r="AM64589" s="445"/>
    </row>
    <row r="64590" spans="39:39">
      <c r="AM64590" s="445"/>
    </row>
    <row r="64591" spans="39:39">
      <c r="AM64591" s="445"/>
    </row>
    <row r="64592" spans="39:39">
      <c r="AM64592" s="445"/>
    </row>
    <row r="64593" spans="39:39">
      <c r="AM64593" s="445"/>
    </row>
    <row r="64594" spans="39:39">
      <c r="AM64594" s="445"/>
    </row>
    <row r="64595" spans="39:39">
      <c r="AM64595" s="445"/>
    </row>
    <row r="64596" spans="39:39">
      <c r="AM64596" s="445"/>
    </row>
    <row r="64597" spans="39:39">
      <c r="AM64597" s="445"/>
    </row>
    <row r="64598" spans="39:39">
      <c r="AM64598" s="445"/>
    </row>
    <row r="64599" spans="39:39">
      <c r="AM64599" s="445"/>
    </row>
    <row r="64600" spans="39:39">
      <c r="AM64600" s="445"/>
    </row>
    <row r="64601" spans="39:39">
      <c r="AM64601" s="445"/>
    </row>
    <row r="64602" spans="39:39">
      <c r="AM64602" s="445"/>
    </row>
    <row r="64603" spans="39:39">
      <c r="AM64603" s="445"/>
    </row>
    <row r="64604" spans="39:39">
      <c r="AM64604" s="445"/>
    </row>
    <row r="64605" spans="39:39">
      <c r="AM64605" s="445"/>
    </row>
    <row r="64606" spans="39:39">
      <c r="AM64606" s="445"/>
    </row>
    <row r="64607" spans="39:39">
      <c r="AM64607" s="445"/>
    </row>
    <row r="64608" spans="39:39">
      <c r="AM64608" s="445"/>
    </row>
    <row r="64609" spans="39:39">
      <c r="AM64609" s="445"/>
    </row>
    <row r="64610" spans="39:39">
      <c r="AM64610" s="445"/>
    </row>
    <row r="64611" spans="39:39">
      <c r="AM64611" s="445"/>
    </row>
    <row r="64612" spans="39:39">
      <c r="AM64612" s="445"/>
    </row>
    <row r="64613" spans="39:39">
      <c r="AM64613" s="445"/>
    </row>
    <row r="64614" spans="39:39">
      <c r="AM64614" s="445"/>
    </row>
    <row r="64615" spans="39:39">
      <c r="AM64615" s="445"/>
    </row>
    <row r="64616" spans="39:39">
      <c r="AM64616" s="445"/>
    </row>
    <row r="64617" spans="39:39">
      <c r="AM64617" s="445"/>
    </row>
    <row r="64618" spans="39:39">
      <c r="AM64618" s="445"/>
    </row>
    <row r="64619" spans="39:39">
      <c r="AM64619" s="445"/>
    </row>
    <row r="64620" spans="39:39">
      <c r="AM64620" s="445"/>
    </row>
    <row r="64621" spans="39:39">
      <c r="AM64621" s="445"/>
    </row>
    <row r="64622" spans="39:39">
      <c r="AM64622" s="445"/>
    </row>
    <row r="64623" spans="39:39">
      <c r="AM64623" s="445"/>
    </row>
    <row r="64624" spans="39:39">
      <c r="AM64624" s="445"/>
    </row>
    <row r="64625" spans="39:39">
      <c r="AM64625" s="445"/>
    </row>
    <row r="64626" spans="39:39">
      <c r="AM64626" s="445"/>
    </row>
    <row r="64627" spans="39:39">
      <c r="AM64627" s="445"/>
    </row>
    <row r="64628" spans="39:39">
      <c r="AM64628" s="445"/>
    </row>
    <row r="64629" spans="39:39">
      <c r="AM64629" s="445"/>
    </row>
    <row r="64630" spans="39:39">
      <c r="AM64630" s="445"/>
    </row>
    <row r="64631" spans="39:39">
      <c r="AM64631" s="445"/>
    </row>
    <row r="64632" spans="39:39">
      <c r="AM64632" s="445"/>
    </row>
    <row r="64633" spans="39:39">
      <c r="AM64633" s="445"/>
    </row>
    <row r="64634" spans="39:39">
      <c r="AM64634" s="445"/>
    </row>
    <row r="64635" spans="39:39">
      <c r="AM64635" s="445"/>
    </row>
    <row r="64636" spans="39:39">
      <c r="AM64636" s="445"/>
    </row>
    <row r="64637" spans="39:39">
      <c r="AM64637" s="445"/>
    </row>
    <row r="64638" spans="39:39">
      <c r="AM64638" s="445"/>
    </row>
    <row r="64639" spans="39:39">
      <c r="AM64639" s="445"/>
    </row>
    <row r="64640" spans="39:39">
      <c r="AM64640" s="445"/>
    </row>
    <row r="64641" spans="39:39">
      <c r="AM64641" s="445"/>
    </row>
    <row r="64642" spans="39:39">
      <c r="AM64642" s="445"/>
    </row>
    <row r="64643" spans="39:39">
      <c r="AM64643" s="445"/>
    </row>
    <row r="64644" spans="39:39">
      <c r="AM64644" s="445"/>
    </row>
    <row r="64645" spans="39:39">
      <c r="AM64645" s="445"/>
    </row>
    <row r="64646" spans="39:39">
      <c r="AM64646" s="445"/>
    </row>
    <row r="64647" spans="39:39">
      <c r="AM64647" s="445"/>
    </row>
    <row r="64648" spans="39:39">
      <c r="AM64648" s="445"/>
    </row>
    <row r="64649" spans="39:39">
      <c r="AM64649" s="445"/>
    </row>
    <row r="64650" spans="39:39">
      <c r="AM64650" s="445"/>
    </row>
    <row r="64651" spans="39:39">
      <c r="AM64651" s="445"/>
    </row>
    <row r="64652" spans="39:39">
      <c r="AM64652" s="445"/>
    </row>
    <row r="64653" spans="39:39">
      <c r="AM64653" s="445"/>
    </row>
    <row r="64654" spans="39:39">
      <c r="AM64654" s="445"/>
    </row>
    <row r="64655" spans="39:39">
      <c r="AM64655" s="445"/>
    </row>
    <row r="64656" spans="39:39">
      <c r="AM64656" s="445"/>
    </row>
    <row r="64657" spans="39:39">
      <c r="AM64657" s="445"/>
    </row>
    <row r="64658" spans="39:39">
      <c r="AM64658" s="445"/>
    </row>
    <row r="64659" spans="39:39">
      <c r="AM64659" s="445"/>
    </row>
    <row r="64660" spans="39:39">
      <c r="AM64660" s="445"/>
    </row>
    <row r="64661" spans="39:39">
      <c r="AM64661" s="445"/>
    </row>
    <row r="64662" spans="39:39">
      <c r="AM64662" s="445"/>
    </row>
    <row r="64663" spans="39:39">
      <c r="AM64663" s="445"/>
    </row>
    <row r="64664" spans="39:39">
      <c r="AM64664" s="445"/>
    </row>
    <row r="64665" spans="39:39">
      <c r="AM64665" s="445"/>
    </row>
    <row r="64666" spans="39:39">
      <c r="AM64666" s="445"/>
    </row>
    <row r="64667" spans="39:39">
      <c r="AM64667" s="445"/>
    </row>
    <row r="64668" spans="39:39">
      <c r="AM64668" s="445"/>
    </row>
    <row r="64669" spans="39:39">
      <c r="AM64669" s="445"/>
    </row>
    <row r="64670" spans="39:39">
      <c r="AM64670" s="445"/>
    </row>
    <row r="64671" spans="39:39">
      <c r="AM64671" s="445"/>
    </row>
    <row r="64672" spans="39:39">
      <c r="AM64672" s="445"/>
    </row>
    <row r="64673" spans="39:39">
      <c r="AM64673" s="445"/>
    </row>
    <row r="64674" spans="39:39">
      <c r="AM64674" s="445"/>
    </row>
    <row r="64675" spans="39:39">
      <c r="AM64675" s="445"/>
    </row>
    <row r="64676" spans="39:39">
      <c r="AM64676" s="445"/>
    </row>
    <row r="64677" spans="39:39">
      <c r="AM64677" s="445"/>
    </row>
    <row r="64678" spans="39:39">
      <c r="AM64678" s="445"/>
    </row>
    <row r="64679" spans="39:39">
      <c r="AM64679" s="445"/>
    </row>
    <row r="64680" spans="39:39">
      <c r="AM64680" s="445"/>
    </row>
    <row r="64681" spans="39:39">
      <c r="AM64681" s="445"/>
    </row>
    <row r="64682" spans="39:39">
      <c r="AM64682" s="445"/>
    </row>
    <row r="64683" spans="39:39">
      <c r="AM64683" s="445"/>
    </row>
    <row r="64684" spans="39:39">
      <c r="AM64684" s="445"/>
    </row>
    <row r="64685" spans="39:39">
      <c r="AM64685" s="445"/>
    </row>
    <row r="64686" spans="39:39">
      <c r="AM64686" s="445"/>
    </row>
    <row r="64687" spans="39:39">
      <c r="AM64687" s="445"/>
    </row>
    <row r="64688" spans="39:39">
      <c r="AM64688" s="445"/>
    </row>
    <row r="64689" spans="39:39">
      <c r="AM64689" s="445"/>
    </row>
    <row r="64690" spans="39:39">
      <c r="AM64690" s="445"/>
    </row>
    <row r="64691" spans="39:39">
      <c r="AM64691" s="445"/>
    </row>
    <row r="64692" spans="39:39">
      <c r="AM64692" s="445"/>
    </row>
    <row r="64693" spans="39:39">
      <c r="AM64693" s="445"/>
    </row>
    <row r="64694" spans="39:39">
      <c r="AM64694" s="445"/>
    </row>
    <row r="64695" spans="39:39">
      <c r="AM64695" s="445"/>
    </row>
    <row r="64696" spans="39:39">
      <c r="AM64696" s="445"/>
    </row>
    <row r="64697" spans="39:39">
      <c r="AM64697" s="445"/>
    </row>
    <row r="64698" spans="39:39">
      <c r="AM64698" s="445"/>
    </row>
    <row r="64699" spans="39:39">
      <c r="AM64699" s="445"/>
    </row>
    <row r="64700" spans="39:39">
      <c r="AM64700" s="445"/>
    </row>
    <row r="64701" spans="39:39">
      <c r="AM64701" s="445"/>
    </row>
    <row r="64702" spans="39:39">
      <c r="AM64702" s="445"/>
    </row>
    <row r="64703" spans="39:39">
      <c r="AM64703" s="445"/>
    </row>
    <row r="64704" spans="39:39">
      <c r="AM64704" s="445"/>
    </row>
    <row r="64705" spans="39:39">
      <c r="AM64705" s="445"/>
    </row>
    <row r="64706" spans="39:39">
      <c r="AM64706" s="445"/>
    </row>
    <row r="64707" spans="39:39">
      <c r="AM64707" s="445"/>
    </row>
    <row r="64708" spans="39:39">
      <c r="AM64708" s="445"/>
    </row>
    <row r="64709" spans="39:39">
      <c r="AM64709" s="445"/>
    </row>
    <row r="64710" spans="39:39">
      <c r="AM64710" s="445"/>
    </row>
    <row r="64711" spans="39:39">
      <c r="AM64711" s="445"/>
    </row>
    <row r="64712" spans="39:39">
      <c r="AM64712" s="445"/>
    </row>
    <row r="64713" spans="39:39">
      <c r="AM64713" s="445"/>
    </row>
    <row r="64714" spans="39:39">
      <c r="AM64714" s="445"/>
    </row>
    <row r="64715" spans="39:39">
      <c r="AM64715" s="445"/>
    </row>
    <row r="64716" spans="39:39">
      <c r="AM64716" s="445"/>
    </row>
    <row r="64717" spans="39:39">
      <c r="AM64717" s="445"/>
    </row>
    <row r="64718" spans="39:39">
      <c r="AM64718" s="445"/>
    </row>
    <row r="64719" spans="39:39">
      <c r="AM64719" s="445"/>
    </row>
    <row r="64720" spans="39:39">
      <c r="AM64720" s="445"/>
    </row>
    <row r="64721" spans="39:39">
      <c r="AM64721" s="445"/>
    </row>
    <row r="64722" spans="39:39">
      <c r="AM64722" s="445"/>
    </row>
    <row r="64723" spans="39:39">
      <c r="AM64723" s="445"/>
    </row>
    <row r="64724" spans="39:39">
      <c r="AM64724" s="445"/>
    </row>
    <row r="64725" spans="39:39">
      <c r="AM64725" s="445"/>
    </row>
    <row r="64726" spans="39:39">
      <c r="AM64726" s="445"/>
    </row>
    <row r="64727" spans="39:39">
      <c r="AM64727" s="445"/>
    </row>
    <row r="64728" spans="39:39">
      <c r="AM64728" s="445"/>
    </row>
    <row r="64729" spans="39:39">
      <c r="AM64729" s="445"/>
    </row>
    <row r="64730" spans="39:39">
      <c r="AM64730" s="445"/>
    </row>
    <row r="64731" spans="39:39">
      <c r="AM64731" s="445"/>
    </row>
    <row r="64732" spans="39:39">
      <c r="AM64732" s="445"/>
    </row>
    <row r="64733" spans="39:39">
      <c r="AM64733" s="445"/>
    </row>
    <row r="64734" spans="39:39">
      <c r="AM64734" s="445"/>
    </row>
    <row r="64735" spans="39:39">
      <c r="AM64735" s="445"/>
    </row>
    <row r="64736" spans="39:39">
      <c r="AM64736" s="445"/>
    </row>
    <row r="64737" spans="39:39">
      <c r="AM64737" s="445"/>
    </row>
    <row r="64738" spans="39:39">
      <c r="AM64738" s="445"/>
    </row>
    <row r="64739" spans="39:39">
      <c r="AM64739" s="445"/>
    </row>
    <row r="64740" spans="39:39">
      <c r="AM64740" s="445"/>
    </row>
    <row r="64741" spans="39:39">
      <c r="AM64741" s="445"/>
    </row>
    <row r="64742" spans="39:39">
      <c r="AM64742" s="445"/>
    </row>
    <row r="64743" spans="39:39">
      <c r="AM64743" s="445"/>
    </row>
    <row r="64744" spans="39:39">
      <c r="AM64744" s="445"/>
    </row>
    <row r="64745" spans="39:39">
      <c r="AM64745" s="445"/>
    </row>
    <row r="64746" spans="39:39">
      <c r="AM64746" s="445"/>
    </row>
    <row r="64747" spans="39:39">
      <c r="AM64747" s="445"/>
    </row>
    <row r="64748" spans="39:39">
      <c r="AM64748" s="445"/>
    </row>
    <row r="64749" spans="39:39">
      <c r="AM64749" s="445"/>
    </row>
    <row r="64750" spans="39:39">
      <c r="AM64750" s="445"/>
    </row>
    <row r="64751" spans="39:39">
      <c r="AM64751" s="445"/>
    </row>
    <row r="64752" spans="39:39">
      <c r="AM64752" s="445"/>
    </row>
    <row r="64753" spans="39:39">
      <c r="AM64753" s="445"/>
    </row>
    <row r="64754" spans="39:39">
      <c r="AM64754" s="445"/>
    </row>
    <row r="64755" spans="39:39">
      <c r="AM64755" s="445"/>
    </row>
    <row r="64756" spans="39:39">
      <c r="AM64756" s="445"/>
    </row>
    <row r="64757" spans="39:39">
      <c r="AM64757" s="445"/>
    </row>
    <row r="64758" spans="39:39">
      <c r="AM64758" s="445"/>
    </row>
    <row r="64759" spans="39:39">
      <c r="AM64759" s="445"/>
    </row>
    <row r="64760" spans="39:39">
      <c r="AM64760" s="445"/>
    </row>
    <row r="64761" spans="39:39">
      <c r="AM64761" s="445"/>
    </row>
    <row r="64762" spans="39:39">
      <c r="AM64762" s="445"/>
    </row>
    <row r="64763" spans="39:39">
      <c r="AM64763" s="445"/>
    </row>
    <row r="64764" spans="39:39">
      <c r="AM64764" s="445"/>
    </row>
    <row r="64765" spans="39:39">
      <c r="AM64765" s="445"/>
    </row>
    <row r="64766" spans="39:39">
      <c r="AM64766" s="445"/>
    </row>
    <row r="64767" spans="39:39">
      <c r="AM64767" s="445"/>
    </row>
    <row r="64768" spans="39:39">
      <c r="AM64768" s="445"/>
    </row>
    <row r="64769" spans="39:39">
      <c r="AM64769" s="445"/>
    </row>
    <row r="64770" spans="39:39">
      <c r="AM64770" s="445"/>
    </row>
    <row r="64771" spans="39:39">
      <c r="AM64771" s="445"/>
    </row>
    <row r="64772" spans="39:39">
      <c r="AM64772" s="445"/>
    </row>
    <row r="64773" spans="39:39">
      <c r="AM64773" s="445"/>
    </row>
    <row r="64774" spans="39:39">
      <c r="AM64774" s="445"/>
    </row>
    <row r="64775" spans="39:39">
      <c r="AM64775" s="445"/>
    </row>
    <row r="64776" spans="39:39">
      <c r="AM64776" s="445"/>
    </row>
    <row r="64777" spans="39:39">
      <c r="AM64777" s="445"/>
    </row>
    <row r="64778" spans="39:39">
      <c r="AM64778" s="445"/>
    </row>
    <row r="64779" spans="39:39">
      <c r="AM64779" s="445"/>
    </row>
    <row r="64780" spans="39:39">
      <c r="AM64780" s="445"/>
    </row>
    <row r="64781" spans="39:39">
      <c r="AM64781" s="445"/>
    </row>
    <row r="64782" spans="39:39">
      <c r="AM64782" s="445"/>
    </row>
    <row r="64783" spans="39:39">
      <c r="AM64783" s="445"/>
    </row>
    <row r="64784" spans="39:39">
      <c r="AM64784" s="445"/>
    </row>
    <row r="64785" spans="39:39">
      <c r="AM64785" s="445"/>
    </row>
    <row r="64786" spans="39:39">
      <c r="AM64786" s="445"/>
    </row>
    <row r="64787" spans="39:39">
      <c r="AM64787" s="445"/>
    </row>
    <row r="64788" spans="39:39">
      <c r="AM64788" s="445"/>
    </row>
    <row r="64789" spans="39:39">
      <c r="AM64789" s="445"/>
    </row>
    <row r="64790" spans="39:39">
      <c r="AM64790" s="445"/>
    </row>
    <row r="64791" spans="39:39">
      <c r="AM64791" s="445"/>
    </row>
    <row r="64792" spans="39:39">
      <c r="AM64792" s="445"/>
    </row>
    <row r="64793" spans="39:39">
      <c r="AM64793" s="445"/>
    </row>
    <row r="64794" spans="39:39">
      <c r="AM64794" s="445"/>
    </row>
    <row r="64795" spans="39:39">
      <c r="AM64795" s="445"/>
    </row>
    <row r="64796" spans="39:39">
      <c r="AM64796" s="445"/>
    </row>
    <row r="64797" spans="39:39">
      <c r="AM64797" s="445"/>
    </row>
    <row r="64798" spans="39:39">
      <c r="AM64798" s="445"/>
    </row>
    <row r="64799" spans="39:39">
      <c r="AM64799" s="445"/>
    </row>
    <row r="64800" spans="39:39">
      <c r="AM64800" s="445"/>
    </row>
    <row r="64801" spans="39:39">
      <c r="AM64801" s="445"/>
    </row>
    <row r="64802" spans="39:39">
      <c r="AM64802" s="445"/>
    </row>
    <row r="64803" spans="39:39">
      <c r="AM64803" s="445"/>
    </row>
    <row r="64804" spans="39:39">
      <c r="AM64804" s="445"/>
    </row>
    <row r="64805" spans="39:39">
      <c r="AM64805" s="445"/>
    </row>
    <row r="64806" spans="39:39">
      <c r="AM64806" s="445"/>
    </row>
    <row r="64807" spans="39:39">
      <c r="AM64807" s="445"/>
    </row>
    <row r="64808" spans="39:39">
      <c r="AM64808" s="445"/>
    </row>
    <row r="64809" spans="39:39">
      <c r="AM64809" s="445"/>
    </row>
    <row r="64810" spans="39:39">
      <c r="AM64810" s="445"/>
    </row>
    <row r="64811" spans="39:39">
      <c r="AM64811" s="445"/>
    </row>
    <row r="64812" spans="39:39">
      <c r="AM64812" s="445"/>
    </row>
    <row r="64813" spans="39:39">
      <c r="AM64813" s="445"/>
    </row>
    <row r="64814" spans="39:39">
      <c r="AM64814" s="445"/>
    </row>
    <row r="64815" spans="39:39">
      <c r="AM64815" s="445"/>
    </row>
    <row r="64816" spans="39:39">
      <c r="AM64816" s="445"/>
    </row>
    <row r="64817" spans="39:39">
      <c r="AM64817" s="445"/>
    </row>
    <row r="64818" spans="39:39">
      <c r="AM64818" s="445"/>
    </row>
    <row r="64819" spans="39:39">
      <c r="AM64819" s="445"/>
    </row>
    <row r="64820" spans="39:39">
      <c r="AM64820" s="445"/>
    </row>
    <row r="64821" spans="39:39">
      <c r="AM64821" s="445"/>
    </row>
    <row r="64822" spans="39:39">
      <c r="AM64822" s="445"/>
    </row>
    <row r="64823" spans="39:39">
      <c r="AM64823" s="445"/>
    </row>
    <row r="64824" spans="39:39">
      <c r="AM64824" s="445"/>
    </row>
    <row r="64825" spans="39:39">
      <c r="AM64825" s="445"/>
    </row>
    <row r="64826" spans="39:39">
      <c r="AM64826" s="445"/>
    </row>
    <row r="64827" spans="39:39">
      <c r="AM64827" s="445"/>
    </row>
    <row r="64828" spans="39:39">
      <c r="AM64828" s="445"/>
    </row>
    <row r="64829" spans="39:39">
      <c r="AM64829" s="445"/>
    </row>
    <row r="64830" spans="39:39">
      <c r="AM64830" s="445"/>
    </row>
    <row r="64831" spans="39:39">
      <c r="AM64831" s="445"/>
    </row>
    <row r="64832" spans="39:39">
      <c r="AM64832" s="445"/>
    </row>
    <row r="64833" spans="39:39">
      <c r="AM64833" s="445"/>
    </row>
    <row r="64834" spans="39:39">
      <c r="AM64834" s="445"/>
    </row>
    <row r="64835" spans="39:39">
      <c r="AM64835" s="445"/>
    </row>
    <row r="64836" spans="39:39">
      <c r="AM64836" s="445"/>
    </row>
    <row r="64837" spans="39:39">
      <c r="AM64837" s="445"/>
    </row>
    <row r="64838" spans="39:39">
      <c r="AM64838" s="445"/>
    </row>
    <row r="64839" spans="39:39">
      <c r="AM64839" s="445"/>
    </row>
    <row r="64840" spans="39:39">
      <c r="AM64840" s="445"/>
    </row>
    <row r="64841" spans="39:39">
      <c r="AM64841" s="445"/>
    </row>
    <row r="64842" spans="39:39">
      <c r="AM64842" s="445"/>
    </row>
    <row r="64843" spans="39:39">
      <c r="AM64843" s="445"/>
    </row>
    <row r="64844" spans="39:39">
      <c r="AM64844" s="445"/>
    </row>
    <row r="64845" spans="39:39">
      <c r="AM64845" s="445"/>
    </row>
    <row r="64846" spans="39:39">
      <c r="AM64846" s="445"/>
    </row>
    <row r="64847" spans="39:39">
      <c r="AM64847" s="445"/>
    </row>
    <row r="64848" spans="39:39">
      <c r="AM64848" s="445"/>
    </row>
    <row r="64849" spans="39:39">
      <c r="AM64849" s="445"/>
    </row>
    <row r="64850" spans="39:39">
      <c r="AM64850" s="445"/>
    </row>
    <row r="64851" spans="39:39">
      <c r="AM64851" s="445"/>
    </row>
    <row r="64852" spans="39:39">
      <c r="AM64852" s="445"/>
    </row>
    <row r="64853" spans="39:39">
      <c r="AM64853" s="445"/>
    </row>
    <row r="64854" spans="39:39">
      <c r="AM64854" s="445"/>
    </row>
    <row r="64855" spans="39:39">
      <c r="AM64855" s="445"/>
    </row>
    <row r="64856" spans="39:39">
      <c r="AM64856" s="445"/>
    </row>
    <row r="64857" spans="39:39">
      <c r="AM64857" s="445"/>
    </row>
    <row r="64858" spans="39:39">
      <c r="AM64858" s="445"/>
    </row>
    <row r="64859" spans="39:39">
      <c r="AM64859" s="445"/>
    </row>
    <row r="64860" spans="39:39">
      <c r="AM64860" s="445"/>
    </row>
    <row r="64861" spans="39:39">
      <c r="AM64861" s="445"/>
    </row>
    <row r="64862" spans="39:39">
      <c r="AM64862" s="445"/>
    </row>
    <row r="64863" spans="39:39">
      <c r="AM64863" s="445"/>
    </row>
    <row r="64864" spans="39:39">
      <c r="AM64864" s="445"/>
    </row>
    <row r="64865" spans="39:39">
      <c r="AM64865" s="445"/>
    </row>
    <row r="64866" spans="39:39">
      <c r="AM64866" s="445"/>
    </row>
    <row r="64867" spans="39:39">
      <c r="AM64867" s="445"/>
    </row>
    <row r="64868" spans="39:39">
      <c r="AM64868" s="445"/>
    </row>
    <row r="64869" spans="39:39">
      <c r="AM64869" s="445"/>
    </row>
    <row r="64870" spans="39:39">
      <c r="AM64870" s="445"/>
    </row>
    <row r="64871" spans="39:39">
      <c r="AM64871" s="445"/>
    </row>
    <row r="64872" spans="39:39">
      <c r="AM64872" s="445"/>
    </row>
    <row r="64873" spans="39:39">
      <c r="AM64873" s="445"/>
    </row>
    <row r="64874" spans="39:39">
      <c r="AM64874" s="445"/>
    </row>
    <row r="64875" spans="39:39">
      <c r="AM64875" s="445"/>
    </row>
    <row r="64876" spans="39:39">
      <c r="AM64876" s="445"/>
    </row>
    <row r="64877" spans="39:39">
      <c r="AM64877" s="445"/>
    </row>
    <row r="64878" spans="39:39">
      <c r="AM64878" s="445"/>
    </row>
    <row r="64879" spans="39:39">
      <c r="AM64879" s="445"/>
    </row>
    <row r="64880" spans="39:39">
      <c r="AM64880" s="445"/>
    </row>
    <row r="64881" spans="39:39">
      <c r="AM64881" s="445"/>
    </row>
    <row r="64882" spans="39:39">
      <c r="AM64882" s="445"/>
    </row>
    <row r="64883" spans="39:39">
      <c r="AM64883" s="445"/>
    </row>
    <row r="64884" spans="39:39">
      <c r="AM64884" s="445"/>
    </row>
    <row r="64885" spans="39:39">
      <c r="AM64885" s="445"/>
    </row>
    <row r="64886" spans="39:39">
      <c r="AM64886" s="445"/>
    </row>
    <row r="64887" spans="39:39">
      <c r="AM64887" s="445"/>
    </row>
    <row r="64888" spans="39:39">
      <c r="AM64888" s="445"/>
    </row>
    <row r="64889" spans="39:39">
      <c r="AM64889" s="445"/>
    </row>
    <row r="64890" spans="39:39">
      <c r="AM64890" s="445"/>
    </row>
    <row r="64891" spans="39:39">
      <c r="AM64891" s="445"/>
    </row>
    <row r="64892" spans="39:39">
      <c r="AM64892" s="445"/>
    </row>
    <row r="64893" spans="39:39">
      <c r="AM64893" s="445"/>
    </row>
    <row r="64894" spans="39:39">
      <c r="AM64894" s="445"/>
    </row>
    <row r="64895" spans="39:39">
      <c r="AM64895" s="445"/>
    </row>
    <row r="64896" spans="39:39">
      <c r="AM64896" s="445"/>
    </row>
    <row r="64897" spans="39:39">
      <c r="AM64897" s="445"/>
    </row>
    <row r="64898" spans="39:39">
      <c r="AM64898" s="445"/>
    </row>
    <row r="64899" spans="39:39">
      <c r="AM64899" s="445"/>
    </row>
    <row r="64900" spans="39:39">
      <c r="AM64900" s="445"/>
    </row>
    <row r="64901" spans="39:39">
      <c r="AM64901" s="445"/>
    </row>
    <row r="64902" spans="39:39">
      <c r="AM64902" s="445"/>
    </row>
    <row r="64903" spans="39:39">
      <c r="AM64903" s="445"/>
    </row>
    <row r="64904" spans="39:39">
      <c r="AM64904" s="445"/>
    </row>
    <row r="64905" spans="39:39">
      <c r="AM64905" s="445"/>
    </row>
    <row r="64906" spans="39:39">
      <c r="AM64906" s="445"/>
    </row>
    <row r="64907" spans="39:39">
      <c r="AM64907" s="445"/>
    </row>
    <row r="64908" spans="39:39">
      <c r="AM64908" s="445"/>
    </row>
    <row r="64909" spans="39:39">
      <c r="AM64909" s="445"/>
    </row>
    <row r="64910" spans="39:39">
      <c r="AM64910" s="445"/>
    </row>
    <row r="64911" spans="39:39">
      <c r="AM64911" s="445"/>
    </row>
    <row r="64912" spans="39:39">
      <c r="AM64912" s="445"/>
    </row>
    <row r="64913" spans="39:39">
      <c r="AM64913" s="445"/>
    </row>
    <row r="64914" spans="39:39">
      <c r="AM64914" s="445"/>
    </row>
    <row r="64915" spans="39:39">
      <c r="AM64915" s="445"/>
    </row>
    <row r="64916" spans="39:39">
      <c r="AM64916" s="445"/>
    </row>
    <row r="64917" spans="39:39">
      <c r="AM64917" s="445"/>
    </row>
    <row r="64918" spans="39:39">
      <c r="AM64918" s="445"/>
    </row>
    <row r="64919" spans="39:39">
      <c r="AM64919" s="445"/>
    </row>
    <row r="64920" spans="39:39">
      <c r="AM64920" s="445"/>
    </row>
    <row r="64921" spans="39:39">
      <c r="AM64921" s="445"/>
    </row>
    <row r="64922" spans="39:39">
      <c r="AM64922" s="445"/>
    </row>
    <row r="64923" spans="39:39">
      <c r="AM64923" s="445"/>
    </row>
    <row r="64924" spans="39:39">
      <c r="AM64924" s="445"/>
    </row>
    <row r="64925" spans="39:39">
      <c r="AM64925" s="445"/>
    </row>
    <row r="64926" spans="39:39">
      <c r="AM64926" s="445"/>
    </row>
    <row r="64927" spans="39:39">
      <c r="AM64927" s="445"/>
    </row>
    <row r="64928" spans="39:39">
      <c r="AM64928" s="445"/>
    </row>
    <row r="64929" spans="39:39">
      <c r="AM64929" s="445"/>
    </row>
    <row r="64930" spans="39:39">
      <c r="AM64930" s="445"/>
    </row>
    <row r="64931" spans="39:39">
      <c r="AM64931" s="445"/>
    </row>
    <row r="64932" spans="39:39">
      <c r="AM64932" s="445"/>
    </row>
    <row r="64933" spans="39:39">
      <c r="AM64933" s="445"/>
    </row>
    <row r="64934" spans="39:39">
      <c r="AM64934" s="445"/>
    </row>
    <row r="64935" spans="39:39">
      <c r="AM64935" s="445"/>
    </row>
    <row r="64936" spans="39:39">
      <c r="AM64936" s="445"/>
    </row>
    <row r="64937" spans="39:39">
      <c r="AM64937" s="445"/>
    </row>
    <row r="64938" spans="39:39">
      <c r="AM64938" s="445"/>
    </row>
    <row r="64939" spans="39:39">
      <c r="AM64939" s="445"/>
    </row>
    <row r="64940" spans="39:39">
      <c r="AM64940" s="445"/>
    </row>
    <row r="64941" spans="39:39">
      <c r="AM64941" s="445"/>
    </row>
    <row r="64942" spans="39:39">
      <c r="AM64942" s="445"/>
    </row>
    <row r="64943" spans="39:39">
      <c r="AM64943" s="445"/>
    </row>
    <row r="64944" spans="39:39">
      <c r="AM64944" s="445"/>
    </row>
    <row r="64945" spans="39:39">
      <c r="AM64945" s="445"/>
    </row>
    <row r="64946" spans="39:39">
      <c r="AM64946" s="445"/>
    </row>
    <row r="64947" spans="39:39">
      <c r="AM64947" s="445"/>
    </row>
    <row r="64948" spans="39:39">
      <c r="AM64948" s="445"/>
    </row>
    <row r="64949" spans="39:39">
      <c r="AM64949" s="445"/>
    </row>
    <row r="64950" spans="39:39">
      <c r="AM64950" s="445"/>
    </row>
    <row r="64951" spans="39:39">
      <c r="AM64951" s="445"/>
    </row>
    <row r="64952" spans="39:39">
      <c r="AM64952" s="445"/>
    </row>
    <row r="64953" spans="39:39">
      <c r="AM64953" s="445"/>
    </row>
    <row r="64954" spans="39:39">
      <c r="AM64954" s="445"/>
    </row>
    <row r="64955" spans="39:39">
      <c r="AM64955" s="445"/>
    </row>
    <row r="64956" spans="39:39">
      <c r="AM64956" s="445"/>
    </row>
    <row r="64957" spans="39:39">
      <c r="AM64957" s="445"/>
    </row>
    <row r="64958" spans="39:39">
      <c r="AM64958" s="445"/>
    </row>
    <row r="64959" spans="39:39">
      <c r="AM64959" s="445"/>
    </row>
    <row r="64960" spans="39:39">
      <c r="AM64960" s="445"/>
    </row>
    <row r="64961" spans="39:39">
      <c r="AM64961" s="445"/>
    </row>
    <row r="64962" spans="39:39">
      <c r="AM64962" s="445"/>
    </row>
    <row r="64963" spans="39:39">
      <c r="AM64963" s="445"/>
    </row>
    <row r="64964" spans="39:39">
      <c r="AM64964" s="445"/>
    </row>
    <row r="64965" spans="39:39">
      <c r="AM64965" s="445"/>
    </row>
    <row r="64966" spans="39:39">
      <c r="AM64966" s="445"/>
    </row>
    <row r="64967" spans="39:39">
      <c r="AM64967" s="445"/>
    </row>
    <row r="64968" spans="39:39">
      <c r="AM64968" s="445"/>
    </row>
    <row r="64969" spans="39:39">
      <c r="AM64969" s="445"/>
    </row>
    <row r="64970" spans="39:39">
      <c r="AM64970" s="445"/>
    </row>
    <row r="64971" spans="39:39">
      <c r="AM64971" s="445"/>
    </row>
    <row r="64972" spans="39:39">
      <c r="AM64972" s="445"/>
    </row>
    <row r="64973" spans="39:39">
      <c r="AM64973" s="445"/>
    </row>
    <row r="64974" spans="39:39">
      <c r="AM64974" s="445"/>
    </row>
    <row r="64975" spans="39:39">
      <c r="AM64975" s="445"/>
    </row>
    <row r="64976" spans="39:39">
      <c r="AM64976" s="445"/>
    </row>
    <row r="64977" spans="39:39">
      <c r="AM64977" s="445"/>
    </row>
    <row r="64978" spans="39:39">
      <c r="AM64978" s="445"/>
    </row>
    <row r="64979" spans="39:39">
      <c r="AM64979" s="445"/>
    </row>
    <row r="64980" spans="39:39">
      <c r="AM64980" s="445"/>
    </row>
    <row r="64981" spans="39:39">
      <c r="AM64981" s="445"/>
    </row>
    <row r="64982" spans="39:39">
      <c r="AM64982" s="445"/>
    </row>
    <row r="64983" spans="39:39">
      <c r="AM64983" s="445"/>
    </row>
    <row r="64984" spans="39:39">
      <c r="AM64984" s="445"/>
    </row>
    <row r="64985" spans="39:39">
      <c r="AM64985" s="445"/>
    </row>
    <row r="64986" spans="39:39">
      <c r="AM64986" s="445"/>
    </row>
    <row r="64987" spans="39:39">
      <c r="AM64987" s="445"/>
    </row>
    <row r="64988" spans="39:39">
      <c r="AM64988" s="445"/>
    </row>
    <row r="64989" spans="39:39">
      <c r="AM64989" s="445"/>
    </row>
    <row r="64990" spans="39:39">
      <c r="AM64990" s="445"/>
    </row>
    <row r="64991" spans="39:39">
      <c r="AM64991" s="445"/>
    </row>
    <row r="64992" spans="39:39">
      <c r="AM64992" s="445"/>
    </row>
    <row r="64993" spans="39:39">
      <c r="AM64993" s="445"/>
    </row>
    <row r="64994" spans="39:39">
      <c r="AM64994" s="445"/>
    </row>
    <row r="64995" spans="39:39">
      <c r="AM64995" s="445"/>
    </row>
    <row r="64996" spans="39:39">
      <c r="AM64996" s="445"/>
    </row>
    <row r="64997" spans="39:39">
      <c r="AM64997" s="445"/>
    </row>
    <row r="64998" spans="39:39">
      <c r="AM64998" s="445"/>
    </row>
    <row r="64999" spans="39:39">
      <c r="AM64999" s="445"/>
    </row>
    <row r="65000" spans="39:39">
      <c r="AM65000" s="445"/>
    </row>
    <row r="65001" spans="39:39">
      <c r="AM65001" s="445"/>
    </row>
    <row r="65002" spans="39:39">
      <c r="AM65002" s="445"/>
    </row>
    <row r="65003" spans="39:39">
      <c r="AM65003" s="445"/>
    </row>
    <row r="65004" spans="39:39">
      <c r="AM65004" s="445"/>
    </row>
    <row r="65005" spans="39:39">
      <c r="AM65005" s="445"/>
    </row>
    <row r="65006" spans="39:39">
      <c r="AM65006" s="445"/>
    </row>
    <row r="65007" spans="39:39">
      <c r="AM65007" s="445"/>
    </row>
    <row r="65008" spans="39:39">
      <c r="AM65008" s="445"/>
    </row>
    <row r="65009" spans="39:39">
      <c r="AM65009" s="445"/>
    </row>
    <row r="65010" spans="39:39">
      <c r="AM65010" s="445"/>
    </row>
    <row r="65011" spans="39:39">
      <c r="AM65011" s="445"/>
    </row>
    <row r="65012" spans="39:39">
      <c r="AM65012" s="445"/>
    </row>
    <row r="65013" spans="39:39">
      <c r="AM65013" s="445"/>
    </row>
    <row r="65014" spans="39:39">
      <c r="AM65014" s="445"/>
    </row>
    <row r="65015" spans="39:39">
      <c r="AM65015" s="445"/>
    </row>
    <row r="65016" spans="39:39">
      <c r="AM65016" s="445"/>
    </row>
    <row r="65017" spans="39:39">
      <c r="AM65017" s="445"/>
    </row>
    <row r="65018" spans="39:39">
      <c r="AM65018" s="445"/>
    </row>
    <row r="65019" spans="39:39">
      <c r="AM65019" s="445"/>
    </row>
    <row r="65020" spans="39:39">
      <c r="AM65020" s="445"/>
    </row>
    <row r="65021" spans="39:39">
      <c r="AM65021" s="445"/>
    </row>
    <row r="65022" spans="39:39">
      <c r="AM65022" s="445"/>
    </row>
    <row r="65023" spans="39:39">
      <c r="AM65023" s="445"/>
    </row>
    <row r="65024" spans="39:39">
      <c r="AM65024" s="445"/>
    </row>
    <row r="65025" spans="39:39">
      <c r="AM65025" s="445"/>
    </row>
    <row r="65026" spans="39:39">
      <c r="AM65026" s="445"/>
    </row>
    <row r="65027" spans="39:39">
      <c r="AM65027" s="445"/>
    </row>
    <row r="65028" spans="39:39">
      <c r="AM65028" s="445"/>
    </row>
    <row r="65029" spans="39:39">
      <c r="AM65029" s="445"/>
    </row>
    <row r="65030" spans="39:39">
      <c r="AM65030" s="445"/>
    </row>
    <row r="65031" spans="39:39">
      <c r="AM65031" s="445"/>
    </row>
    <row r="65032" spans="39:39">
      <c r="AM65032" s="445"/>
    </row>
    <row r="65033" spans="39:39">
      <c r="AM65033" s="445"/>
    </row>
    <row r="65034" spans="39:39">
      <c r="AM65034" s="445"/>
    </row>
    <row r="65035" spans="39:39">
      <c r="AM65035" s="445"/>
    </row>
    <row r="65036" spans="39:39">
      <c r="AM65036" s="445"/>
    </row>
    <row r="65037" spans="39:39">
      <c r="AM65037" s="445"/>
    </row>
    <row r="65038" spans="39:39">
      <c r="AM65038" s="445"/>
    </row>
    <row r="65039" spans="39:39">
      <c r="AM65039" s="445"/>
    </row>
    <row r="65040" spans="39:39">
      <c r="AM65040" s="445"/>
    </row>
    <row r="65041" spans="39:39">
      <c r="AM65041" s="445"/>
    </row>
    <row r="65042" spans="39:39">
      <c r="AM65042" s="445"/>
    </row>
    <row r="65043" spans="39:39">
      <c r="AM65043" s="445"/>
    </row>
    <row r="65044" spans="39:39">
      <c r="AM65044" s="445"/>
    </row>
    <row r="65045" spans="39:39">
      <c r="AM65045" s="445"/>
    </row>
    <row r="65046" spans="39:39">
      <c r="AM65046" s="445"/>
    </row>
    <row r="65047" spans="39:39">
      <c r="AM65047" s="445"/>
    </row>
    <row r="65048" spans="39:39">
      <c r="AM65048" s="445"/>
    </row>
    <row r="65049" spans="39:39">
      <c r="AM65049" s="445"/>
    </row>
    <row r="65050" spans="39:39">
      <c r="AM65050" s="445"/>
    </row>
    <row r="65051" spans="39:39">
      <c r="AM65051" s="445"/>
    </row>
    <row r="65052" spans="39:39">
      <c r="AM65052" s="445"/>
    </row>
    <row r="65053" spans="39:39">
      <c r="AM65053" s="445"/>
    </row>
    <row r="65054" spans="39:39">
      <c r="AM65054" s="445"/>
    </row>
    <row r="65055" spans="39:39">
      <c r="AM65055" s="445"/>
    </row>
    <row r="65056" spans="39:39">
      <c r="AM65056" s="445"/>
    </row>
    <row r="65057" spans="39:39">
      <c r="AM65057" s="445"/>
    </row>
    <row r="65058" spans="39:39">
      <c r="AM65058" s="445"/>
    </row>
    <row r="65059" spans="39:39">
      <c r="AM65059" s="445"/>
    </row>
    <row r="65060" spans="39:39">
      <c r="AM65060" s="445"/>
    </row>
    <row r="65061" spans="39:39">
      <c r="AM65061" s="445"/>
    </row>
    <row r="65062" spans="39:39">
      <c r="AM65062" s="445"/>
    </row>
    <row r="65063" spans="39:39">
      <c r="AM65063" s="445"/>
    </row>
    <row r="65064" spans="39:39">
      <c r="AM65064" s="445"/>
    </row>
    <row r="65065" spans="39:39">
      <c r="AM65065" s="445"/>
    </row>
    <row r="65066" spans="39:39">
      <c r="AM65066" s="445"/>
    </row>
    <row r="65067" spans="39:39">
      <c r="AM65067" s="445"/>
    </row>
    <row r="65068" spans="39:39">
      <c r="AM65068" s="445"/>
    </row>
    <row r="65069" spans="39:39">
      <c r="AM65069" s="445"/>
    </row>
    <row r="65070" spans="39:39">
      <c r="AM65070" s="445"/>
    </row>
    <row r="65071" spans="39:39">
      <c r="AM65071" s="445"/>
    </row>
    <row r="65072" spans="39:39">
      <c r="AM65072" s="445"/>
    </row>
    <row r="65073" spans="39:39">
      <c r="AM65073" s="445"/>
    </row>
    <row r="65074" spans="39:39">
      <c r="AM65074" s="445"/>
    </row>
    <row r="65075" spans="39:39">
      <c r="AM65075" s="445"/>
    </row>
    <row r="65076" spans="39:39">
      <c r="AM65076" s="445"/>
    </row>
    <row r="65077" spans="39:39">
      <c r="AM65077" s="445"/>
    </row>
    <row r="65078" spans="39:39">
      <c r="AM65078" s="445"/>
    </row>
    <row r="65079" spans="39:39">
      <c r="AM65079" s="445"/>
    </row>
    <row r="65080" spans="39:39">
      <c r="AM65080" s="445"/>
    </row>
    <row r="65081" spans="39:39">
      <c r="AM65081" s="445"/>
    </row>
    <row r="65082" spans="39:39">
      <c r="AM65082" s="445"/>
    </row>
    <row r="65083" spans="39:39">
      <c r="AM65083" s="445"/>
    </row>
    <row r="65084" spans="39:39">
      <c r="AM65084" s="445"/>
    </row>
    <row r="65085" spans="39:39">
      <c r="AM65085" s="445"/>
    </row>
    <row r="65086" spans="39:39">
      <c r="AM65086" s="445"/>
    </row>
    <row r="65087" spans="39:39">
      <c r="AM65087" s="445"/>
    </row>
    <row r="65088" spans="39:39">
      <c r="AM65088" s="445"/>
    </row>
    <row r="65089" spans="39:39">
      <c r="AM65089" s="445"/>
    </row>
    <row r="65090" spans="39:39">
      <c r="AM65090" s="445"/>
    </row>
    <row r="65091" spans="39:39">
      <c r="AM65091" s="445"/>
    </row>
    <row r="65092" spans="39:39">
      <c r="AM65092" s="445"/>
    </row>
    <row r="65093" spans="39:39">
      <c r="AM65093" s="445"/>
    </row>
    <row r="65094" spans="39:39">
      <c r="AM65094" s="445"/>
    </row>
    <row r="65095" spans="39:39">
      <c r="AM65095" s="445"/>
    </row>
    <row r="65096" spans="39:39">
      <c r="AM65096" s="445"/>
    </row>
    <row r="65097" spans="39:39">
      <c r="AM65097" s="445"/>
    </row>
    <row r="65098" spans="39:39">
      <c r="AM65098" s="445"/>
    </row>
    <row r="65099" spans="39:39">
      <c r="AM65099" s="445"/>
    </row>
    <row r="65100" spans="39:39">
      <c r="AM65100" s="445"/>
    </row>
    <row r="65101" spans="39:39">
      <c r="AM65101" s="445"/>
    </row>
    <row r="65102" spans="39:39">
      <c r="AM65102" s="445"/>
    </row>
    <row r="65103" spans="39:39">
      <c r="AM65103" s="445"/>
    </row>
    <row r="65104" spans="39:39">
      <c r="AM65104" s="445"/>
    </row>
    <row r="65105" spans="39:39">
      <c r="AM65105" s="445"/>
    </row>
    <row r="65106" spans="39:39">
      <c r="AM65106" s="445"/>
    </row>
    <row r="65107" spans="39:39">
      <c r="AM65107" s="445"/>
    </row>
    <row r="65108" spans="39:39">
      <c r="AM65108" s="445"/>
    </row>
    <row r="65109" spans="39:39">
      <c r="AM65109" s="445"/>
    </row>
    <row r="65110" spans="39:39">
      <c r="AM65110" s="445"/>
    </row>
    <row r="65111" spans="39:39">
      <c r="AM65111" s="445"/>
    </row>
    <row r="65112" spans="39:39">
      <c r="AM65112" s="445"/>
    </row>
    <row r="65113" spans="39:39">
      <c r="AM65113" s="445"/>
    </row>
    <row r="65114" spans="39:39">
      <c r="AM65114" s="445"/>
    </row>
    <row r="65115" spans="39:39">
      <c r="AM65115" s="445"/>
    </row>
    <row r="65116" spans="39:39">
      <c r="AM65116" s="445"/>
    </row>
    <row r="65117" spans="39:39">
      <c r="AM65117" s="445"/>
    </row>
    <row r="65118" spans="39:39">
      <c r="AM65118" s="445"/>
    </row>
    <row r="65119" spans="39:39">
      <c r="AM65119" s="445"/>
    </row>
    <row r="65120" spans="39:39">
      <c r="AM65120" s="445"/>
    </row>
    <row r="65121" spans="39:39">
      <c r="AM65121" s="445"/>
    </row>
    <row r="65122" spans="39:39">
      <c r="AM65122" s="445"/>
    </row>
    <row r="65123" spans="39:39">
      <c r="AM65123" s="445"/>
    </row>
    <row r="65124" spans="39:39">
      <c r="AM65124" s="445"/>
    </row>
    <row r="65125" spans="39:39">
      <c r="AM65125" s="445"/>
    </row>
    <row r="65126" spans="39:39">
      <c r="AM65126" s="445"/>
    </row>
    <row r="65127" spans="39:39">
      <c r="AM65127" s="445"/>
    </row>
    <row r="65128" spans="39:39">
      <c r="AM65128" s="445"/>
    </row>
    <row r="65129" spans="39:39">
      <c r="AM65129" s="445"/>
    </row>
    <row r="65130" spans="39:39">
      <c r="AM65130" s="445"/>
    </row>
    <row r="65131" spans="39:39">
      <c r="AM65131" s="445"/>
    </row>
    <row r="65132" spans="39:39">
      <c r="AM65132" s="445"/>
    </row>
    <row r="65133" spans="39:39">
      <c r="AM65133" s="445"/>
    </row>
    <row r="65134" spans="39:39">
      <c r="AM65134" s="445"/>
    </row>
    <row r="65135" spans="39:39">
      <c r="AM65135" s="445"/>
    </row>
    <row r="65136" spans="39:39">
      <c r="AM65136" s="445"/>
    </row>
    <row r="65137" spans="39:39">
      <c r="AM65137" s="445"/>
    </row>
    <row r="65138" spans="39:39">
      <c r="AM65138" s="445"/>
    </row>
    <row r="65139" spans="39:39">
      <c r="AM65139" s="445"/>
    </row>
    <row r="65140" spans="39:39">
      <c r="AM65140" s="445"/>
    </row>
    <row r="65141" spans="39:39">
      <c r="AM65141" s="445"/>
    </row>
    <row r="65142" spans="39:39">
      <c r="AM65142" s="445"/>
    </row>
    <row r="65143" spans="39:39">
      <c r="AM65143" s="445"/>
    </row>
    <row r="65144" spans="39:39">
      <c r="AM65144" s="445"/>
    </row>
    <row r="65145" spans="39:39">
      <c r="AM65145" s="445"/>
    </row>
    <row r="65146" spans="39:39">
      <c r="AM65146" s="445"/>
    </row>
    <row r="65147" spans="39:39">
      <c r="AM65147" s="445"/>
    </row>
    <row r="65148" spans="39:39">
      <c r="AM65148" s="445"/>
    </row>
    <row r="65149" spans="39:39">
      <c r="AM65149" s="445"/>
    </row>
    <row r="65150" spans="39:39">
      <c r="AM65150" s="445"/>
    </row>
    <row r="65151" spans="39:39">
      <c r="AM65151" s="445"/>
    </row>
    <row r="65152" spans="39:39">
      <c r="AM65152" s="445"/>
    </row>
    <row r="65153" spans="39:39">
      <c r="AM65153" s="445"/>
    </row>
    <row r="65154" spans="39:39">
      <c r="AM65154" s="445"/>
    </row>
    <row r="65155" spans="39:39">
      <c r="AM65155" s="445"/>
    </row>
    <row r="65156" spans="39:39">
      <c r="AM65156" s="445"/>
    </row>
    <row r="65157" spans="39:39">
      <c r="AM65157" s="445"/>
    </row>
    <row r="65158" spans="39:39">
      <c r="AM65158" s="445"/>
    </row>
    <row r="65159" spans="39:39">
      <c r="AM65159" s="445"/>
    </row>
    <row r="65160" spans="39:39">
      <c r="AM65160" s="445"/>
    </row>
    <row r="65161" spans="39:39">
      <c r="AM65161" s="445"/>
    </row>
    <row r="65162" spans="39:39">
      <c r="AM65162" s="445"/>
    </row>
    <row r="65163" spans="39:39">
      <c r="AM65163" s="445"/>
    </row>
    <row r="65164" spans="39:39">
      <c r="AM65164" s="445"/>
    </row>
    <row r="65165" spans="39:39">
      <c r="AM65165" s="445"/>
    </row>
    <row r="65166" spans="39:39">
      <c r="AM65166" s="445"/>
    </row>
    <row r="65167" spans="39:39">
      <c r="AM65167" s="445"/>
    </row>
    <row r="65168" spans="39:39">
      <c r="AM65168" s="445"/>
    </row>
    <row r="65169" spans="39:39">
      <c r="AM65169" s="445"/>
    </row>
    <row r="65170" spans="39:39">
      <c r="AM65170" s="445"/>
    </row>
    <row r="65171" spans="39:39">
      <c r="AM65171" s="445"/>
    </row>
    <row r="65172" spans="39:39">
      <c r="AM65172" s="445"/>
    </row>
    <row r="65173" spans="39:39">
      <c r="AM65173" s="445"/>
    </row>
    <row r="65174" spans="39:39">
      <c r="AM65174" s="445"/>
    </row>
    <row r="65175" spans="39:39">
      <c r="AM65175" s="445"/>
    </row>
    <row r="65176" spans="39:39">
      <c r="AM65176" s="445"/>
    </row>
    <row r="65177" spans="39:39">
      <c r="AM65177" s="445"/>
    </row>
    <row r="65178" spans="39:39">
      <c r="AM65178" s="445"/>
    </row>
    <row r="65179" spans="39:39">
      <c r="AM65179" s="445"/>
    </row>
    <row r="65180" spans="39:39">
      <c r="AM65180" s="445"/>
    </row>
    <row r="65181" spans="39:39">
      <c r="AM65181" s="445"/>
    </row>
    <row r="65182" spans="39:39">
      <c r="AM65182" s="445"/>
    </row>
    <row r="65183" spans="39:39">
      <c r="AM65183" s="445"/>
    </row>
    <row r="65184" spans="39:39">
      <c r="AM65184" s="445"/>
    </row>
    <row r="65185" spans="39:39">
      <c r="AM65185" s="445"/>
    </row>
    <row r="65186" spans="39:39">
      <c r="AM65186" s="445"/>
    </row>
    <row r="65187" spans="39:39">
      <c r="AM65187" s="445"/>
    </row>
    <row r="65188" spans="39:39">
      <c r="AM65188" s="445"/>
    </row>
    <row r="65189" spans="39:39">
      <c r="AM65189" s="445"/>
    </row>
    <row r="65190" spans="39:39">
      <c r="AM65190" s="445"/>
    </row>
    <row r="65191" spans="39:39">
      <c r="AM65191" s="445"/>
    </row>
    <row r="65192" spans="39:39">
      <c r="AM65192" s="445"/>
    </row>
    <row r="65193" spans="39:39">
      <c r="AM65193" s="445"/>
    </row>
    <row r="65194" spans="39:39">
      <c r="AM65194" s="445"/>
    </row>
    <row r="65195" spans="39:39">
      <c r="AM65195" s="445"/>
    </row>
    <row r="65196" spans="39:39">
      <c r="AM65196" s="445"/>
    </row>
    <row r="65197" spans="39:39">
      <c r="AM65197" s="445"/>
    </row>
    <row r="65198" spans="39:39">
      <c r="AM65198" s="445"/>
    </row>
    <row r="65199" spans="39:39">
      <c r="AM65199" s="445"/>
    </row>
    <row r="65200" spans="39:39">
      <c r="AM65200" s="445"/>
    </row>
    <row r="65201" spans="39:39">
      <c r="AM65201" s="445"/>
    </row>
    <row r="65202" spans="39:39">
      <c r="AM65202" s="445"/>
    </row>
    <row r="65203" spans="39:39">
      <c r="AM65203" s="445"/>
    </row>
    <row r="65204" spans="39:39">
      <c r="AM65204" s="445"/>
    </row>
    <row r="65205" spans="39:39">
      <c r="AM65205" s="445"/>
    </row>
    <row r="65206" spans="39:39">
      <c r="AM65206" s="445"/>
    </row>
    <row r="65207" spans="39:39">
      <c r="AM65207" s="445"/>
    </row>
    <row r="65208" spans="39:39">
      <c r="AM65208" s="445"/>
    </row>
    <row r="65209" spans="39:39">
      <c r="AM65209" s="445"/>
    </row>
    <row r="65210" spans="39:39">
      <c r="AM65210" s="445"/>
    </row>
    <row r="65211" spans="39:39">
      <c r="AM65211" s="445"/>
    </row>
    <row r="65212" spans="39:39">
      <c r="AM65212" s="445"/>
    </row>
    <row r="65213" spans="39:39">
      <c r="AM65213" s="445"/>
    </row>
    <row r="65214" spans="39:39">
      <c r="AM65214" s="445"/>
    </row>
    <row r="65215" spans="39:39">
      <c r="AM65215" s="445"/>
    </row>
    <row r="65216" spans="39:39">
      <c r="AM65216" s="445"/>
    </row>
    <row r="65217" spans="39:39">
      <c r="AM65217" s="445"/>
    </row>
    <row r="65218" spans="39:39">
      <c r="AM65218" s="445"/>
    </row>
    <row r="65219" spans="39:39">
      <c r="AM65219" s="445"/>
    </row>
    <row r="65220" spans="39:39">
      <c r="AM65220" s="445"/>
    </row>
    <row r="65221" spans="39:39">
      <c r="AM65221" s="445"/>
    </row>
    <row r="65222" spans="39:39">
      <c r="AM65222" s="445"/>
    </row>
    <row r="65223" spans="39:39">
      <c r="AM65223" s="445"/>
    </row>
    <row r="65224" spans="39:39">
      <c r="AM65224" s="445"/>
    </row>
    <row r="65225" spans="39:39">
      <c r="AM65225" s="445"/>
    </row>
    <row r="65226" spans="39:39">
      <c r="AM65226" s="445"/>
    </row>
    <row r="65227" spans="39:39">
      <c r="AM65227" s="445"/>
    </row>
    <row r="65228" spans="39:39">
      <c r="AM65228" s="445"/>
    </row>
    <row r="65229" spans="39:39">
      <c r="AM65229" s="445"/>
    </row>
    <row r="65230" spans="39:39">
      <c r="AM65230" s="445"/>
    </row>
    <row r="65231" spans="39:39">
      <c r="AM65231" s="445"/>
    </row>
    <row r="65232" spans="39:39">
      <c r="AM65232" s="445"/>
    </row>
    <row r="65233" spans="39:39">
      <c r="AM65233" s="445"/>
    </row>
    <row r="65234" spans="39:39">
      <c r="AM65234" s="445"/>
    </row>
    <row r="65235" spans="39:39">
      <c r="AM65235" s="445"/>
    </row>
    <row r="65236" spans="39:39">
      <c r="AM65236" s="445"/>
    </row>
    <row r="65237" spans="39:39">
      <c r="AM65237" s="445"/>
    </row>
    <row r="65238" spans="39:39">
      <c r="AM65238" s="445"/>
    </row>
    <row r="65239" spans="39:39">
      <c r="AM65239" s="445"/>
    </row>
    <row r="65240" spans="39:39">
      <c r="AM65240" s="445"/>
    </row>
    <row r="65241" spans="39:39">
      <c r="AM65241" s="445"/>
    </row>
    <row r="65242" spans="39:39">
      <c r="AM65242" s="445"/>
    </row>
    <row r="65243" spans="39:39">
      <c r="AM65243" s="445"/>
    </row>
    <row r="65244" spans="39:39">
      <c r="AM65244" s="445"/>
    </row>
    <row r="65245" spans="39:39">
      <c r="AM65245" s="445"/>
    </row>
    <row r="65246" spans="39:39">
      <c r="AM65246" s="445"/>
    </row>
    <row r="65247" spans="39:39">
      <c r="AM65247" s="445"/>
    </row>
    <row r="65248" spans="39:39">
      <c r="AM65248" s="445"/>
    </row>
    <row r="65249" spans="39:39">
      <c r="AM65249" s="445"/>
    </row>
    <row r="65250" spans="39:39">
      <c r="AM65250" s="445"/>
    </row>
    <row r="65251" spans="39:39">
      <c r="AM65251" s="445"/>
    </row>
    <row r="65252" spans="39:39">
      <c r="AM65252" s="445"/>
    </row>
    <row r="65253" spans="39:39">
      <c r="AM65253" s="445"/>
    </row>
    <row r="65254" spans="39:39">
      <c r="AM65254" s="445"/>
    </row>
    <row r="65255" spans="39:39">
      <c r="AM65255" s="445"/>
    </row>
    <row r="65256" spans="39:39">
      <c r="AM65256" s="445"/>
    </row>
    <row r="65257" spans="39:39">
      <c r="AM65257" s="445"/>
    </row>
    <row r="65258" spans="39:39">
      <c r="AM65258" s="445"/>
    </row>
    <row r="65259" spans="39:39">
      <c r="AM65259" s="445"/>
    </row>
    <row r="65260" spans="39:39">
      <c r="AM65260" s="445"/>
    </row>
    <row r="65261" spans="39:39">
      <c r="AM65261" s="445"/>
    </row>
    <row r="65262" spans="39:39">
      <c r="AM65262" s="445"/>
    </row>
    <row r="65263" spans="39:39">
      <c r="AM65263" s="445"/>
    </row>
    <row r="65264" spans="39:39">
      <c r="AM65264" s="445"/>
    </row>
    <row r="65265" spans="39:39">
      <c r="AM65265" s="445"/>
    </row>
    <row r="65266" spans="39:39">
      <c r="AM65266" s="445"/>
    </row>
    <row r="65267" spans="39:39">
      <c r="AM65267" s="445"/>
    </row>
    <row r="65268" spans="39:39">
      <c r="AM65268" s="445"/>
    </row>
    <row r="65269" spans="39:39">
      <c r="AM65269" s="445"/>
    </row>
    <row r="65270" spans="39:39">
      <c r="AM65270" s="445"/>
    </row>
    <row r="65271" spans="39:39">
      <c r="AM65271" s="445"/>
    </row>
    <row r="65272" spans="39:39">
      <c r="AM65272" s="445"/>
    </row>
    <row r="65273" spans="39:39">
      <c r="AM65273" s="445"/>
    </row>
    <row r="65274" spans="39:39">
      <c r="AM65274" s="445"/>
    </row>
    <row r="65275" spans="39:39">
      <c r="AM65275" s="445"/>
    </row>
    <row r="65276" spans="39:39">
      <c r="AM65276" s="445"/>
    </row>
    <row r="65277" spans="39:39">
      <c r="AM65277" s="445"/>
    </row>
    <row r="65278" spans="39:39">
      <c r="AM65278" s="445"/>
    </row>
    <row r="65279" spans="39:39">
      <c r="AM65279" s="445"/>
    </row>
    <row r="65280" spans="39:39">
      <c r="AM65280" s="445"/>
    </row>
    <row r="65281" spans="39:39">
      <c r="AM65281" s="445"/>
    </row>
    <row r="65282" spans="39:39">
      <c r="AM65282" s="445"/>
    </row>
    <row r="65283" spans="39:39">
      <c r="AM65283" s="445"/>
    </row>
    <row r="65284" spans="39:39">
      <c r="AM65284" s="445"/>
    </row>
    <row r="65285" spans="39:39">
      <c r="AM65285" s="445"/>
    </row>
    <row r="65286" spans="39:39">
      <c r="AM65286" s="445"/>
    </row>
    <row r="65287" spans="39:39">
      <c r="AM65287" s="445"/>
    </row>
    <row r="65288" spans="39:39">
      <c r="AM65288" s="445"/>
    </row>
    <row r="65289" spans="39:39">
      <c r="AM65289" s="445"/>
    </row>
    <row r="65290" spans="39:39">
      <c r="AM65290" s="445"/>
    </row>
    <row r="65291" spans="39:39">
      <c r="AM65291" s="445"/>
    </row>
    <row r="65292" spans="39:39">
      <c r="AM65292" s="445"/>
    </row>
    <row r="65293" spans="39:39">
      <c r="AM65293" s="445"/>
    </row>
    <row r="65294" spans="39:39">
      <c r="AM65294" s="445"/>
    </row>
    <row r="65295" spans="39:39">
      <c r="AM65295" s="445"/>
    </row>
    <row r="65296" spans="39:39">
      <c r="AM65296" s="445"/>
    </row>
    <row r="65297" spans="39:39">
      <c r="AM65297" s="445"/>
    </row>
    <row r="65298" spans="39:39">
      <c r="AM65298" s="445"/>
    </row>
    <row r="65299" spans="39:39">
      <c r="AM65299" s="445"/>
    </row>
    <row r="65300" spans="39:39">
      <c r="AM65300" s="445"/>
    </row>
    <row r="65301" spans="39:39">
      <c r="AM65301" s="445"/>
    </row>
    <row r="65302" spans="39:39">
      <c r="AM65302" s="445"/>
    </row>
    <row r="65303" spans="39:39">
      <c r="AM65303" s="445"/>
    </row>
    <row r="65304" spans="39:39">
      <c r="AM65304" s="445"/>
    </row>
    <row r="65305" spans="39:39">
      <c r="AM65305" s="445"/>
    </row>
    <row r="65306" spans="39:39">
      <c r="AM65306" s="445"/>
    </row>
    <row r="65307" spans="39:39">
      <c r="AM65307" s="445"/>
    </row>
    <row r="65308" spans="39:39">
      <c r="AM65308" s="445"/>
    </row>
    <row r="65309" spans="39:39">
      <c r="AM65309" s="445"/>
    </row>
    <row r="65310" spans="39:39">
      <c r="AM65310" s="445"/>
    </row>
    <row r="65311" spans="39:39">
      <c r="AM65311" s="445"/>
    </row>
    <row r="65312" spans="39:39">
      <c r="AM65312" s="445"/>
    </row>
    <row r="65313" spans="39:39">
      <c r="AM65313" s="445"/>
    </row>
    <row r="65314" spans="39:39">
      <c r="AM65314" s="445"/>
    </row>
    <row r="65315" spans="39:39">
      <c r="AM65315" s="445"/>
    </row>
    <row r="65316" spans="39:39">
      <c r="AM65316" s="445"/>
    </row>
    <row r="65317" spans="39:39">
      <c r="AM65317" s="445"/>
    </row>
    <row r="65318" spans="39:39">
      <c r="AM65318" s="445"/>
    </row>
    <row r="65319" spans="39:39">
      <c r="AM65319" s="445"/>
    </row>
    <row r="65320" spans="39:39">
      <c r="AM65320" s="445"/>
    </row>
    <row r="65321" spans="39:39">
      <c r="AM65321" s="445"/>
    </row>
    <row r="65322" spans="39:39">
      <c r="AM65322" s="445"/>
    </row>
    <row r="65323" spans="39:39">
      <c r="AM65323" s="445"/>
    </row>
    <row r="65324" spans="39:39">
      <c r="AM65324" s="445"/>
    </row>
    <row r="65325" spans="39:39">
      <c r="AM65325" s="445"/>
    </row>
    <row r="65326" spans="39:39">
      <c r="AM65326" s="445"/>
    </row>
    <row r="65327" spans="39:39">
      <c r="AM65327" s="445"/>
    </row>
    <row r="65328" spans="39:39">
      <c r="AM65328" s="445"/>
    </row>
    <row r="65329" spans="39:39">
      <c r="AM65329" s="445"/>
    </row>
    <row r="65330" spans="39:39">
      <c r="AM65330" s="445"/>
    </row>
    <row r="65331" spans="39:39">
      <c r="AM65331" s="445"/>
    </row>
    <row r="65332" spans="39:39">
      <c r="AM65332" s="445"/>
    </row>
    <row r="65333" spans="39:39">
      <c r="AM65333" s="445"/>
    </row>
    <row r="65334" spans="39:39">
      <c r="AM65334" s="445"/>
    </row>
    <row r="65335" spans="39:39">
      <c r="AM65335" s="445"/>
    </row>
    <row r="65336" spans="39:39">
      <c r="AM65336" s="445"/>
    </row>
    <row r="65337" spans="39:39">
      <c r="AM65337" s="445"/>
    </row>
    <row r="65338" spans="39:39">
      <c r="AM65338" s="445"/>
    </row>
    <row r="65339" spans="39:39">
      <c r="AM65339" s="445"/>
    </row>
    <row r="65340" spans="39:39">
      <c r="AM65340" s="445"/>
    </row>
    <row r="65341" spans="39:39">
      <c r="AM65341" s="445"/>
    </row>
    <row r="65342" spans="39:39">
      <c r="AM65342" s="445"/>
    </row>
    <row r="65343" spans="39:39">
      <c r="AM65343" s="445"/>
    </row>
    <row r="65344" spans="39:39">
      <c r="AM65344" s="445"/>
    </row>
    <row r="65345" spans="39:39">
      <c r="AM65345" s="445"/>
    </row>
    <row r="65346" spans="39:39">
      <c r="AM65346" s="445"/>
    </row>
    <row r="65347" spans="39:39">
      <c r="AM65347" s="445"/>
    </row>
    <row r="65348" spans="39:39">
      <c r="AM65348" s="445"/>
    </row>
    <row r="65349" spans="39:39">
      <c r="AM65349" s="445"/>
    </row>
    <row r="65350" spans="39:39">
      <c r="AM65350" s="445"/>
    </row>
    <row r="65351" spans="39:39">
      <c r="AM65351" s="445"/>
    </row>
    <row r="65352" spans="39:39">
      <c r="AM65352" s="445"/>
    </row>
    <row r="65353" spans="39:39">
      <c r="AM65353" s="445"/>
    </row>
    <row r="65354" spans="39:39">
      <c r="AM65354" s="445"/>
    </row>
    <row r="65355" spans="39:39">
      <c r="AM65355" s="445"/>
    </row>
    <row r="65356" spans="39:39">
      <c r="AM65356" s="445"/>
    </row>
    <row r="65357" spans="39:39">
      <c r="AM65357" s="445"/>
    </row>
    <row r="65358" spans="39:39">
      <c r="AM65358" s="445"/>
    </row>
    <row r="65359" spans="39:39">
      <c r="AM65359" s="445"/>
    </row>
    <row r="65360" spans="39:39">
      <c r="AM65360" s="445"/>
    </row>
    <row r="65361" spans="39:39">
      <c r="AM65361" s="445"/>
    </row>
    <row r="65362" spans="39:39">
      <c r="AM65362" s="445"/>
    </row>
    <row r="65363" spans="39:39">
      <c r="AM65363" s="445"/>
    </row>
    <row r="65364" spans="39:39">
      <c r="AM65364" s="445"/>
    </row>
    <row r="65365" spans="39:39">
      <c r="AM65365" s="445"/>
    </row>
    <row r="65366" spans="39:39">
      <c r="AM65366" s="445"/>
    </row>
    <row r="65367" spans="39:39">
      <c r="AM65367" s="445"/>
    </row>
    <row r="65368" spans="39:39">
      <c r="AM65368" s="445"/>
    </row>
    <row r="65369" spans="39:39">
      <c r="AM65369" s="445"/>
    </row>
    <row r="65370" spans="39:39">
      <c r="AM65370" s="445"/>
    </row>
    <row r="65371" spans="39:39">
      <c r="AM65371" s="445"/>
    </row>
    <row r="65372" spans="39:39">
      <c r="AM65372" s="445"/>
    </row>
    <row r="65373" spans="39:39">
      <c r="AM65373" s="445"/>
    </row>
    <row r="65374" spans="39:39">
      <c r="AM65374" s="445"/>
    </row>
    <row r="65375" spans="39:39">
      <c r="AM65375" s="445"/>
    </row>
    <row r="65376" spans="39:39">
      <c r="AM65376" s="445"/>
    </row>
    <row r="65377" spans="39:39">
      <c r="AM65377" s="445"/>
    </row>
    <row r="65378" spans="39:39">
      <c r="AM65378" s="445"/>
    </row>
    <row r="65379" spans="39:39">
      <c r="AM65379" s="445"/>
    </row>
    <row r="65380" spans="39:39">
      <c r="AM65380" s="445"/>
    </row>
    <row r="65381" spans="39:39">
      <c r="AM65381" s="445"/>
    </row>
    <row r="65382" spans="39:39">
      <c r="AM65382" s="445"/>
    </row>
    <row r="65383" spans="39:39">
      <c r="AM65383" s="445"/>
    </row>
    <row r="65384" spans="39:39">
      <c r="AM65384" s="445"/>
    </row>
    <row r="65385" spans="39:39">
      <c r="AM65385" s="445"/>
    </row>
    <row r="65386" spans="39:39">
      <c r="AM65386" s="445"/>
    </row>
    <row r="65387" spans="39:39">
      <c r="AM65387" s="445"/>
    </row>
    <row r="65388" spans="39:39">
      <c r="AM65388" s="445"/>
    </row>
    <row r="65389" spans="39:39">
      <c r="AM65389" s="445"/>
    </row>
    <row r="65390" spans="39:39">
      <c r="AM65390" s="445"/>
    </row>
    <row r="65391" spans="39:39">
      <c r="AM65391" s="445"/>
    </row>
    <row r="65392" spans="39:39">
      <c r="AM65392" s="445"/>
    </row>
    <row r="65393" spans="39:39">
      <c r="AM65393" s="445"/>
    </row>
    <row r="65394" spans="39:39">
      <c r="AM65394" s="445"/>
    </row>
    <row r="65395" spans="39:39">
      <c r="AM65395" s="445"/>
    </row>
    <row r="65396" spans="39:39">
      <c r="AM65396" s="445"/>
    </row>
    <row r="65397" spans="39:39">
      <c r="AM65397" s="445"/>
    </row>
    <row r="65398" spans="39:39">
      <c r="AM65398" s="445"/>
    </row>
    <row r="65399" spans="39:39">
      <c r="AM65399" s="445"/>
    </row>
    <row r="65400" spans="39:39">
      <c r="AM65400" s="445"/>
    </row>
    <row r="65401" spans="39:39">
      <c r="AM65401" s="445"/>
    </row>
    <row r="65402" spans="39:39">
      <c r="AM65402" s="445"/>
    </row>
    <row r="65403" spans="39:39">
      <c r="AM65403" s="445"/>
    </row>
    <row r="65404" spans="39:39">
      <c r="AM65404" s="445"/>
    </row>
    <row r="65405" spans="39:39">
      <c r="AM65405" s="445"/>
    </row>
    <row r="65406" spans="39:39">
      <c r="AM65406" s="445"/>
    </row>
    <row r="65407" spans="39:39">
      <c r="AM65407" s="445"/>
    </row>
    <row r="65408" spans="39:39">
      <c r="AM65408" s="445"/>
    </row>
    <row r="65409" spans="39:39">
      <c r="AM65409" s="445"/>
    </row>
    <row r="65410" spans="39:39">
      <c r="AM65410" s="445"/>
    </row>
    <row r="65411" spans="39:39">
      <c r="AM65411" s="445"/>
    </row>
    <row r="65412" spans="39:39">
      <c r="AM65412" s="445"/>
    </row>
    <row r="65413" spans="39:39">
      <c r="AM65413" s="445"/>
    </row>
    <row r="65414" spans="39:39">
      <c r="AM65414" s="445"/>
    </row>
    <row r="65415" spans="39:39">
      <c r="AM65415" s="445"/>
    </row>
    <row r="65416" spans="39:39">
      <c r="AM65416" s="445"/>
    </row>
    <row r="65417" spans="39:39">
      <c r="AM65417" s="445"/>
    </row>
    <row r="65418" spans="39:39">
      <c r="AM65418" s="445"/>
    </row>
    <row r="65419" spans="39:39">
      <c r="AM65419" s="445"/>
    </row>
    <row r="65420" spans="39:39">
      <c r="AM65420" s="445"/>
    </row>
    <row r="65421" spans="39:39">
      <c r="AM65421" s="445"/>
    </row>
    <row r="65422" spans="39:39">
      <c r="AM65422" s="445"/>
    </row>
    <row r="65423" spans="39:39">
      <c r="AM65423" s="445"/>
    </row>
    <row r="65424" spans="39:39">
      <c r="AM65424" s="445"/>
    </row>
    <row r="65425" spans="39:39">
      <c r="AM65425" s="445"/>
    </row>
    <row r="65426" spans="39:39">
      <c r="AM65426" s="445"/>
    </row>
    <row r="65427" spans="39:39">
      <c r="AM65427" s="445"/>
    </row>
    <row r="65428" spans="39:39">
      <c r="AM65428" s="445"/>
    </row>
    <row r="65429" spans="39:39">
      <c r="AM65429" s="445"/>
    </row>
    <row r="65430" spans="39:39">
      <c r="AM65430" s="445"/>
    </row>
    <row r="65431" spans="39:39">
      <c r="AM65431" s="445"/>
    </row>
    <row r="65432" spans="39:39">
      <c r="AM65432" s="445"/>
    </row>
    <row r="65433" spans="39:39">
      <c r="AM65433" s="445"/>
    </row>
    <row r="65434" spans="39:39">
      <c r="AM65434" s="445"/>
    </row>
    <row r="65435" spans="39:39">
      <c r="AM65435" s="445"/>
    </row>
    <row r="65436" spans="39:39">
      <c r="AM65436" s="445"/>
    </row>
    <row r="65437" spans="39:39">
      <c r="AM65437" s="445"/>
    </row>
    <row r="65438" spans="39:39">
      <c r="AM65438" s="445"/>
    </row>
    <row r="65439" spans="39:39">
      <c r="AM65439" s="445"/>
    </row>
    <row r="65440" spans="39:39">
      <c r="AM65440" s="445"/>
    </row>
    <row r="65441" spans="39:39">
      <c r="AM65441" s="445"/>
    </row>
    <row r="65442" spans="39:39">
      <c r="AM65442" s="445"/>
    </row>
    <row r="65443" spans="39:39">
      <c r="AM65443" s="445"/>
    </row>
    <row r="65444" spans="39:39">
      <c r="AM65444" s="445"/>
    </row>
    <row r="65445" spans="39:39">
      <c r="AM65445" s="445"/>
    </row>
    <row r="65446" spans="39:39">
      <c r="AM65446" s="445"/>
    </row>
    <row r="65447" spans="39:39">
      <c r="AM65447" s="445"/>
    </row>
    <row r="65448" spans="39:39">
      <c r="AM65448" s="445"/>
    </row>
    <row r="65449" spans="39:39">
      <c r="AM65449" s="445"/>
    </row>
    <row r="65450" spans="39:39">
      <c r="AM65450" s="445"/>
    </row>
    <row r="65451" spans="39:39">
      <c r="AM65451" s="445"/>
    </row>
    <row r="65452" spans="39:39">
      <c r="AM65452" s="445"/>
    </row>
    <row r="65453" spans="39:39">
      <c r="AM65453" s="445"/>
    </row>
    <row r="65454" spans="39:39">
      <c r="AM65454" s="445"/>
    </row>
    <row r="65455" spans="39:39">
      <c r="AM65455" s="445"/>
    </row>
    <row r="65456" spans="39:39">
      <c r="AM65456" s="445"/>
    </row>
    <row r="65457" spans="39:39">
      <c r="AM65457" s="445"/>
    </row>
    <row r="65458" spans="39:39">
      <c r="AM65458" s="445"/>
    </row>
    <row r="65459" spans="39:39">
      <c r="AM65459" s="445"/>
    </row>
    <row r="65460" spans="39:39">
      <c r="AM65460" s="445"/>
    </row>
    <row r="65461" spans="39:39">
      <c r="AM65461" s="445"/>
    </row>
    <row r="65462" spans="39:39">
      <c r="AM65462" s="445"/>
    </row>
    <row r="65463" spans="39:39">
      <c r="AM65463" s="445"/>
    </row>
    <row r="65464" spans="39:39">
      <c r="AM65464" s="445"/>
    </row>
    <row r="65465" spans="39:39">
      <c r="AM65465" s="445"/>
    </row>
    <row r="65466" spans="39:39">
      <c r="AM65466" s="445"/>
    </row>
    <row r="65467" spans="39:39">
      <c r="AM65467" s="445"/>
    </row>
    <row r="65468" spans="39:39">
      <c r="AM65468" s="445"/>
    </row>
    <row r="65469" spans="39:39">
      <c r="AM65469" s="445"/>
    </row>
    <row r="65470" spans="39:39">
      <c r="AM65470" s="445"/>
    </row>
    <row r="65471" spans="39:39">
      <c r="AM65471" s="445"/>
    </row>
    <row r="65472" spans="39:39">
      <c r="AM65472" s="445"/>
    </row>
    <row r="65473" spans="39:39">
      <c r="AM65473" s="445"/>
    </row>
    <row r="65474" spans="39:39">
      <c r="AM65474" s="445"/>
    </row>
    <row r="65475" spans="39:39">
      <c r="AM65475" s="445"/>
    </row>
    <row r="65476" spans="39:39">
      <c r="AM65476" s="445"/>
    </row>
    <row r="65477" spans="39:39">
      <c r="AM65477" s="445"/>
    </row>
    <row r="65478" spans="39:39">
      <c r="AM65478" s="445"/>
    </row>
    <row r="65479" spans="39:39">
      <c r="AM65479" s="445"/>
    </row>
    <row r="65480" spans="39:39">
      <c r="AM65480" s="445"/>
    </row>
    <row r="65481" spans="39:39">
      <c r="AM65481" s="445"/>
    </row>
    <row r="65482" spans="39:39">
      <c r="AM65482" s="445"/>
    </row>
    <row r="65483" spans="39:39">
      <c r="AM65483" s="445"/>
    </row>
    <row r="65484" spans="39:39">
      <c r="AM65484" s="445"/>
    </row>
    <row r="65485" spans="39:39">
      <c r="AM65485" s="445"/>
    </row>
    <row r="65486" spans="39:39">
      <c r="AM65486" s="445"/>
    </row>
    <row r="65487" spans="39:39">
      <c r="AM65487" s="445"/>
    </row>
    <row r="65488" spans="39:39">
      <c r="AM65488" s="445"/>
    </row>
    <row r="65489" spans="39:39">
      <c r="AM65489" s="445"/>
    </row>
    <row r="65490" spans="39:39">
      <c r="AM65490" s="445"/>
    </row>
    <row r="65491" spans="39:39">
      <c r="AM65491" s="445"/>
    </row>
    <row r="65492" spans="39:39">
      <c r="AM65492" s="445"/>
    </row>
    <row r="65493" spans="39:39">
      <c r="AM65493" s="445"/>
    </row>
    <row r="65494" spans="39:39">
      <c r="AM65494" s="445"/>
    </row>
    <row r="65495" spans="39:39">
      <c r="AM65495" s="445"/>
    </row>
    <row r="65496" spans="39:39">
      <c r="AM65496" s="445"/>
    </row>
    <row r="65497" spans="39:39">
      <c r="AM65497" s="445"/>
    </row>
    <row r="65498" spans="39:39">
      <c r="AM65498" s="445"/>
    </row>
    <row r="65499" spans="39:39">
      <c r="AM65499" s="445"/>
    </row>
    <row r="65500" spans="39:39">
      <c r="AM65500" s="445"/>
    </row>
    <row r="65501" spans="39:39">
      <c r="AM65501" s="445"/>
    </row>
    <row r="65502" spans="39:39">
      <c r="AM65502" s="445"/>
    </row>
    <row r="65503" spans="39:39">
      <c r="AM65503" s="445"/>
    </row>
    <row r="65504" spans="39:39">
      <c r="AM65504" s="445"/>
    </row>
    <row r="65505" spans="39:39">
      <c r="AM65505" s="445"/>
    </row>
    <row r="65506" spans="39:39">
      <c r="AM65506" s="445"/>
    </row>
    <row r="65507" spans="39:39">
      <c r="AM65507" s="445"/>
    </row>
    <row r="65508" spans="39:39">
      <c r="AM65508" s="445"/>
    </row>
    <row r="65509" spans="39:39">
      <c r="AM65509" s="445"/>
    </row>
    <row r="65510" spans="39:39">
      <c r="AM65510" s="445"/>
    </row>
    <row r="65511" spans="39:39">
      <c r="AM65511" s="445"/>
    </row>
    <row r="65512" spans="39:39">
      <c r="AM65512" s="445"/>
    </row>
    <row r="65513" spans="39:39">
      <c r="AM65513" s="445"/>
    </row>
    <row r="65514" spans="39:39">
      <c r="AM65514" s="445"/>
    </row>
    <row r="65515" spans="39:39">
      <c r="AM65515" s="445"/>
    </row>
    <row r="65516" spans="39:39">
      <c r="AM65516" s="445"/>
    </row>
    <row r="65517" spans="39:39">
      <c r="AM65517" s="445"/>
    </row>
    <row r="65518" spans="39:39">
      <c r="AM65518" s="445"/>
    </row>
    <row r="65519" spans="39:39">
      <c r="AM65519" s="445"/>
    </row>
    <row r="65520" spans="39:39">
      <c r="AM65520" s="445"/>
    </row>
    <row r="65521" spans="39:39">
      <c r="AM65521" s="445"/>
    </row>
    <row r="65522" spans="39:39">
      <c r="AM65522" s="445"/>
    </row>
    <row r="65523" spans="39:39">
      <c r="AM65523" s="445"/>
    </row>
    <row r="65524" spans="39:39">
      <c r="AM65524" s="445"/>
    </row>
    <row r="65525" spans="39:39">
      <c r="AM65525" s="445"/>
    </row>
    <row r="65526" spans="39:39">
      <c r="AM65526" s="445"/>
    </row>
    <row r="65527" spans="39:39">
      <c r="AM65527" s="445"/>
    </row>
    <row r="65528" spans="39:39">
      <c r="AM65528" s="445"/>
    </row>
    <row r="65529" spans="39:39">
      <c r="AM65529" s="445"/>
    </row>
    <row r="65530" spans="39:39">
      <c r="AM65530" s="445"/>
    </row>
    <row r="65531" spans="39:39">
      <c r="AM65531" s="445"/>
    </row>
    <row r="65532" spans="39:39">
      <c r="AM65532" s="445"/>
    </row>
    <row r="65533" spans="39:39">
      <c r="AM65533" s="445"/>
    </row>
    <row r="65534" spans="39:39">
      <c r="AM65534" s="445"/>
    </row>
    <row r="65535" spans="39:39">
      <c r="AM65535" s="445"/>
    </row>
    <row r="65536" spans="39:39">
      <c r="AM65536" s="445"/>
    </row>
  </sheetData>
  <mergeCells count="532">
    <mergeCell ref="AV137:AX137"/>
    <mergeCell ref="BD141:BF141"/>
    <mergeCell ref="BD139:BF139"/>
    <mergeCell ref="BD142:BF142"/>
    <mergeCell ref="BD140:BF140"/>
    <mergeCell ref="AO118:AP118"/>
    <mergeCell ref="BD122:BF122"/>
    <mergeCell ref="AV122:BC122"/>
    <mergeCell ref="BD132:BF132"/>
    <mergeCell ref="AV129:BC129"/>
    <mergeCell ref="BD129:BF129"/>
    <mergeCell ref="BD119:BF119"/>
    <mergeCell ref="BD121:BF121"/>
    <mergeCell ref="BD118:BF118"/>
    <mergeCell ref="AV121:BC121"/>
    <mergeCell ref="AO121:AP121"/>
    <mergeCell ref="BT152:BU152"/>
    <mergeCell ref="BT153:BU153"/>
    <mergeCell ref="BV153:BZ153"/>
    <mergeCell ref="AO153:BG153"/>
    <mergeCell ref="BH153:BJ153"/>
    <mergeCell ref="BK153:BL153"/>
    <mergeCell ref="BM153:BN153"/>
    <mergeCell ref="BO153:BS153"/>
    <mergeCell ref="BV151:BZ151"/>
    <mergeCell ref="AO152:BG152"/>
    <mergeCell ref="BH152:BJ152"/>
    <mergeCell ref="BK152:BL152"/>
    <mergeCell ref="BM152:BN152"/>
    <mergeCell ref="BO152:BS152"/>
    <mergeCell ref="BV152:BZ152"/>
    <mergeCell ref="AO151:BG151"/>
    <mergeCell ref="BH151:BJ151"/>
    <mergeCell ref="BK151:BL151"/>
    <mergeCell ref="BT151:BU151"/>
    <mergeCell ref="BM151:BN151"/>
    <mergeCell ref="BO151:BS151"/>
    <mergeCell ref="BW79:CA79"/>
    <mergeCell ref="BW86:CA86"/>
    <mergeCell ref="BL88:BM88"/>
    <mergeCell ref="BJ89:BK89"/>
    <mergeCell ref="BW88:CA88"/>
    <mergeCell ref="BW89:CA89"/>
    <mergeCell ref="BW87:CA87"/>
    <mergeCell ref="BN89:BO89"/>
    <mergeCell ref="BP89:BT89"/>
    <mergeCell ref="BU89:BV89"/>
    <mergeCell ref="BJ88:BK88"/>
    <mergeCell ref="BJ79:BK79"/>
    <mergeCell ref="BN79:BO79"/>
    <mergeCell ref="BN85:BO85"/>
    <mergeCell ref="BQ139:BS139"/>
    <mergeCell ref="BQ140:BS140"/>
    <mergeCell ref="BV138:BX138"/>
    <mergeCell ref="BL138:BM138"/>
    <mergeCell ref="BH150:BJ150"/>
    <mergeCell ref="BK150:BL150"/>
    <mergeCell ref="BM150:BN150"/>
    <mergeCell ref="BO150:BS150"/>
    <mergeCell ref="AO149:BG149"/>
    <mergeCell ref="AO150:BG150"/>
    <mergeCell ref="BV150:BZ150"/>
    <mergeCell ref="BH149:BJ149"/>
    <mergeCell ref="BK149:BL149"/>
    <mergeCell ref="BM149:BN149"/>
    <mergeCell ref="BO149:BS149"/>
    <mergeCell ref="BV149:BZ149"/>
    <mergeCell ref="BT149:BU149"/>
    <mergeCell ref="BT150:BU150"/>
    <mergeCell ref="BL140:BM140"/>
    <mergeCell ref="BY140:CA140"/>
    <mergeCell ref="BV139:BX139"/>
    <mergeCell ref="BV140:BX140"/>
    <mergeCell ref="BT140:BU140"/>
    <mergeCell ref="BT139:BU139"/>
    <mergeCell ref="AO76:AP76"/>
    <mergeCell ref="BA75:BB75"/>
    <mergeCell ref="AR76:AS76"/>
    <mergeCell ref="AT75:AZ75"/>
    <mergeCell ref="AO77:AP77"/>
    <mergeCell ref="AO79:AP79"/>
    <mergeCell ref="BA74:BB74"/>
    <mergeCell ref="AR75:AS75"/>
    <mergeCell ref="BA79:BB79"/>
    <mergeCell ref="AT77:AZ77"/>
    <mergeCell ref="AT74:AZ74"/>
    <mergeCell ref="AR77:AS77"/>
    <mergeCell ref="BA76:BB76"/>
    <mergeCell ref="AT76:AZ76"/>
    <mergeCell ref="BA77:BB77"/>
    <mergeCell ref="BA78:BB78"/>
    <mergeCell ref="AR78:AS78"/>
    <mergeCell ref="AO74:AP74"/>
    <mergeCell ref="AO78:AP78"/>
    <mergeCell ref="AR79:AS79"/>
    <mergeCell ref="AO75:AP75"/>
    <mergeCell ref="BA91:BB91"/>
    <mergeCell ref="AT91:AZ91"/>
    <mergeCell ref="BA86:BB86"/>
    <mergeCell ref="AT87:AZ87"/>
    <mergeCell ref="AR88:AS88"/>
    <mergeCell ref="BA85:BB85"/>
    <mergeCell ref="BA90:BB90"/>
    <mergeCell ref="AT84:AZ84"/>
    <mergeCell ref="AR90:AS90"/>
    <mergeCell ref="AR91:AS91"/>
    <mergeCell ref="AT90:AZ90"/>
    <mergeCell ref="AR89:AS89"/>
    <mergeCell ref="AT89:AZ89"/>
    <mergeCell ref="AT86:AZ86"/>
    <mergeCell ref="AR87:AS87"/>
    <mergeCell ref="AR84:AS84"/>
    <mergeCell ref="BA87:BB87"/>
    <mergeCell ref="AO85:AP85"/>
    <mergeCell ref="AO86:AP86"/>
    <mergeCell ref="BJ78:BK78"/>
    <mergeCell ref="AT78:AZ78"/>
    <mergeCell ref="AT79:AZ79"/>
    <mergeCell ref="BL79:BM79"/>
    <mergeCell ref="BN78:BO78"/>
    <mergeCell ref="BL85:BM85"/>
    <mergeCell ref="BA84:BB84"/>
    <mergeCell ref="BC84:BG84"/>
    <mergeCell ref="BJ80:BK80"/>
    <mergeCell ref="AR86:AS86"/>
    <mergeCell ref="AO84:AP84"/>
    <mergeCell ref="BC86:BG86"/>
    <mergeCell ref="D41:Q41"/>
    <mergeCell ref="X41:AK41"/>
    <mergeCell ref="D36:Q37"/>
    <mergeCell ref="AV58:BC58"/>
    <mergeCell ref="BD21:BF21"/>
    <mergeCell ref="BO61:BU61"/>
    <mergeCell ref="BN72:BO72"/>
    <mergeCell ref="BL71:BM71"/>
    <mergeCell ref="BN71:BO71"/>
    <mergeCell ref="BP72:BT72"/>
    <mergeCell ref="BD66:BF66"/>
    <mergeCell ref="D31:Q31"/>
    <mergeCell ref="D51:AK51"/>
    <mergeCell ref="D48:AK48"/>
    <mergeCell ref="AO62:AP62"/>
    <mergeCell ref="AO66:AP66"/>
    <mergeCell ref="D56:AK56"/>
    <mergeCell ref="AV68:BC68"/>
    <mergeCell ref="D57:AK57"/>
    <mergeCell ref="AV66:BC66"/>
    <mergeCell ref="AV67:BC67"/>
    <mergeCell ref="AV62:BC62"/>
    <mergeCell ref="AO58:AP58"/>
    <mergeCell ref="AV59:BC59"/>
    <mergeCell ref="AV12:BC12"/>
    <mergeCell ref="AV22:BC22"/>
    <mergeCell ref="AV21:BC21"/>
    <mergeCell ref="H21:N21"/>
    <mergeCell ref="H23:K23"/>
    <mergeCell ref="X36:AK37"/>
    <mergeCell ref="AO21:AP21"/>
    <mergeCell ref="AV13:BC13"/>
    <mergeCell ref="D30:Q30"/>
    <mergeCell ref="X32:AK32"/>
    <mergeCell ref="X30:AK30"/>
    <mergeCell ref="X31:AK31"/>
    <mergeCell ref="X33:AK33"/>
    <mergeCell ref="BV61:BW61"/>
    <mergeCell ref="BJ56:BK56"/>
    <mergeCell ref="BO55:BU55"/>
    <mergeCell ref="BD13:BF13"/>
    <mergeCell ref="C3:AK3"/>
    <mergeCell ref="H9:AK9"/>
    <mergeCell ref="L10:O10"/>
    <mergeCell ref="H6:Y6"/>
    <mergeCell ref="AO3:CA3"/>
    <mergeCell ref="BG13:BM13"/>
    <mergeCell ref="BG22:BM22"/>
    <mergeCell ref="D32:Q32"/>
    <mergeCell ref="X34:AK35"/>
    <mergeCell ref="D39:Q40"/>
    <mergeCell ref="D49:AK49"/>
    <mergeCell ref="X39:AK40"/>
    <mergeCell ref="D47:AK47"/>
    <mergeCell ref="D53:AK53"/>
    <mergeCell ref="D42:Q42"/>
    <mergeCell ref="X38:AK38"/>
    <mergeCell ref="D34:Q35"/>
    <mergeCell ref="L23:O23"/>
    <mergeCell ref="AC43:AK44"/>
    <mergeCell ref="D38:Q38"/>
    <mergeCell ref="BG12:BM12"/>
    <mergeCell ref="BD12:BF12"/>
    <mergeCell ref="BD67:BF67"/>
    <mergeCell ref="BO57:BU57"/>
    <mergeCell ref="BO58:BU58"/>
    <mergeCell ref="BJ77:CA77"/>
    <mergeCell ref="AR74:AS74"/>
    <mergeCell ref="BJ58:BK58"/>
    <mergeCell ref="D33:Q33"/>
    <mergeCell ref="I43:Q44"/>
    <mergeCell ref="BO60:BU60"/>
    <mergeCell ref="BM57:BN57"/>
    <mergeCell ref="BO56:BU56"/>
    <mergeCell ref="BJ59:BK59"/>
    <mergeCell ref="BD22:BF22"/>
    <mergeCell ref="X42:AK42"/>
    <mergeCell ref="BD62:BF62"/>
    <mergeCell ref="BD68:BF68"/>
    <mergeCell ref="BJ73:BK73"/>
    <mergeCell ref="BC75:BG75"/>
    <mergeCell ref="BJ70:CA70"/>
    <mergeCell ref="BW72:CA72"/>
    <mergeCell ref="BJ71:BK71"/>
    <mergeCell ref="BC74:BG74"/>
    <mergeCell ref="H7:Y7"/>
    <mergeCell ref="H8:J8"/>
    <mergeCell ref="L8:O8"/>
    <mergeCell ref="H15:O15"/>
    <mergeCell ref="H11:N11"/>
    <mergeCell ref="H16:O16"/>
    <mergeCell ref="H24:O24"/>
    <mergeCell ref="H17:O17"/>
    <mergeCell ref="H26:Y26"/>
    <mergeCell ref="H10:J10"/>
    <mergeCell ref="Q18:T18"/>
    <mergeCell ref="Q10:T10"/>
    <mergeCell ref="H18:J18"/>
    <mergeCell ref="L18:O18"/>
    <mergeCell ref="H12:N12"/>
    <mergeCell ref="H25:Y25"/>
    <mergeCell ref="F109:H109"/>
    <mergeCell ref="F102:H102"/>
    <mergeCell ref="F103:H103"/>
    <mergeCell ref="D52:AK52"/>
    <mergeCell ref="D58:AK58"/>
    <mergeCell ref="D59:AK59"/>
    <mergeCell ref="D108:E108"/>
    <mergeCell ref="D102:E102"/>
    <mergeCell ref="Y82:AG82"/>
    <mergeCell ref="D109:E109"/>
    <mergeCell ref="D103:E103"/>
    <mergeCell ref="Y87:AG87"/>
    <mergeCell ref="F108:H108"/>
    <mergeCell ref="D62:AK62"/>
    <mergeCell ref="D61:AK61"/>
    <mergeCell ref="F101:H101"/>
    <mergeCell ref="Y92:AG92"/>
    <mergeCell ref="Y81:AG81"/>
    <mergeCell ref="Y97:AG97"/>
    <mergeCell ref="D101:E101"/>
    <mergeCell ref="Y91:AG91"/>
    <mergeCell ref="D80:F82"/>
    <mergeCell ref="S80:AA80"/>
    <mergeCell ref="D60:AK60"/>
    <mergeCell ref="AV63:BC63"/>
    <mergeCell ref="D50:AK50"/>
    <mergeCell ref="D95:F97"/>
    <mergeCell ref="S95:AA95"/>
    <mergeCell ref="D90:F93"/>
    <mergeCell ref="S85:AA85"/>
    <mergeCell ref="Y96:AG96"/>
    <mergeCell ref="S90:AA90"/>
    <mergeCell ref="AT88:AZ88"/>
    <mergeCell ref="AR85:AS85"/>
    <mergeCell ref="BC87:BG87"/>
    <mergeCell ref="BA93:BB93"/>
    <mergeCell ref="BA89:BB89"/>
    <mergeCell ref="BA92:BB92"/>
    <mergeCell ref="BC93:BG93"/>
    <mergeCell ref="AO92:AP92"/>
    <mergeCell ref="AO88:AP88"/>
    <mergeCell ref="AO89:AP89"/>
    <mergeCell ref="AO90:AP90"/>
    <mergeCell ref="AO91:AP91"/>
    <mergeCell ref="D84:F88"/>
    <mergeCell ref="Y86:AG86"/>
    <mergeCell ref="AT85:AZ85"/>
    <mergeCell ref="BC85:BG85"/>
    <mergeCell ref="CE3:DQ3"/>
    <mergeCell ref="CF8:CI8"/>
    <mergeCell ref="CJ8:CU8"/>
    <mergeCell ref="CV8:CY8"/>
    <mergeCell ref="CV10:CY10"/>
    <mergeCell ref="CF11:CI11"/>
    <mergeCell ref="CJ11:CU11"/>
    <mergeCell ref="CV11:CY11"/>
    <mergeCell ref="CF10:CI10"/>
    <mergeCell ref="CJ10:CU10"/>
    <mergeCell ref="CV9:CY9"/>
    <mergeCell ref="CF13:CI13"/>
    <mergeCell ref="CJ13:CU13"/>
    <mergeCell ref="CV13:CY13"/>
    <mergeCell ref="CF9:CI9"/>
    <mergeCell ref="CJ9:CU9"/>
    <mergeCell ref="CV18:CY18"/>
    <mergeCell ref="CV14:CY14"/>
    <mergeCell ref="CV16:CY16"/>
    <mergeCell ref="CV15:CY15"/>
    <mergeCell ref="CF16:CI16"/>
    <mergeCell ref="CJ16:CU16"/>
    <mergeCell ref="CF14:CI14"/>
    <mergeCell ref="CJ14:CU14"/>
    <mergeCell ref="CF12:CI12"/>
    <mergeCell ref="CJ12:CU12"/>
    <mergeCell ref="CV12:CY12"/>
    <mergeCell ref="CF15:CI15"/>
    <mergeCell ref="CJ15:CU15"/>
    <mergeCell ref="CF20:CI20"/>
    <mergeCell ref="CJ20:CU20"/>
    <mergeCell ref="CJ29:CU29"/>
    <mergeCell ref="CF22:CI22"/>
    <mergeCell ref="CF18:CI18"/>
    <mergeCell ref="CF17:CI17"/>
    <mergeCell ref="CJ17:CU17"/>
    <mergeCell ref="CF28:CI28"/>
    <mergeCell ref="CF26:CI26"/>
    <mergeCell ref="CF19:CI19"/>
    <mergeCell ref="CJ19:CU19"/>
    <mergeCell ref="CJ18:CU18"/>
    <mergeCell ref="CJ22:CU22"/>
    <mergeCell ref="CJ28:CU28"/>
    <mergeCell ref="CJ24:CU24"/>
    <mergeCell ref="CJ21:CU21"/>
    <mergeCell ref="CF23:CI23"/>
    <mergeCell ref="CJ23:CU23"/>
    <mergeCell ref="CF29:CI29"/>
    <mergeCell ref="CV22:CY22"/>
    <mergeCell ref="CV20:CY20"/>
    <mergeCell ref="CV17:CY17"/>
    <mergeCell ref="CF25:CI25"/>
    <mergeCell ref="CV19:CY19"/>
    <mergeCell ref="CV21:CY21"/>
    <mergeCell ref="CV29:CY29"/>
    <mergeCell ref="CV25:CY25"/>
    <mergeCell ref="BD96:BF96"/>
    <mergeCell ref="CV26:CY26"/>
    <mergeCell ref="CV28:CY28"/>
    <mergeCell ref="CV27:CY27"/>
    <mergeCell ref="CV30:CY30"/>
    <mergeCell ref="CV23:CY23"/>
    <mergeCell ref="CV24:CY24"/>
    <mergeCell ref="BF52:BS52"/>
    <mergeCell ref="BF49:BS49"/>
    <mergeCell ref="BG21:BM21"/>
    <mergeCell ref="CF30:CI30"/>
    <mergeCell ref="CF27:CI27"/>
    <mergeCell ref="CJ26:CU26"/>
    <mergeCell ref="CJ27:CU27"/>
    <mergeCell ref="CJ25:CU25"/>
    <mergeCell ref="CF24:CI24"/>
    <mergeCell ref="CJ30:CU30"/>
    <mergeCell ref="CF21:CI21"/>
    <mergeCell ref="BX56:CB56"/>
    <mergeCell ref="BM58:BN58"/>
    <mergeCell ref="BV56:BW56"/>
    <mergeCell ref="BX55:CB55"/>
    <mergeCell ref="BM55:BN55"/>
    <mergeCell ref="CF35:CI35"/>
    <mergeCell ref="CJ35:CU35"/>
    <mergeCell ref="BX57:CB57"/>
    <mergeCell ref="BX58:CB58"/>
    <mergeCell ref="BV57:BW57"/>
    <mergeCell ref="BD59:BF59"/>
    <mergeCell ref="BJ57:BK57"/>
    <mergeCell ref="BJ60:BK60"/>
    <mergeCell ref="BD63:BF63"/>
    <mergeCell ref="BM61:BN61"/>
    <mergeCell ref="BJ55:BK55"/>
    <mergeCell ref="BU78:BV78"/>
    <mergeCell ref="BL89:BM89"/>
    <mergeCell ref="BU88:BV88"/>
    <mergeCell ref="BP88:BT88"/>
    <mergeCell ref="BJ86:BK86"/>
    <mergeCell ref="BP86:BT86"/>
    <mergeCell ref="BP79:BT79"/>
    <mergeCell ref="BU79:BV79"/>
    <mergeCell ref="BN87:BO87"/>
    <mergeCell ref="BV55:BW55"/>
    <mergeCell ref="BM60:BN60"/>
    <mergeCell ref="BM56:BN56"/>
    <mergeCell ref="BV60:BW60"/>
    <mergeCell ref="BV58:BW58"/>
    <mergeCell ref="BC78:BG78"/>
    <mergeCell ref="BC88:BG88"/>
    <mergeCell ref="BC79:BG79"/>
    <mergeCell ref="BD58:BF58"/>
    <mergeCell ref="L120:AG120"/>
    <mergeCell ref="L121:AG121"/>
    <mergeCell ref="L122:AG122"/>
    <mergeCell ref="L123:AG123"/>
    <mergeCell ref="BN88:BO88"/>
    <mergeCell ref="BP87:BT87"/>
    <mergeCell ref="BU87:BV87"/>
    <mergeCell ref="BN86:BO86"/>
    <mergeCell ref="BJ85:BK85"/>
    <mergeCell ref="BU86:BV86"/>
    <mergeCell ref="BP85:BT85"/>
    <mergeCell ref="BL86:BM86"/>
    <mergeCell ref="BU85:BV85"/>
    <mergeCell ref="BD111:BF111"/>
    <mergeCell ref="AV113:BC113"/>
    <mergeCell ref="BD116:BF116"/>
    <mergeCell ref="BD109:BF109"/>
    <mergeCell ref="BD97:BF97"/>
    <mergeCell ref="BD113:BF113"/>
    <mergeCell ref="BA88:BB88"/>
    <mergeCell ref="AO105:AP105"/>
    <mergeCell ref="AO87:AP87"/>
    <mergeCell ref="BO101:BP101"/>
    <mergeCell ref="BC89:BG89"/>
    <mergeCell ref="L124:AG124"/>
    <mergeCell ref="AS138:AU138"/>
    <mergeCell ref="AO131:AP131"/>
    <mergeCell ref="AR92:AS92"/>
    <mergeCell ref="AT92:AZ92"/>
    <mergeCell ref="L103:AJ104"/>
    <mergeCell ref="AO96:AP96"/>
    <mergeCell ref="AO101:AP101"/>
    <mergeCell ref="AV105:BC105"/>
    <mergeCell ref="AV106:BC106"/>
    <mergeCell ref="AW101:AX101"/>
    <mergeCell ref="AR93:AS93"/>
    <mergeCell ref="AT93:AZ93"/>
    <mergeCell ref="BC92:BG92"/>
    <mergeCell ref="AO93:AP93"/>
    <mergeCell ref="BD117:BF117"/>
    <mergeCell ref="AO108:AP108"/>
    <mergeCell ref="AV96:BC96"/>
    <mergeCell ref="AV97:BC97"/>
    <mergeCell ref="AO116:AP116"/>
    <mergeCell ref="BD112:BF112"/>
    <mergeCell ref="BD105:BF105"/>
    <mergeCell ref="BD106:BF106"/>
    <mergeCell ref="BD108:BF108"/>
    <mergeCell ref="D112:E112"/>
    <mergeCell ref="F112:H112"/>
    <mergeCell ref="F110:H110"/>
    <mergeCell ref="F111:H111"/>
    <mergeCell ref="D110:E110"/>
    <mergeCell ref="D111:E111"/>
    <mergeCell ref="AO111:AP111"/>
    <mergeCell ref="AV112:BC112"/>
    <mergeCell ref="AV111:BC111"/>
    <mergeCell ref="BN140:BP140"/>
    <mergeCell ref="AV141:AX141"/>
    <mergeCell ref="BA142:BC142"/>
    <mergeCell ref="AO146:AP146"/>
    <mergeCell ref="AV146:AX146"/>
    <mergeCell ref="AQ146:AU146"/>
    <mergeCell ref="AV140:AX140"/>
    <mergeCell ref="AS139:AU139"/>
    <mergeCell ref="AS140:AU140"/>
    <mergeCell ref="AV142:AX142"/>
    <mergeCell ref="AS141:AU141"/>
    <mergeCell ref="AV139:AX139"/>
    <mergeCell ref="AS142:AU142"/>
    <mergeCell ref="AY141:AZ141"/>
    <mergeCell ref="BA140:BC140"/>
    <mergeCell ref="BA141:BC141"/>
    <mergeCell ref="AY140:AZ140"/>
    <mergeCell ref="AY139:AZ139"/>
    <mergeCell ref="AY142:AZ142"/>
    <mergeCell ref="BT138:BU138"/>
    <mergeCell ref="BJ137:CA137"/>
    <mergeCell ref="BY138:CA138"/>
    <mergeCell ref="BY139:CA139"/>
    <mergeCell ref="BN139:BP139"/>
    <mergeCell ref="BL139:BM139"/>
    <mergeCell ref="BD124:BF124"/>
    <mergeCell ref="BD128:BF128"/>
    <mergeCell ref="AO128:AP128"/>
    <mergeCell ref="BN138:BP138"/>
    <mergeCell ref="AS137:AU137"/>
    <mergeCell ref="BQ138:BS138"/>
    <mergeCell ref="AV128:BC128"/>
    <mergeCell ref="BD125:BF125"/>
    <mergeCell ref="BA137:BC137"/>
    <mergeCell ref="BA138:BC138"/>
    <mergeCell ref="AO124:AP124"/>
    <mergeCell ref="BD131:BF131"/>
    <mergeCell ref="AV138:AX138"/>
    <mergeCell ref="BD137:BF137"/>
    <mergeCell ref="AY137:AZ137"/>
    <mergeCell ref="AY138:AZ138"/>
    <mergeCell ref="BD138:BF138"/>
    <mergeCell ref="BA139:BC139"/>
    <mergeCell ref="BD101:BE101"/>
    <mergeCell ref="BC91:BG91"/>
    <mergeCell ref="BC90:BG90"/>
    <mergeCell ref="CV34:CY34"/>
    <mergeCell ref="BU72:BV72"/>
    <mergeCell ref="BN73:BO73"/>
    <mergeCell ref="BJ72:BK72"/>
    <mergeCell ref="BL80:BM80"/>
    <mergeCell ref="BL73:BM73"/>
    <mergeCell ref="BU73:BV73"/>
    <mergeCell ref="BP78:BT78"/>
    <mergeCell ref="BC77:BG77"/>
    <mergeCell ref="BJ87:BK87"/>
    <mergeCell ref="BL87:BM87"/>
    <mergeCell ref="BC76:BG76"/>
    <mergeCell ref="BW80:CA80"/>
    <mergeCell ref="BW78:CA78"/>
    <mergeCell ref="BL78:BM78"/>
    <mergeCell ref="BW73:CA73"/>
    <mergeCell ref="BJ84:CA84"/>
    <mergeCell ref="BU80:BV80"/>
    <mergeCell ref="BW85:CA85"/>
    <mergeCell ref="BP80:BT80"/>
    <mergeCell ref="BN80:BO80"/>
    <mergeCell ref="CV35:CY35"/>
    <mergeCell ref="CV31:CY31"/>
    <mergeCell ref="CF32:CI32"/>
    <mergeCell ref="CJ32:CU32"/>
    <mergeCell ref="CV32:CY32"/>
    <mergeCell ref="CF33:CI33"/>
    <mergeCell ref="CJ33:CU33"/>
    <mergeCell ref="CV33:CY33"/>
    <mergeCell ref="BI101:BJ101"/>
    <mergeCell ref="CF34:CI34"/>
    <mergeCell ref="CJ34:CU34"/>
    <mergeCell ref="BP73:BT73"/>
    <mergeCell ref="CF31:CI31"/>
    <mergeCell ref="CJ31:CU31"/>
    <mergeCell ref="BL72:BM72"/>
    <mergeCell ref="BX60:CB60"/>
    <mergeCell ref="BX59:CB59"/>
    <mergeCell ref="BU71:BV71"/>
    <mergeCell ref="BP71:BT71"/>
    <mergeCell ref="BV59:BW59"/>
    <mergeCell ref="BO59:BU59"/>
    <mergeCell ref="BM59:BN59"/>
    <mergeCell ref="BX61:CB61"/>
    <mergeCell ref="BW71:CA71"/>
  </mergeCells>
  <phoneticPr fontId="32"/>
  <conditionalFormatting sqref="BO73 BP71:BU73 BV73 BP78:BU80 BN71:BN73 BV80 BW78:CA80 BN78:BN80 BO80 BW71:CA73 BW85:CA89 BP85:BU85 BP86:BT89 BQ138:BT140 BO140 BL138:BL140 BT139:BU140 BP139:BP140 BN138:BN140">
    <cfRule type="expression" dxfId="497" priority="11" stopIfTrue="1">
      <formula>#REF!=2</formula>
    </cfRule>
  </conditionalFormatting>
  <conditionalFormatting sqref="BJ70 BJ77 BJ137">
    <cfRule type="expression" dxfId="496" priority="12" stopIfTrue="1">
      <formula>#REF!=2</formula>
    </cfRule>
  </conditionalFormatting>
  <conditionalFormatting sqref="BL71 BL85 BL78 BL138:BL140">
    <cfRule type="expression" dxfId="495" priority="13" stopIfTrue="1">
      <formula>$IV$3=2</formula>
    </cfRule>
  </conditionalFormatting>
  <conditionalFormatting sqref="BJ71:BJ73 BL72:BL73 BJ85:BJ89 BL86:BL89 BJ78:BJ80 BL79:BL80 BL139:BL140 BJ138:BJ140">
    <cfRule type="expression" dxfId="494" priority="14" stopIfTrue="1">
      <formula>$IV$4=2</formula>
    </cfRule>
  </conditionalFormatting>
  <conditionalFormatting sqref="BU86:BV89 BN85:BO89">
    <cfRule type="expression" dxfId="493" priority="15" stopIfTrue="1">
      <formula>#REF!=2</formula>
    </cfRule>
  </conditionalFormatting>
  <conditionalFormatting sqref="BJ84:CA84">
    <cfRule type="expression" dxfId="492" priority="16" stopIfTrue="1">
      <formula>#REF!=2</formula>
    </cfRule>
  </conditionalFormatting>
  <dataValidations count="6">
    <dataValidation imeMode="fullKatakana" allowBlank="1" showInputMessage="1" showErrorMessage="1" sqref="H7:J7 L7:O7 P7:Y8 K7:K8"/>
    <dataValidation imeMode="halfAlpha" allowBlank="1" showInputMessage="1" showErrorMessage="1" sqref="H10:T10 H18:T18"/>
    <dataValidation imeMode="hiragana" allowBlank="1" showInputMessage="1" showErrorMessage="1" sqref="H6:Y6 H9:AK9"/>
    <dataValidation type="textLength" imeMode="halfAlpha" allowBlank="1" showInputMessage="1" showErrorMessage="1" error="郵便番号として不正な値です。" sqref="H8:J8">
      <formula1>3</formula1>
      <formula2>3</formula2>
    </dataValidation>
    <dataValidation type="textLength" imeMode="halfAlpha" allowBlank="1" showInputMessage="1" showErrorMessage="1" error="郵便番号として不正な値です。" sqref="L8:O8">
      <formula1>4</formula1>
      <formula2>4</formula2>
    </dataValidation>
    <dataValidation type="date" imeMode="halfAlpha" operator="greaterThanOrEqual" allowBlank="1" showInputMessage="1" showErrorMessage="1" error="入力できるのは日付のみです。" sqref="H11:N11">
      <formula1>1</formula1>
    </dataValidation>
  </dataValidations>
  <pageMargins left="0.78740157480314965" right="0.78740157480314965" top="0.98425196850393704" bottom="0.98425196850393704" header="0.51181102362204722" footer="0.51181102362204722"/>
  <pageSetup paperSize="9" scale="47" orientation="portrait" r:id="rId1"/>
  <headerFooter alignWithMargins="0"/>
  <colBreaks count="1" manualBreakCount="1">
    <brk id="38" max="1048575" man="1"/>
  </colBreaks>
  <drawing r:id="rId2"/>
  <legacyDrawing r:id="rId3"/>
  <controls>
    <mc:AlternateContent xmlns:mc="http://schemas.openxmlformats.org/markup-compatibility/2006">
      <mc:Choice Requires="x14">
        <control shapeId="29770" r:id="rId4" name="OptionButton13">
          <controlPr defaultSize="0" disabled="1" autoLine="0" linkedCell="BD68" r:id="rId5">
            <anchor moveWithCells="1">
              <from>
                <xdr:col>33</xdr:col>
                <xdr:colOff>95250</xdr:colOff>
                <xdr:row>76</xdr:row>
                <xdr:rowOff>19050</xdr:rowOff>
              </from>
              <to>
                <xdr:col>34</xdr:col>
                <xdr:colOff>38100</xdr:colOff>
                <xdr:row>76</xdr:row>
                <xdr:rowOff>171450</xdr:rowOff>
              </to>
            </anchor>
          </controlPr>
        </control>
      </mc:Choice>
      <mc:Fallback>
        <control shapeId="29770" r:id="rId4" name="OptionButton13"/>
      </mc:Fallback>
    </mc:AlternateContent>
    <mc:AlternateContent xmlns:mc="http://schemas.openxmlformats.org/markup-compatibility/2006">
      <mc:Choice Requires="x14">
        <control shapeId="29745" r:id="rId6" name="ComboBox15">
          <controlPr defaultSize="0" autoLine="0" linkedCell="AO131" listFillRange="AO84:AO92" r:id="rId7">
            <anchor moveWithCells="1">
              <from>
                <xdr:col>14</xdr:col>
                <xdr:colOff>57150</xdr:colOff>
                <xdr:row>96</xdr:row>
                <xdr:rowOff>0</xdr:rowOff>
              </from>
              <to>
                <xdr:col>16</xdr:col>
                <xdr:colOff>152400</xdr:colOff>
                <xdr:row>97</xdr:row>
                <xdr:rowOff>0</xdr:rowOff>
              </to>
            </anchor>
          </controlPr>
        </control>
      </mc:Choice>
      <mc:Fallback>
        <control shapeId="29745" r:id="rId6" name="ComboBox15"/>
      </mc:Fallback>
    </mc:AlternateContent>
    <mc:AlternateContent xmlns:mc="http://schemas.openxmlformats.org/markup-compatibility/2006">
      <mc:Choice Requires="x14">
        <control shapeId="29744" r:id="rId8" name="OptionButton22">
          <controlPr defaultSize="0" autoLine="0" linkedCell="BD129" r:id="rId9">
            <anchor moveWithCells="1">
              <from>
                <xdr:col>6</xdr:col>
                <xdr:colOff>57150</xdr:colOff>
                <xdr:row>96</xdr:row>
                <xdr:rowOff>38100</xdr:rowOff>
              </from>
              <to>
                <xdr:col>7</xdr:col>
                <xdr:colOff>19050</xdr:colOff>
                <xdr:row>96</xdr:row>
                <xdr:rowOff>200025</xdr:rowOff>
              </to>
            </anchor>
          </controlPr>
        </control>
      </mc:Choice>
      <mc:Fallback>
        <control shapeId="29744" r:id="rId8" name="OptionButton22"/>
      </mc:Fallback>
    </mc:AlternateContent>
    <mc:AlternateContent xmlns:mc="http://schemas.openxmlformats.org/markup-compatibility/2006">
      <mc:Choice Requires="x14">
        <control shapeId="29743" r:id="rId10" name="OptionButton21">
          <controlPr defaultSize="0" autoLine="0" linkedCell="BD128" r:id="rId11">
            <anchor moveWithCells="1">
              <from>
                <xdr:col>6</xdr:col>
                <xdr:colOff>57150</xdr:colOff>
                <xdr:row>95</xdr:row>
                <xdr:rowOff>19050</xdr:rowOff>
              </from>
              <to>
                <xdr:col>7</xdr:col>
                <xdr:colOff>19050</xdr:colOff>
                <xdr:row>95</xdr:row>
                <xdr:rowOff>180975</xdr:rowOff>
              </to>
            </anchor>
          </controlPr>
        </control>
      </mc:Choice>
      <mc:Fallback>
        <control shapeId="29743" r:id="rId10" name="OptionButton21"/>
      </mc:Fallback>
    </mc:AlternateContent>
    <mc:AlternateContent xmlns:mc="http://schemas.openxmlformats.org/markup-compatibility/2006">
      <mc:Choice Requires="x14">
        <control shapeId="29742" r:id="rId12" name="OptionButton20">
          <controlPr defaultSize="0" disabled="1" autoLine="0" linkedCell="BD122" r:id="rId13">
            <anchor moveWithCells="1" sizeWithCells="1">
              <from>
                <xdr:col>6</xdr:col>
                <xdr:colOff>57150</xdr:colOff>
                <xdr:row>91</xdr:row>
                <xdr:rowOff>47625</xdr:rowOff>
              </from>
              <to>
                <xdr:col>7</xdr:col>
                <xdr:colOff>19050</xdr:colOff>
                <xdr:row>91</xdr:row>
                <xdr:rowOff>209550</xdr:rowOff>
              </to>
            </anchor>
          </controlPr>
        </control>
      </mc:Choice>
      <mc:Fallback>
        <control shapeId="29742" r:id="rId12" name="OptionButton20"/>
      </mc:Fallback>
    </mc:AlternateContent>
    <mc:AlternateContent xmlns:mc="http://schemas.openxmlformats.org/markup-compatibility/2006">
      <mc:Choice Requires="x14">
        <control shapeId="29741" r:id="rId14" name="ComboBox14">
          <controlPr defaultSize="0" autoLine="0" linkedCell="AO124" listFillRange="AO74:AO79" r:id="rId15">
            <anchor moveWithCells="1" sizeWithCells="1">
              <from>
                <xdr:col>14</xdr:col>
                <xdr:colOff>57150</xdr:colOff>
                <xdr:row>91</xdr:row>
                <xdr:rowOff>152400</xdr:rowOff>
              </from>
              <to>
                <xdr:col>16</xdr:col>
                <xdr:colOff>152400</xdr:colOff>
                <xdr:row>92</xdr:row>
                <xdr:rowOff>142875</xdr:rowOff>
              </to>
            </anchor>
          </controlPr>
        </control>
      </mc:Choice>
      <mc:Fallback>
        <control shapeId="29741" r:id="rId14" name="ComboBox14"/>
      </mc:Fallback>
    </mc:AlternateContent>
    <mc:AlternateContent xmlns:mc="http://schemas.openxmlformats.org/markup-compatibility/2006">
      <mc:Choice Requires="x14">
        <control shapeId="29739" r:id="rId16" name="OptionButton18">
          <controlPr defaultSize="0" autoLine="0" linkedCell="BD121" r:id="rId17">
            <anchor moveWithCells="1">
              <from>
                <xdr:col>6</xdr:col>
                <xdr:colOff>57150</xdr:colOff>
                <xdr:row>90</xdr:row>
                <xdr:rowOff>19050</xdr:rowOff>
              </from>
              <to>
                <xdr:col>7</xdr:col>
                <xdr:colOff>19050</xdr:colOff>
                <xdr:row>90</xdr:row>
                <xdr:rowOff>180975</xdr:rowOff>
              </to>
            </anchor>
          </controlPr>
        </control>
      </mc:Choice>
      <mc:Fallback>
        <control shapeId="29739" r:id="rId16" name="OptionButton18"/>
      </mc:Fallback>
    </mc:AlternateContent>
    <mc:AlternateContent xmlns:mc="http://schemas.openxmlformats.org/markup-compatibility/2006">
      <mc:Choice Requires="x14">
        <control shapeId="29738" r:id="rId18" name="ComboBox8">
          <controlPr defaultSize="0" autoLine="0" linkedCell="AO118" listFillRange="AO74:AO79" r:id="rId19">
            <anchor moveWithCells="1" sizeWithCells="1">
              <from>
                <xdr:col>14</xdr:col>
                <xdr:colOff>76200</xdr:colOff>
                <xdr:row>86</xdr:row>
                <xdr:rowOff>200025</xdr:rowOff>
              </from>
              <to>
                <xdr:col>16</xdr:col>
                <xdr:colOff>171450</xdr:colOff>
                <xdr:row>87</xdr:row>
                <xdr:rowOff>190500</xdr:rowOff>
              </to>
            </anchor>
          </controlPr>
        </control>
      </mc:Choice>
      <mc:Fallback>
        <control shapeId="29738" r:id="rId18" name="ComboBox8"/>
      </mc:Fallback>
    </mc:AlternateContent>
    <mc:AlternateContent xmlns:mc="http://schemas.openxmlformats.org/markup-compatibility/2006">
      <mc:Choice Requires="x14">
        <control shapeId="29737" r:id="rId20" name="ComboBox7">
          <controlPr defaultSize="0" autoLine="0" linkedCell="AO116" listFillRange="BJ55:BJ60" r:id="rId21">
            <anchor moveWithCells="1">
              <from>
                <xdr:col>14</xdr:col>
                <xdr:colOff>66675</xdr:colOff>
                <xdr:row>85</xdr:row>
                <xdr:rowOff>0</xdr:rowOff>
              </from>
              <to>
                <xdr:col>16</xdr:col>
                <xdr:colOff>161925</xdr:colOff>
                <xdr:row>85</xdr:row>
                <xdr:rowOff>219075</xdr:rowOff>
              </to>
            </anchor>
          </controlPr>
        </control>
      </mc:Choice>
      <mc:Fallback>
        <control shapeId="29737" r:id="rId20" name="ComboBox7"/>
      </mc:Fallback>
    </mc:AlternateContent>
    <mc:AlternateContent xmlns:mc="http://schemas.openxmlformats.org/markup-compatibility/2006">
      <mc:Choice Requires="x14">
        <control shapeId="29736" r:id="rId22" name="OptionButton17">
          <controlPr defaultSize="0" autoLine="0" linkedCell="BD112" r:id="rId23">
            <anchor moveWithCells="1">
              <from>
                <xdr:col>6</xdr:col>
                <xdr:colOff>66675</xdr:colOff>
                <xdr:row>85</xdr:row>
                <xdr:rowOff>38100</xdr:rowOff>
              </from>
              <to>
                <xdr:col>7</xdr:col>
                <xdr:colOff>38100</xdr:colOff>
                <xdr:row>85</xdr:row>
                <xdr:rowOff>200025</xdr:rowOff>
              </to>
            </anchor>
          </controlPr>
        </control>
      </mc:Choice>
      <mc:Fallback>
        <control shapeId="29736" r:id="rId22" name="OptionButton17"/>
      </mc:Fallback>
    </mc:AlternateContent>
    <mc:AlternateContent xmlns:mc="http://schemas.openxmlformats.org/markup-compatibility/2006">
      <mc:Choice Requires="x14">
        <control shapeId="29735" r:id="rId24" name="OptionButton16">
          <controlPr defaultSize="0" autoLine="0" linkedCell="BD111" r:id="rId25">
            <anchor moveWithCells="1">
              <from>
                <xdr:col>6</xdr:col>
                <xdr:colOff>66675</xdr:colOff>
                <xdr:row>84</xdr:row>
                <xdr:rowOff>19050</xdr:rowOff>
              </from>
              <to>
                <xdr:col>7</xdr:col>
                <xdr:colOff>38100</xdr:colOff>
                <xdr:row>84</xdr:row>
                <xdr:rowOff>171450</xdr:rowOff>
              </to>
            </anchor>
          </controlPr>
        </control>
      </mc:Choice>
      <mc:Fallback>
        <control shapeId="29735" r:id="rId24" name="OptionButton16"/>
      </mc:Fallback>
    </mc:AlternateContent>
    <mc:AlternateContent xmlns:mc="http://schemas.openxmlformats.org/markup-compatibility/2006">
      <mc:Choice Requires="x14">
        <control shapeId="29733" r:id="rId26" name="OptionButton14">
          <controlPr defaultSize="0" disabled="1" autoLine="0" linkedCell="BD113" r:id="rId27">
            <anchor moveWithCells="1" sizeWithCells="1">
              <from>
                <xdr:col>6</xdr:col>
                <xdr:colOff>66675</xdr:colOff>
                <xdr:row>86</xdr:row>
                <xdr:rowOff>47625</xdr:rowOff>
              </from>
              <to>
                <xdr:col>7</xdr:col>
                <xdr:colOff>28575</xdr:colOff>
                <xdr:row>86</xdr:row>
                <xdr:rowOff>209550</xdr:rowOff>
              </to>
            </anchor>
          </controlPr>
        </control>
      </mc:Choice>
      <mc:Fallback>
        <control shapeId="29733" r:id="rId26" name="OptionButton14"/>
      </mc:Fallback>
    </mc:AlternateContent>
    <mc:AlternateContent xmlns:mc="http://schemas.openxmlformats.org/markup-compatibility/2006">
      <mc:Choice Requires="x14">
        <control shapeId="29730" r:id="rId28" name="ComboBox6">
          <controlPr defaultSize="0" autoLine="0" linkedCell="AO108" listFillRange="BJ55:BJ60" r:id="rId29">
            <anchor moveWithCells="1">
              <from>
                <xdr:col>14</xdr:col>
                <xdr:colOff>57150</xdr:colOff>
                <xdr:row>80</xdr:row>
                <xdr:rowOff>209550</xdr:rowOff>
              </from>
              <to>
                <xdr:col>16</xdr:col>
                <xdr:colOff>152400</xdr:colOff>
                <xdr:row>81</xdr:row>
                <xdr:rowOff>190500</xdr:rowOff>
              </to>
            </anchor>
          </controlPr>
        </control>
      </mc:Choice>
      <mc:Fallback>
        <control shapeId="29730" r:id="rId28" name="ComboBox6"/>
      </mc:Fallback>
    </mc:AlternateContent>
    <mc:AlternateContent xmlns:mc="http://schemas.openxmlformats.org/markup-compatibility/2006">
      <mc:Choice Requires="x14">
        <control shapeId="29729" r:id="rId30" name="OptionButton12">
          <controlPr defaultSize="0" autoLine="0" linkedCell="BD106" r:id="rId31">
            <anchor moveWithCells="1">
              <from>
                <xdr:col>6</xdr:col>
                <xdr:colOff>57150</xdr:colOff>
                <xdr:row>81</xdr:row>
                <xdr:rowOff>38100</xdr:rowOff>
              </from>
              <to>
                <xdr:col>7</xdr:col>
                <xdr:colOff>19050</xdr:colOff>
                <xdr:row>81</xdr:row>
                <xdr:rowOff>200025</xdr:rowOff>
              </to>
            </anchor>
          </controlPr>
        </control>
      </mc:Choice>
      <mc:Fallback>
        <control shapeId="29729" r:id="rId30" name="OptionButton12"/>
      </mc:Fallback>
    </mc:AlternateContent>
    <mc:AlternateContent xmlns:mc="http://schemas.openxmlformats.org/markup-compatibility/2006">
      <mc:Choice Requires="x14">
        <control shapeId="29728" r:id="rId32" name="OptionButton11">
          <controlPr defaultSize="0" autoLine="0" linkedCell="BD105" r:id="rId33">
            <anchor moveWithCells="1">
              <from>
                <xdr:col>6</xdr:col>
                <xdr:colOff>57150</xdr:colOff>
                <xdr:row>80</xdr:row>
                <xdr:rowOff>19050</xdr:rowOff>
              </from>
              <to>
                <xdr:col>7</xdr:col>
                <xdr:colOff>19050</xdr:colOff>
                <xdr:row>80</xdr:row>
                <xdr:rowOff>180975</xdr:rowOff>
              </to>
            </anchor>
          </controlPr>
        </control>
      </mc:Choice>
      <mc:Fallback>
        <control shapeId="29728" r:id="rId32" name="OptionButton11"/>
      </mc:Fallback>
    </mc:AlternateContent>
    <mc:AlternateContent xmlns:mc="http://schemas.openxmlformats.org/markup-compatibility/2006">
      <mc:Choice Requires="x14">
        <control shapeId="29719" r:id="rId34" name="ComboBox5">
          <controlPr defaultSize="0" autoLine="0" linkedCell="BF46" listFillRange="AO156:AO172" r:id="rId35">
            <anchor moveWithCells="1">
              <from>
                <xdr:col>7</xdr:col>
                <xdr:colOff>9525</xdr:colOff>
                <xdr:row>25</xdr:row>
                <xdr:rowOff>9525</xdr:rowOff>
              </from>
              <to>
                <xdr:col>24</xdr:col>
                <xdr:colOff>190500</xdr:colOff>
                <xdr:row>26</xdr:row>
                <xdr:rowOff>9525</xdr:rowOff>
              </to>
            </anchor>
          </controlPr>
        </control>
      </mc:Choice>
      <mc:Fallback>
        <control shapeId="29719" r:id="rId34" name="ComboBox5"/>
      </mc:Fallback>
    </mc:AlternateContent>
    <mc:AlternateContent xmlns:mc="http://schemas.openxmlformats.org/markup-compatibility/2006">
      <mc:Choice Requires="x14">
        <control shapeId="29718" r:id="rId36" name="ComboBox4">
          <controlPr defaultSize="0" autoLine="0" linkedCell="BF25" listFillRange="AO25:AO36" r:id="rId37">
            <anchor moveWithCells="1">
              <from>
                <xdr:col>7</xdr:col>
                <xdr:colOff>9525</xdr:colOff>
                <xdr:row>24</xdr:row>
                <xdr:rowOff>0</xdr:rowOff>
              </from>
              <to>
                <xdr:col>27</xdr:col>
                <xdr:colOff>76200</xdr:colOff>
                <xdr:row>25</xdr:row>
                <xdr:rowOff>0</xdr:rowOff>
              </to>
            </anchor>
          </controlPr>
        </control>
      </mc:Choice>
      <mc:Fallback>
        <control shapeId="29718" r:id="rId36" name="ComboBox4"/>
      </mc:Fallback>
    </mc:AlternateContent>
    <mc:AlternateContent xmlns:mc="http://schemas.openxmlformats.org/markup-compatibility/2006">
      <mc:Choice Requires="x14">
        <control shapeId="29717" r:id="rId38" name="OptionButton6">
          <controlPr defaultSize="0" autoLine="0" linkedCell="BD97" r:id="rId39">
            <anchor moveWithCells="1" sizeWithCells="1">
              <from>
                <xdr:col>21</xdr:col>
                <xdr:colOff>9525</xdr:colOff>
                <xdr:row>115</xdr:row>
                <xdr:rowOff>9525</xdr:rowOff>
              </from>
              <to>
                <xdr:col>21</xdr:col>
                <xdr:colOff>152400</xdr:colOff>
                <xdr:row>115</xdr:row>
                <xdr:rowOff>152400</xdr:rowOff>
              </to>
            </anchor>
          </controlPr>
        </control>
      </mc:Choice>
      <mc:Fallback>
        <control shapeId="29717" r:id="rId38" name="OptionButton6"/>
      </mc:Fallback>
    </mc:AlternateContent>
    <mc:AlternateContent xmlns:mc="http://schemas.openxmlformats.org/markup-compatibility/2006">
      <mc:Choice Requires="x14">
        <control shapeId="29716" r:id="rId40" name="OptionButton5">
          <controlPr defaultSize="0" autoLine="0" linkedCell="BD96" r:id="rId41">
            <anchor moveWithCells="1" sizeWithCells="1">
              <from>
                <xdr:col>2</xdr:col>
                <xdr:colOff>38100</xdr:colOff>
                <xdr:row>115</xdr:row>
                <xdr:rowOff>19050</xdr:rowOff>
              </from>
              <to>
                <xdr:col>2</xdr:col>
                <xdr:colOff>190500</xdr:colOff>
                <xdr:row>115</xdr:row>
                <xdr:rowOff>152400</xdr:rowOff>
              </to>
            </anchor>
          </controlPr>
        </control>
      </mc:Choice>
      <mc:Fallback>
        <control shapeId="29716" r:id="rId40" name="OptionButton5"/>
      </mc:Fallback>
    </mc:AlternateContent>
    <mc:AlternateContent xmlns:mc="http://schemas.openxmlformats.org/markup-compatibility/2006">
      <mc:Choice Requires="x14">
        <control shapeId="29715" r:id="rId42" name="OptionButton10">
          <controlPr defaultSize="0" autoLine="0" linkedCell="BD22" r:id="rId43">
            <anchor moveWithCells="1">
              <from>
                <xdr:col>24</xdr:col>
                <xdr:colOff>19050</xdr:colOff>
                <xdr:row>20</xdr:row>
                <xdr:rowOff>19050</xdr:rowOff>
              </from>
              <to>
                <xdr:col>25</xdr:col>
                <xdr:colOff>0</xdr:colOff>
                <xdr:row>21</xdr:row>
                <xdr:rowOff>19050</xdr:rowOff>
              </to>
            </anchor>
          </controlPr>
        </control>
      </mc:Choice>
      <mc:Fallback>
        <control shapeId="29715" r:id="rId42" name="OptionButton10"/>
      </mc:Fallback>
    </mc:AlternateContent>
    <mc:AlternateContent xmlns:mc="http://schemas.openxmlformats.org/markup-compatibility/2006">
      <mc:Choice Requires="x14">
        <control shapeId="29714" r:id="rId44" name="OptionButton9">
          <controlPr defaultSize="0" autoLine="0" linkedCell="BD21" r:id="rId45">
            <anchor moveWithCells="1">
              <from>
                <xdr:col>21</xdr:col>
                <xdr:colOff>38100</xdr:colOff>
                <xdr:row>20</xdr:row>
                <xdr:rowOff>19050</xdr:rowOff>
              </from>
              <to>
                <xdr:col>22</xdr:col>
                <xdr:colOff>19050</xdr:colOff>
                <xdr:row>21</xdr:row>
                <xdr:rowOff>19050</xdr:rowOff>
              </to>
            </anchor>
          </controlPr>
        </control>
      </mc:Choice>
      <mc:Fallback>
        <control shapeId="29714" r:id="rId44" name="OptionButton9"/>
      </mc:Fallback>
    </mc:AlternateContent>
    <mc:AlternateContent xmlns:mc="http://schemas.openxmlformats.org/markup-compatibility/2006">
      <mc:Choice Requires="x14">
        <control shapeId="29713" r:id="rId46" name="OptionButton8">
          <controlPr defaultSize="0" autoLine="0" linkedCell="BD59" r:id="rId47">
            <anchor moveWithCells="1">
              <from>
                <xdr:col>22</xdr:col>
                <xdr:colOff>38100</xdr:colOff>
                <xdr:row>28</xdr:row>
                <xdr:rowOff>0</xdr:rowOff>
              </from>
              <to>
                <xdr:col>23</xdr:col>
                <xdr:colOff>19050</xdr:colOff>
                <xdr:row>29</xdr:row>
                <xdr:rowOff>9525</xdr:rowOff>
              </to>
            </anchor>
          </controlPr>
        </control>
      </mc:Choice>
      <mc:Fallback>
        <control shapeId="29713" r:id="rId46" name="OptionButton8"/>
      </mc:Fallback>
    </mc:AlternateContent>
    <mc:AlternateContent xmlns:mc="http://schemas.openxmlformats.org/markup-compatibility/2006">
      <mc:Choice Requires="x14">
        <control shapeId="29712" r:id="rId48" name="OptionButton7">
          <controlPr defaultSize="0" autoLine="0" linkedCell="BD58" r:id="rId49">
            <anchor moveWithCells="1">
              <from>
                <xdr:col>2</xdr:col>
                <xdr:colOff>19050</xdr:colOff>
                <xdr:row>28</xdr:row>
                <xdr:rowOff>9525</xdr:rowOff>
              </from>
              <to>
                <xdr:col>3</xdr:col>
                <xdr:colOff>0</xdr:colOff>
                <xdr:row>29</xdr:row>
                <xdr:rowOff>19050</xdr:rowOff>
              </to>
            </anchor>
          </controlPr>
        </control>
      </mc:Choice>
      <mc:Fallback>
        <control shapeId="29712" r:id="rId48" name="OptionButton7"/>
      </mc:Fallback>
    </mc:AlternateContent>
    <mc:AlternateContent xmlns:mc="http://schemas.openxmlformats.org/markup-compatibility/2006">
      <mc:Choice Requires="x14">
        <control shapeId="29711" r:id="rId50" name="ComboBox13">
          <controlPr defaultSize="0" autoLine="0" linkedCell="BJ89" listFillRange="AO84:AO93" r:id="rId51">
            <anchor moveWithCells="1">
              <from>
                <xdr:col>5</xdr:col>
                <xdr:colOff>9525</xdr:colOff>
                <xdr:row>111</xdr:row>
                <xdr:rowOff>0</xdr:rowOff>
              </from>
              <to>
                <xdr:col>8</xdr:col>
                <xdr:colOff>0</xdr:colOff>
                <xdr:row>112</xdr:row>
                <xdr:rowOff>0</xdr:rowOff>
              </to>
            </anchor>
          </controlPr>
        </control>
      </mc:Choice>
      <mc:Fallback>
        <control shapeId="29711" r:id="rId50" name="ComboBox13"/>
      </mc:Fallback>
    </mc:AlternateContent>
    <mc:AlternateContent xmlns:mc="http://schemas.openxmlformats.org/markup-compatibility/2006">
      <mc:Choice Requires="x14">
        <control shapeId="29710" r:id="rId52" name="ComboBox12">
          <controlPr defaultSize="0" autoLine="0" linkedCell="BJ88" listFillRange="AO84:AO93" r:id="rId53">
            <anchor moveWithCells="1">
              <from>
                <xdr:col>5</xdr:col>
                <xdr:colOff>9525</xdr:colOff>
                <xdr:row>109</xdr:row>
                <xdr:rowOff>200025</xdr:rowOff>
              </from>
              <to>
                <xdr:col>8</xdr:col>
                <xdr:colOff>0</xdr:colOff>
                <xdr:row>110</xdr:row>
                <xdr:rowOff>152400</xdr:rowOff>
              </to>
            </anchor>
          </controlPr>
        </control>
      </mc:Choice>
      <mc:Fallback>
        <control shapeId="29710" r:id="rId52" name="ComboBox12"/>
      </mc:Fallback>
    </mc:AlternateContent>
    <mc:AlternateContent xmlns:mc="http://schemas.openxmlformats.org/markup-compatibility/2006">
      <mc:Choice Requires="x14">
        <control shapeId="29709" r:id="rId54" name="ComboBox11">
          <controlPr defaultSize="0" autoLine="0" linkedCell="BJ87" listFillRange="AO84:AO93" r:id="rId55">
            <anchor moveWithCells="1">
              <from>
                <xdr:col>5</xdr:col>
                <xdr:colOff>9525</xdr:colOff>
                <xdr:row>108</xdr:row>
                <xdr:rowOff>200025</xdr:rowOff>
              </from>
              <to>
                <xdr:col>8</xdr:col>
                <xdr:colOff>0</xdr:colOff>
                <xdr:row>109</xdr:row>
                <xdr:rowOff>200025</xdr:rowOff>
              </to>
            </anchor>
          </controlPr>
        </control>
      </mc:Choice>
      <mc:Fallback>
        <control shapeId="29709" r:id="rId54" name="ComboBox11"/>
      </mc:Fallback>
    </mc:AlternateContent>
    <mc:AlternateContent xmlns:mc="http://schemas.openxmlformats.org/markup-compatibility/2006">
      <mc:Choice Requires="x14">
        <control shapeId="29708" r:id="rId56" name="ComboBox10">
          <controlPr defaultSize="0" autoLine="0" linkedCell="BJ86" listFillRange="AO84:AO93" r:id="rId57">
            <anchor moveWithCells="1">
              <from>
                <xdr:col>5</xdr:col>
                <xdr:colOff>9525</xdr:colOff>
                <xdr:row>107</xdr:row>
                <xdr:rowOff>200025</xdr:rowOff>
              </from>
              <to>
                <xdr:col>8</xdr:col>
                <xdr:colOff>0</xdr:colOff>
                <xdr:row>108</xdr:row>
                <xdr:rowOff>200025</xdr:rowOff>
              </to>
            </anchor>
          </controlPr>
        </control>
      </mc:Choice>
      <mc:Fallback>
        <control shapeId="29708" r:id="rId56" name="ComboBox10"/>
      </mc:Fallback>
    </mc:AlternateContent>
    <mc:AlternateContent xmlns:mc="http://schemas.openxmlformats.org/markup-compatibility/2006">
      <mc:Choice Requires="x14">
        <control shapeId="29707" r:id="rId58" name="ComboBox9">
          <controlPr defaultSize="0" autoLine="0" linkedCell="BJ85" listFillRange="AO84:AO93" r:id="rId59">
            <anchor moveWithCells="1">
              <from>
                <xdr:col>5</xdr:col>
                <xdr:colOff>9525</xdr:colOff>
                <xdr:row>107</xdr:row>
                <xdr:rowOff>0</xdr:rowOff>
              </from>
              <to>
                <xdr:col>8</xdr:col>
                <xdr:colOff>0</xdr:colOff>
                <xdr:row>108</xdr:row>
                <xdr:rowOff>0</xdr:rowOff>
              </to>
            </anchor>
          </controlPr>
        </control>
      </mc:Choice>
      <mc:Fallback>
        <control shapeId="29707" r:id="rId58" name="ComboBox9"/>
      </mc:Fallback>
    </mc:AlternateContent>
    <mc:AlternateContent xmlns:mc="http://schemas.openxmlformats.org/markup-compatibility/2006">
      <mc:Choice Requires="x14">
        <control shapeId="29706" r:id="rId60" name="ComboBox3">
          <controlPr defaultSize="0" autoLine="0" linkedCell="BJ73" listFillRange="BJ55:BJ61" r:id="rId61">
            <anchor moveWithCells="1">
              <from>
                <xdr:col>5</xdr:col>
                <xdr:colOff>0</xdr:colOff>
                <xdr:row>101</xdr:row>
                <xdr:rowOff>200025</xdr:rowOff>
              </from>
              <to>
                <xdr:col>7</xdr:col>
                <xdr:colOff>190500</xdr:colOff>
                <xdr:row>102</xdr:row>
                <xdr:rowOff>152400</xdr:rowOff>
              </to>
            </anchor>
          </controlPr>
        </control>
      </mc:Choice>
      <mc:Fallback>
        <control shapeId="29706" r:id="rId60" name="ComboBox3"/>
      </mc:Fallback>
    </mc:AlternateContent>
    <mc:AlternateContent xmlns:mc="http://schemas.openxmlformats.org/markup-compatibility/2006">
      <mc:Choice Requires="x14">
        <control shapeId="29705" r:id="rId62" name="ComboBox2">
          <controlPr defaultSize="0" autoLine="0" linkedCell="BJ72" listFillRange="BJ55:BJ61" r:id="rId63">
            <anchor moveWithCells="1">
              <from>
                <xdr:col>5</xdr:col>
                <xdr:colOff>0</xdr:colOff>
                <xdr:row>101</xdr:row>
                <xdr:rowOff>0</xdr:rowOff>
              </from>
              <to>
                <xdr:col>7</xdr:col>
                <xdr:colOff>190500</xdr:colOff>
                <xdr:row>101</xdr:row>
                <xdr:rowOff>219075</xdr:rowOff>
              </to>
            </anchor>
          </controlPr>
        </control>
      </mc:Choice>
      <mc:Fallback>
        <control shapeId="29705" r:id="rId62" name="ComboBox2"/>
      </mc:Fallback>
    </mc:AlternateContent>
    <mc:AlternateContent xmlns:mc="http://schemas.openxmlformats.org/markup-compatibility/2006">
      <mc:Choice Requires="x14">
        <control shapeId="29704" r:id="rId64" name="ComboBox1">
          <controlPr defaultSize="0" autoLine="0" linkedCell="BJ71" listFillRange="BJ55:BJ61" r:id="rId65">
            <anchor moveWithCells="1">
              <from>
                <xdr:col>5</xdr:col>
                <xdr:colOff>0</xdr:colOff>
                <xdr:row>100</xdr:row>
                <xdr:rowOff>9525</xdr:rowOff>
              </from>
              <to>
                <xdr:col>7</xdr:col>
                <xdr:colOff>190500</xdr:colOff>
                <xdr:row>101</xdr:row>
                <xdr:rowOff>0</xdr:rowOff>
              </to>
            </anchor>
          </controlPr>
        </control>
      </mc:Choice>
      <mc:Fallback>
        <control shapeId="29704" r:id="rId64" name="ComboBox1"/>
      </mc:Fallback>
    </mc:AlternateContent>
    <mc:AlternateContent xmlns:mc="http://schemas.openxmlformats.org/markup-compatibility/2006">
      <mc:Choice Requires="x14">
        <control shapeId="29703" r:id="rId66" name="OptionButton4">
          <controlPr defaultSize="0" autoLine="0" linkedCell="BD67" r:id="rId67">
            <anchor moveWithCells="1">
              <from>
                <xdr:col>27</xdr:col>
                <xdr:colOff>66675</xdr:colOff>
                <xdr:row>76</xdr:row>
                <xdr:rowOff>19050</xdr:rowOff>
              </from>
              <to>
                <xdr:col>28</xdr:col>
                <xdr:colOff>9525</xdr:colOff>
                <xdr:row>76</xdr:row>
                <xdr:rowOff>171450</xdr:rowOff>
              </to>
            </anchor>
          </controlPr>
        </control>
      </mc:Choice>
      <mc:Fallback>
        <control shapeId="29703" r:id="rId66" name="OptionButton4"/>
      </mc:Fallback>
    </mc:AlternateContent>
    <mc:AlternateContent xmlns:mc="http://schemas.openxmlformats.org/markup-compatibility/2006">
      <mc:Choice Requires="x14">
        <control shapeId="29702" r:id="rId68" name="OptionButton3">
          <controlPr defaultSize="0" autoLine="0" linkedCell="BD66" r:id="rId69">
            <anchor moveWithCells="1">
              <from>
                <xdr:col>22</xdr:col>
                <xdr:colOff>66675</xdr:colOff>
                <xdr:row>76</xdr:row>
                <xdr:rowOff>19050</xdr:rowOff>
              </from>
              <to>
                <xdr:col>23</xdr:col>
                <xdr:colOff>9525</xdr:colOff>
                <xdr:row>76</xdr:row>
                <xdr:rowOff>171450</xdr:rowOff>
              </to>
            </anchor>
          </controlPr>
        </control>
      </mc:Choice>
      <mc:Fallback>
        <control shapeId="29702" r:id="rId68" name="OptionButton3"/>
      </mc:Fallback>
    </mc:AlternateContent>
    <mc:AlternateContent xmlns:mc="http://schemas.openxmlformats.org/markup-compatibility/2006">
      <mc:Choice Requires="x14">
        <control shapeId="29701" r:id="rId70" name="OptionButton2">
          <controlPr defaultSize="0" autoLine="0" linkedCell="BD63" r:id="rId71">
            <anchor moveWithCells="1" sizeWithCells="1">
              <from>
                <xdr:col>21</xdr:col>
                <xdr:colOff>9525</xdr:colOff>
                <xdr:row>64</xdr:row>
                <xdr:rowOff>9525</xdr:rowOff>
              </from>
              <to>
                <xdr:col>21</xdr:col>
                <xdr:colOff>152400</xdr:colOff>
                <xdr:row>64</xdr:row>
                <xdr:rowOff>152400</xdr:rowOff>
              </to>
            </anchor>
          </controlPr>
        </control>
      </mc:Choice>
      <mc:Fallback>
        <control shapeId="29701" r:id="rId70" name="OptionButton2"/>
      </mc:Fallback>
    </mc:AlternateContent>
    <mc:AlternateContent xmlns:mc="http://schemas.openxmlformats.org/markup-compatibility/2006">
      <mc:Choice Requires="x14">
        <control shapeId="29700" r:id="rId72" name="OptionButton1">
          <controlPr defaultSize="0" autoLine="0" linkedCell="BD62" r:id="rId73">
            <anchor moveWithCells="1" sizeWithCells="1">
              <from>
                <xdr:col>2</xdr:col>
                <xdr:colOff>38100</xdr:colOff>
                <xdr:row>64</xdr:row>
                <xdr:rowOff>19050</xdr:rowOff>
              </from>
              <to>
                <xdr:col>2</xdr:col>
                <xdr:colOff>190500</xdr:colOff>
                <xdr:row>64</xdr:row>
                <xdr:rowOff>152400</xdr:rowOff>
              </to>
            </anchor>
          </controlPr>
        </control>
      </mc:Choice>
      <mc:Fallback>
        <control shapeId="29700" r:id="rId72" name="OptionButton1"/>
      </mc:Fallback>
    </mc:AlternateContent>
    <mc:AlternateContent xmlns:mc="http://schemas.openxmlformats.org/markup-compatibility/2006">
      <mc:Choice Requires="x14">
        <control shapeId="29771" r:id="rId74" name="ComboBox16">
          <controlPr defaultSize="0" autoLine="0" linkedCell="BF42" listFillRange="AO42:AO43" r:id="rId75">
            <anchor moveWithCells="1">
              <from>
                <xdr:col>7</xdr:col>
                <xdr:colOff>0</xdr:colOff>
                <xdr:row>26</xdr:row>
                <xdr:rowOff>0</xdr:rowOff>
              </from>
              <to>
                <xdr:col>24</xdr:col>
                <xdr:colOff>180975</xdr:colOff>
                <xdr:row>27</xdr:row>
                <xdr:rowOff>38100</xdr:rowOff>
              </to>
            </anchor>
          </controlPr>
        </control>
      </mc:Choice>
      <mc:Fallback>
        <control shapeId="29771" r:id="rId74" name="ComboBox1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0">
    <pageSetUpPr fitToPage="1"/>
  </sheetPr>
  <dimension ref="A1:IV167"/>
  <sheetViews>
    <sheetView showGridLines="0" showZeros="0" zoomScale="85" zoomScaleNormal="85" zoomScaleSheetLayoutView="85" workbookViewId="0">
      <pane ySplit="3" topLeftCell="A4" activePane="bottomLeft" state="frozen"/>
      <selection activeCell="AB26" sqref="AB26"/>
      <selection pane="bottomLeft" activeCell="H11" sqref="H11"/>
    </sheetView>
  </sheetViews>
  <sheetFormatPr defaultColWidth="9" defaultRowHeight="13.5"/>
  <cols>
    <col min="1" max="2" width="2.625" style="10" customWidth="1"/>
    <col min="3" max="3" width="38.25" style="10" customWidth="1"/>
    <col min="4" max="4" width="24.875" style="10" customWidth="1"/>
    <col min="5" max="5" width="5.625" style="10" customWidth="1"/>
    <col min="6" max="7" width="15" style="10" customWidth="1"/>
    <col min="8" max="8" width="5.625" style="10" customWidth="1"/>
    <col min="9" max="10" width="15" style="10" customWidth="1"/>
    <col min="11" max="12" width="2.625" style="10" customWidth="1"/>
    <col min="13" max="13" width="9.5" style="9" customWidth="1"/>
    <col min="14" max="53" width="9" style="9"/>
    <col min="54" max="16384" width="9" style="10"/>
  </cols>
  <sheetData>
    <row r="1" spans="1:60" s="3" customFormat="1" ht="13.5" customHeight="1">
      <c r="A1" s="1"/>
      <c r="B1" s="1"/>
      <c r="C1" s="1"/>
      <c r="D1" s="1"/>
      <c r="E1" s="1"/>
      <c r="F1" s="1"/>
      <c r="G1" s="1"/>
      <c r="H1" s="1"/>
      <c r="I1" s="1"/>
      <c r="J1" s="1"/>
      <c r="K1" s="1"/>
      <c r="L1" s="1"/>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60" s="3" customFormat="1" ht="13.5" customHeight="1">
      <c r="A2" s="1"/>
      <c r="B2" s="1"/>
      <c r="C2" s="1"/>
      <c r="D2" s="1"/>
      <c r="E2" s="1"/>
      <c r="F2" s="1"/>
      <c r="G2" s="1"/>
      <c r="H2" s="1"/>
      <c r="I2" s="1"/>
      <c r="J2" s="1"/>
      <c r="K2" s="1"/>
      <c r="L2" s="1"/>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60" s="3" customFormat="1" ht="13.5" customHeight="1">
      <c r="A3" s="1"/>
      <c r="B3" s="1"/>
      <c r="C3" s="1"/>
      <c r="D3" s="1"/>
      <c r="E3" s="1"/>
      <c r="F3" s="1"/>
      <c r="G3" s="1"/>
      <c r="H3" s="1"/>
      <c r="I3" s="1477">
        <f>★マスタシート!$CV$11</f>
        <v>2.48</v>
      </c>
      <c r="J3" s="1477"/>
      <c r="K3" s="1"/>
      <c r="L3" s="1"/>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60" s="3" customFormat="1" ht="7.5" customHeight="1">
      <c r="A4" s="1"/>
      <c r="B4" s="5"/>
      <c r="C4" s="5"/>
      <c r="D4" s="5"/>
      <c r="E4" s="5"/>
      <c r="F4" s="5"/>
      <c r="G4" s="5"/>
      <c r="H4" s="5"/>
      <c r="I4" s="5"/>
      <c r="J4" s="5"/>
      <c r="K4" s="5"/>
      <c r="L4" s="1"/>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60" ht="32.25" customHeight="1">
      <c r="A5" s="8"/>
      <c r="B5" s="1478" t="s">
        <v>610</v>
      </c>
      <c r="C5" s="1478"/>
      <c r="D5" s="1478"/>
      <c r="E5" s="1478"/>
      <c r="F5" s="1478"/>
      <c r="G5" s="1478"/>
      <c r="H5" s="1478"/>
      <c r="I5" s="1478"/>
      <c r="J5" s="1478"/>
      <c r="K5" s="1478"/>
      <c r="L5" s="8"/>
    </row>
    <row r="6" spans="1:60" ht="33" customHeight="1">
      <c r="A6" s="8"/>
      <c r="C6" s="11"/>
      <c r="D6" s="12"/>
      <c r="E6" s="13"/>
      <c r="F6" s="13"/>
      <c r="G6" s="14"/>
      <c r="H6" s="13"/>
      <c r="I6" s="11"/>
      <c r="J6" s="11"/>
      <c r="K6" s="9"/>
      <c r="L6" s="8"/>
    </row>
    <row r="7" spans="1:60" s="15" customFormat="1" ht="20.25" customHeight="1">
      <c r="A7" s="8"/>
      <c r="C7" s="16"/>
      <c r="D7" s="17"/>
      <c r="E7" s="18"/>
      <c r="F7" s="18"/>
      <c r="G7" s="19"/>
      <c r="H7" s="18"/>
      <c r="I7" s="20"/>
      <c r="J7" s="21"/>
      <c r="K7" s="22"/>
      <c r="L7" s="8"/>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row>
    <row r="8" spans="1:60" s="15" customFormat="1" ht="9" customHeight="1">
      <c r="A8" s="8"/>
      <c r="C8" s="23"/>
      <c r="D8" s="17"/>
      <c r="E8" s="18"/>
      <c r="F8" s="18"/>
      <c r="G8" s="19"/>
      <c r="H8" s="18"/>
      <c r="I8" s="20"/>
      <c r="J8" s="24"/>
      <c r="K8" s="22"/>
      <c r="L8" s="8"/>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row>
    <row r="9" spans="1:60" s="15" customFormat="1" ht="9" customHeight="1">
      <c r="A9" s="8"/>
      <c r="C9" s="25"/>
      <c r="D9" s="26"/>
      <c r="E9" s="26"/>
      <c r="F9" s="27"/>
      <c r="G9" s="28"/>
      <c r="H9" s="26"/>
      <c r="I9" s="26"/>
      <c r="J9" s="29"/>
      <c r="K9" s="22"/>
      <c r="L9" s="8"/>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row>
    <row r="10" spans="1:60" s="15" customFormat="1" ht="27" customHeight="1" thickBot="1">
      <c r="A10" s="8"/>
      <c r="C10" s="806" t="s">
        <v>373</v>
      </c>
      <c r="D10" s="807" t="s">
        <v>374</v>
      </c>
      <c r="E10" s="808" t="s">
        <v>375</v>
      </c>
      <c r="F10" s="807" t="s">
        <v>376</v>
      </c>
      <c r="G10" s="809" t="s">
        <v>377</v>
      </c>
      <c r="H10" s="810" t="s">
        <v>375</v>
      </c>
      <c r="I10" s="811" t="s">
        <v>378</v>
      </c>
      <c r="J10" s="812" t="s">
        <v>377</v>
      </c>
      <c r="K10" s="30"/>
      <c r="L10" s="8"/>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row>
    <row r="11" spans="1:60" s="15" customFormat="1" ht="20.25" customHeight="1" thickTop="1">
      <c r="A11" s="8"/>
      <c r="C11" s="32" t="s">
        <v>1</v>
      </c>
      <c r="D11" s="33"/>
      <c r="E11" s="539"/>
      <c r="F11" s="533">
        <v>0</v>
      </c>
      <c r="G11" s="534"/>
      <c r="H11" s="780"/>
      <c r="I11" s="781">
        <v>0</v>
      </c>
      <c r="J11" s="536"/>
      <c r="K11" s="30"/>
      <c r="L11" s="8"/>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row>
    <row r="12" spans="1:60" s="15" customFormat="1" ht="20.25" customHeight="1">
      <c r="A12" s="8"/>
      <c r="C12" s="32" t="s">
        <v>2</v>
      </c>
      <c r="D12" s="33"/>
      <c r="E12" s="539"/>
      <c r="F12" s="533"/>
      <c r="G12" s="534"/>
      <c r="H12" s="780"/>
      <c r="I12" s="781"/>
      <c r="J12" s="536"/>
      <c r="K12" s="30"/>
      <c r="L12" s="8"/>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row>
    <row r="13" spans="1:60" s="15" customFormat="1" ht="20.25" customHeight="1">
      <c r="A13" s="8"/>
      <c r="C13" s="32"/>
      <c r="D13" s="33"/>
      <c r="E13" s="539"/>
      <c r="F13" s="533"/>
      <c r="G13" s="534"/>
      <c r="H13" s="780"/>
      <c r="I13" s="781"/>
      <c r="J13" s="536"/>
      <c r="K13" s="30"/>
      <c r="L13" s="8"/>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row>
    <row r="14" spans="1:60" s="15" customFormat="1" ht="20.25" customHeight="1">
      <c r="A14" s="8"/>
      <c r="C14" s="32"/>
      <c r="D14" s="33"/>
      <c r="E14" s="539"/>
      <c r="F14" s="533"/>
      <c r="G14" s="534"/>
      <c r="H14" s="780"/>
      <c r="I14" s="781"/>
      <c r="J14" s="536"/>
      <c r="K14" s="30"/>
      <c r="L14" s="8"/>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row>
    <row r="15" spans="1:60" s="15" customFormat="1" ht="20.25" customHeight="1">
      <c r="A15" s="8"/>
      <c r="C15" s="32"/>
      <c r="D15" s="33"/>
      <c r="E15" s="539"/>
      <c r="F15" s="533"/>
      <c r="G15" s="534"/>
      <c r="H15" s="780"/>
      <c r="I15" s="781"/>
      <c r="J15" s="536"/>
      <c r="K15" s="30"/>
      <c r="L15" s="8"/>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row>
    <row r="16" spans="1:60" s="15" customFormat="1" ht="20.25" customHeight="1">
      <c r="A16" s="8"/>
      <c r="C16" s="32"/>
      <c r="D16" s="33"/>
      <c r="E16" s="539"/>
      <c r="F16" s="533"/>
      <c r="G16" s="534"/>
      <c r="H16" s="780"/>
      <c r="I16" s="781"/>
      <c r="J16" s="536"/>
      <c r="K16" s="30"/>
      <c r="L16" s="8"/>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row>
    <row r="17" spans="1:53" s="15" customFormat="1" ht="20.25" customHeight="1">
      <c r="A17" s="8"/>
      <c r="C17" s="32"/>
      <c r="D17" s="33"/>
      <c r="E17" s="539"/>
      <c r="F17" s="533"/>
      <c r="G17" s="534" t="s">
        <v>496</v>
      </c>
      <c r="H17" s="780"/>
      <c r="I17" s="781"/>
      <c r="J17" s="536" t="s">
        <v>496</v>
      </c>
      <c r="K17" s="30"/>
      <c r="L17" s="8"/>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row>
    <row r="18" spans="1:53" s="15" customFormat="1" ht="20.25" customHeight="1">
      <c r="A18" s="8"/>
      <c r="C18" s="32"/>
      <c r="D18" s="33"/>
      <c r="E18" s="539"/>
      <c r="F18" s="533"/>
      <c r="G18" s="534" t="s">
        <v>496</v>
      </c>
      <c r="H18" s="780"/>
      <c r="I18" s="781"/>
      <c r="J18" s="536" t="s">
        <v>496</v>
      </c>
      <c r="K18" s="30"/>
      <c r="L18" s="8"/>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row>
    <row r="19" spans="1:53" s="15" customFormat="1" ht="20.25" customHeight="1">
      <c r="A19" s="8"/>
      <c r="C19" s="32"/>
      <c r="D19" s="33"/>
      <c r="E19" s="539"/>
      <c r="F19" s="533"/>
      <c r="G19" s="534" t="s">
        <v>496</v>
      </c>
      <c r="H19" s="780"/>
      <c r="I19" s="781"/>
      <c r="J19" s="536" t="s">
        <v>496</v>
      </c>
      <c r="K19" s="30"/>
      <c r="L19" s="8"/>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row>
    <row r="20" spans="1:53" s="15" customFormat="1" ht="20.25" customHeight="1">
      <c r="A20" s="8"/>
      <c r="C20" s="32"/>
      <c r="D20" s="33"/>
      <c r="E20" s="539"/>
      <c r="F20" s="533"/>
      <c r="G20" s="534" t="s">
        <v>496</v>
      </c>
      <c r="H20" s="780"/>
      <c r="I20" s="781"/>
      <c r="J20" s="536" t="s">
        <v>496</v>
      </c>
      <c r="K20" s="30"/>
      <c r="L20" s="8"/>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row>
    <row r="21" spans="1:53" s="15" customFormat="1" ht="20.25" customHeight="1">
      <c r="A21" s="8"/>
      <c r="C21" s="32"/>
      <c r="D21" s="33"/>
      <c r="E21" s="539"/>
      <c r="F21" s="533"/>
      <c r="G21" s="534" t="s">
        <v>496</v>
      </c>
      <c r="H21" s="780"/>
      <c r="I21" s="781"/>
      <c r="J21" s="536" t="s">
        <v>496</v>
      </c>
      <c r="K21" s="30"/>
      <c r="L21" s="8"/>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row>
    <row r="22" spans="1:53" s="15" customFormat="1" ht="20.25" customHeight="1">
      <c r="A22" s="8"/>
      <c r="C22" s="32"/>
      <c r="D22" s="33"/>
      <c r="E22" s="539"/>
      <c r="F22" s="533"/>
      <c r="G22" s="534" t="s">
        <v>496</v>
      </c>
      <c r="H22" s="780"/>
      <c r="I22" s="781"/>
      <c r="J22" s="536" t="s">
        <v>496</v>
      </c>
      <c r="K22" s="30"/>
      <c r="L22" s="8"/>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row>
    <row r="23" spans="1:53" s="15" customFormat="1" ht="20.25" customHeight="1">
      <c r="A23" s="8"/>
      <c r="C23" s="32"/>
      <c r="D23" s="33"/>
      <c r="E23" s="539"/>
      <c r="F23" s="533"/>
      <c r="G23" s="534" t="s">
        <v>496</v>
      </c>
      <c r="H23" s="780"/>
      <c r="I23" s="781"/>
      <c r="J23" s="536" t="s">
        <v>496</v>
      </c>
      <c r="K23" s="30"/>
      <c r="L23" s="8"/>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row>
    <row r="24" spans="1:53" s="15" customFormat="1" ht="20.25" customHeight="1">
      <c r="A24" s="8"/>
      <c r="C24" s="32"/>
      <c r="D24" s="33"/>
      <c r="E24" s="539"/>
      <c r="F24" s="533"/>
      <c r="G24" s="534" t="s">
        <v>496</v>
      </c>
      <c r="H24" s="780"/>
      <c r="I24" s="781"/>
      <c r="J24" s="536" t="s">
        <v>496</v>
      </c>
      <c r="K24" s="30"/>
      <c r="L24" s="8"/>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row>
    <row r="25" spans="1:53" s="15" customFormat="1" ht="20.25" customHeight="1">
      <c r="A25" s="8"/>
      <c r="C25" s="32"/>
      <c r="D25" s="33"/>
      <c r="E25" s="539"/>
      <c r="F25" s="533"/>
      <c r="G25" s="534" t="s">
        <v>496</v>
      </c>
      <c r="H25" s="780"/>
      <c r="I25" s="781"/>
      <c r="J25" s="536" t="s">
        <v>496</v>
      </c>
      <c r="K25" s="30"/>
      <c r="L25" s="8"/>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row>
    <row r="26" spans="1:53" s="15" customFormat="1" ht="20.25" customHeight="1">
      <c r="A26" s="8"/>
      <c r="C26" s="32"/>
      <c r="D26" s="33"/>
      <c r="E26" s="539"/>
      <c r="F26" s="533"/>
      <c r="G26" s="534" t="s">
        <v>496</v>
      </c>
      <c r="H26" s="780"/>
      <c r="I26" s="781"/>
      <c r="J26" s="536" t="s">
        <v>496</v>
      </c>
      <c r="K26" s="30"/>
      <c r="L26" s="8"/>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row>
    <row r="27" spans="1:53" s="15" customFormat="1" ht="20.25" customHeight="1">
      <c r="A27" s="8"/>
      <c r="C27" s="32"/>
      <c r="D27" s="33"/>
      <c r="E27" s="539"/>
      <c r="F27" s="533"/>
      <c r="G27" s="534" t="s">
        <v>496</v>
      </c>
      <c r="H27" s="780"/>
      <c r="I27" s="781"/>
      <c r="J27" s="536" t="s">
        <v>496</v>
      </c>
      <c r="K27" s="30"/>
      <c r="L27" s="8"/>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row>
    <row r="28" spans="1:53" s="15" customFormat="1" ht="20.25" customHeight="1">
      <c r="A28" s="8"/>
      <c r="C28" s="32"/>
      <c r="D28" s="33"/>
      <c r="E28" s="539"/>
      <c r="F28" s="533"/>
      <c r="G28" s="534" t="s">
        <v>496</v>
      </c>
      <c r="H28" s="780"/>
      <c r="I28" s="781"/>
      <c r="J28" s="536" t="s">
        <v>496</v>
      </c>
      <c r="K28" s="30"/>
      <c r="L28" s="8"/>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row>
    <row r="29" spans="1:53" s="15" customFormat="1" ht="20.25" customHeight="1">
      <c r="A29" s="8"/>
      <c r="C29" s="32"/>
      <c r="D29" s="33"/>
      <c r="E29" s="539"/>
      <c r="F29" s="533"/>
      <c r="G29" s="534" t="s">
        <v>496</v>
      </c>
      <c r="H29" s="780"/>
      <c r="I29" s="781"/>
      <c r="J29" s="536" t="s">
        <v>496</v>
      </c>
      <c r="K29" s="30"/>
      <c r="L29" s="8"/>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row>
    <row r="30" spans="1:53" s="15" customFormat="1" ht="20.25" customHeight="1">
      <c r="A30" s="8"/>
      <c r="C30" s="32"/>
      <c r="D30" s="33"/>
      <c r="E30" s="539"/>
      <c r="F30" s="533"/>
      <c r="G30" s="534" t="s">
        <v>496</v>
      </c>
      <c r="H30" s="782"/>
      <c r="I30" s="781"/>
      <c r="J30" s="536" t="s">
        <v>496</v>
      </c>
      <c r="K30" s="30"/>
      <c r="L30" s="8"/>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row>
    <row r="31" spans="1:53" s="15" customFormat="1" ht="22.5" customHeight="1">
      <c r="A31" s="8"/>
      <c r="C31" s="813" t="s">
        <v>379</v>
      </c>
      <c r="D31" s="814"/>
      <c r="E31" s="815"/>
      <c r="F31" s="816"/>
      <c r="G31" s="817"/>
      <c r="H31" s="815"/>
      <c r="I31" s="816"/>
      <c r="J31" s="818"/>
      <c r="K31" s="30"/>
      <c r="L31" s="8"/>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row>
    <row r="32" spans="1:53" s="15" customFormat="1" ht="18" customHeight="1">
      <c r="A32" s="8"/>
      <c r="C32" s="540"/>
      <c r="D32" s="34"/>
      <c r="E32" s="963"/>
      <c r="F32" s="35"/>
      <c r="G32" s="36"/>
      <c r="H32" s="1479" t="str">
        <f t="shared" ref="H32:H50" si="0">IF(C32="","",0)</f>
        <v/>
      </c>
      <c r="I32" s="1480"/>
      <c r="J32" s="964">
        <v>0</v>
      </c>
      <c r="K32" s="30"/>
      <c r="L32" s="8"/>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row>
    <row r="33" spans="1:53" s="15" customFormat="1" ht="18" customHeight="1">
      <c r="A33" s="8"/>
      <c r="C33" s="935"/>
      <c r="D33" s="936"/>
      <c r="E33" s="965"/>
      <c r="F33" s="38"/>
      <c r="G33" s="937"/>
      <c r="H33" s="1481" t="str">
        <f>IF(C33="","",0)</f>
        <v/>
      </c>
      <c r="I33" s="1482"/>
      <c r="J33" s="964">
        <v>0</v>
      </c>
      <c r="K33" s="30"/>
      <c r="L33" s="8"/>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row>
    <row r="34" spans="1:53" s="15" customFormat="1" ht="17.25" customHeight="1">
      <c r="A34" s="8"/>
      <c r="C34" s="542"/>
      <c r="D34" s="37"/>
      <c r="E34" s="966"/>
      <c r="F34" s="967"/>
      <c r="G34" s="537"/>
      <c r="H34" s="1475" t="str">
        <f t="shared" si="0"/>
        <v/>
      </c>
      <c r="I34" s="1476"/>
      <c r="J34" s="535"/>
      <c r="K34" s="30"/>
      <c r="L34" s="8"/>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row>
    <row r="35" spans="1:53" s="15" customFormat="1" ht="17.25" customHeight="1">
      <c r="A35" s="8"/>
      <c r="C35" s="542"/>
      <c r="D35" s="37"/>
      <c r="E35" s="966"/>
      <c r="F35" s="967"/>
      <c r="G35" s="537"/>
      <c r="H35" s="1475" t="str">
        <f t="shared" si="0"/>
        <v/>
      </c>
      <c r="I35" s="1476"/>
      <c r="J35" s="535"/>
      <c r="K35" s="30"/>
      <c r="L35" s="8"/>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row>
    <row r="36" spans="1:53" s="15" customFormat="1" ht="17.25" customHeight="1">
      <c r="A36" s="8"/>
      <c r="C36" s="542"/>
      <c r="D36" s="37"/>
      <c r="E36" s="966"/>
      <c r="F36" s="967"/>
      <c r="G36" s="537"/>
      <c r="H36" s="1475" t="str">
        <f t="shared" si="0"/>
        <v/>
      </c>
      <c r="I36" s="1476"/>
      <c r="J36" s="535"/>
      <c r="K36" s="30"/>
      <c r="L36" s="8"/>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row>
    <row r="37" spans="1:53" s="15" customFormat="1" ht="17.25" customHeight="1">
      <c r="A37" s="8"/>
      <c r="C37" s="544"/>
      <c r="D37" s="37"/>
      <c r="E37" s="966"/>
      <c r="F37" s="967"/>
      <c r="G37" s="537"/>
      <c r="H37" s="1475" t="str">
        <f t="shared" si="0"/>
        <v/>
      </c>
      <c r="I37" s="1476"/>
      <c r="J37" s="535"/>
      <c r="K37" s="30"/>
      <c r="L37" s="8"/>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row>
    <row r="38" spans="1:53" s="15" customFormat="1" ht="18" customHeight="1">
      <c r="A38" s="8"/>
      <c r="C38" s="544"/>
      <c r="D38" s="37"/>
      <c r="E38" s="966"/>
      <c r="F38" s="967"/>
      <c r="G38" s="537"/>
      <c r="H38" s="1475" t="str">
        <f t="shared" si="0"/>
        <v/>
      </c>
      <c r="I38" s="1476"/>
      <c r="J38" s="535"/>
      <c r="K38" s="30"/>
      <c r="L38" s="8"/>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row>
    <row r="39" spans="1:53" s="15" customFormat="1" ht="18" customHeight="1">
      <c r="A39" s="8"/>
      <c r="C39" s="544"/>
      <c r="D39" s="39"/>
      <c r="E39" s="966"/>
      <c r="F39" s="967"/>
      <c r="G39" s="537"/>
      <c r="H39" s="1475" t="str">
        <f t="shared" si="0"/>
        <v/>
      </c>
      <c r="I39" s="1476"/>
      <c r="J39" s="535"/>
      <c r="K39" s="30"/>
      <c r="L39" s="8"/>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row>
    <row r="40" spans="1:53" s="15" customFormat="1" ht="18" customHeight="1">
      <c r="A40" s="8"/>
      <c r="C40" s="544"/>
      <c r="D40" s="39"/>
      <c r="E40" s="966"/>
      <c r="F40" s="967"/>
      <c r="G40" s="537"/>
      <c r="H40" s="1475" t="str">
        <f t="shared" si="0"/>
        <v/>
      </c>
      <c r="I40" s="1476"/>
      <c r="J40" s="535"/>
      <c r="K40" s="30"/>
      <c r="L40" s="8"/>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row>
    <row r="41" spans="1:53" s="15" customFormat="1" ht="18" customHeight="1">
      <c r="A41" s="8"/>
      <c r="C41" s="544"/>
      <c r="D41" s="39"/>
      <c r="E41" s="966"/>
      <c r="F41" s="967"/>
      <c r="G41" s="537"/>
      <c r="H41" s="1475" t="str">
        <f t="shared" si="0"/>
        <v/>
      </c>
      <c r="I41" s="1476"/>
      <c r="J41" s="535"/>
      <c r="K41" s="30"/>
      <c r="L41" s="8"/>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row>
    <row r="42" spans="1:53" s="15" customFormat="1" ht="18" customHeight="1">
      <c r="A42" s="8"/>
      <c r="C42" s="544"/>
      <c r="D42" s="39"/>
      <c r="E42" s="966"/>
      <c r="F42" s="967"/>
      <c r="G42" s="537"/>
      <c r="H42" s="1475" t="str">
        <f t="shared" si="0"/>
        <v/>
      </c>
      <c r="I42" s="1476"/>
      <c r="J42" s="535"/>
      <c r="K42" s="30"/>
      <c r="L42" s="8"/>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row>
    <row r="43" spans="1:53" s="15" customFormat="1" ht="18" customHeight="1">
      <c r="A43" s="8"/>
      <c r="C43" s="542"/>
      <c r="D43" s="39"/>
      <c r="E43" s="966"/>
      <c r="F43" s="967"/>
      <c r="G43" s="537"/>
      <c r="H43" s="1475" t="str">
        <f t="shared" si="0"/>
        <v/>
      </c>
      <c r="I43" s="1476"/>
      <c r="J43" s="535"/>
      <c r="K43" s="30"/>
      <c r="L43" s="8"/>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row>
    <row r="44" spans="1:53" s="15" customFormat="1" ht="18" customHeight="1">
      <c r="A44" s="8"/>
      <c r="C44" s="542"/>
      <c r="D44" s="39"/>
      <c r="E44" s="966"/>
      <c r="F44" s="967"/>
      <c r="G44" s="537"/>
      <c r="H44" s="1475" t="str">
        <f t="shared" si="0"/>
        <v/>
      </c>
      <c r="I44" s="1476"/>
      <c r="J44" s="535"/>
      <c r="K44" s="30"/>
      <c r="L44" s="8"/>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row>
    <row r="45" spans="1:53" s="15" customFormat="1" ht="18" customHeight="1">
      <c r="A45" s="8"/>
      <c r="C45" s="542"/>
      <c r="D45" s="39"/>
      <c r="E45" s="966"/>
      <c r="F45" s="967"/>
      <c r="G45" s="537"/>
      <c r="H45" s="1475" t="str">
        <f t="shared" si="0"/>
        <v/>
      </c>
      <c r="I45" s="1476"/>
      <c r="J45" s="535"/>
      <c r="K45" s="30"/>
      <c r="L45" s="8"/>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row>
    <row r="46" spans="1:53" s="15" customFormat="1" ht="18" customHeight="1">
      <c r="A46" s="8"/>
      <c r="C46" s="542"/>
      <c r="D46" s="39"/>
      <c r="E46" s="966"/>
      <c r="F46" s="967"/>
      <c r="G46" s="537"/>
      <c r="H46" s="1475" t="str">
        <f t="shared" si="0"/>
        <v/>
      </c>
      <c r="I46" s="1476"/>
      <c r="J46" s="535"/>
      <c r="K46" s="30"/>
      <c r="L46" s="8"/>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row>
    <row r="47" spans="1:53" s="15" customFormat="1" ht="18" customHeight="1">
      <c r="A47" s="8"/>
      <c r="C47" s="542"/>
      <c r="D47" s="39"/>
      <c r="E47" s="966"/>
      <c r="F47" s="967"/>
      <c r="G47" s="537"/>
      <c r="H47" s="1475" t="str">
        <f t="shared" si="0"/>
        <v/>
      </c>
      <c r="I47" s="1476"/>
      <c r="J47" s="535"/>
      <c r="K47" s="30"/>
      <c r="L47" s="8"/>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row>
    <row r="48" spans="1:53" s="15" customFormat="1" ht="18" customHeight="1">
      <c r="A48" s="8"/>
      <c r="C48" s="542"/>
      <c r="D48" s="39"/>
      <c r="E48" s="966"/>
      <c r="F48" s="967"/>
      <c r="G48" s="537"/>
      <c r="H48" s="1475" t="str">
        <f t="shared" si="0"/>
        <v/>
      </c>
      <c r="I48" s="1476"/>
      <c r="J48" s="535"/>
      <c r="K48" s="30"/>
      <c r="L48" s="8"/>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row>
    <row r="49" spans="1:256" s="15" customFormat="1" ht="18" customHeight="1">
      <c r="A49" s="8"/>
      <c r="C49" s="542"/>
      <c r="D49" s="39"/>
      <c r="E49" s="965"/>
      <c r="F49" s="967"/>
      <c r="G49" s="537"/>
      <c r="H49" s="1475" t="str">
        <f t="shared" si="0"/>
        <v/>
      </c>
      <c r="I49" s="1476"/>
      <c r="J49" s="535"/>
      <c r="K49" s="30"/>
      <c r="L49" s="8"/>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row>
    <row r="50" spans="1:256" s="15" customFormat="1" ht="18" customHeight="1">
      <c r="A50" s="8"/>
      <c r="C50" s="542"/>
      <c r="D50" s="39"/>
      <c r="E50" s="965"/>
      <c r="F50" s="967"/>
      <c r="G50" s="537"/>
      <c r="H50" s="1484" t="str">
        <f t="shared" si="0"/>
        <v/>
      </c>
      <c r="I50" s="1485"/>
      <c r="J50" s="535"/>
      <c r="K50" s="30"/>
      <c r="L50" s="8"/>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row>
    <row r="51" spans="1:256" s="15" customFormat="1" ht="22.5" customHeight="1">
      <c r="A51" s="8"/>
      <c r="C51" s="40" t="s">
        <v>380</v>
      </c>
      <c r="D51" s="41"/>
      <c r="E51" s="42"/>
      <c r="F51" s="42" t="s">
        <v>381</v>
      </c>
      <c r="G51" s="786"/>
      <c r="H51" s="42"/>
      <c r="I51" s="42" t="s">
        <v>382</v>
      </c>
      <c r="J51" s="783"/>
      <c r="K51" s="30"/>
      <c r="L51" s="8"/>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row>
    <row r="52" spans="1:256" s="15" customFormat="1" ht="22.5" customHeight="1">
      <c r="A52" s="8"/>
      <c r="C52" s="43" t="s">
        <v>540</v>
      </c>
      <c r="D52" s="44"/>
      <c r="E52" s="45"/>
      <c r="F52" s="45"/>
      <c r="G52" s="45"/>
      <c r="H52" s="45"/>
      <c r="I52" s="45" t="s">
        <v>383</v>
      </c>
      <c r="J52" s="784"/>
      <c r="K52" s="30"/>
      <c r="L52" s="8"/>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row>
    <row r="53" spans="1:256" s="15" customFormat="1" ht="22.5" customHeight="1">
      <c r="A53" s="8"/>
      <c r="C53" s="46" t="s">
        <v>3</v>
      </c>
      <c r="D53" s="47"/>
      <c r="E53" s="48"/>
      <c r="F53" s="48"/>
      <c r="G53" s="49"/>
      <c r="H53" s="48"/>
      <c r="I53" s="48" t="s">
        <v>4</v>
      </c>
      <c r="J53" s="785"/>
      <c r="K53" s="30"/>
      <c r="L53" s="8"/>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row>
    <row r="54" spans="1:256" s="15" customFormat="1" ht="30.75" customHeight="1">
      <c r="A54" s="8"/>
      <c r="C54" s="819" t="s">
        <v>5</v>
      </c>
      <c r="D54" s="820"/>
      <c r="E54" s="821"/>
      <c r="F54" s="821"/>
      <c r="G54" s="821"/>
      <c r="H54" s="821"/>
      <c r="I54" s="822"/>
      <c r="J54" s="823"/>
      <c r="K54" s="30"/>
      <c r="L54" s="8"/>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row>
    <row r="55" spans="1:256" ht="16.5" customHeight="1">
      <c r="A55" s="8"/>
      <c r="C55" s="50"/>
      <c r="D55" s="50"/>
      <c r="E55" s="51"/>
      <c r="F55" s="51"/>
      <c r="G55" s="51"/>
      <c r="H55" s="51"/>
      <c r="I55" s="1483">
        <f>★マスタシート!$CV$11</f>
        <v>2.48</v>
      </c>
      <c r="J55" s="1483"/>
      <c r="K55" s="9"/>
      <c r="L55" s="8"/>
    </row>
    <row r="56" spans="1:256" s="3" customFormat="1" ht="7.5" customHeight="1">
      <c r="A56" s="1"/>
      <c r="B56" s="5"/>
      <c r="C56" s="5"/>
      <c r="D56" s="5"/>
      <c r="E56" s="5"/>
      <c r="F56" s="5"/>
      <c r="G56" s="5"/>
      <c r="H56" s="5"/>
      <c r="I56" s="5"/>
      <c r="J56" s="5"/>
      <c r="K56" s="5"/>
      <c r="L56" s="1"/>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7"/>
      <c r="AQ56" s="7"/>
      <c r="AR56" s="7"/>
      <c r="AS56" s="7"/>
      <c r="AT56" s="7"/>
      <c r="AU56" s="7"/>
      <c r="AV56" s="7"/>
      <c r="AW56" s="7"/>
      <c r="AX56" s="7"/>
      <c r="AY56" s="7"/>
      <c r="AZ56" s="2"/>
      <c r="BA56" s="2"/>
    </row>
    <row r="57" spans="1:256" ht="32.25" customHeight="1">
      <c r="A57" s="8"/>
      <c r="B57" s="1478" t="s">
        <v>6</v>
      </c>
      <c r="C57" s="1478"/>
      <c r="D57" s="1478"/>
      <c r="E57" s="1478"/>
      <c r="F57" s="1478"/>
      <c r="G57" s="1478"/>
      <c r="H57" s="1478"/>
      <c r="I57" s="1478"/>
      <c r="J57" s="1478"/>
      <c r="K57" s="1478"/>
      <c r="L57" s="8"/>
      <c r="IM57" s="968"/>
      <c r="IN57" s="969">
        <v>64310</v>
      </c>
      <c r="IO57" s="969" t="s">
        <v>496</v>
      </c>
      <c r="IP57" s="969">
        <v>-30230</v>
      </c>
      <c r="IQ57" s="970">
        <v>10</v>
      </c>
      <c r="IR57" s="969">
        <v>164430</v>
      </c>
      <c r="IS57" s="970">
        <v>60.43665233212041</v>
      </c>
      <c r="IT57" s="969">
        <v>272070</v>
      </c>
      <c r="IU57" s="969">
        <v>141780</v>
      </c>
      <c r="IV57" s="968"/>
    </row>
    <row r="58" spans="1:256" ht="33" customHeight="1">
      <c r="A58" s="8"/>
      <c r="C58" s="16"/>
      <c r="D58" s="12"/>
      <c r="E58" s="13"/>
      <c r="F58" s="13"/>
      <c r="G58" s="14"/>
      <c r="H58" s="13"/>
      <c r="I58" s="11"/>
      <c r="J58" s="11"/>
      <c r="K58" s="9"/>
      <c r="L58" s="8"/>
    </row>
    <row r="59" spans="1:256" s="15" customFormat="1" ht="20.25" customHeight="1">
      <c r="A59" s="8"/>
      <c r="C59" s="16"/>
      <c r="D59" s="17"/>
      <c r="E59" s="18"/>
      <c r="F59" s="18"/>
      <c r="G59" s="19"/>
      <c r="H59" s="18"/>
      <c r="I59" s="20"/>
      <c r="J59" s="21"/>
      <c r="K59" s="22"/>
      <c r="L59" s="8"/>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row>
    <row r="60" spans="1:256" s="15" customFormat="1" ht="9" customHeight="1">
      <c r="A60" s="8"/>
      <c r="C60" s="23"/>
      <c r="D60" s="17"/>
      <c r="E60" s="18"/>
      <c r="F60" s="18"/>
      <c r="G60" s="19"/>
      <c r="H60" s="18"/>
      <c r="I60" s="20"/>
      <c r="J60" s="24"/>
      <c r="K60" s="22"/>
      <c r="L60" s="8"/>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row>
    <row r="61" spans="1:256" s="15" customFormat="1" ht="9" customHeight="1">
      <c r="A61" s="8"/>
      <c r="C61" s="25"/>
      <c r="D61" s="26"/>
      <c r="E61" s="26"/>
      <c r="F61" s="27"/>
      <c r="G61" s="28"/>
      <c r="H61" s="26"/>
      <c r="I61" s="26"/>
      <c r="J61" s="29"/>
      <c r="K61" s="22"/>
      <c r="L61" s="8"/>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row>
    <row r="62" spans="1:256" s="15" customFormat="1" ht="27" customHeight="1" thickBot="1">
      <c r="A62" s="8"/>
      <c r="C62" s="806" t="s">
        <v>373</v>
      </c>
      <c r="D62" s="807" t="s">
        <v>374</v>
      </c>
      <c r="E62" s="808" t="s">
        <v>375</v>
      </c>
      <c r="F62" s="807" t="s">
        <v>376</v>
      </c>
      <c r="G62" s="809" t="s">
        <v>377</v>
      </c>
      <c r="H62" s="810" t="s">
        <v>375</v>
      </c>
      <c r="I62" s="811" t="s">
        <v>378</v>
      </c>
      <c r="J62" s="812" t="s">
        <v>377</v>
      </c>
      <c r="K62" s="30"/>
      <c r="L62" s="8"/>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IT62" s="31" t="s">
        <v>7</v>
      </c>
      <c r="IU62" s="31"/>
    </row>
    <row r="63" spans="1:256" s="15" customFormat="1" ht="20.25" customHeight="1" thickTop="1">
      <c r="A63" s="8"/>
      <c r="C63" s="32"/>
      <c r="D63" s="33"/>
      <c r="E63" s="539"/>
      <c r="F63" s="533"/>
      <c r="G63" s="534"/>
      <c r="H63" s="780"/>
      <c r="I63" s="781"/>
      <c r="J63" s="536"/>
      <c r="K63" s="30"/>
      <c r="L63" s="8"/>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IT63" s="31"/>
      <c r="IU63" s="971">
        <v>1</v>
      </c>
    </row>
    <row r="64" spans="1:256" s="15" customFormat="1" ht="20.25" customHeight="1">
      <c r="A64" s="8"/>
      <c r="C64" s="32"/>
      <c r="D64" s="33"/>
      <c r="E64" s="539"/>
      <c r="F64" s="533"/>
      <c r="G64" s="534"/>
      <c r="H64" s="780"/>
      <c r="I64" s="781"/>
      <c r="J64" s="536"/>
      <c r="K64" s="30"/>
      <c r="L64" s="8"/>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IT64" s="31"/>
      <c r="IU64" s="971"/>
    </row>
    <row r="65" spans="1:255" s="15" customFormat="1" ht="20.25" customHeight="1">
      <c r="A65" s="8"/>
      <c r="C65" s="32"/>
      <c r="D65" s="33"/>
      <c r="E65" s="539"/>
      <c r="F65" s="533"/>
      <c r="G65" s="534"/>
      <c r="H65" s="780"/>
      <c r="I65" s="781"/>
      <c r="J65" s="536"/>
      <c r="K65" s="30"/>
      <c r="L65" s="8"/>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IT65" s="31"/>
      <c r="IU65" s="971"/>
    </row>
    <row r="66" spans="1:255" s="15" customFormat="1" ht="20.25" customHeight="1">
      <c r="A66" s="8"/>
      <c r="C66" s="32"/>
      <c r="D66" s="33"/>
      <c r="E66" s="539"/>
      <c r="F66" s="533"/>
      <c r="G66" s="534"/>
      <c r="H66" s="780"/>
      <c r="I66" s="781"/>
      <c r="J66" s="536"/>
      <c r="K66" s="30"/>
      <c r="L66" s="8"/>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IT66" s="31"/>
      <c r="IU66" s="971"/>
    </row>
    <row r="67" spans="1:255" s="15" customFormat="1" ht="20.25" customHeight="1">
      <c r="A67" s="8"/>
      <c r="C67" s="32"/>
      <c r="D67" s="33"/>
      <c r="E67" s="539"/>
      <c r="F67" s="533"/>
      <c r="G67" s="534"/>
      <c r="H67" s="780"/>
      <c r="I67" s="781"/>
      <c r="J67" s="536"/>
      <c r="K67" s="30"/>
      <c r="L67" s="8"/>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IT67" s="31"/>
      <c r="IU67" s="971"/>
    </row>
    <row r="68" spans="1:255" s="15" customFormat="1" ht="20.25" customHeight="1">
      <c r="A68" s="8"/>
      <c r="C68" s="32"/>
      <c r="D68" s="33"/>
      <c r="E68" s="539"/>
      <c r="F68" s="533"/>
      <c r="G68" s="534"/>
      <c r="H68" s="780"/>
      <c r="I68" s="781"/>
      <c r="J68" s="536"/>
      <c r="K68" s="30"/>
      <c r="L68" s="8"/>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IT68" s="31"/>
      <c r="IU68" s="971"/>
    </row>
    <row r="69" spans="1:255" s="15" customFormat="1" ht="20.25" customHeight="1">
      <c r="A69" s="8"/>
      <c r="C69" s="32"/>
      <c r="D69" s="33"/>
      <c r="E69" s="539"/>
      <c r="F69" s="533"/>
      <c r="G69" s="534"/>
      <c r="H69" s="780"/>
      <c r="I69" s="781"/>
      <c r="J69" s="536"/>
      <c r="K69" s="30"/>
      <c r="L69" s="8"/>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IT69" s="31"/>
      <c r="IU69" s="971"/>
    </row>
    <row r="70" spans="1:255" s="15" customFormat="1" ht="20.25" customHeight="1">
      <c r="A70" s="8"/>
      <c r="C70" s="32"/>
      <c r="D70" s="33"/>
      <c r="E70" s="539"/>
      <c r="F70" s="533"/>
      <c r="G70" s="534"/>
      <c r="H70" s="780"/>
      <c r="I70" s="781"/>
      <c r="J70" s="536"/>
      <c r="K70" s="30"/>
      <c r="L70" s="8"/>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IT70" s="31"/>
      <c r="IU70" s="971"/>
    </row>
    <row r="71" spans="1:255" s="15" customFormat="1" ht="20.25" customHeight="1">
      <c r="A71" s="8"/>
      <c r="C71" s="32"/>
      <c r="D71" s="33"/>
      <c r="E71" s="539"/>
      <c r="F71" s="533"/>
      <c r="G71" s="534"/>
      <c r="H71" s="780"/>
      <c r="I71" s="781"/>
      <c r="J71" s="536"/>
      <c r="K71" s="30"/>
      <c r="L71" s="8"/>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IT71" s="31"/>
      <c r="IU71" s="971"/>
    </row>
    <row r="72" spans="1:255" s="15" customFormat="1" ht="20.25" customHeight="1">
      <c r="A72" s="8"/>
      <c r="C72" s="32"/>
      <c r="D72" s="33"/>
      <c r="E72" s="539"/>
      <c r="F72" s="533"/>
      <c r="G72" s="534"/>
      <c r="H72" s="780"/>
      <c r="I72" s="781"/>
      <c r="J72" s="536"/>
      <c r="K72" s="30"/>
      <c r="L72" s="8"/>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IT72" s="31"/>
      <c r="IU72" s="971"/>
    </row>
    <row r="73" spans="1:255" s="15" customFormat="1" ht="20.25" customHeight="1">
      <c r="A73" s="8"/>
      <c r="C73" s="32"/>
      <c r="D73" s="33"/>
      <c r="E73" s="539"/>
      <c r="F73" s="533"/>
      <c r="G73" s="534"/>
      <c r="H73" s="780"/>
      <c r="I73" s="781"/>
      <c r="J73" s="536"/>
      <c r="K73" s="30"/>
      <c r="L73" s="8"/>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IT73" s="31"/>
      <c r="IU73" s="971"/>
    </row>
    <row r="74" spans="1:255" s="15" customFormat="1" ht="20.25" customHeight="1">
      <c r="A74" s="8"/>
      <c r="C74" s="32"/>
      <c r="D74" s="33"/>
      <c r="E74" s="539"/>
      <c r="F74" s="533"/>
      <c r="G74" s="534"/>
      <c r="H74" s="780"/>
      <c r="I74" s="781"/>
      <c r="J74" s="536"/>
      <c r="K74" s="30"/>
      <c r="L74" s="8"/>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IT74" s="31"/>
      <c r="IU74" s="971"/>
    </row>
    <row r="75" spans="1:255" s="15" customFormat="1" ht="20.25" customHeight="1">
      <c r="A75" s="8"/>
      <c r="C75" s="32"/>
      <c r="D75" s="33"/>
      <c r="E75" s="539"/>
      <c r="F75" s="533"/>
      <c r="G75" s="534"/>
      <c r="H75" s="780"/>
      <c r="I75" s="781"/>
      <c r="J75" s="536"/>
      <c r="K75" s="30"/>
      <c r="L75" s="8"/>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IT75" s="31"/>
      <c r="IU75" s="971"/>
    </row>
    <row r="76" spans="1:255" s="15" customFormat="1" ht="20.25" customHeight="1">
      <c r="A76" s="8"/>
      <c r="C76" s="32"/>
      <c r="D76" s="33"/>
      <c r="E76" s="539"/>
      <c r="F76" s="533"/>
      <c r="G76" s="534"/>
      <c r="H76" s="780"/>
      <c r="I76" s="781"/>
      <c r="J76" s="536"/>
      <c r="K76" s="30"/>
      <c r="L76" s="8"/>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IT76" s="31"/>
      <c r="IU76" s="971"/>
    </row>
    <row r="77" spans="1:255" s="15" customFormat="1" ht="20.25" customHeight="1">
      <c r="A77" s="8"/>
      <c r="C77" s="32"/>
      <c r="D77" s="33"/>
      <c r="E77" s="539"/>
      <c r="F77" s="533"/>
      <c r="G77" s="534"/>
      <c r="H77" s="780"/>
      <c r="I77" s="781"/>
      <c r="J77" s="536"/>
      <c r="K77" s="30"/>
      <c r="L77" s="8"/>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IT77" s="31"/>
      <c r="IU77" s="971"/>
    </row>
    <row r="78" spans="1:255" s="15" customFormat="1" ht="20.25" customHeight="1">
      <c r="A78" s="8"/>
      <c r="C78" s="32"/>
      <c r="D78" s="33"/>
      <c r="E78" s="539"/>
      <c r="F78" s="533"/>
      <c r="G78" s="534"/>
      <c r="H78" s="780"/>
      <c r="I78" s="781"/>
      <c r="J78" s="536"/>
      <c r="K78" s="30"/>
      <c r="L78" s="8"/>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IT78" s="31"/>
      <c r="IU78" s="971"/>
    </row>
    <row r="79" spans="1:255" s="15" customFormat="1" ht="20.25" customHeight="1">
      <c r="A79" s="8"/>
      <c r="C79" s="32"/>
      <c r="D79" s="33"/>
      <c r="E79" s="539"/>
      <c r="F79" s="533"/>
      <c r="G79" s="534"/>
      <c r="H79" s="780"/>
      <c r="I79" s="781"/>
      <c r="J79" s="536"/>
      <c r="K79" s="30"/>
      <c r="L79" s="8"/>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IT79" s="31"/>
      <c r="IU79" s="971"/>
    </row>
    <row r="80" spans="1:255" s="15" customFormat="1" ht="20.25" customHeight="1">
      <c r="A80" s="8"/>
      <c r="C80" s="32"/>
      <c r="D80" s="33"/>
      <c r="E80" s="539"/>
      <c r="F80" s="533"/>
      <c r="G80" s="534"/>
      <c r="H80" s="780"/>
      <c r="I80" s="781"/>
      <c r="J80" s="536"/>
      <c r="K80" s="30"/>
      <c r="L80" s="8"/>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IT80" s="31"/>
      <c r="IU80" s="971"/>
    </row>
    <row r="81" spans="1:255" s="15" customFormat="1" ht="20.25" customHeight="1">
      <c r="A81" s="8"/>
      <c r="C81" s="32"/>
      <c r="D81" s="33"/>
      <c r="E81" s="539"/>
      <c r="F81" s="533"/>
      <c r="G81" s="534"/>
      <c r="H81" s="780"/>
      <c r="I81" s="781"/>
      <c r="J81" s="536"/>
      <c r="K81" s="30"/>
      <c r="L81" s="8"/>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IT81" s="31"/>
      <c r="IU81" s="971"/>
    </row>
    <row r="82" spans="1:255" s="15" customFormat="1" ht="20.25" customHeight="1">
      <c r="A82" s="8"/>
      <c r="C82" s="32"/>
      <c r="D82" s="33"/>
      <c r="E82" s="539"/>
      <c r="F82" s="533"/>
      <c r="G82" s="534"/>
      <c r="H82" s="780"/>
      <c r="I82" s="781"/>
      <c r="J82" s="536"/>
      <c r="K82" s="30"/>
      <c r="L82" s="8"/>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IT82" s="31"/>
      <c r="IU82" s="971"/>
    </row>
    <row r="83" spans="1:255" s="15" customFormat="1" ht="20.25" customHeight="1">
      <c r="A83" s="8"/>
      <c r="C83" s="32"/>
      <c r="D83" s="33"/>
      <c r="E83" s="539"/>
      <c r="F83" s="533"/>
      <c r="G83" s="534"/>
      <c r="H83" s="780"/>
      <c r="I83" s="781"/>
      <c r="J83" s="536"/>
      <c r="K83" s="30"/>
      <c r="L83" s="8"/>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IT83" s="31"/>
      <c r="IU83" s="971"/>
    </row>
    <row r="84" spans="1:255" s="15" customFormat="1" ht="20.25" customHeight="1">
      <c r="A84" s="8"/>
      <c r="C84" s="32"/>
      <c r="D84" s="33"/>
      <c r="E84" s="539"/>
      <c r="F84" s="533"/>
      <c r="G84" s="534"/>
      <c r="H84" s="780"/>
      <c r="I84" s="781"/>
      <c r="J84" s="536"/>
      <c r="K84" s="30"/>
      <c r="L84" s="8"/>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IT84" s="31"/>
      <c r="IU84" s="971"/>
    </row>
    <row r="85" spans="1:255" s="15" customFormat="1" ht="20.25" customHeight="1">
      <c r="A85" s="8"/>
      <c r="C85" s="32"/>
      <c r="D85" s="33"/>
      <c r="E85" s="539"/>
      <c r="F85" s="533"/>
      <c r="G85" s="534"/>
      <c r="H85" s="780"/>
      <c r="I85" s="781"/>
      <c r="J85" s="536"/>
      <c r="K85" s="30"/>
      <c r="L85" s="8"/>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IT85" s="31"/>
      <c r="IU85" s="971"/>
    </row>
    <row r="86" spans="1:255" s="15" customFormat="1" ht="20.25" customHeight="1">
      <c r="A86" s="8"/>
      <c r="C86" s="32"/>
      <c r="D86" s="33"/>
      <c r="E86" s="539"/>
      <c r="F86" s="533"/>
      <c r="G86" s="534"/>
      <c r="H86" s="780"/>
      <c r="I86" s="781"/>
      <c r="J86" s="536"/>
      <c r="K86" s="30"/>
      <c r="L86" s="8"/>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IT86" s="31"/>
      <c r="IU86" s="971"/>
    </row>
    <row r="87" spans="1:255" s="15" customFormat="1" ht="20.25" customHeight="1">
      <c r="A87" s="8"/>
      <c r="C87" s="32"/>
      <c r="D87" s="33"/>
      <c r="E87" s="539"/>
      <c r="F87" s="533"/>
      <c r="G87" s="534"/>
      <c r="H87" s="780"/>
      <c r="I87" s="781"/>
      <c r="J87" s="536"/>
      <c r="K87" s="30"/>
      <c r="L87" s="8"/>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IT87" s="31"/>
      <c r="IU87" s="971"/>
    </row>
    <row r="88" spans="1:255" s="15" customFormat="1" ht="20.25" customHeight="1">
      <c r="A88" s="8"/>
      <c r="C88" s="32"/>
      <c r="D88" s="33"/>
      <c r="E88" s="539"/>
      <c r="F88" s="533"/>
      <c r="G88" s="534"/>
      <c r="H88" s="780"/>
      <c r="I88" s="781"/>
      <c r="J88" s="536"/>
      <c r="K88" s="30"/>
      <c r="L88" s="8"/>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IT88" s="31"/>
      <c r="IU88" s="971"/>
    </row>
    <row r="89" spans="1:255" s="15" customFormat="1" ht="20.25" customHeight="1">
      <c r="A89" s="8"/>
      <c r="C89" s="32"/>
      <c r="D89" s="33"/>
      <c r="E89" s="539"/>
      <c r="F89" s="533"/>
      <c r="G89" s="534"/>
      <c r="H89" s="780"/>
      <c r="I89" s="781"/>
      <c r="J89" s="536"/>
      <c r="K89" s="30"/>
      <c r="L89" s="8"/>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IT89" s="31"/>
      <c r="IU89" s="971"/>
    </row>
    <row r="90" spans="1:255" s="15" customFormat="1" ht="20.25" customHeight="1">
      <c r="A90" s="8"/>
      <c r="C90" s="32"/>
      <c r="D90" s="33"/>
      <c r="E90" s="539"/>
      <c r="F90" s="533"/>
      <c r="G90" s="534"/>
      <c r="H90" s="780"/>
      <c r="I90" s="781"/>
      <c r="J90" s="536"/>
      <c r="K90" s="30"/>
      <c r="L90" s="8"/>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IT90" s="31"/>
      <c r="IU90" s="971"/>
    </row>
    <row r="91" spans="1:255" s="15" customFormat="1" ht="20.25" customHeight="1">
      <c r="A91" s="8"/>
      <c r="C91" s="32"/>
      <c r="D91" s="33"/>
      <c r="E91" s="539"/>
      <c r="F91" s="533"/>
      <c r="G91" s="534"/>
      <c r="H91" s="780"/>
      <c r="I91" s="781"/>
      <c r="J91" s="536"/>
      <c r="K91" s="30"/>
      <c r="L91" s="8"/>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IT91" s="31"/>
      <c r="IU91" s="971">
        <v>1</v>
      </c>
    </row>
    <row r="92" spans="1:255" s="15" customFormat="1" ht="20.25" customHeight="1">
      <c r="A92" s="8"/>
      <c r="C92" s="32"/>
      <c r="D92" s="33"/>
      <c r="E92" s="539"/>
      <c r="F92" s="533"/>
      <c r="G92" s="534"/>
      <c r="H92" s="780"/>
      <c r="I92" s="781"/>
      <c r="J92" s="536"/>
      <c r="K92" s="30"/>
      <c r="L92" s="8"/>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IT92" s="31"/>
      <c r="IU92" s="971">
        <v>1</v>
      </c>
    </row>
    <row r="93" spans="1:255" s="15" customFormat="1" ht="20.25" customHeight="1">
      <c r="A93" s="8"/>
      <c r="C93" s="32"/>
      <c r="D93" s="33"/>
      <c r="E93" s="539"/>
      <c r="F93" s="533"/>
      <c r="G93" s="534"/>
      <c r="H93" s="780"/>
      <c r="I93" s="781"/>
      <c r="J93" s="536"/>
      <c r="K93" s="30"/>
      <c r="L93" s="8"/>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IT93" s="31"/>
      <c r="IU93" s="971">
        <v>1</v>
      </c>
    </row>
    <row r="94" spans="1:255" s="15" customFormat="1" ht="20.25" customHeight="1">
      <c r="A94" s="8"/>
      <c r="C94" s="32"/>
      <c r="D94" s="33"/>
      <c r="E94" s="539"/>
      <c r="F94" s="533"/>
      <c r="G94" s="534"/>
      <c r="H94" s="780"/>
      <c r="I94" s="781"/>
      <c r="J94" s="536"/>
      <c r="K94" s="30"/>
      <c r="L94" s="8"/>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IT94" s="31"/>
      <c r="IU94" s="971">
        <v>1</v>
      </c>
    </row>
    <row r="95" spans="1:255" s="15" customFormat="1" ht="20.25" customHeight="1">
      <c r="A95" s="8"/>
      <c r="C95" s="32"/>
      <c r="D95" s="33"/>
      <c r="E95" s="539"/>
      <c r="F95" s="533"/>
      <c r="G95" s="534" t="s">
        <v>496</v>
      </c>
      <c r="H95" s="780"/>
      <c r="I95" s="781"/>
      <c r="J95" s="536" t="s">
        <v>496</v>
      </c>
      <c r="K95" s="30"/>
      <c r="L95" s="8"/>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IT95" s="31"/>
      <c r="IU95" s="971">
        <v>1</v>
      </c>
    </row>
    <row r="96" spans="1:255" s="15" customFormat="1" ht="20.25" customHeight="1">
      <c r="A96" s="8"/>
      <c r="C96" s="32"/>
      <c r="D96" s="33"/>
      <c r="E96" s="539"/>
      <c r="F96" s="533"/>
      <c r="G96" s="534" t="s">
        <v>496</v>
      </c>
      <c r="H96" s="780"/>
      <c r="I96" s="781"/>
      <c r="J96" s="536" t="s">
        <v>496</v>
      </c>
      <c r="K96" s="30"/>
      <c r="L96" s="8"/>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IT96" s="31"/>
      <c r="IU96" s="971">
        <v>1</v>
      </c>
    </row>
    <row r="97" spans="1:256" s="15" customFormat="1" ht="20.25" customHeight="1">
      <c r="A97" s="8"/>
      <c r="C97" s="32"/>
      <c r="D97" s="33"/>
      <c r="E97" s="539"/>
      <c r="F97" s="533"/>
      <c r="G97" s="534" t="s">
        <v>496</v>
      </c>
      <c r="H97" s="780"/>
      <c r="I97" s="781"/>
      <c r="J97" s="536" t="s">
        <v>496</v>
      </c>
      <c r="K97" s="30"/>
      <c r="L97" s="8"/>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IT97" s="31"/>
      <c r="IU97" s="971">
        <v>1</v>
      </c>
    </row>
    <row r="98" spans="1:256" s="15" customFormat="1" ht="20.25" customHeight="1">
      <c r="A98" s="8"/>
      <c r="C98" s="32"/>
      <c r="D98" s="33"/>
      <c r="E98" s="539"/>
      <c r="F98" s="533"/>
      <c r="G98" s="534" t="s">
        <v>496</v>
      </c>
      <c r="H98" s="780"/>
      <c r="I98" s="781"/>
      <c r="J98" s="536" t="s">
        <v>496</v>
      </c>
      <c r="K98" s="30"/>
      <c r="L98" s="8"/>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IT98" s="31"/>
      <c r="IU98" s="971">
        <v>1</v>
      </c>
    </row>
    <row r="99" spans="1:256" s="15" customFormat="1" ht="20.25" customHeight="1">
      <c r="A99" s="8"/>
      <c r="C99" s="32"/>
      <c r="D99" s="33"/>
      <c r="E99" s="539"/>
      <c r="F99" s="533"/>
      <c r="G99" s="534" t="s">
        <v>496</v>
      </c>
      <c r="H99" s="780"/>
      <c r="I99" s="781"/>
      <c r="J99" s="536" t="s">
        <v>496</v>
      </c>
      <c r="K99" s="30"/>
      <c r="L99" s="8"/>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IT99" s="31"/>
      <c r="IU99" s="971">
        <v>1</v>
      </c>
    </row>
    <row r="100" spans="1:256" s="15" customFormat="1" ht="20.25" customHeight="1">
      <c r="A100" s="8"/>
      <c r="C100" s="32"/>
      <c r="D100" s="33"/>
      <c r="E100" s="539"/>
      <c r="F100" s="533"/>
      <c r="G100" s="534" t="s">
        <v>496</v>
      </c>
      <c r="H100" s="780"/>
      <c r="I100" s="781"/>
      <c r="J100" s="536" t="s">
        <v>496</v>
      </c>
      <c r="K100" s="30"/>
      <c r="L100" s="8"/>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IT100" s="31"/>
      <c r="IU100" s="971">
        <v>1</v>
      </c>
    </row>
    <row r="101" spans="1:256" s="15" customFormat="1" ht="20.25" customHeight="1">
      <c r="A101" s="8"/>
      <c r="C101" s="32"/>
      <c r="D101" s="33"/>
      <c r="E101" s="539"/>
      <c r="F101" s="533"/>
      <c r="G101" s="534" t="s">
        <v>496</v>
      </c>
      <c r="H101" s="780"/>
      <c r="I101" s="781"/>
      <c r="J101" s="536" t="s">
        <v>496</v>
      </c>
      <c r="K101" s="30"/>
      <c r="L101" s="8"/>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IT101" s="31"/>
      <c r="IU101" s="971">
        <v>1</v>
      </c>
    </row>
    <row r="102" spans="1:256" s="15" customFormat="1" ht="20.25" customHeight="1">
      <c r="A102" s="8"/>
      <c r="C102" s="32"/>
      <c r="D102" s="33"/>
      <c r="E102" s="539"/>
      <c r="F102" s="533"/>
      <c r="G102" s="534" t="s">
        <v>496</v>
      </c>
      <c r="H102" s="780"/>
      <c r="I102" s="781"/>
      <c r="J102" s="536" t="s">
        <v>496</v>
      </c>
      <c r="K102" s="30"/>
      <c r="L102" s="8"/>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IT102" s="31"/>
      <c r="IU102" s="971">
        <v>1</v>
      </c>
    </row>
    <row r="103" spans="1:256" s="15" customFormat="1" ht="20.25" customHeight="1">
      <c r="A103" s="8"/>
      <c r="C103" s="32"/>
      <c r="D103" s="33"/>
      <c r="E103" s="539"/>
      <c r="F103" s="533"/>
      <c r="G103" s="534" t="s">
        <v>496</v>
      </c>
      <c r="H103" s="780"/>
      <c r="I103" s="781"/>
      <c r="J103" s="536" t="s">
        <v>496</v>
      </c>
      <c r="K103" s="30"/>
      <c r="L103" s="8"/>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IT103" s="31"/>
      <c r="IU103" s="971">
        <v>1</v>
      </c>
    </row>
    <row r="104" spans="1:256" s="15" customFormat="1" ht="20.25" customHeight="1">
      <c r="A104" s="8"/>
      <c r="C104" s="32"/>
      <c r="D104" s="33"/>
      <c r="E104" s="539"/>
      <c r="F104" s="533"/>
      <c r="G104" s="534" t="s">
        <v>496</v>
      </c>
      <c r="H104" s="780"/>
      <c r="I104" s="781"/>
      <c r="J104" s="536" t="s">
        <v>496</v>
      </c>
      <c r="K104" s="30"/>
      <c r="L104" s="8"/>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IT104" s="31"/>
      <c r="IU104" s="971">
        <v>1</v>
      </c>
    </row>
    <row r="105" spans="1:256" s="15" customFormat="1" ht="20.25" customHeight="1">
      <c r="A105" s="8"/>
      <c r="C105" s="32"/>
      <c r="D105" s="33"/>
      <c r="E105" s="539"/>
      <c r="F105" s="533"/>
      <c r="G105" s="534"/>
      <c r="H105" s="780"/>
      <c r="I105" s="781"/>
      <c r="J105" s="536"/>
      <c r="K105" s="30"/>
      <c r="L105" s="8"/>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IT105" s="31"/>
      <c r="IU105" s="971"/>
    </row>
    <row r="106" spans="1:256" s="15" customFormat="1" ht="20.25" customHeight="1">
      <c r="A106" s="8"/>
      <c r="C106" s="32"/>
      <c r="D106" s="33"/>
      <c r="E106" s="539"/>
      <c r="F106" s="533"/>
      <c r="G106" s="534" t="s">
        <v>496</v>
      </c>
      <c r="H106" s="780"/>
      <c r="I106" s="781"/>
      <c r="J106" s="536" t="s">
        <v>496</v>
      </c>
      <c r="K106" s="30"/>
      <c r="L106" s="8"/>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IT106" s="31"/>
      <c r="IU106" s="971">
        <v>1</v>
      </c>
    </row>
    <row r="107" spans="1:256" s="15" customFormat="1" ht="20.25" customHeight="1">
      <c r="A107" s="8"/>
      <c r="C107" s="972"/>
      <c r="D107" s="973"/>
      <c r="E107" s="974"/>
      <c r="F107" s="975"/>
      <c r="G107" s="976" t="s">
        <v>496</v>
      </c>
      <c r="H107" s="782"/>
      <c r="I107" s="977"/>
      <c r="J107" s="978" t="s">
        <v>496</v>
      </c>
      <c r="K107" s="30"/>
      <c r="L107" s="8"/>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IT107" s="31"/>
      <c r="IU107" s="971">
        <v>1</v>
      </c>
    </row>
    <row r="108" spans="1:256" s="15" customFormat="1" ht="15.75" customHeight="1">
      <c r="A108" s="8"/>
      <c r="C108" s="979"/>
      <c r="D108" s="980"/>
      <c r="E108" s="981"/>
      <c r="F108" s="982"/>
      <c r="G108" s="983"/>
      <c r="H108" s="981"/>
      <c r="I108" s="1483">
        <f>★マスタシート!$CV$11</f>
        <v>2.48</v>
      </c>
      <c r="J108" s="1483"/>
      <c r="K108" s="30"/>
      <c r="L108" s="8"/>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IU108" s="984"/>
    </row>
    <row r="109" spans="1:256" ht="15.75" customHeight="1">
      <c r="A109" s="8"/>
      <c r="C109" s="1486"/>
      <c r="D109" s="1486"/>
      <c r="E109" s="1486"/>
      <c r="F109" s="1486"/>
      <c r="G109" s="1486"/>
      <c r="H109" s="1486"/>
      <c r="I109" s="1486"/>
      <c r="J109" s="1486"/>
      <c r="K109" s="9"/>
      <c r="L109" s="8"/>
    </row>
    <row r="110" spans="1:256" ht="15.75" customHeight="1">
      <c r="A110" s="8"/>
      <c r="C110" s="50"/>
      <c r="D110" s="50"/>
      <c r="E110" s="51"/>
      <c r="F110" s="51"/>
      <c r="G110" s="51"/>
      <c r="H110" s="51"/>
      <c r="I110" s="1487"/>
      <c r="J110" s="1487"/>
      <c r="K110" s="9"/>
      <c r="L110" s="8"/>
    </row>
    <row r="111" spans="1:256" s="3" customFormat="1" ht="7.5" customHeight="1">
      <c r="A111" s="1"/>
      <c r="B111" s="5"/>
      <c r="C111" s="5"/>
      <c r="D111" s="5"/>
      <c r="E111" s="5"/>
      <c r="F111" s="5"/>
      <c r="G111" s="5"/>
      <c r="H111" s="5"/>
      <c r="I111" s="5"/>
      <c r="J111" s="5"/>
      <c r="K111" s="5"/>
      <c r="L111" s="1"/>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7"/>
      <c r="AQ111" s="7"/>
      <c r="AR111" s="7"/>
      <c r="AS111" s="7"/>
      <c r="AT111" s="7"/>
      <c r="AU111" s="7"/>
      <c r="AV111" s="7"/>
      <c r="AW111" s="7"/>
      <c r="AX111" s="7"/>
      <c r="AY111" s="7"/>
      <c r="AZ111" s="2"/>
      <c r="BA111" s="2"/>
    </row>
    <row r="112" spans="1:256" ht="32.25" customHeight="1">
      <c r="A112" s="8"/>
      <c r="B112" s="1478" t="s">
        <v>8</v>
      </c>
      <c r="C112" s="1478"/>
      <c r="D112" s="1478"/>
      <c r="E112" s="1478"/>
      <c r="F112" s="1478"/>
      <c r="G112" s="1478"/>
      <c r="H112" s="1478"/>
      <c r="I112" s="1478"/>
      <c r="J112" s="1478"/>
      <c r="K112" s="1478"/>
      <c r="L112" s="8"/>
      <c r="IM112" s="968"/>
      <c r="IN112" s="969">
        <v>64310</v>
      </c>
      <c r="IO112" s="969" t="s">
        <v>496</v>
      </c>
      <c r="IP112" s="969">
        <v>-30230</v>
      </c>
      <c r="IQ112" s="970">
        <v>10</v>
      </c>
      <c r="IR112" s="969">
        <v>164430</v>
      </c>
      <c r="IS112" s="970">
        <v>60.43665233212041</v>
      </c>
      <c r="IT112" s="969">
        <v>272070</v>
      </c>
      <c r="IU112" s="969">
        <v>141780</v>
      </c>
      <c r="IV112" s="968"/>
    </row>
    <row r="113" spans="1:255" ht="33" customHeight="1">
      <c r="A113" s="8"/>
      <c r="C113" s="11"/>
      <c r="D113" s="12"/>
      <c r="E113" s="13"/>
      <c r="F113" s="13"/>
      <c r="G113" s="14"/>
      <c r="H113" s="13"/>
      <c r="I113" s="11"/>
      <c r="J113" s="11"/>
      <c r="K113" s="9"/>
      <c r="L113" s="8"/>
    </row>
    <row r="114" spans="1:255" s="15" customFormat="1" ht="20.25" customHeight="1">
      <c r="A114" s="8"/>
      <c r="C114" s="16"/>
      <c r="D114" s="17"/>
      <c r="E114" s="18"/>
      <c r="F114" s="18"/>
      <c r="G114" s="19"/>
      <c r="H114" s="18"/>
      <c r="I114" s="20"/>
      <c r="J114" s="21"/>
      <c r="K114" s="22"/>
      <c r="L114" s="8"/>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row>
    <row r="115" spans="1:255" s="15" customFormat="1" ht="9" customHeight="1">
      <c r="A115" s="8"/>
      <c r="C115" s="23"/>
      <c r="D115" s="17"/>
      <c r="E115" s="18"/>
      <c r="F115" s="18"/>
      <c r="G115" s="19"/>
      <c r="H115" s="18"/>
      <c r="I115" s="20"/>
      <c r="J115" s="24"/>
      <c r="K115" s="22"/>
      <c r="L115" s="8"/>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row>
    <row r="116" spans="1:255" s="15" customFormat="1" ht="9" customHeight="1">
      <c r="A116" s="8"/>
      <c r="C116" s="25"/>
      <c r="D116" s="26"/>
      <c r="E116" s="26"/>
      <c r="F116" s="27"/>
      <c r="G116" s="28"/>
      <c r="H116" s="26"/>
      <c r="I116" s="26"/>
      <c r="J116" s="29"/>
      <c r="K116" s="22"/>
      <c r="L116" s="8"/>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row>
    <row r="117" spans="1:255" s="15" customFormat="1" ht="27" customHeight="1" thickBot="1">
      <c r="A117" s="8"/>
      <c r="C117" s="806" t="s">
        <v>373</v>
      </c>
      <c r="D117" s="807" t="s">
        <v>374</v>
      </c>
      <c r="E117" s="808" t="s">
        <v>375</v>
      </c>
      <c r="F117" s="807" t="s">
        <v>376</v>
      </c>
      <c r="G117" s="809" t="s">
        <v>377</v>
      </c>
      <c r="H117" s="810" t="s">
        <v>375</v>
      </c>
      <c r="I117" s="811" t="s">
        <v>378</v>
      </c>
      <c r="J117" s="812" t="s">
        <v>377</v>
      </c>
      <c r="K117" s="30"/>
      <c r="L117" s="8"/>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IT117" s="31" t="s">
        <v>7</v>
      </c>
      <c r="IU117" s="31"/>
    </row>
    <row r="118" spans="1:255" s="15" customFormat="1" ht="20.25" customHeight="1" thickTop="1">
      <c r="A118" s="8"/>
      <c r="C118" s="32"/>
      <c r="D118" s="33"/>
      <c r="E118" s="539"/>
      <c r="F118" s="533"/>
      <c r="G118" s="534"/>
      <c r="H118" s="780"/>
      <c r="I118" s="781"/>
      <c r="J118" s="536"/>
      <c r="K118" s="30"/>
      <c r="L118" s="8"/>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IT118" s="31"/>
      <c r="IU118" s="971">
        <v>1</v>
      </c>
    </row>
    <row r="119" spans="1:255" s="15" customFormat="1" ht="20.25" customHeight="1">
      <c r="A119" s="8"/>
      <c r="C119" s="32"/>
      <c r="D119" s="33"/>
      <c r="E119" s="539"/>
      <c r="F119" s="533"/>
      <c r="G119" s="534"/>
      <c r="H119" s="780"/>
      <c r="I119" s="781"/>
      <c r="J119" s="536"/>
      <c r="K119" s="30"/>
      <c r="L119" s="8"/>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IT119" s="31"/>
      <c r="IU119" s="971"/>
    </row>
    <row r="120" spans="1:255" s="15" customFormat="1" ht="20.25" customHeight="1">
      <c r="A120" s="8"/>
      <c r="C120" s="32"/>
      <c r="D120" s="33"/>
      <c r="E120" s="539"/>
      <c r="F120" s="533"/>
      <c r="G120" s="534"/>
      <c r="H120" s="780"/>
      <c r="I120" s="781"/>
      <c r="J120" s="536"/>
      <c r="K120" s="30"/>
      <c r="L120" s="8"/>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IT120" s="31"/>
      <c r="IU120" s="971"/>
    </row>
    <row r="121" spans="1:255" s="15" customFormat="1" ht="20.25" customHeight="1">
      <c r="A121" s="8"/>
      <c r="C121" s="32"/>
      <c r="D121" s="33"/>
      <c r="E121" s="539"/>
      <c r="F121" s="533"/>
      <c r="G121" s="534"/>
      <c r="H121" s="780"/>
      <c r="I121" s="781"/>
      <c r="J121" s="536"/>
      <c r="K121" s="30"/>
      <c r="L121" s="8"/>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IT121" s="31"/>
      <c r="IU121" s="971"/>
    </row>
    <row r="122" spans="1:255" s="15" customFormat="1" ht="20.25" customHeight="1">
      <c r="A122" s="8"/>
      <c r="C122" s="32"/>
      <c r="D122" s="33"/>
      <c r="E122" s="539"/>
      <c r="F122" s="533"/>
      <c r="G122" s="534"/>
      <c r="H122" s="780"/>
      <c r="I122" s="781"/>
      <c r="J122" s="536"/>
      <c r="K122" s="30"/>
      <c r="L122" s="8"/>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IT122" s="31"/>
      <c r="IU122" s="971"/>
    </row>
    <row r="123" spans="1:255" s="15" customFormat="1" ht="20.25" customHeight="1">
      <c r="A123" s="8"/>
      <c r="C123" s="32"/>
      <c r="D123" s="33"/>
      <c r="E123" s="539"/>
      <c r="F123" s="533"/>
      <c r="G123" s="534"/>
      <c r="H123" s="780"/>
      <c r="I123" s="781"/>
      <c r="J123" s="536"/>
      <c r="K123" s="30"/>
      <c r="L123" s="8"/>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IT123" s="31"/>
      <c r="IU123" s="971"/>
    </row>
    <row r="124" spans="1:255" s="15" customFormat="1" ht="20.25" customHeight="1">
      <c r="A124" s="8"/>
      <c r="C124" s="32"/>
      <c r="D124" s="33"/>
      <c r="E124" s="539"/>
      <c r="F124" s="533"/>
      <c r="G124" s="534"/>
      <c r="H124" s="780"/>
      <c r="I124" s="781"/>
      <c r="J124" s="536"/>
      <c r="K124" s="30"/>
      <c r="L124" s="8"/>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IT124" s="31"/>
      <c r="IU124" s="971"/>
    </row>
    <row r="125" spans="1:255" s="15" customFormat="1" ht="20.25" customHeight="1">
      <c r="A125" s="8"/>
      <c r="C125" s="32"/>
      <c r="D125" s="33"/>
      <c r="E125" s="539"/>
      <c r="F125" s="533"/>
      <c r="G125" s="534"/>
      <c r="H125" s="780"/>
      <c r="I125" s="781"/>
      <c r="J125" s="536"/>
      <c r="K125" s="30"/>
      <c r="L125" s="8"/>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IT125" s="31"/>
      <c r="IU125" s="971"/>
    </row>
    <row r="126" spans="1:255" s="15" customFormat="1" ht="20.25" customHeight="1">
      <c r="A126" s="8"/>
      <c r="C126" s="32"/>
      <c r="D126" s="33"/>
      <c r="E126" s="539"/>
      <c r="F126" s="533"/>
      <c r="G126" s="534"/>
      <c r="H126" s="780"/>
      <c r="I126" s="781"/>
      <c r="J126" s="536"/>
      <c r="K126" s="30"/>
      <c r="L126" s="8"/>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IT126" s="31"/>
      <c r="IU126" s="971"/>
    </row>
    <row r="127" spans="1:255" s="15" customFormat="1" ht="20.25" customHeight="1">
      <c r="A127" s="8"/>
      <c r="C127" s="32"/>
      <c r="D127" s="33"/>
      <c r="E127" s="539"/>
      <c r="F127" s="533"/>
      <c r="G127" s="534"/>
      <c r="H127" s="780"/>
      <c r="I127" s="781"/>
      <c r="J127" s="536"/>
      <c r="K127" s="30"/>
      <c r="L127" s="8"/>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IT127" s="31"/>
      <c r="IU127" s="971"/>
    </row>
    <row r="128" spans="1:255" s="15" customFormat="1" ht="20.25" customHeight="1">
      <c r="A128" s="8"/>
      <c r="C128" s="32"/>
      <c r="D128" s="33"/>
      <c r="E128" s="539"/>
      <c r="F128" s="533"/>
      <c r="G128" s="534"/>
      <c r="H128" s="780"/>
      <c r="I128" s="781"/>
      <c r="J128" s="536"/>
      <c r="K128" s="30"/>
      <c r="L128" s="8"/>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IT128" s="31"/>
      <c r="IU128" s="971"/>
    </row>
    <row r="129" spans="1:255" s="15" customFormat="1" ht="20.25" customHeight="1">
      <c r="A129" s="8"/>
      <c r="C129" s="32"/>
      <c r="D129" s="33"/>
      <c r="E129" s="539"/>
      <c r="F129" s="533"/>
      <c r="G129" s="534"/>
      <c r="H129" s="780"/>
      <c r="I129" s="781"/>
      <c r="J129" s="536"/>
      <c r="K129" s="30"/>
      <c r="L129" s="8"/>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IT129" s="31"/>
      <c r="IU129" s="971"/>
    </row>
    <row r="130" spans="1:255" s="15" customFormat="1" ht="20.25" customHeight="1">
      <c r="A130" s="8"/>
      <c r="C130" s="32"/>
      <c r="D130" s="33"/>
      <c r="E130" s="539"/>
      <c r="F130" s="533"/>
      <c r="G130" s="534"/>
      <c r="H130" s="780"/>
      <c r="I130" s="781"/>
      <c r="J130" s="536"/>
      <c r="K130" s="30"/>
      <c r="L130" s="8"/>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IT130" s="31"/>
      <c r="IU130" s="971"/>
    </row>
    <row r="131" spans="1:255" s="15" customFormat="1" ht="20.25" customHeight="1">
      <c r="A131" s="8"/>
      <c r="C131" s="32"/>
      <c r="D131" s="33"/>
      <c r="E131" s="539"/>
      <c r="F131" s="533"/>
      <c r="G131" s="534"/>
      <c r="H131" s="780"/>
      <c r="I131" s="781"/>
      <c r="J131" s="536"/>
      <c r="K131" s="30"/>
      <c r="L131" s="8"/>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IT131" s="31"/>
      <c r="IU131" s="971"/>
    </row>
    <row r="132" spans="1:255" s="15" customFormat="1" ht="20.25" customHeight="1">
      <c r="A132" s="8"/>
      <c r="C132" s="32"/>
      <c r="D132" s="33"/>
      <c r="E132" s="539"/>
      <c r="F132" s="533"/>
      <c r="G132" s="534"/>
      <c r="H132" s="780"/>
      <c r="I132" s="781"/>
      <c r="J132" s="536"/>
      <c r="K132" s="30"/>
      <c r="L132" s="8"/>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IT132" s="31"/>
      <c r="IU132" s="971"/>
    </row>
    <row r="133" spans="1:255" s="15" customFormat="1" ht="20.25" customHeight="1">
      <c r="A133" s="8"/>
      <c r="C133" s="32"/>
      <c r="D133" s="33"/>
      <c r="E133" s="539"/>
      <c r="F133" s="533"/>
      <c r="G133" s="534"/>
      <c r="H133" s="780"/>
      <c r="I133" s="781"/>
      <c r="J133" s="536"/>
      <c r="K133" s="30"/>
      <c r="L133" s="8"/>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IT133" s="31"/>
      <c r="IU133" s="971"/>
    </row>
    <row r="134" spans="1:255" s="15" customFormat="1" ht="20.25" customHeight="1">
      <c r="A134" s="8"/>
      <c r="C134" s="32"/>
      <c r="D134" s="33"/>
      <c r="E134" s="539"/>
      <c r="F134" s="533"/>
      <c r="G134" s="534"/>
      <c r="H134" s="780"/>
      <c r="I134" s="781"/>
      <c r="J134" s="536"/>
      <c r="K134" s="30"/>
      <c r="L134" s="8"/>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IT134" s="31"/>
      <c r="IU134" s="971"/>
    </row>
    <row r="135" spans="1:255" s="15" customFormat="1" ht="20.25" customHeight="1">
      <c r="A135" s="8"/>
      <c r="C135" s="32"/>
      <c r="D135" s="33"/>
      <c r="E135" s="539"/>
      <c r="F135" s="533"/>
      <c r="G135" s="534"/>
      <c r="H135" s="780"/>
      <c r="I135" s="781"/>
      <c r="J135" s="536"/>
      <c r="K135" s="30"/>
      <c r="L135" s="8"/>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IT135" s="31"/>
      <c r="IU135" s="971"/>
    </row>
    <row r="136" spans="1:255" s="15" customFormat="1" ht="20.25" customHeight="1">
      <c r="A136" s="8"/>
      <c r="C136" s="32"/>
      <c r="D136" s="33"/>
      <c r="E136" s="539"/>
      <c r="F136" s="533"/>
      <c r="G136" s="534"/>
      <c r="H136" s="780"/>
      <c r="I136" s="781"/>
      <c r="J136" s="536"/>
      <c r="K136" s="30"/>
      <c r="L136" s="8"/>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IT136" s="31"/>
      <c r="IU136" s="971"/>
    </row>
    <row r="137" spans="1:255" s="15" customFormat="1" ht="20.25" customHeight="1">
      <c r="A137" s="8"/>
      <c r="C137" s="32"/>
      <c r="D137" s="33"/>
      <c r="E137" s="539"/>
      <c r="F137" s="533"/>
      <c r="G137" s="534"/>
      <c r="H137" s="780"/>
      <c r="I137" s="781"/>
      <c r="J137" s="536"/>
      <c r="K137" s="30"/>
      <c r="L137" s="8"/>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IT137" s="31"/>
      <c r="IU137" s="971"/>
    </row>
    <row r="138" spans="1:255" s="15" customFormat="1" ht="20.25" customHeight="1">
      <c r="A138" s="8"/>
      <c r="C138" s="32"/>
      <c r="D138" s="33"/>
      <c r="E138" s="539"/>
      <c r="F138" s="533"/>
      <c r="G138" s="534"/>
      <c r="H138" s="780"/>
      <c r="I138" s="781"/>
      <c r="J138" s="536"/>
      <c r="K138" s="30"/>
      <c r="L138" s="8"/>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IT138" s="31"/>
      <c r="IU138" s="971"/>
    </row>
    <row r="139" spans="1:255" s="15" customFormat="1" ht="20.25" customHeight="1">
      <c r="A139" s="8"/>
      <c r="C139" s="32"/>
      <c r="D139" s="33"/>
      <c r="E139" s="539"/>
      <c r="F139" s="533"/>
      <c r="G139" s="534"/>
      <c r="H139" s="780"/>
      <c r="I139" s="781"/>
      <c r="J139" s="536"/>
      <c r="K139" s="30"/>
      <c r="L139" s="8"/>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IT139" s="31"/>
      <c r="IU139" s="971"/>
    </row>
    <row r="140" spans="1:255" s="15" customFormat="1" ht="20.25" customHeight="1">
      <c r="A140" s="8"/>
      <c r="C140" s="32"/>
      <c r="D140" s="33"/>
      <c r="E140" s="539"/>
      <c r="F140" s="533"/>
      <c r="G140" s="534"/>
      <c r="H140" s="780"/>
      <c r="I140" s="781"/>
      <c r="J140" s="536"/>
      <c r="K140" s="30"/>
      <c r="L140" s="8"/>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IT140" s="31"/>
      <c r="IU140" s="971"/>
    </row>
    <row r="141" spans="1:255" s="15" customFormat="1" ht="20.25" customHeight="1">
      <c r="A141" s="8"/>
      <c r="C141" s="32"/>
      <c r="D141" s="33"/>
      <c r="E141" s="539"/>
      <c r="F141" s="533"/>
      <c r="G141" s="534"/>
      <c r="H141" s="780"/>
      <c r="I141" s="781"/>
      <c r="J141" s="536"/>
      <c r="K141" s="30"/>
      <c r="L141" s="8"/>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IT141" s="31"/>
      <c r="IU141" s="971"/>
    </row>
    <row r="142" spans="1:255" s="15" customFormat="1" ht="20.25" customHeight="1">
      <c r="A142" s="8"/>
      <c r="C142" s="32"/>
      <c r="D142" s="33"/>
      <c r="E142" s="539"/>
      <c r="F142" s="533"/>
      <c r="G142" s="534"/>
      <c r="H142" s="780"/>
      <c r="I142" s="781"/>
      <c r="J142" s="536"/>
      <c r="K142" s="30"/>
      <c r="L142" s="8"/>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IT142" s="31"/>
      <c r="IU142" s="971"/>
    </row>
    <row r="143" spans="1:255" s="15" customFormat="1" ht="20.25" customHeight="1">
      <c r="A143" s="8"/>
      <c r="C143" s="32"/>
      <c r="D143" s="33"/>
      <c r="E143" s="539"/>
      <c r="F143" s="533"/>
      <c r="G143" s="534"/>
      <c r="H143" s="780"/>
      <c r="I143" s="781"/>
      <c r="J143" s="536"/>
      <c r="K143" s="30"/>
      <c r="L143" s="8"/>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IT143" s="31"/>
      <c r="IU143" s="971"/>
    </row>
    <row r="144" spans="1:255" s="15" customFormat="1" ht="20.25" customHeight="1">
      <c r="A144" s="8"/>
      <c r="C144" s="32"/>
      <c r="D144" s="33"/>
      <c r="E144" s="539"/>
      <c r="F144" s="533"/>
      <c r="G144" s="534"/>
      <c r="H144" s="780"/>
      <c r="I144" s="781"/>
      <c r="J144" s="536"/>
      <c r="K144" s="30"/>
      <c r="L144" s="8"/>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IT144" s="31"/>
      <c r="IU144" s="971"/>
    </row>
    <row r="145" spans="1:255" s="15" customFormat="1" ht="20.25" customHeight="1">
      <c r="A145" s="8"/>
      <c r="C145" s="32"/>
      <c r="D145" s="33"/>
      <c r="E145" s="539"/>
      <c r="F145" s="533"/>
      <c r="G145" s="534"/>
      <c r="H145" s="780"/>
      <c r="I145" s="781"/>
      <c r="J145" s="536"/>
      <c r="K145" s="30"/>
      <c r="L145" s="8"/>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IT145" s="31"/>
      <c r="IU145" s="971"/>
    </row>
    <row r="146" spans="1:255" s="15" customFormat="1" ht="20.25" customHeight="1">
      <c r="A146" s="8"/>
      <c r="C146" s="32"/>
      <c r="D146" s="33"/>
      <c r="E146" s="539"/>
      <c r="F146" s="533"/>
      <c r="G146" s="534"/>
      <c r="H146" s="780"/>
      <c r="I146" s="781"/>
      <c r="J146" s="536"/>
      <c r="K146" s="30"/>
      <c r="L146" s="8"/>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IT146" s="31"/>
      <c r="IU146" s="971">
        <v>1</v>
      </c>
    </row>
    <row r="147" spans="1:255" s="15" customFormat="1" ht="20.25" customHeight="1">
      <c r="A147" s="8"/>
      <c r="C147" s="32"/>
      <c r="D147" s="33"/>
      <c r="E147" s="539"/>
      <c r="F147" s="533"/>
      <c r="G147" s="534"/>
      <c r="H147" s="780"/>
      <c r="I147" s="781"/>
      <c r="J147" s="536"/>
      <c r="K147" s="30"/>
      <c r="L147" s="8"/>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IT147" s="31"/>
      <c r="IU147" s="971">
        <v>1</v>
      </c>
    </row>
    <row r="148" spans="1:255" s="15" customFormat="1" ht="20.25" customHeight="1">
      <c r="A148" s="8"/>
      <c r="C148" s="32"/>
      <c r="D148" s="33"/>
      <c r="E148" s="539"/>
      <c r="F148" s="533"/>
      <c r="G148" s="534"/>
      <c r="H148" s="780"/>
      <c r="I148" s="781"/>
      <c r="J148" s="536"/>
      <c r="K148" s="30"/>
      <c r="L148" s="8"/>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IT148" s="31"/>
      <c r="IU148" s="971">
        <v>1</v>
      </c>
    </row>
    <row r="149" spans="1:255" s="15" customFormat="1" ht="20.25" customHeight="1">
      <c r="A149" s="8"/>
      <c r="C149" s="32"/>
      <c r="D149" s="33"/>
      <c r="E149" s="539"/>
      <c r="F149" s="533"/>
      <c r="G149" s="534"/>
      <c r="H149" s="780"/>
      <c r="I149" s="781"/>
      <c r="J149" s="536"/>
      <c r="K149" s="30"/>
      <c r="L149" s="8"/>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IT149" s="31"/>
      <c r="IU149" s="971">
        <v>1</v>
      </c>
    </row>
    <row r="150" spans="1:255" s="15" customFormat="1" ht="20.25" customHeight="1">
      <c r="A150" s="8"/>
      <c r="C150" s="32"/>
      <c r="D150" s="33"/>
      <c r="E150" s="539"/>
      <c r="F150" s="533"/>
      <c r="G150" s="534" t="s">
        <v>496</v>
      </c>
      <c r="H150" s="780"/>
      <c r="I150" s="781"/>
      <c r="J150" s="536" t="s">
        <v>496</v>
      </c>
      <c r="K150" s="30"/>
      <c r="L150" s="8"/>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IT150" s="31"/>
      <c r="IU150" s="971">
        <v>1</v>
      </c>
    </row>
    <row r="151" spans="1:255" s="15" customFormat="1" ht="20.25" customHeight="1">
      <c r="A151" s="8"/>
      <c r="C151" s="32"/>
      <c r="D151" s="33"/>
      <c r="E151" s="539"/>
      <c r="F151" s="533"/>
      <c r="G151" s="534" t="s">
        <v>496</v>
      </c>
      <c r="H151" s="780"/>
      <c r="I151" s="781"/>
      <c r="J151" s="536" t="s">
        <v>496</v>
      </c>
      <c r="K151" s="30"/>
      <c r="L151" s="8"/>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IT151" s="31"/>
      <c r="IU151" s="971">
        <v>1</v>
      </c>
    </row>
    <row r="152" spans="1:255" s="15" customFormat="1" ht="20.25" customHeight="1">
      <c r="A152" s="8"/>
      <c r="C152" s="32"/>
      <c r="D152" s="33"/>
      <c r="E152" s="539"/>
      <c r="F152" s="533"/>
      <c r="G152" s="534" t="s">
        <v>496</v>
      </c>
      <c r="H152" s="780"/>
      <c r="I152" s="781"/>
      <c r="J152" s="536" t="s">
        <v>496</v>
      </c>
      <c r="K152" s="30"/>
      <c r="L152" s="8"/>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IT152" s="31"/>
      <c r="IU152" s="971">
        <v>1</v>
      </c>
    </row>
    <row r="153" spans="1:255" s="15" customFormat="1" ht="20.25" customHeight="1">
      <c r="A153" s="8"/>
      <c r="C153" s="32"/>
      <c r="D153" s="33"/>
      <c r="E153" s="539"/>
      <c r="F153" s="533"/>
      <c r="G153" s="534" t="s">
        <v>496</v>
      </c>
      <c r="H153" s="780"/>
      <c r="I153" s="781"/>
      <c r="J153" s="536" t="s">
        <v>496</v>
      </c>
      <c r="K153" s="30"/>
      <c r="L153" s="8"/>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IT153" s="31"/>
      <c r="IU153" s="971">
        <v>1</v>
      </c>
    </row>
    <row r="154" spans="1:255" s="15" customFormat="1" ht="20.25" customHeight="1">
      <c r="A154" s="8"/>
      <c r="C154" s="32"/>
      <c r="D154" s="33"/>
      <c r="E154" s="539"/>
      <c r="F154" s="533"/>
      <c r="G154" s="534" t="s">
        <v>496</v>
      </c>
      <c r="H154" s="780"/>
      <c r="I154" s="781"/>
      <c r="J154" s="536" t="s">
        <v>496</v>
      </c>
      <c r="K154" s="30"/>
      <c r="L154" s="8"/>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IT154" s="31"/>
      <c r="IU154" s="971">
        <v>1</v>
      </c>
    </row>
    <row r="155" spans="1:255" s="15" customFormat="1" ht="20.25" customHeight="1">
      <c r="A155" s="8"/>
      <c r="C155" s="32"/>
      <c r="D155" s="33"/>
      <c r="E155" s="539"/>
      <c r="F155" s="533"/>
      <c r="G155" s="534" t="s">
        <v>496</v>
      </c>
      <c r="H155" s="780"/>
      <c r="I155" s="781"/>
      <c r="J155" s="536" t="s">
        <v>496</v>
      </c>
      <c r="K155" s="30"/>
      <c r="L155" s="8"/>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IT155" s="31"/>
      <c r="IU155" s="971">
        <v>1</v>
      </c>
    </row>
    <row r="156" spans="1:255" s="15" customFormat="1" ht="20.25" customHeight="1">
      <c r="A156" s="8"/>
      <c r="C156" s="32"/>
      <c r="D156" s="33"/>
      <c r="E156" s="539"/>
      <c r="F156" s="533"/>
      <c r="G156" s="534" t="s">
        <v>496</v>
      </c>
      <c r="H156" s="780"/>
      <c r="I156" s="781"/>
      <c r="J156" s="536" t="s">
        <v>496</v>
      </c>
      <c r="K156" s="30"/>
      <c r="L156" s="8"/>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IT156" s="31"/>
      <c r="IU156" s="971">
        <v>1</v>
      </c>
    </row>
    <row r="157" spans="1:255" s="15" customFormat="1" ht="20.25" customHeight="1">
      <c r="A157" s="8"/>
      <c r="C157" s="32"/>
      <c r="D157" s="33"/>
      <c r="E157" s="539"/>
      <c r="F157" s="533"/>
      <c r="G157" s="534" t="s">
        <v>496</v>
      </c>
      <c r="H157" s="780"/>
      <c r="I157" s="781"/>
      <c r="J157" s="536" t="s">
        <v>496</v>
      </c>
      <c r="K157" s="30"/>
      <c r="L157" s="8"/>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IT157" s="31"/>
      <c r="IU157" s="971">
        <v>1</v>
      </c>
    </row>
    <row r="158" spans="1:255" s="15" customFormat="1" ht="20.25" customHeight="1">
      <c r="A158" s="8"/>
      <c r="C158" s="32"/>
      <c r="D158" s="33"/>
      <c r="E158" s="539"/>
      <c r="F158" s="533"/>
      <c r="G158" s="534" t="s">
        <v>496</v>
      </c>
      <c r="H158" s="780"/>
      <c r="I158" s="781"/>
      <c r="J158" s="536" t="s">
        <v>496</v>
      </c>
      <c r="K158" s="30"/>
      <c r="L158" s="8"/>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IT158" s="31"/>
      <c r="IU158" s="971">
        <v>1</v>
      </c>
    </row>
    <row r="159" spans="1:255" s="15" customFormat="1" ht="20.25" customHeight="1">
      <c r="A159" s="8"/>
      <c r="C159" s="32"/>
      <c r="D159" s="33"/>
      <c r="E159" s="539"/>
      <c r="F159" s="533"/>
      <c r="G159" s="534" t="s">
        <v>496</v>
      </c>
      <c r="H159" s="780"/>
      <c r="I159" s="781"/>
      <c r="J159" s="536" t="s">
        <v>496</v>
      </c>
      <c r="K159" s="30"/>
      <c r="L159" s="8"/>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IT159" s="31"/>
      <c r="IU159" s="971">
        <v>1</v>
      </c>
    </row>
    <row r="160" spans="1:255" s="15" customFormat="1" ht="20.25" customHeight="1">
      <c r="A160" s="8"/>
      <c r="C160" s="32"/>
      <c r="D160" s="33"/>
      <c r="E160" s="539"/>
      <c r="F160" s="533"/>
      <c r="G160" s="534"/>
      <c r="H160" s="780"/>
      <c r="I160" s="781"/>
      <c r="J160" s="536"/>
      <c r="K160" s="30"/>
      <c r="L160" s="8"/>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IT160" s="31"/>
      <c r="IU160" s="971"/>
    </row>
    <row r="161" spans="1:255" s="15" customFormat="1" ht="20.25" customHeight="1">
      <c r="A161" s="8"/>
      <c r="C161" s="32"/>
      <c r="D161" s="33"/>
      <c r="E161" s="539"/>
      <c r="F161" s="533"/>
      <c r="G161" s="534" t="s">
        <v>496</v>
      </c>
      <c r="H161" s="780"/>
      <c r="I161" s="781"/>
      <c r="J161" s="536" t="s">
        <v>496</v>
      </c>
      <c r="K161" s="30"/>
      <c r="L161" s="8"/>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IT161" s="31"/>
      <c r="IU161" s="971">
        <v>1</v>
      </c>
    </row>
    <row r="162" spans="1:255" s="15" customFormat="1" ht="20.25" customHeight="1">
      <c r="A162" s="8"/>
      <c r="C162" s="972"/>
      <c r="D162" s="973"/>
      <c r="E162" s="974"/>
      <c r="F162" s="975"/>
      <c r="G162" s="976" t="s">
        <v>496</v>
      </c>
      <c r="H162" s="782"/>
      <c r="I162" s="977"/>
      <c r="J162" s="978" t="s">
        <v>496</v>
      </c>
      <c r="K162" s="30"/>
      <c r="L162" s="8"/>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IT162" s="31"/>
      <c r="IU162" s="971">
        <v>1</v>
      </c>
    </row>
    <row r="163" spans="1:255" s="15" customFormat="1" ht="22.5" customHeight="1">
      <c r="A163" s="8"/>
      <c r="C163" s="813" t="s">
        <v>379</v>
      </c>
      <c r="D163" s="814"/>
      <c r="E163" s="815"/>
      <c r="F163" s="816"/>
      <c r="G163" s="824"/>
      <c r="H163" s="815"/>
      <c r="I163" s="816"/>
      <c r="J163" s="825"/>
      <c r="K163" s="30"/>
      <c r="L163" s="8"/>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row>
    <row r="164" spans="1:255" ht="15.75" customHeight="1">
      <c r="A164" s="8"/>
      <c r="C164" s="985"/>
      <c r="D164" s="985"/>
      <c r="E164" s="985"/>
      <c r="F164" s="985"/>
      <c r="G164" s="985"/>
      <c r="H164" s="985"/>
      <c r="I164" s="1483">
        <f>★マスタシート!$CV$11</f>
        <v>2.48</v>
      </c>
      <c r="J164" s="1483"/>
      <c r="K164" s="9"/>
      <c r="L164" s="8"/>
    </row>
    <row r="165" spans="1:255" ht="15.75" customHeight="1">
      <c r="A165" s="8"/>
      <c r="C165" s="1486"/>
      <c r="D165" s="1486"/>
      <c r="E165" s="1486"/>
      <c r="F165" s="1486"/>
      <c r="G165" s="1486"/>
      <c r="H165" s="1486"/>
      <c r="I165" s="1486"/>
      <c r="J165" s="1486"/>
      <c r="K165" s="9"/>
      <c r="L165" s="8"/>
    </row>
    <row r="166" spans="1:255" ht="15.75" customHeight="1">
      <c r="A166" s="8"/>
      <c r="C166" s="50"/>
      <c r="D166" s="50"/>
      <c r="E166" s="51"/>
      <c r="F166" s="51"/>
      <c r="G166" s="51"/>
      <c r="H166" s="51"/>
      <c r="I166" s="1487"/>
      <c r="J166" s="1487"/>
      <c r="K166" s="9"/>
      <c r="L166" s="8"/>
    </row>
    <row r="167" spans="1:255" ht="16.5" customHeight="1">
      <c r="A167" s="8"/>
      <c r="B167" s="8"/>
      <c r="C167" s="8"/>
      <c r="D167" s="8"/>
      <c r="E167" s="8"/>
      <c r="F167" s="8"/>
      <c r="G167" s="8"/>
      <c r="H167" s="8"/>
      <c r="I167" s="8"/>
      <c r="J167" s="8"/>
      <c r="K167" s="8"/>
      <c r="L167" s="8"/>
    </row>
  </sheetData>
  <mergeCells count="30">
    <mergeCell ref="C165:J165"/>
    <mergeCell ref="I166:J166"/>
    <mergeCell ref="C109:J109"/>
    <mergeCell ref="I110:J110"/>
    <mergeCell ref="B112:K112"/>
    <mergeCell ref="I164:J164"/>
    <mergeCell ref="I108:J108"/>
    <mergeCell ref="H42:I42"/>
    <mergeCell ref="H43:I43"/>
    <mergeCell ref="H44:I44"/>
    <mergeCell ref="H45:I45"/>
    <mergeCell ref="H46:I46"/>
    <mergeCell ref="H47:I47"/>
    <mergeCell ref="H48:I48"/>
    <mergeCell ref="H49:I49"/>
    <mergeCell ref="H50:I50"/>
    <mergeCell ref="I55:J55"/>
    <mergeCell ref="B57:K57"/>
    <mergeCell ref="H41:I41"/>
    <mergeCell ref="I3:J3"/>
    <mergeCell ref="B5:K5"/>
    <mergeCell ref="H32:I32"/>
    <mergeCell ref="H33:I33"/>
    <mergeCell ref="H34:I34"/>
    <mergeCell ref="H35:I35"/>
    <mergeCell ref="H36:I36"/>
    <mergeCell ref="H37:I37"/>
    <mergeCell ref="H38:I38"/>
    <mergeCell ref="H39:I39"/>
    <mergeCell ref="H40:I40"/>
  </mergeCells>
  <phoneticPr fontId="32"/>
  <dataValidations count="1">
    <dataValidation imeMode="halfAlpha" allowBlank="1" showInputMessage="1" showErrorMessage="1" sqref="BF3:BH3"/>
  </dataValidations>
  <pageMargins left="0.57999999999999996" right="0.31496062992125984" top="0.55118110236220474" bottom="0.59055118110236227" header="0.47244094488188981" footer="0.23"/>
  <pageSetup paperSize="9" scale="68" fitToHeight="0" orientation="portrait" verticalDpi="360" r:id="rId1"/>
  <headerFooter alignWithMargins="0"/>
  <rowBreaks count="2" manualBreakCount="2">
    <brk id="55" min="1" max="9" man="1"/>
    <brk id="110" min="1" max="9" man="1"/>
  </rowBreaks>
  <colBreaks count="1" manualBreakCount="1">
    <brk id="1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8"/>
  <dimension ref="A1:IV261"/>
  <sheetViews>
    <sheetView showGridLines="0" showZeros="0" zoomScaleNormal="100" zoomScaleSheetLayoutView="75" workbookViewId="0">
      <pane ySplit="3" topLeftCell="A4" activePane="bottomLeft" state="frozen"/>
      <selection pane="bottomLeft" activeCell="A4" sqref="A4"/>
    </sheetView>
  </sheetViews>
  <sheetFormatPr defaultColWidth="0" defaultRowHeight="13.5"/>
  <cols>
    <col min="1" max="1" width="2.625" style="1170" customWidth="1"/>
    <col min="2" max="2" width="1.625" style="1170" customWidth="1"/>
    <col min="3" max="20" width="3.375" style="1170" customWidth="1"/>
    <col min="21" max="22" width="1.125" style="1170" hidden="1" customWidth="1"/>
    <col min="23" max="26" width="2.625" style="1170" hidden="1" customWidth="1"/>
    <col min="27" max="28" width="2.625" style="1170" customWidth="1"/>
    <col min="29" max="29" width="3.375" style="1170" customWidth="1"/>
    <col min="30" max="33" width="3.75" style="1170" customWidth="1"/>
    <col min="34" max="35" width="2.625" style="1170" customWidth="1"/>
    <col min="36" max="39" width="3.75" style="1170" customWidth="1"/>
    <col min="40" max="40" width="3.375" style="1170" customWidth="1"/>
    <col min="41" max="41" width="1.625" style="1170" customWidth="1"/>
    <col min="42" max="42" width="2.625" style="1170" customWidth="1"/>
    <col min="43" max="46" width="9" style="1170" customWidth="1"/>
    <col min="47" max="47" width="9.75" style="1170" bestFit="1" customWidth="1"/>
    <col min="48" max="246" width="9" style="1170" customWidth="1"/>
    <col min="247" max="16384" width="9" style="1170" hidden="1"/>
  </cols>
  <sheetData>
    <row r="1" spans="1:256" ht="13.5" customHeight="1">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IU1" s="1171">
        <f>★マスタシート!$AO$96</f>
        <v>2</v>
      </c>
      <c r="IV1" s="1171">
        <v>1</v>
      </c>
    </row>
    <row r="2" spans="1:256" ht="13.5" customHeight="1">
      <c r="A2" s="1169"/>
      <c r="B2" s="1169"/>
      <c r="C2" s="1169"/>
      <c r="D2" s="1169"/>
      <c r="E2" s="1169"/>
      <c r="F2" s="1169"/>
      <c r="G2" s="1169"/>
      <c r="H2" s="1169"/>
      <c r="I2" s="1169"/>
      <c r="J2" s="1169"/>
      <c r="K2" s="1169"/>
      <c r="L2" s="1169"/>
      <c r="M2" s="1169"/>
      <c r="N2" s="1169"/>
      <c r="O2" s="1169"/>
      <c r="P2" s="1169"/>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IU2" s="1171">
        <v>1</v>
      </c>
      <c r="IV2" s="1171">
        <v>1</v>
      </c>
    </row>
    <row r="3" spans="1:256" ht="13.5" customHeight="1">
      <c r="A3" s="1169"/>
      <c r="B3" s="1169"/>
      <c r="C3" s="1169"/>
      <c r="D3" s="1169"/>
      <c r="E3" s="1169"/>
      <c r="F3" s="1169"/>
      <c r="G3" s="1169"/>
      <c r="H3" s="1169"/>
      <c r="I3" s="1169"/>
      <c r="J3" s="1169"/>
      <c r="K3" s="1169"/>
      <c r="L3" s="1169"/>
      <c r="M3" s="1169"/>
      <c r="N3" s="1169"/>
      <c r="O3" s="1169"/>
      <c r="P3" s="1169"/>
      <c r="Q3" s="1169"/>
      <c r="R3" s="1169"/>
      <c r="S3" s="1169"/>
      <c r="T3" s="1169"/>
      <c r="U3" s="1169"/>
      <c r="V3" s="1169"/>
      <c r="W3" s="1169"/>
      <c r="X3" s="1169"/>
      <c r="Y3" s="1169"/>
      <c r="Z3" s="1169"/>
      <c r="AA3" s="1169"/>
      <c r="AB3" s="1169"/>
      <c r="AC3" s="1169"/>
      <c r="AD3" s="1169"/>
      <c r="AE3" s="1169"/>
      <c r="AF3" s="1169"/>
      <c r="AG3" s="1169"/>
      <c r="AH3" s="1169"/>
      <c r="AI3" s="1534">
        <f>★マスタシート!$CV$35</f>
        <v>2.48</v>
      </c>
      <c r="AJ3" s="1534"/>
      <c r="AK3" s="1534"/>
      <c r="AL3" s="1534"/>
      <c r="AM3" s="1534"/>
      <c r="AN3" s="1534"/>
      <c r="AO3" s="1534"/>
      <c r="AP3" s="1169"/>
      <c r="BF3" s="358"/>
      <c r="BG3" s="358"/>
      <c r="BH3" s="358"/>
      <c r="IU3" s="1171">
        <v>1</v>
      </c>
      <c r="IV3" s="1171"/>
    </row>
    <row r="4" spans="1:256" ht="7.5" customHeight="1">
      <c r="A4" s="1169"/>
      <c r="B4" s="1172"/>
      <c r="C4" s="1172"/>
      <c r="D4" s="1172"/>
      <c r="E4" s="1172"/>
      <c r="F4" s="1172"/>
      <c r="G4" s="1172"/>
      <c r="H4" s="1172"/>
      <c r="I4" s="1172"/>
      <c r="J4" s="1172"/>
      <c r="K4" s="1172"/>
      <c r="L4" s="1172"/>
      <c r="M4" s="1172"/>
      <c r="N4" s="1172"/>
      <c r="O4" s="1172"/>
      <c r="P4" s="1172"/>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3"/>
      <c r="AQ4" s="1174"/>
      <c r="AR4" s="1174"/>
      <c r="AS4" s="1174"/>
      <c r="AT4" s="1174"/>
      <c r="AU4" s="1174"/>
      <c r="AV4" s="1174"/>
      <c r="AW4" s="1174"/>
      <c r="AX4" s="1174"/>
      <c r="AY4" s="1175"/>
    </row>
    <row r="5" spans="1:256" ht="24.75" customHeight="1">
      <c r="A5" s="1169"/>
      <c r="B5" s="1535" t="str">
        <f>★マスタシート!$BF$42</f>
        <v>お 申 込 物 品 確 認 書</v>
      </c>
      <c r="C5" s="1535"/>
      <c r="D5" s="1535"/>
      <c r="E5" s="1535"/>
      <c r="F5" s="1535"/>
      <c r="G5" s="1535"/>
      <c r="H5" s="1535"/>
      <c r="I5" s="1535"/>
      <c r="J5" s="1535"/>
      <c r="K5" s="1535"/>
      <c r="L5" s="1535"/>
      <c r="M5" s="1535"/>
      <c r="N5" s="1535"/>
      <c r="O5" s="1535"/>
      <c r="P5" s="1535"/>
      <c r="Q5" s="1535"/>
      <c r="R5" s="1535"/>
      <c r="S5" s="1535"/>
      <c r="T5" s="1535"/>
      <c r="U5" s="1535"/>
      <c r="V5" s="1535"/>
      <c r="W5" s="1535"/>
      <c r="X5" s="1535"/>
      <c r="Y5" s="1535"/>
      <c r="Z5" s="1535"/>
      <c r="AA5" s="1535"/>
      <c r="AB5" s="1535"/>
      <c r="AC5" s="1535"/>
      <c r="AD5" s="1535"/>
      <c r="AE5" s="1535"/>
      <c r="AF5" s="1535"/>
      <c r="AG5" s="1535"/>
      <c r="AH5" s="1535"/>
      <c r="AI5" s="1535"/>
      <c r="AJ5" s="1535"/>
      <c r="AK5" s="1535"/>
      <c r="AL5" s="1535"/>
      <c r="AM5" s="1535"/>
      <c r="AN5" s="1535"/>
      <c r="AO5" s="1535"/>
      <c r="AP5" s="1173"/>
      <c r="AQ5" s="1174"/>
      <c r="AR5" s="1174"/>
      <c r="AS5" s="1174"/>
      <c r="AT5" s="1174"/>
      <c r="AU5" s="1174"/>
      <c r="AV5" s="1174"/>
      <c r="AW5" s="1174"/>
      <c r="AX5" s="1174"/>
      <c r="AY5" s="1175"/>
    </row>
    <row r="6" spans="1:256" ht="9" customHeight="1">
      <c r="A6" s="1169"/>
      <c r="B6" s="1176"/>
      <c r="C6" s="1176"/>
      <c r="D6" s="1176"/>
      <c r="E6" s="1176"/>
      <c r="F6" s="1176"/>
      <c r="G6" s="1176"/>
      <c r="H6" s="1176"/>
      <c r="I6" s="1176"/>
      <c r="J6" s="1176"/>
      <c r="K6" s="1176"/>
      <c r="L6" s="1176"/>
      <c r="M6" s="1176"/>
      <c r="N6" s="1176"/>
      <c r="O6" s="1176"/>
      <c r="P6" s="1176"/>
      <c r="Q6" s="1176"/>
      <c r="R6" s="1176"/>
      <c r="S6" s="1176"/>
      <c r="T6" s="1176"/>
      <c r="U6" s="1176"/>
      <c r="V6" s="1176"/>
      <c r="AG6" s="1536"/>
      <c r="AH6" s="1536"/>
      <c r="AI6" s="1536"/>
      <c r="AJ6" s="1536"/>
      <c r="AK6" s="1536"/>
      <c r="AL6" s="1536"/>
      <c r="AM6" s="1536"/>
      <c r="AN6" s="1536"/>
      <c r="AO6" s="1176"/>
      <c r="AP6" s="1173"/>
      <c r="AQ6" s="1174"/>
      <c r="AR6" s="1174"/>
      <c r="AS6" s="1174"/>
      <c r="AT6" s="1174"/>
      <c r="AU6" s="1174"/>
      <c r="AV6" s="1174"/>
      <c r="AW6" s="1174"/>
      <c r="AX6" s="1174"/>
      <c r="AY6" s="1175"/>
    </row>
    <row r="7" spans="1:256" ht="18" customHeight="1">
      <c r="A7" s="1169"/>
      <c r="B7" s="1176"/>
      <c r="C7" s="1176"/>
      <c r="D7" s="1176"/>
      <c r="E7" s="1176"/>
      <c r="F7" s="1176"/>
      <c r="G7" s="1176"/>
      <c r="H7" s="1176"/>
      <c r="I7" s="1176"/>
      <c r="J7" s="1176"/>
      <c r="K7" s="1176"/>
      <c r="L7" s="1176"/>
      <c r="M7" s="1176"/>
      <c r="N7" s="1176"/>
      <c r="O7" s="1172"/>
      <c r="P7" s="1172"/>
      <c r="Q7" s="1176"/>
      <c r="R7" s="1176"/>
      <c r="S7" s="1176"/>
      <c r="T7" s="1176"/>
      <c r="U7" s="1176"/>
      <c r="V7" s="1176"/>
      <c r="AG7" s="1536" t="str">
        <f>★マスタシート!$H$24</f>
        <v>2023-中24-26</v>
      </c>
      <c r="AH7" s="1536"/>
      <c r="AI7" s="1536"/>
      <c r="AJ7" s="1536"/>
      <c r="AK7" s="1536"/>
      <c r="AL7" s="1536"/>
      <c r="AM7" s="1536"/>
      <c r="AN7" s="1536"/>
      <c r="AO7" s="1176"/>
      <c r="AP7" s="1173"/>
      <c r="AQ7" s="1174"/>
      <c r="AR7" s="1174"/>
      <c r="AS7" s="1174"/>
      <c r="AT7" s="1174"/>
      <c r="AU7" s="1174"/>
      <c r="AV7" s="1174"/>
      <c r="AW7" s="1174"/>
      <c r="AX7" s="1174"/>
      <c r="AY7" s="1175"/>
    </row>
    <row r="8" spans="1:256" ht="9" customHeight="1">
      <c r="A8" s="1169"/>
      <c r="B8" s="1177"/>
      <c r="G8" s="1178"/>
      <c r="H8" s="1178"/>
      <c r="O8" s="1175"/>
      <c r="P8" s="1175"/>
      <c r="Q8" s="1175"/>
      <c r="R8" s="1175"/>
      <c r="S8" s="1175"/>
      <c r="T8" s="1175"/>
      <c r="U8" s="1175"/>
      <c r="V8" s="1175"/>
      <c r="AG8" s="1536"/>
      <c r="AH8" s="1536"/>
      <c r="AI8" s="1536"/>
      <c r="AJ8" s="1536"/>
      <c r="AK8" s="1536"/>
      <c r="AL8" s="1536"/>
      <c r="AM8" s="1536"/>
      <c r="AN8" s="1536"/>
      <c r="AO8" s="1174"/>
      <c r="AP8" s="1173"/>
      <c r="AQ8" s="1174"/>
      <c r="AR8" s="1174"/>
      <c r="AS8" s="1174"/>
      <c r="AT8" s="1174"/>
      <c r="AU8" s="1174"/>
      <c r="AV8" s="1174"/>
      <c r="AW8" s="1174"/>
      <c r="AX8" s="1174"/>
      <c r="AY8" s="1175"/>
    </row>
    <row r="9" spans="1:256" ht="15.75" customHeight="1">
      <c r="A9" s="1169"/>
      <c r="B9" s="1177"/>
      <c r="G9" s="1178"/>
      <c r="H9" s="1178"/>
      <c r="M9" s="1179"/>
      <c r="N9" s="1179"/>
      <c r="O9" s="164"/>
      <c r="P9" s="164"/>
      <c r="Q9" s="164"/>
      <c r="R9" s="164"/>
      <c r="S9" s="164"/>
      <c r="T9" s="164"/>
      <c r="U9" s="164"/>
      <c r="V9" s="164"/>
      <c r="W9" s="164"/>
      <c r="X9" s="164"/>
      <c r="Y9" s="164"/>
      <c r="Z9" s="164"/>
      <c r="AA9" s="164"/>
      <c r="AB9" s="164"/>
      <c r="AC9" s="164"/>
      <c r="AD9" s="164"/>
      <c r="AE9" s="164"/>
      <c r="AF9" s="1507"/>
      <c r="AG9" s="1507"/>
      <c r="AH9" s="1180" t="s">
        <v>48</v>
      </c>
      <c r="AI9" s="1507"/>
      <c r="AJ9" s="1507"/>
      <c r="AK9" s="1180" t="s">
        <v>852</v>
      </c>
      <c r="AL9" s="1507"/>
      <c r="AM9" s="1507"/>
      <c r="AN9" s="1180" t="s">
        <v>853</v>
      </c>
      <c r="AO9" s="1174"/>
      <c r="AP9" s="1173"/>
      <c r="AQ9" s="1174"/>
      <c r="AR9" s="1174"/>
      <c r="AS9" s="1174"/>
      <c r="AT9" s="1174"/>
      <c r="AU9" s="1174"/>
      <c r="AV9" s="1174"/>
      <c r="AW9" s="1174"/>
      <c r="AX9" s="1174"/>
      <c r="AY9" s="1175"/>
    </row>
    <row r="10" spans="1:256" ht="19.5" customHeight="1">
      <c r="A10" s="1169"/>
      <c r="B10" s="1181"/>
      <c r="C10" s="1182" t="str">
        <f>TEXT(IF(★マスタシート!$H$6="","                    ",★マスタシート!$H$6),"@ 御中")</f>
        <v>日本基督教団名古屋中央教会 御中</v>
      </c>
      <c r="D10" s="1183"/>
      <c r="E10" s="1183"/>
      <c r="F10" s="1183"/>
      <c r="G10" s="1183"/>
      <c r="H10" s="1183"/>
      <c r="I10" s="1183"/>
      <c r="J10" s="1183"/>
      <c r="K10" s="1183"/>
      <c r="L10" s="1183"/>
      <c r="M10" s="1183"/>
      <c r="N10" s="1183"/>
      <c r="O10" s="1183"/>
      <c r="P10" s="1184"/>
      <c r="Q10" s="1183"/>
      <c r="R10" s="164"/>
      <c r="S10" s="164"/>
      <c r="T10" s="164"/>
      <c r="U10" s="164"/>
      <c r="V10" s="164"/>
      <c r="W10" s="164"/>
      <c r="X10" s="164"/>
      <c r="Y10" s="164"/>
      <c r="Z10" s="164"/>
      <c r="AA10" s="1185"/>
      <c r="AB10" s="1185"/>
      <c r="AC10" s="1185"/>
      <c r="AD10" s="1185"/>
      <c r="AE10" s="1185"/>
      <c r="AF10" s="1185"/>
      <c r="AG10" s="1185"/>
      <c r="AH10" s="1185"/>
      <c r="AI10" s="1185"/>
      <c r="AJ10" s="1185"/>
      <c r="AK10" s="1185"/>
      <c r="AL10" s="1185"/>
      <c r="AM10" s="1185"/>
      <c r="AN10" s="1185"/>
      <c r="AO10" s="1174"/>
      <c r="AP10" s="1173"/>
      <c r="AQ10" s="1174"/>
      <c r="AR10" s="1174"/>
      <c r="AS10" s="1174"/>
      <c r="AT10" s="1174"/>
      <c r="AU10" s="1174"/>
      <c r="AV10" s="1174"/>
      <c r="AW10" s="1174"/>
      <c r="AX10" s="1174"/>
      <c r="AY10" s="1175"/>
    </row>
    <row r="11" spans="1:256" ht="13.5" customHeight="1">
      <c r="A11" s="1169"/>
      <c r="B11" s="1181"/>
      <c r="C11" s="1186"/>
      <c r="D11" s="1186"/>
      <c r="E11" s="1186"/>
      <c r="F11" s="1186"/>
      <c r="G11" s="1186"/>
      <c r="H11" s="1186"/>
      <c r="I11" s="1186"/>
      <c r="J11" s="1186"/>
      <c r="K11" s="1186"/>
      <c r="L11" s="1186"/>
      <c r="M11" s="1186"/>
      <c r="N11" s="1186"/>
      <c r="O11" s="1186"/>
      <c r="P11" s="1186"/>
      <c r="Q11" s="1186"/>
      <c r="R11" s="1186"/>
      <c r="S11" s="1186"/>
      <c r="T11" s="1186"/>
      <c r="U11" s="1186"/>
      <c r="V11" s="1186"/>
      <c r="W11" s="1186"/>
      <c r="X11" s="1186"/>
      <c r="Y11" s="1186"/>
      <c r="Z11" s="1186"/>
      <c r="AA11" s="1533" t="str">
        <f>IF(★マスタシート!$AO$58=1,★マスタシート!$D$30,★マスタシート!$X$30)</f>
        <v>西日本電信電話株式会社</v>
      </c>
      <c r="AB11" s="1533"/>
      <c r="AC11" s="1533"/>
      <c r="AD11" s="1533"/>
      <c r="AE11" s="1533"/>
      <c r="AF11" s="1533"/>
      <c r="AG11" s="1533"/>
      <c r="AH11" s="1533"/>
      <c r="AI11" s="1533"/>
      <c r="AJ11" s="1533"/>
      <c r="AK11" s="1533"/>
      <c r="AL11" s="1533"/>
      <c r="AM11" s="1533"/>
      <c r="AN11" s="1533"/>
      <c r="AO11" s="1174"/>
      <c r="AP11" s="1173"/>
      <c r="AQ11" s="1174"/>
      <c r="AR11" s="1174"/>
      <c r="AS11" s="1174"/>
      <c r="AT11" s="1174"/>
      <c r="AU11" s="1174"/>
      <c r="AV11" s="1174"/>
      <c r="AW11" s="1174"/>
      <c r="AX11" s="1174"/>
      <c r="AY11" s="1175"/>
    </row>
    <row r="12" spans="1:256" s="1189" customFormat="1" ht="13.5" customHeight="1">
      <c r="A12" s="1187"/>
      <c r="B12" s="1188"/>
      <c r="AA12" s="1533" t="str">
        <f>IF(★マスタシート!$AO$58=1,★マスタシート!$D$31,★マスタシート!$X$31)</f>
        <v>執行役員　東海支店長　安部真弘</v>
      </c>
      <c r="AB12" s="1533"/>
      <c r="AC12" s="1533"/>
      <c r="AD12" s="1533"/>
      <c r="AE12" s="1533"/>
      <c r="AF12" s="1533"/>
      <c r="AG12" s="1533"/>
      <c r="AH12" s="1533"/>
      <c r="AI12" s="1533"/>
      <c r="AJ12" s="1533"/>
      <c r="AK12" s="1533"/>
      <c r="AL12" s="1533"/>
      <c r="AM12" s="1533"/>
      <c r="AN12" s="1533"/>
      <c r="AO12" s="1190"/>
      <c r="AP12" s="1191"/>
      <c r="AQ12" s="1190"/>
      <c r="AR12" s="1190"/>
      <c r="AS12" s="1190"/>
      <c r="AT12" s="1190"/>
      <c r="AU12" s="1190"/>
      <c r="AV12" s="1190"/>
      <c r="AW12" s="1190"/>
      <c r="AX12" s="1190"/>
      <c r="AZ12" s="1192"/>
      <c r="BA12" s="1192"/>
      <c r="BB12" s="1192"/>
      <c r="BC12" s="1192"/>
      <c r="BD12" s="1192"/>
      <c r="BE12" s="1192"/>
      <c r="BF12" s="1192"/>
      <c r="BG12" s="1192"/>
      <c r="BH12" s="1192"/>
    </row>
    <row r="13" spans="1:256" ht="9" customHeight="1">
      <c r="A13" s="1169"/>
      <c r="B13" s="1177"/>
      <c r="C13" s="1193"/>
      <c r="G13" s="1178"/>
      <c r="H13" s="1178"/>
      <c r="L13" s="1194"/>
      <c r="M13" s="1194"/>
      <c r="N13" s="115"/>
      <c r="O13" s="1195"/>
      <c r="P13" s="1195"/>
      <c r="Q13" s="1195"/>
      <c r="R13" s="1195"/>
      <c r="S13" s="1195"/>
      <c r="T13" s="1195"/>
      <c r="U13" s="1195"/>
      <c r="V13" s="1195"/>
      <c r="W13" s="1195"/>
      <c r="X13" s="1195"/>
      <c r="Y13" s="1195"/>
      <c r="Z13" s="1195"/>
      <c r="AA13" s="1538">
        <f>IF(★マスタシート!$AO$58=1,★マスタシート!$D$32,★マスタシート!$X$32)</f>
        <v>0</v>
      </c>
      <c r="AB13" s="1538"/>
      <c r="AC13" s="1538"/>
      <c r="AD13" s="1538"/>
      <c r="AE13" s="1538"/>
      <c r="AF13" s="1538"/>
      <c r="AG13" s="1538"/>
      <c r="AH13" s="1538"/>
      <c r="AI13" s="1538"/>
      <c r="AJ13" s="1538"/>
      <c r="AK13" s="1538"/>
      <c r="AL13" s="1538"/>
      <c r="AM13" s="1538"/>
      <c r="AN13" s="1538"/>
      <c r="AO13" s="1174"/>
      <c r="AP13" s="1173"/>
      <c r="AQ13" s="1174"/>
      <c r="AR13" s="1174"/>
      <c r="AS13" s="1174"/>
      <c r="AT13" s="1174"/>
      <c r="AU13" s="1174"/>
      <c r="AV13" s="1174"/>
      <c r="AW13" s="1174"/>
      <c r="AX13" s="1174"/>
      <c r="AY13" s="1175"/>
    </row>
    <row r="14" spans="1:256" ht="13.5" customHeight="1">
      <c r="A14" s="1169"/>
      <c r="B14" s="1177"/>
      <c r="C14" s="115"/>
      <c r="G14" s="1178"/>
      <c r="H14" s="1178"/>
      <c r="L14" s="1196"/>
      <c r="M14" s="1195"/>
      <c r="N14" s="115"/>
      <c r="O14" s="1195"/>
      <c r="P14" s="1195"/>
      <c r="Q14" s="1195"/>
      <c r="R14" s="1195"/>
      <c r="S14" s="1195"/>
      <c r="T14" s="1195"/>
      <c r="U14" s="1195"/>
      <c r="V14" s="1195"/>
      <c r="W14" s="1195"/>
      <c r="X14" s="1195"/>
      <c r="Y14" s="1195"/>
      <c r="Z14" s="1195"/>
      <c r="AA14" s="1539" t="str">
        <f>IF(★マスタシート!$AO$58=1,★マスタシート!$D$33,★マスタシート!$X$33)</f>
        <v>【販売担当会社】</v>
      </c>
      <c r="AB14" s="1539"/>
      <c r="AC14" s="1539"/>
      <c r="AD14" s="1539"/>
      <c r="AE14" s="1539"/>
      <c r="AF14" s="1539"/>
      <c r="AG14" s="1539"/>
      <c r="AH14" s="1539"/>
      <c r="AI14" s="1539"/>
      <c r="AJ14" s="1539"/>
      <c r="AK14" s="1539"/>
      <c r="AL14" s="1539"/>
      <c r="AM14" s="1539"/>
      <c r="AN14" s="1539"/>
      <c r="AO14" s="1174"/>
      <c r="AP14" s="1173"/>
      <c r="AQ14" s="1174"/>
      <c r="AR14" s="1174"/>
      <c r="AS14" s="1174"/>
      <c r="AT14" s="1174"/>
      <c r="AU14" s="1174"/>
      <c r="AV14" s="1174"/>
      <c r="AW14" s="1174"/>
      <c r="AX14" s="1174"/>
      <c r="AY14" s="1175"/>
    </row>
    <row r="15" spans="1:256" s="115" customFormat="1" ht="7.5" customHeight="1">
      <c r="A15" s="1197"/>
      <c r="B15" s="159"/>
      <c r="G15" s="1198"/>
      <c r="H15" s="1198"/>
      <c r="L15" s="1196"/>
      <c r="M15" s="1195"/>
      <c r="O15" s="1195"/>
      <c r="P15" s="1195"/>
      <c r="Q15" s="1195"/>
      <c r="R15" s="1195"/>
      <c r="S15" s="1195"/>
      <c r="T15" s="1195"/>
      <c r="U15" s="1195"/>
      <c r="V15" s="1195"/>
      <c r="W15" s="1195"/>
      <c r="X15" s="1195"/>
      <c r="Y15" s="1195"/>
      <c r="Z15" s="1195"/>
      <c r="AA15" s="1540" t="str">
        <f>IF(★マスタシート!$AO$58=1,★マスタシート!$D$34,★マスタシート!$X$34)</f>
        <v>NTT西日本ビジネスフロント株式会社</v>
      </c>
      <c r="AB15" s="1540"/>
      <c r="AC15" s="1540"/>
      <c r="AD15" s="1540"/>
      <c r="AE15" s="1540"/>
      <c r="AF15" s="1540"/>
      <c r="AG15" s="1540"/>
      <c r="AH15" s="1540"/>
      <c r="AI15" s="1540"/>
      <c r="AJ15" s="1540"/>
      <c r="AK15" s="1540"/>
      <c r="AL15" s="1540"/>
      <c r="AM15" s="1540"/>
      <c r="AN15" s="1540"/>
      <c r="AO15" s="141"/>
      <c r="AP15" s="1199"/>
      <c r="AQ15" s="141"/>
      <c r="AR15" s="141"/>
      <c r="AS15" s="141"/>
      <c r="AT15" s="141"/>
      <c r="AU15" s="141"/>
      <c r="AV15" s="141"/>
      <c r="AW15" s="141"/>
      <c r="AX15" s="141"/>
      <c r="AY15" s="164"/>
    </row>
    <row r="16" spans="1:256" s="115" customFormat="1" ht="11.25" customHeight="1">
      <c r="A16" s="1197"/>
      <c r="B16" s="159"/>
      <c r="C16" s="1541" t="s">
        <v>500</v>
      </c>
      <c r="D16" s="1542"/>
      <c r="E16" s="1547" t="str">
        <f>★マスタシート!$BF$25</f>
        <v>Smart Netcommunity αZX 新設工事一式</v>
      </c>
      <c r="F16" s="1548"/>
      <c r="G16" s="1548"/>
      <c r="H16" s="1548"/>
      <c r="I16" s="1548"/>
      <c r="J16" s="1548"/>
      <c r="K16" s="1548"/>
      <c r="L16" s="1548"/>
      <c r="M16" s="1548"/>
      <c r="N16" s="1548"/>
      <c r="O16" s="1548"/>
      <c r="P16" s="1548"/>
      <c r="Q16" s="1548"/>
      <c r="R16" s="1548"/>
      <c r="S16" s="1549"/>
      <c r="T16" s="1200"/>
      <c r="AA16" s="1540"/>
      <c r="AB16" s="1540"/>
      <c r="AC16" s="1540"/>
      <c r="AD16" s="1540"/>
      <c r="AE16" s="1540"/>
      <c r="AF16" s="1540"/>
      <c r="AG16" s="1540"/>
      <c r="AH16" s="1540"/>
      <c r="AI16" s="1540"/>
      <c r="AJ16" s="1540"/>
      <c r="AK16" s="1540"/>
      <c r="AL16" s="1540"/>
      <c r="AM16" s="1540"/>
      <c r="AN16" s="1540"/>
      <c r="AO16" s="1201"/>
      <c r="AP16" s="1202"/>
      <c r="AQ16" s="1201"/>
      <c r="AR16" s="141"/>
      <c r="AS16" s="141"/>
      <c r="AT16" s="141"/>
      <c r="AU16" s="141"/>
      <c r="AV16" s="141"/>
      <c r="AW16" s="141"/>
      <c r="AX16" s="141"/>
      <c r="AY16" s="164"/>
    </row>
    <row r="17" spans="1:51" s="115" customFormat="1" ht="3.75" customHeight="1">
      <c r="A17" s="1197"/>
      <c r="B17" s="159"/>
      <c r="C17" s="1543"/>
      <c r="D17" s="1544"/>
      <c r="E17" s="1550"/>
      <c r="F17" s="1551"/>
      <c r="G17" s="1551"/>
      <c r="H17" s="1551"/>
      <c r="I17" s="1551"/>
      <c r="J17" s="1551"/>
      <c r="K17" s="1551"/>
      <c r="L17" s="1551"/>
      <c r="M17" s="1551"/>
      <c r="N17" s="1551"/>
      <c r="O17" s="1551"/>
      <c r="P17" s="1551"/>
      <c r="Q17" s="1551"/>
      <c r="R17" s="1551"/>
      <c r="S17" s="1552"/>
      <c r="T17" s="1200"/>
      <c r="U17" s="138"/>
      <c r="V17" s="138"/>
      <c r="W17" s="138"/>
      <c r="X17" s="138"/>
      <c r="Y17" s="138"/>
      <c r="Z17" s="138"/>
      <c r="AA17" s="1533" t="str">
        <f>IF(★マスタシート!$AO$58=1,★マスタシート!$D$36,★マスタシート!$X$36)</f>
        <v>名古屋支店　名古屋中央営業所</v>
      </c>
      <c r="AB17" s="1533"/>
      <c r="AC17" s="1533"/>
      <c r="AD17" s="1533"/>
      <c r="AE17" s="1533"/>
      <c r="AF17" s="1533"/>
      <c r="AG17" s="1533"/>
      <c r="AH17" s="1533"/>
      <c r="AI17" s="1533"/>
      <c r="AJ17" s="1533"/>
      <c r="AK17" s="1533"/>
      <c r="AL17" s="1533"/>
      <c r="AM17" s="1533"/>
      <c r="AN17" s="1533"/>
      <c r="AO17" s="1201"/>
      <c r="AP17" s="1202"/>
      <c r="AQ17" s="1201"/>
      <c r="AR17" s="141"/>
      <c r="AS17" s="141"/>
      <c r="AT17" s="141"/>
      <c r="AU17" s="141"/>
      <c r="AV17" s="141"/>
      <c r="AW17" s="141"/>
      <c r="AX17" s="141"/>
      <c r="AY17" s="164"/>
    </row>
    <row r="18" spans="1:51" s="115" customFormat="1" ht="13.5" customHeight="1">
      <c r="A18" s="1197"/>
      <c r="B18" s="159"/>
      <c r="C18" s="1543"/>
      <c r="D18" s="1544"/>
      <c r="E18" s="1550"/>
      <c r="F18" s="1551"/>
      <c r="G18" s="1551"/>
      <c r="H18" s="1551"/>
      <c r="I18" s="1551"/>
      <c r="J18" s="1551"/>
      <c r="K18" s="1551"/>
      <c r="L18" s="1551"/>
      <c r="M18" s="1551"/>
      <c r="N18" s="1551"/>
      <c r="O18" s="1551"/>
      <c r="P18" s="1551"/>
      <c r="Q18" s="1551"/>
      <c r="R18" s="1551"/>
      <c r="S18" s="1552"/>
      <c r="T18" s="1200"/>
      <c r="AA18" s="1533"/>
      <c r="AB18" s="1533"/>
      <c r="AC18" s="1533"/>
      <c r="AD18" s="1533"/>
      <c r="AE18" s="1533"/>
      <c r="AF18" s="1533"/>
      <c r="AG18" s="1533"/>
      <c r="AH18" s="1533"/>
      <c r="AI18" s="1533"/>
      <c r="AJ18" s="1533"/>
      <c r="AK18" s="1533"/>
      <c r="AL18" s="1533"/>
      <c r="AM18" s="1533"/>
      <c r="AN18" s="1533"/>
      <c r="AO18" s="1203"/>
      <c r="AP18" s="1204"/>
      <c r="AQ18" s="141"/>
      <c r="AR18" s="141"/>
      <c r="AS18" s="141"/>
      <c r="AT18" s="141"/>
      <c r="AU18" s="141"/>
      <c r="AV18" s="141"/>
      <c r="AW18" s="141"/>
      <c r="AX18" s="141"/>
      <c r="AY18" s="164"/>
    </row>
    <row r="19" spans="1:51" s="115" customFormat="1" ht="3.75" customHeight="1">
      <c r="A19" s="1197"/>
      <c r="B19" s="159"/>
      <c r="C19" s="1543"/>
      <c r="D19" s="1544"/>
      <c r="E19" s="1550"/>
      <c r="F19" s="1551"/>
      <c r="G19" s="1551"/>
      <c r="H19" s="1551"/>
      <c r="I19" s="1551"/>
      <c r="J19" s="1551"/>
      <c r="K19" s="1551"/>
      <c r="L19" s="1551"/>
      <c r="M19" s="1551"/>
      <c r="N19" s="1551"/>
      <c r="O19" s="1551"/>
      <c r="P19" s="1551"/>
      <c r="Q19" s="1551"/>
      <c r="R19" s="1551"/>
      <c r="S19" s="1552"/>
      <c r="T19" s="1200"/>
      <c r="W19" s="1195"/>
      <c r="X19" s="1195"/>
      <c r="Y19" s="1195"/>
      <c r="Z19" s="1195"/>
      <c r="AA19" s="1556">
        <f>IF(★マスタシート!$AO$58=1,★マスタシート!$D$38,★マスタシート!$X$38)</f>
        <v>0</v>
      </c>
      <c r="AB19" s="1556"/>
      <c r="AC19" s="1556"/>
      <c r="AD19" s="1556"/>
      <c r="AE19" s="1556"/>
      <c r="AF19" s="1556"/>
      <c r="AG19" s="1556"/>
      <c r="AH19" s="1556"/>
      <c r="AI19" s="1556"/>
      <c r="AJ19" s="1556"/>
      <c r="AK19" s="1556"/>
      <c r="AL19" s="1556"/>
      <c r="AM19" s="1556"/>
      <c r="AN19" s="1556"/>
      <c r="AO19" s="141"/>
      <c r="AP19" s="1199"/>
      <c r="AQ19" s="141"/>
      <c r="AR19" s="141"/>
      <c r="AS19" s="141"/>
      <c r="AT19" s="141"/>
      <c r="AU19" s="141"/>
      <c r="AV19" s="141"/>
      <c r="AW19" s="141"/>
      <c r="AX19" s="141"/>
      <c r="AY19" s="164"/>
    </row>
    <row r="20" spans="1:51" s="115" customFormat="1" ht="11.25" customHeight="1">
      <c r="A20" s="1197"/>
      <c r="B20" s="159"/>
      <c r="C20" s="1545"/>
      <c r="D20" s="1546"/>
      <c r="E20" s="1553"/>
      <c r="F20" s="1554"/>
      <c r="G20" s="1554"/>
      <c r="H20" s="1554"/>
      <c r="I20" s="1554"/>
      <c r="J20" s="1554"/>
      <c r="K20" s="1554"/>
      <c r="L20" s="1554"/>
      <c r="M20" s="1554"/>
      <c r="N20" s="1554"/>
      <c r="O20" s="1554"/>
      <c r="P20" s="1554"/>
      <c r="Q20" s="1554"/>
      <c r="R20" s="1554"/>
      <c r="S20" s="1555"/>
      <c r="T20" s="1200"/>
      <c r="W20" s="1195"/>
      <c r="X20" s="1195"/>
      <c r="Y20" s="1195"/>
      <c r="Z20" s="1195"/>
      <c r="AA20" s="1557" t="str">
        <f>IF(★マスタシート!$AO$58=1,★マスタシート!$D$39,★マスタシート!$X$39)</f>
        <v>〒460-0004</v>
      </c>
      <c r="AB20" s="1557"/>
      <c r="AC20" s="1557"/>
      <c r="AD20" s="1557"/>
      <c r="AE20" s="1557"/>
      <c r="AF20" s="1557"/>
      <c r="AG20" s="1557"/>
      <c r="AH20" s="1557"/>
      <c r="AI20" s="1557"/>
      <c r="AJ20" s="1557"/>
      <c r="AK20" s="1557"/>
      <c r="AL20" s="1557"/>
      <c r="AM20" s="1557"/>
      <c r="AN20" s="1557"/>
      <c r="AO20" s="141"/>
      <c r="AP20" s="1199"/>
      <c r="AQ20" s="141"/>
      <c r="AR20" s="141"/>
      <c r="AS20" s="141"/>
      <c r="AT20" s="141"/>
      <c r="AU20" s="141"/>
      <c r="AV20" s="141"/>
      <c r="AW20" s="141"/>
      <c r="AX20" s="141"/>
      <c r="AY20" s="164"/>
    </row>
    <row r="21" spans="1:51" s="115" customFormat="1" ht="4.5" customHeight="1">
      <c r="A21" s="1197"/>
      <c r="B21" s="159"/>
      <c r="K21" s="1205"/>
      <c r="L21" s="138"/>
      <c r="M21" s="138"/>
      <c r="O21" s="1195"/>
      <c r="P21" s="1195"/>
      <c r="Q21" s="1195"/>
      <c r="R21" s="1195"/>
      <c r="S21" s="1195"/>
      <c r="T21" s="1195"/>
      <c r="U21" s="1195"/>
      <c r="V21" s="1195"/>
      <c r="W21" s="1195"/>
      <c r="X21" s="1195"/>
      <c r="Y21" s="1195"/>
      <c r="Z21" s="1195"/>
      <c r="AA21" s="1557"/>
      <c r="AB21" s="1557"/>
      <c r="AC21" s="1557"/>
      <c r="AD21" s="1557"/>
      <c r="AE21" s="1557"/>
      <c r="AF21" s="1557"/>
      <c r="AG21" s="1557"/>
      <c r="AH21" s="1557"/>
      <c r="AI21" s="1557"/>
      <c r="AJ21" s="1557"/>
      <c r="AK21" s="1557"/>
      <c r="AL21" s="1557"/>
      <c r="AM21" s="1557"/>
      <c r="AN21" s="1557"/>
      <c r="AO21" s="141"/>
      <c r="AP21" s="1199"/>
      <c r="AQ21" s="141"/>
      <c r="AR21" s="141"/>
      <c r="AS21" s="141"/>
      <c r="AT21" s="141"/>
      <c r="AU21" s="1206"/>
      <c r="AV21" s="141"/>
      <c r="AW21" s="141"/>
      <c r="AX21" s="141"/>
      <c r="AY21" s="164"/>
    </row>
    <row r="22" spans="1:51" s="115" customFormat="1" ht="13.5" customHeight="1">
      <c r="A22" s="1197"/>
      <c r="B22" s="159"/>
      <c r="C22" s="1524"/>
      <c r="D22" s="1524"/>
      <c r="E22" s="1524"/>
      <c r="F22" s="1524"/>
      <c r="G22" s="134"/>
      <c r="H22" s="1525"/>
      <c r="I22" s="1525"/>
      <c r="J22" s="1525"/>
      <c r="K22" s="1525"/>
      <c r="L22" s="1525"/>
      <c r="M22" s="1525"/>
      <c r="N22" s="1525"/>
      <c r="O22" s="1525"/>
      <c r="P22" s="1525"/>
      <c r="Q22" s="1525"/>
      <c r="R22" s="1525"/>
      <c r="S22" s="1525"/>
      <c r="T22" s="1525"/>
      <c r="U22" s="1195"/>
      <c r="V22" s="1195"/>
      <c r="W22" s="1195"/>
      <c r="X22" s="1195"/>
      <c r="Y22" s="1195"/>
      <c r="Z22" s="1195"/>
      <c r="AA22" s="1537" t="str">
        <f>IF(★マスタシート!$AO$58=1,★マスタシート!$D$41,★マスタシート!$X$41)</f>
        <v>名古屋市中区新栄町2-10 NTT栄ビル西館</v>
      </c>
      <c r="AB22" s="1537"/>
      <c r="AC22" s="1537"/>
      <c r="AD22" s="1537"/>
      <c r="AE22" s="1537"/>
      <c r="AF22" s="1537"/>
      <c r="AG22" s="1537"/>
      <c r="AH22" s="1537"/>
      <c r="AI22" s="1537"/>
      <c r="AJ22" s="1537"/>
      <c r="AK22" s="1537"/>
      <c r="AL22" s="1537"/>
      <c r="AM22" s="1537"/>
      <c r="AN22" s="1537"/>
      <c r="AO22" s="141"/>
      <c r="AP22" s="1199"/>
      <c r="AQ22" s="141"/>
      <c r="AR22" s="141"/>
      <c r="AS22" s="141"/>
      <c r="AT22" s="141"/>
      <c r="AU22" s="141"/>
      <c r="AV22" s="141"/>
      <c r="AW22" s="141"/>
      <c r="AX22" s="141"/>
      <c r="AY22" s="164"/>
    </row>
    <row r="23" spans="1:51" s="115" customFormat="1" ht="13.5" customHeight="1">
      <c r="A23" s="1197"/>
      <c r="B23" s="159"/>
      <c r="C23" s="1524"/>
      <c r="D23" s="1524"/>
      <c r="E23" s="1524"/>
      <c r="F23" s="1524"/>
      <c r="G23" s="134"/>
      <c r="H23" s="1525"/>
      <c r="I23" s="1525"/>
      <c r="J23" s="1525"/>
      <c r="K23" s="1525"/>
      <c r="L23" s="1525"/>
      <c r="M23" s="1525"/>
      <c r="N23" s="1525"/>
      <c r="O23" s="1525"/>
      <c r="P23" s="1525"/>
      <c r="Q23" s="1525"/>
      <c r="R23" s="1525"/>
      <c r="S23" s="1525"/>
      <c r="T23" s="1525"/>
      <c r="U23" s="1195"/>
      <c r="V23" s="1195"/>
      <c r="W23" s="1195"/>
      <c r="X23" s="1195"/>
      <c r="Y23" s="1195"/>
      <c r="Z23" s="1195"/>
      <c r="AA23" s="1533" t="str">
        <f>IF(★マスタシート!$AO$58=1,★マスタシート!$D$42,★マスタシート!$X$42)</f>
        <v>TEL  052-387-6261  FAX  052-387-6260</v>
      </c>
      <c r="AB23" s="1533"/>
      <c r="AC23" s="1533"/>
      <c r="AD23" s="1533"/>
      <c r="AE23" s="1533"/>
      <c r="AF23" s="1533"/>
      <c r="AG23" s="1533"/>
      <c r="AH23" s="1533"/>
      <c r="AI23" s="1533"/>
      <c r="AJ23" s="1533"/>
      <c r="AK23" s="1533"/>
      <c r="AL23" s="1533"/>
      <c r="AM23" s="1533"/>
      <c r="AN23" s="1533"/>
      <c r="AO23" s="141"/>
      <c r="AP23" s="1199"/>
      <c r="AQ23" s="141"/>
      <c r="AR23" s="141"/>
      <c r="AS23" s="141"/>
      <c r="AT23" s="141"/>
      <c r="AU23" s="141"/>
      <c r="AV23" s="141"/>
      <c r="AW23" s="141"/>
      <c r="AX23" s="141"/>
      <c r="AY23" s="164"/>
    </row>
    <row r="24" spans="1:51" s="115" customFormat="1" ht="14.25" customHeight="1">
      <c r="A24" s="1197"/>
      <c r="B24" s="159"/>
      <c r="C24" s="1524"/>
      <c r="D24" s="1524"/>
      <c r="E24" s="1524"/>
      <c r="F24" s="1524"/>
      <c r="G24" s="134"/>
      <c r="H24" s="1525"/>
      <c r="I24" s="1525"/>
      <c r="J24" s="1525"/>
      <c r="K24" s="1525"/>
      <c r="L24" s="1525"/>
      <c r="M24" s="1525"/>
      <c r="N24" s="1525"/>
      <c r="O24" s="1525"/>
      <c r="P24" s="1525"/>
      <c r="Q24" s="1525"/>
      <c r="R24" s="1525"/>
      <c r="S24" s="1525"/>
      <c r="T24" s="1525"/>
      <c r="U24" s="1207"/>
      <c r="V24" s="1207"/>
      <c r="W24" s="1208"/>
      <c r="X24" s="1208"/>
      <c r="Y24" s="1208"/>
      <c r="Z24" s="1208"/>
      <c r="AA24" s="1209"/>
      <c r="AB24" s="1209"/>
      <c r="AC24" s="1209"/>
      <c r="AD24" s="1209"/>
      <c r="AE24" s="1209"/>
      <c r="AF24" s="1526" t="str">
        <f>IF(★マスタシート!$AO$58=1,★マスタシート!$I$43,★マスタシート!$AC$43)</f>
        <v>担 当　　　  吉田　和生</v>
      </c>
      <c r="AG24" s="1526"/>
      <c r="AH24" s="1526"/>
      <c r="AI24" s="1526"/>
      <c r="AJ24" s="1526"/>
      <c r="AK24" s="1526"/>
      <c r="AL24" s="1526"/>
      <c r="AM24" s="1526"/>
      <c r="AN24" s="1526"/>
      <c r="AO24" s="141"/>
      <c r="AP24" s="1199"/>
      <c r="AQ24" s="141"/>
      <c r="AR24" s="141"/>
      <c r="AS24" s="141"/>
      <c r="AT24" s="141"/>
      <c r="AU24" s="141"/>
      <c r="AV24" s="141"/>
      <c r="AW24" s="141"/>
      <c r="AX24" s="141"/>
      <c r="AY24" s="164"/>
    </row>
    <row r="25" spans="1:51" s="115" customFormat="1" ht="6" customHeight="1">
      <c r="A25" s="1197"/>
      <c r="B25" s="159"/>
      <c r="C25" s="1210"/>
      <c r="D25" s="1211"/>
      <c r="E25" s="1211"/>
      <c r="F25" s="1211"/>
      <c r="G25" s="1211"/>
      <c r="H25" s="1211"/>
      <c r="I25" s="1211"/>
      <c r="J25" s="1211"/>
      <c r="L25" s="1196"/>
      <c r="M25" s="1196"/>
      <c r="N25" s="1207"/>
      <c r="O25" s="1207"/>
      <c r="P25" s="1207"/>
      <c r="Q25" s="1207"/>
      <c r="R25" s="1207"/>
      <c r="S25" s="1207"/>
      <c r="T25" s="1207"/>
      <c r="U25" s="1207"/>
      <c r="V25" s="1207"/>
      <c r="W25" s="1208"/>
      <c r="X25" s="1208"/>
      <c r="Y25" s="1208"/>
      <c r="Z25" s="1208"/>
      <c r="AA25" s="1209"/>
      <c r="AB25" s="1209"/>
      <c r="AC25" s="1209"/>
      <c r="AD25" s="1209"/>
      <c r="AE25" s="1209"/>
      <c r="AF25" s="1526"/>
      <c r="AG25" s="1526"/>
      <c r="AH25" s="1526"/>
      <c r="AI25" s="1526"/>
      <c r="AJ25" s="1526"/>
      <c r="AK25" s="1526"/>
      <c r="AL25" s="1526"/>
      <c r="AM25" s="1526"/>
      <c r="AN25" s="1526"/>
      <c r="AO25" s="141"/>
      <c r="AP25" s="1199"/>
      <c r="AQ25" s="141"/>
      <c r="AR25" s="141"/>
      <c r="AS25" s="141"/>
      <c r="AT25" s="141"/>
      <c r="AU25" s="141"/>
      <c r="AV25" s="141"/>
      <c r="AW25" s="141"/>
      <c r="AX25" s="141"/>
      <c r="AY25" s="164"/>
    </row>
    <row r="26" spans="1:51" s="115" customFormat="1" ht="14.25">
      <c r="A26" s="1197"/>
      <c r="B26" s="159"/>
      <c r="C26" s="115" t="s">
        <v>854</v>
      </c>
      <c r="E26" s="138"/>
      <c r="I26" s="1211"/>
      <c r="J26" s="1211"/>
      <c r="L26" s="1196"/>
      <c r="M26" s="1196"/>
      <c r="N26" s="1207"/>
      <c r="O26" s="1207"/>
      <c r="P26" s="1207"/>
      <c r="Q26" s="1207"/>
      <c r="R26" s="1207"/>
      <c r="S26" s="1207"/>
      <c r="T26" s="1207"/>
      <c r="U26" s="1207"/>
      <c r="V26" s="1207"/>
      <c r="W26" s="1208"/>
      <c r="X26" s="1208"/>
      <c r="Y26" s="1208"/>
      <c r="Z26" s="1208"/>
      <c r="AA26" s="1208"/>
      <c r="AB26" s="1208"/>
      <c r="AC26" s="1208"/>
      <c r="AD26" s="1208"/>
      <c r="AE26" s="1208"/>
      <c r="AF26" s="1208"/>
      <c r="AG26" s="1208"/>
      <c r="AH26" s="1208"/>
      <c r="AI26" s="1208"/>
      <c r="AJ26" s="1208"/>
      <c r="AK26" s="1208"/>
      <c r="AL26" s="1208"/>
      <c r="AM26" s="1208"/>
      <c r="AN26" s="1208"/>
      <c r="AO26" s="141"/>
      <c r="AP26" s="1199"/>
      <c r="AQ26" s="141"/>
      <c r="AR26" s="141"/>
      <c r="AS26" s="141"/>
      <c r="AT26" s="141"/>
      <c r="AU26" s="141"/>
      <c r="AV26" s="141"/>
      <c r="AW26" s="141"/>
      <c r="AX26" s="141"/>
      <c r="AY26" s="164"/>
    </row>
    <row r="27" spans="1:51" s="115" customFormat="1" ht="16.5" customHeight="1">
      <c r="A27" s="1197"/>
      <c r="B27" s="159"/>
      <c r="C27" s="115" t="s">
        <v>855</v>
      </c>
      <c r="E27" s="138"/>
      <c r="I27" s="1211"/>
      <c r="J27" s="1211"/>
      <c r="L27" s="1196"/>
      <c r="M27" s="1196"/>
      <c r="N27" s="1207"/>
      <c r="O27" s="1207"/>
      <c r="P27" s="1207"/>
      <c r="Q27" s="1207"/>
      <c r="R27" s="1207"/>
      <c r="S27" s="1207"/>
      <c r="T27" s="1207"/>
      <c r="U27" s="1207"/>
      <c r="V27" s="1207"/>
      <c r="W27" s="1212"/>
      <c r="X27" s="1212"/>
      <c r="Y27" s="1212"/>
      <c r="Z27" s="1212"/>
      <c r="AA27" s="1212"/>
      <c r="AB27" s="1212"/>
      <c r="AC27" s="1212"/>
      <c r="AD27" s="1212"/>
      <c r="AE27" s="1208"/>
      <c r="AF27" s="1208"/>
      <c r="AG27" s="1208"/>
      <c r="AH27" s="1208"/>
      <c r="AI27" s="1208"/>
      <c r="AJ27" s="1208"/>
      <c r="AK27" s="1208"/>
      <c r="AL27" s="1208"/>
      <c r="AM27" s="1208"/>
      <c r="AN27" s="1208"/>
      <c r="AO27" s="141"/>
      <c r="AP27" s="1199"/>
      <c r="AQ27" s="141"/>
      <c r="AR27" s="141"/>
      <c r="AS27" s="141"/>
      <c r="AT27" s="141"/>
      <c r="AU27" s="141"/>
      <c r="AV27" s="141"/>
      <c r="AW27" s="141"/>
      <c r="AX27" s="141"/>
      <c r="AY27" s="164"/>
    </row>
    <row r="28" spans="1:51" s="115" customFormat="1" ht="16.5" customHeight="1" thickBot="1">
      <c r="A28" s="1197"/>
      <c r="B28" s="159"/>
      <c r="C28" s="1527" t="s">
        <v>373</v>
      </c>
      <c r="D28" s="1528"/>
      <c r="E28" s="1528"/>
      <c r="F28" s="1528"/>
      <c r="G28" s="1528"/>
      <c r="H28" s="1528"/>
      <c r="I28" s="1528"/>
      <c r="J28" s="1528"/>
      <c r="K28" s="1528"/>
      <c r="L28" s="1528"/>
      <c r="M28" s="1528"/>
      <c r="N28" s="1528"/>
      <c r="O28" s="1528"/>
      <c r="P28" s="1528"/>
      <c r="Q28" s="1528"/>
      <c r="R28" s="1529" t="s">
        <v>375</v>
      </c>
      <c r="S28" s="1530"/>
      <c r="T28" s="1531"/>
      <c r="U28" s="1529" t="s">
        <v>856</v>
      </c>
      <c r="V28" s="1530"/>
      <c r="W28" s="1530"/>
      <c r="X28" s="1530"/>
      <c r="Y28" s="1530"/>
      <c r="Z28" s="1530"/>
      <c r="AA28" s="1529" t="s">
        <v>507</v>
      </c>
      <c r="AB28" s="1530"/>
      <c r="AC28" s="1530"/>
      <c r="AD28" s="1530"/>
      <c r="AE28" s="1530"/>
      <c r="AF28" s="1530"/>
      <c r="AG28" s="1530"/>
      <c r="AH28" s="1530"/>
      <c r="AI28" s="1530"/>
      <c r="AJ28" s="1530"/>
      <c r="AK28" s="1530"/>
      <c r="AL28" s="1530"/>
      <c r="AM28" s="1530"/>
      <c r="AN28" s="1532"/>
      <c r="AO28" s="141"/>
      <c r="AP28" s="1199"/>
      <c r="AQ28" s="141"/>
      <c r="AR28" s="141"/>
      <c r="AS28" s="141"/>
      <c r="AT28" s="141"/>
      <c r="AU28" s="141"/>
      <c r="AV28" s="141"/>
      <c r="AW28" s="141"/>
      <c r="AX28" s="141"/>
      <c r="AY28" s="164"/>
    </row>
    <row r="29" spans="1:51" s="115" customFormat="1" ht="20.45" customHeight="1" thickTop="1">
      <c r="A29" s="1197"/>
      <c r="B29" s="1213"/>
      <c r="C29" s="1518" t="s">
        <v>929</v>
      </c>
      <c r="D29" s="1519"/>
      <c r="E29" s="1519"/>
      <c r="F29" s="1519"/>
      <c r="G29" s="1519"/>
      <c r="H29" s="1519"/>
      <c r="I29" s="1519"/>
      <c r="J29" s="1519"/>
      <c r="K29" s="1519"/>
      <c r="L29" s="1519"/>
      <c r="M29" s="1519"/>
      <c r="N29" s="1519"/>
      <c r="O29" s="1519"/>
      <c r="P29" s="1519"/>
      <c r="Q29" s="1520"/>
      <c r="R29" s="1521">
        <v>1</v>
      </c>
      <c r="S29" s="1522"/>
      <c r="T29" s="1523"/>
      <c r="U29" s="1503"/>
      <c r="V29" s="1504"/>
      <c r="W29" s="1504"/>
      <c r="X29" s="1504"/>
      <c r="Y29" s="1504"/>
      <c r="Z29" s="1505"/>
      <c r="AA29" s="1509"/>
      <c r="AB29" s="1510"/>
      <c r="AC29" s="1510"/>
      <c r="AD29" s="1510"/>
      <c r="AE29" s="1510"/>
      <c r="AF29" s="1510"/>
      <c r="AG29" s="1510"/>
      <c r="AH29" s="1510"/>
      <c r="AI29" s="1510"/>
      <c r="AJ29" s="1510"/>
      <c r="AK29" s="1510"/>
      <c r="AL29" s="1510"/>
      <c r="AM29" s="1510"/>
      <c r="AN29" s="1511"/>
      <c r="AO29" s="1214"/>
      <c r="AP29" s="1199"/>
      <c r="AQ29" s="141"/>
      <c r="AR29" s="141"/>
      <c r="AS29" s="141"/>
      <c r="AT29" s="141"/>
      <c r="AU29" s="141"/>
      <c r="AV29" s="141"/>
      <c r="AW29" s="141"/>
      <c r="AX29" s="141"/>
      <c r="AY29" s="164"/>
    </row>
    <row r="30" spans="1:51" s="115" customFormat="1" ht="20.45" customHeight="1">
      <c r="A30" s="1197"/>
      <c r="B30" s="1213"/>
      <c r="C30" s="1512" t="s">
        <v>931</v>
      </c>
      <c r="D30" s="1513"/>
      <c r="E30" s="1513"/>
      <c r="F30" s="1513"/>
      <c r="G30" s="1513"/>
      <c r="H30" s="1513"/>
      <c r="I30" s="1513"/>
      <c r="J30" s="1513"/>
      <c r="K30" s="1513"/>
      <c r="L30" s="1513"/>
      <c r="M30" s="1513"/>
      <c r="N30" s="1513"/>
      <c r="O30" s="1513"/>
      <c r="P30" s="1513"/>
      <c r="Q30" s="1514"/>
      <c r="R30" s="1515">
        <v>1</v>
      </c>
      <c r="S30" s="1516"/>
      <c r="T30" s="1517"/>
      <c r="U30" s="1503"/>
      <c r="V30" s="1504"/>
      <c r="W30" s="1504"/>
      <c r="X30" s="1504"/>
      <c r="Y30" s="1504"/>
      <c r="Z30" s="1505"/>
      <c r="AA30" s="1509"/>
      <c r="AB30" s="1510"/>
      <c r="AC30" s="1510"/>
      <c r="AD30" s="1510"/>
      <c r="AE30" s="1510"/>
      <c r="AF30" s="1510"/>
      <c r="AG30" s="1510"/>
      <c r="AH30" s="1510"/>
      <c r="AI30" s="1510"/>
      <c r="AJ30" s="1510"/>
      <c r="AK30" s="1510"/>
      <c r="AL30" s="1510"/>
      <c r="AM30" s="1510"/>
      <c r="AN30" s="1511"/>
      <c r="AO30" s="1214"/>
      <c r="AP30" s="1199"/>
      <c r="AQ30" s="141"/>
      <c r="AR30" s="141"/>
      <c r="AS30" s="141"/>
      <c r="AT30" s="141"/>
      <c r="AU30" s="141"/>
      <c r="AV30" s="141"/>
      <c r="AW30" s="141"/>
      <c r="AX30" s="141"/>
      <c r="AY30" s="164"/>
    </row>
    <row r="31" spans="1:51" s="115" customFormat="1" ht="20.45" customHeight="1">
      <c r="A31" s="1197"/>
      <c r="B31" s="1213"/>
      <c r="C31" s="1512" t="s">
        <v>933</v>
      </c>
      <c r="D31" s="1513"/>
      <c r="E31" s="1513"/>
      <c r="F31" s="1513"/>
      <c r="G31" s="1513"/>
      <c r="H31" s="1513"/>
      <c r="I31" s="1513"/>
      <c r="J31" s="1513"/>
      <c r="K31" s="1513"/>
      <c r="L31" s="1513"/>
      <c r="M31" s="1513"/>
      <c r="N31" s="1513"/>
      <c r="O31" s="1513"/>
      <c r="P31" s="1513"/>
      <c r="Q31" s="1514"/>
      <c r="R31" s="1515">
        <v>4</v>
      </c>
      <c r="S31" s="1516"/>
      <c r="T31" s="1517"/>
      <c r="U31" s="1503"/>
      <c r="V31" s="1504"/>
      <c r="W31" s="1504"/>
      <c r="X31" s="1504"/>
      <c r="Y31" s="1504"/>
      <c r="Z31" s="1505"/>
      <c r="AA31" s="1509"/>
      <c r="AB31" s="1510"/>
      <c r="AC31" s="1510"/>
      <c r="AD31" s="1510"/>
      <c r="AE31" s="1510"/>
      <c r="AF31" s="1510"/>
      <c r="AG31" s="1510"/>
      <c r="AH31" s="1510"/>
      <c r="AI31" s="1510"/>
      <c r="AJ31" s="1510"/>
      <c r="AK31" s="1510"/>
      <c r="AL31" s="1510"/>
      <c r="AM31" s="1510"/>
      <c r="AN31" s="1511"/>
      <c r="AO31" s="1214"/>
      <c r="AP31" s="1199"/>
      <c r="AQ31" s="141"/>
      <c r="AR31" s="141"/>
      <c r="AS31" s="141"/>
      <c r="AT31" s="141"/>
      <c r="AU31" s="141"/>
      <c r="AV31" s="141"/>
      <c r="AW31" s="141"/>
      <c r="AX31" s="141"/>
      <c r="AY31" s="164"/>
    </row>
    <row r="32" spans="1:51" s="115" customFormat="1" ht="20.45" customHeight="1">
      <c r="A32" s="1197"/>
      <c r="B32" s="1213"/>
      <c r="C32" s="1512" t="s">
        <v>935</v>
      </c>
      <c r="D32" s="1513"/>
      <c r="E32" s="1513"/>
      <c r="F32" s="1513"/>
      <c r="G32" s="1513"/>
      <c r="H32" s="1513"/>
      <c r="I32" s="1513"/>
      <c r="J32" s="1513"/>
      <c r="K32" s="1513"/>
      <c r="L32" s="1513"/>
      <c r="M32" s="1513"/>
      <c r="N32" s="1513"/>
      <c r="O32" s="1513"/>
      <c r="P32" s="1513"/>
      <c r="Q32" s="1514"/>
      <c r="R32" s="1515">
        <v>3</v>
      </c>
      <c r="S32" s="1516"/>
      <c r="T32" s="1517"/>
      <c r="U32" s="1503"/>
      <c r="V32" s="1504"/>
      <c r="W32" s="1504"/>
      <c r="X32" s="1504"/>
      <c r="Y32" s="1504"/>
      <c r="Z32" s="1505"/>
      <c r="AA32" s="1509"/>
      <c r="AB32" s="1510"/>
      <c r="AC32" s="1510"/>
      <c r="AD32" s="1510"/>
      <c r="AE32" s="1510"/>
      <c r="AF32" s="1510"/>
      <c r="AG32" s="1510"/>
      <c r="AH32" s="1510"/>
      <c r="AI32" s="1510"/>
      <c r="AJ32" s="1510"/>
      <c r="AK32" s="1510"/>
      <c r="AL32" s="1510"/>
      <c r="AM32" s="1510"/>
      <c r="AN32" s="1511"/>
      <c r="AO32" s="1214"/>
      <c r="AP32" s="1199"/>
      <c r="AQ32" s="141"/>
      <c r="AR32" s="141"/>
      <c r="AS32" s="141"/>
      <c r="AT32" s="141"/>
      <c r="AU32" s="141"/>
      <c r="AV32" s="141"/>
      <c r="AW32" s="141"/>
      <c r="AX32" s="141"/>
      <c r="AY32" s="164"/>
    </row>
    <row r="33" spans="1:255" s="115" customFormat="1" ht="20.45" customHeight="1">
      <c r="A33" s="1197"/>
      <c r="B33" s="1213"/>
      <c r="C33" s="1512" t="s">
        <v>937</v>
      </c>
      <c r="D33" s="1513"/>
      <c r="E33" s="1513"/>
      <c r="F33" s="1513"/>
      <c r="G33" s="1513"/>
      <c r="H33" s="1513"/>
      <c r="I33" s="1513"/>
      <c r="J33" s="1513"/>
      <c r="K33" s="1513"/>
      <c r="L33" s="1513"/>
      <c r="M33" s="1513"/>
      <c r="N33" s="1513"/>
      <c r="O33" s="1513"/>
      <c r="P33" s="1513"/>
      <c r="Q33" s="1514"/>
      <c r="R33" s="1515">
        <v>3</v>
      </c>
      <c r="S33" s="1516"/>
      <c r="T33" s="1517"/>
      <c r="U33" s="1503"/>
      <c r="V33" s="1504"/>
      <c r="W33" s="1504"/>
      <c r="X33" s="1504"/>
      <c r="Y33" s="1504"/>
      <c r="Z33" s="1505"/>
      <c r="AA33" s="1509"/>
      <c r="AB33" s="1510"/>
      <c r="AC33" s="1510"/>
      <c r="AD33" s="1510"/>
      <c r="AE33" s="1510"/>
      <c r="AF33" s="1510"/>
      <c r="AG33" s="1510"/>
      <c r="AH33" s="1510"/>
      <c r="AI33" s="1510"/>
      <c r="AJ33" s="1510"/>
      <c r="AK33" s="1510"/>
      <c r="AL33" s="1510"/>
      <c r="AM33" s="1510"/>
      <c r="AN33" s="1511"/>
      <c r="AO33" s="1214"/>
      <c r="AP33" s="1199"/>
      <c r="AQ33" s="141"/>
      <c r="AR33" s="141"/>
      <c r="AS33" s="141"/>
      <c r="AT33" s="141"/>
      <c r="AU33" s="141"/>
      <c r="AV33" s="141"/>
      <c r="AW33" s="141"/>
      <c r="AX33" s="141"/>
      <c r="AY33" s="164"/>
    </row>
    <row r="34" spans="1:255" s="115" customFormat="1" ht="20.45" customHeight="1">
      <c r="A34" s="1197"/>
      <c r="B34" s="1213"/>
      <c r="C34" s="1512" t="s">
        <v>939</v>
      </c>
      <c r="D34" s="1513"/>
      <c r="E34" s="1513"/>
      <c r="F34" s="1513"/>
      <c r="G34" s="1513"/>
      <c r="H34" s="1513"/>
      <c r="I34" s="1513"/>
      <c r="J34" s="1513"/>
      <c r="K34" s="1513"/>
      <c r="L34" s="1513"/>
      <c r="M34" s="1513"/>
      <c r="N34" s="1513"/>
      <c r="O34" s="1513"/>
      <c r="P34" s="1513"/>
      <c r="Q34" s="1514"/>
      <c r="R34" s="1515">
        <v>1</v>
      </c>
      <c r="S34" s="1516"/>
      <c r="T34" s="1517"/>
      <c r="U34" s="1503"/>
      <c r="V34" s="1504"/>
      <c r="W34" s="1504"/>
      <c r="X34" s="1504"/>
      <c r="Y34" s="1504"/>
      <c r="Z34" s="1505"/>
      <c r="AA34" s="1509"/>
      <c r="AB34" s="1510"/>
      <c r="AC34" s="1510"/>
      <c r="AD34" s="1510"/>
      <c r="AE34" s="1510"/>
      <c r="AF34" s="1510"/>
      <c r="AG34" s="1510"/>
      <c r="AH34" s="1510"/>
      <c r="AI34" s="1510"/>
      <c r="AJ34" s="1510"/>
      <c r="AK34" s="1510"/>
      <c r="AL34" s="1510"/>
      <c r="AM34" s="1510"/>
      <c r="AN34" s="1511"/>
      <c r="AO34" s="1214"/>
      <c r="AP34" s="1199"/>
      <c r="AQ34" s="141"/>
      <c r="AR34" s="141"/>
      <c r="AS34" s="141"/>
      <c r="AT34" s="141"/>
      <c r="AU34" s="141"/>
      <c r="AV34" s="141"/>
      <c r="AW34" s="141"/>
      <c r="AX34" s="141"/>
      <c r="AY34" s="164"/>
    </row>
    <row r="35" spans="1:255" s="115" customFormat="1" ht="20.45" customHeight="1">
      <c r="A35" s="1197"/>
      <c r="B35" s="1213"/>
      <c r="C35" s="1512" t="s">
        <v>941</v>
      </c>
      <c r="D35" s="1513"/>
      <c r="E35" s="1513"/>
      <c r="F35" s="1513"/>
      <c r="G35" s="1513"/>
      <c r="H35" s="1513"/>
      <c r="I35" s="1513"/>
      <c r="J35" s="1513"/>
      <c r="K35" s="1513"/>
      <c r="L35" s="1513"/>
      <c r="M35" s="1513"/>
      <c r="N35" s="1513"/>
      <c r="O35" s="1513"/>
      <c r="P35" s="1513"/>
      <c r="Q35" s="1514"/>
      <c r="R35" s="1515">
        <v>1</v>
      </c>
      <c r="S35" s="1516"/>
      <c r="T35" s="1517"/>
      <c r="U35" s="1503"/>
      <c r="V35" s="1504"/>
      <c r="W35" s="1504"/>
      <c r="X35" s="1504"/>
      <c r="Y35" s="1504"/>
      <c r="Z35" s="1505"/>
      <c r="AA35" s="1509"/>
      <c r="AB35" s="1510"/>
      <c r="AC35" s="1510"/>
      <c r="AD35" s="1510"/>
      <c r="AE35" s="1510"/>
      <c r="AF35" s="1510"/>
      <c r="AG35" s="1510"/>
      <c r="AH35" s="1510"/>
      <c r="AI35" s="1510"/>
      <c r="AJ35" s="1510"/>
      <c r="AK35" s="1510"/>
      <c r="AL35" s="1510"/>
      <c r="AM35" s="1510"/>
      <c r="AN35" s="1511"/>
      <c r="AO35" s="1214"/>
      <c r="AP35" s="1199"/>
      <c r="AQ35" s="141"/>
      <c r="AR35" s="141"/>
      <c r="AS35" s="141"/>
      <c r="AT35" s="141"/>
      <c r="AU35" s="141"/>
      <c r="AV35" s="141"/>
      <c r="AW35" s="141"/>
      <c r="AX35" s="141"/>
      <c r="AY35" s="164"/>
    </row>
    <row r="36" spans="1:255" s="115" customFormat="1" ht="20.45" customHeight="1">
      <c r="A36" s="1197"/>
      <c r="B36" s="1213"/>
      <c r="C36" s="1512" t="s">
        <v>943</v>
      </c>
      <c r="D36" s="1513"/>
      <c r="E36" s="1513"/>
      <c r="F36" s="1513"/>
      <c r="G36" s="1513"/>
      <c r="H36" s="1513"/>
      <c r="I36" s="1513"/>
      <c r="J36" s="1513"/>
      <c r="K36" s="1513"/>
      <c r="L36" s="1513"/>
      <c r="M36" s="1513"/>
      <c r="N36" s="1513"/>
      <c r="O36" s="1513"/>
      <c r="P36" s="1513"/>
      <c r="Q36" s="1514"/>
      <c r="R36" s="1515">
        <v>1</v>
      </c>
      <c r="S36" s="1516"/>
      <c r="T36" s="1517"/>
      <c r="U36" s="1503"/>
      <c r="V36" s="1504"/>
      <c r="W36" s="1504"/>
      <c r="X36" s="1504"/>
      <c r="Y36" s="1504"/>
      <c r="Z36" s="1505"/>
      <c r="AA36" s="1509"/>
      <c r="AB36" s="1510"/>
      <c r="AC36" s="1510"/>
      <c r="AD36" s="1510"/>
      <c r="AE36" s="1510"/>
      <c r="AF36" s="1510"/>
      <c r="AG36" s="1510"/>
      <c r="AH36" s="1510"/>
      <c r="AI36" s="1510"/>
      <c r="AJ36" s="1510"/>
      <c r="AK36" s="1510"/>
      <c r="AL36" s="1510"/>
      <c r="AM36" s="1510"/>
      <c r="AN36" s="1511"/>
      <c r="AO36" s="1214"/>
      <c r="AP36" s="1199"/>
      <c r="AQ36" s="141"/>
      <c r="AR36" s="141"/>
      <c r="AS36" s="141"/>
      <c r="AT36" s="141"/>
      <c r="AU36" s="141"/>
      <c r="AV36" s="141"/>
      <c r="AW36" s="141"/>
      <c r="AX36" s="141"/>
      <c r="AY36" s="164"/>
    </row>
    <row r="37" spans="1:255" s="115" customFormat="1" ht="20.45" customHeight="1">
      <c r="A37" s="1197"/>
      <c r="B37" s="1213"/>
      <c r="C37" s="1512" t="s">
        <v>945</v>
      </c>
      <c r="D37" s="1513"/>
      <c r="E37" s="1513"/>
      <c r="F37" s="1513"/>
      <c r="G37" s="1513"/>
      <c r="H37" s="1513"/>
      <c r="I37" s="1513"/>
      <c r="J37" s="1513"/>
      <c r="K37" s="1513"/>
      <c r="L37" s="1513"/>
      <c r="M37" s="1513"/>
      <c r="N37" s="1513"/>
      <c r="O37" s="1513"/>
      <c r="P37" s="1513"/>
      <c r="Q37" s="1514"/>
      <c r="R37" s="1515">
        <v>1</v>
      </c>
      <c r="S37" s="1516"/>
      <c r="T37" s="1517"/>
      <c r="U37" s="1503"/>
      <c r="V37" s="1504"/>
      <c r="W37" s="1504"/>
      <c r="X37" s="1504"/>
      <c r="Y37" s="1504"/>
      <c r="Z37" s="1505"/>
      <c r="AA37" s="1509"/>
      <c r="AB37" s="1510"/>
      <c r="AC37" s="1510"/>
      <c r="AD37" s="1510"/>
      <c r="AE37" s="1510"/>
      <c r="AF37" s="1510"/>
      <c r="AG37" s="1510"/>
      <c r="AH37" s="1510"/>
      <c r="AI37" s="1510"/>
      <c r="AJ37" s="1510"/>
      <c r="AK37" s="1510"/>
      <c r="AL37" s="1510"/>
      <c r="AM37" s="1510"/>
      <c r="AN37" s="1511"/>
      <c r="AO37" s="1214"/>
      <c r="AP37" s="1199"/>
      <c r="AQ37" s="141"/>
      <c r="AR37" s="1215"/>
      <c r="AS37" s="141"/>
      <c r="AT37" s="141"/>
      <c r="AU37" s="141"/>
      <c r="AV37" s="141"/>
      <c r="AW37" s="141"/>
      <c r="AX37" s="141"/>
      <c r="AY37" s="164"/>
    </row>
    <row r="38" spans="1:255" s="115" customFormat="1" ht="20.45" customHeight="1">
      <c r="A38" s="1197"/>
      <c r="B38" s="1213"/>
      <c r="C38" s="1512" t="s">
        <v>947</v>
      </c>
      <c r="D38" s="1513"/>
      <c r="E38" s="1513"/>
      <c r="F38" s="1513"/>
      <c r="G38" s="1513"/>
      <c r="H38" s="1513"/>
      <c r="I38" s="1513"/>
      <c r="J38" s="1513"/>
      <c r="K38" s="1513"/>
      <c r="L38" s="1513"/>
      <c r="M38" s="1513"/>
      <c r="N38" s="1513"/>
      <c r="O38" s="1513"/>
      <c r="P38" s="1513"/>
      <c r="Q38" s="1514"/>
      <c r="R38" s="1515">
        <v>1</v>
      </c>
      <c r="S38" s="1516"/>
      <c r="T38" s="1517"/>
      <c r="U38" s="1503"/>
      <c r="V38" s="1504"/>
      <c r="W38" s="1504"/>
      <c r="X38" s="1504"/>
      <c r="Y38" s="1504"/>
      <c r="Z38" s="1505"/>
      <c r="AA38" s="1509"/>
      <c r="AB38" s="1510"/>
      <c r="AC38" s="1510"/>
      <c r="AD38" s="1510"/>
      <c r="AE38" s="1510"/>
      <c r="AF38" s="1510"/>
      <c r="AG38" s="1510"/>
      <c r="AH38" s="1510"/>
      <c r="AI38" s="1510"/>
      <c r="AJ38" s="1510"/>
      <c r="AK38" s="1510"/>
      <c r="AL38" s="1510"/>
      <c r="AM38" s="1510"/>
      <c r="AN38" s="1511"/>
      <c r="AO38" s="1214"/>
      <c r="AP38" s="1199"/>
      <c r="AQ38" s="141"/>
      <c r="AR38" s="1215"/>
      <c r="AS38" s="141"/>
      <c r="AT38" s="141"/>
      <c r="AU38" s="141"/>
      <c r="AV38" s="141"/>
      <c r="AW38" s="141"/>
      <c r="AX38" s="141"/>
      <c r="AY38" s="164"/>
    </row>
    <row r="39" spans="1:255" s="115" customFormat="1" ht="20.45" customHeight="1">
      <c r="A39" s="1197"/>
      <c r="B39" s="1213"/>
      <c r="C39" s="1512" t="s">
        <v>949</v>
      </c>
      <c r="D39" s="1513"/>
      <c r="E39" s="1513"/>
      <c r="F39" s="1513"/>
      <c r="G39" s="1513"/>
      <c r="H39" s="1513"/>
      <c r="I39" s="1513"/>
      <c r="J39" s="1513"/>
      <c r="K39" s="1513"/>
      <c r="L39" s="1513"/>
      <c r="M39" s="1513"/>
      <c r="N39" s="1513"/>
      <c r="O39" s="1513"/>
      <c r="P39" s="1513"/>
      <c r="Q39" s="1514"/>
      <c r="R39" s="1515">
        <v>1</v>
      </c>
      <c r="S39" s="1516"/>
      <c r="T39" s="1517"/>
      <c r="U39" s="1506"/>
      <c r="V39" s="1507"/>
      <c r="W39" s="1507"/>
      <c r="X39" s="1507"/>
      <c r="Y39" s="1507"/>
      <c r="Z39" s="1508"/>
      <c r="AA39" s="1509"/>
      <c r="AB39" s="1510"/>
      <c r="AC39" s="1510"/>
      <c r="AD39" s="1510"/>
      <c r="AE39" s="1510"/>
      <c r="AF39" s="1510"/>
      <c r="AG39" s="1510"/>
      <c r="AH39" s="1510"/>
      <c r="AI39" s="1510"/>
      <c r="AJ39" s="1510"/>
      <c r="AK39" s="1510"/>
      <c r="AL39" s="1510"/>
      <c r="AM39" s="1510"/>
      <c r="AN39" s="1511"/>
      <c r="AO39" s="1214"/>
      <c r="AP39" s="1199"/>
      <c r="AQ39" s="141"/>
      <c r="AR39" s="141"/>
      <c r="AS39" s="141"/>
      <c r="AT39" s="141"/>
      <c r="AU39" s="141"/>
      <c r="AV39" s="141"/>
      <c r="AW39" s="141"/>
      <c r="AX39" s="141"/>
      <c r="AY39" s="164"/>
    </row>
    <row r="40" spans="1:255" s="115" customFormat="1" ht="20.45" customHeight="1">
      <c r="A40" s="1197"/>
      <c r="B40" s="1213"/>
      <c r="C40" s="1500"/>
      <c r="D40" s="1501"/>
      <c r="E40" s="1501"/>
      <c r="F40" s="1501"/>
      <c r="G40" s="1501"/>
      <c r="H40" s="1501"/>
      <c r="I40" s="1501"/>
      <c r="J40" s="1501"/>
      <c r="K40" s="1501"/>
      <c r="L40" s="1501"/>
      <c r="M40" s="1501"/>
      <c r="N40" s="1501"/>
      <c r="O40" s="1501"/>
      <c r="P40" s="1501"/>
      <c r="Q40" s="1502"/>
      <c r="R40" s="1503"/>
      <c r="S40" s="1504"/>
      <c r="T40" s="1505"/>
      <c r="U40" s="1506"/>
      <c r="V40" s="1507"/>
      <c r="W40" s="1507"/>
      <c r="X40" s="1507"/>
      <c r="Y40" s="1507"/>
      <c r="Z40" s="1508"/>
      <c r="AA40" s="1509"/>
      <c r="AB40" s="1510"/>
      <c r="AC40" s="1510"/>
      <c r="AD40" s="1510"/>
      <c r="AE40" s="1510"/>
      <c r="AF40" s="1510"/>
      <c r="AG40" s="1510"/>
      <c r="AH40" s="1510"/>
      <c r="AI40" s="1510"/>
      <c r="AJ40" s="1510"/>
      <c r="AK40" s="1510"/>
      <c r="AL40" s="1510"/>
      <c r="AM40" s="1510"/>
      <c r="AN40" s="1511"/>
      <c r="AO40" s="1214"/>
      <c r="AP40" s="1199"/>
      <c r="AQ40" s="141"/>
      <c r="AR40" s="141"/>
      <c r="AS40" s="141"/>
      <c r="AT40" s="141"/>
      <c r="AU40" s="141"/>
      <c r="AV40" s="141"/>
      <c r="AW40" s="141"/>
      <c r="AX40" s="141"/>
      <c r="AY40" s="164"/>
    </row>
    <row r="41" spans="1:255" s="115" customFormat="1" ht="20.45" customHeight="1">
      <c r="A41" s="1197"/>
      <c r="B41" s="1213"/>
      <c r="C41" s="1500"/>
      <c r="D41" s="1501"/>
      <c r="E41" s="1501"/>
      <c r="F41" s="1501"/>
      <c r="G41" s="1501"/>
      <c r="H41" s="1501"/>
      <c r="I41" s="1501"/>
      <c r="J41" s="1501"/>
      <c r="K41" s="1501"/>
      <c r="L41" s="1501"/>
      <c r="M41" s="1501"/>
      <c r="N41" s="1501"/>
      <c r="O41" s="1501"/>
      <c r="P41" s="1501"/>
      <c r="Q41" s="1502"/>
      <c r="R41" s="1503"/>
      <c r="S41" s="1504"/>
      <c r="T41" s="1505"/>
      <c r="U41" s="1506"/>
      <c r="V41" s="1507"/>
      <c r="W41" s="1507"/>
      <c r="X41" s="1507"/>
      <c r="Y41" s="1507"/>
      <c r="Z41" s="1508"/>
      <c r="AA41" s="1509"/>
      <c r="AB41" s="1510"/>
      <c r="AC41" s="1510"/>
      <c r="AD41" s="1510"/>
      <c r="AE41" s="1510"/>
      <c r="AF41" s="1510"/>
      <c r="AG41" s="1510"/>
      <c r="AH41" s="1510"/>
      <c r="AI41" s="1510"/>
      <c r="AJ41" s="1510"/>
      <c r="AK41" s="1510"/>
      <c r="AL41" s="1510"/>
      <c r="AM41" s="1510"/>
      <c r="AN41" s="1511"/>
      <c r="AO41" s="1214"/>
      <c r="AP41" s="1199"/>
      <c r="AQ41" s="141"/>
      <c r="AR41" s="141"/>
      <c r="AS41" s="141"/>
      <c r="AT41" s="141"/>
      <c r="AU41" s="141"/>
      <c r="AV41" s="141"/>
      <c r="AW41" s="141"/>
      <c r="AX41" s="141"/>
      <c r="AY41" s="164"/>
    </row>
    <row r="42" spans="1:255" s="115" customFormat="1" ht="20.45" customHeight="1">
      <c r="A42" s="1197"/>
      <c r="B42" s="1213"/>
      <c r="C42" s="1500"/>
      <c r="D42" s="1501"/>
      <c r="E42" s="1501"/>
      <c r="F42" s="1501"/>
      <c r="G42" s="1501"/>
      <c r="H42" s="1501"/>
      <c r="I42" s="1501"/>
      <c r="J42" s="1501"/>
      <c r="K42" s="1501"/>
      <c r="L42" s="1501"/>
      <c r="M42" s="1501"/>
      <c r="N42" s="1501"/>
      <c r="O42" s="1501"/>
      <c r="P42" s="1501"/>
      <c r="Q42" s="1502"/>
      <c r="R42" s="1503"/>
      <c r="S42" s="1504"/>
      <c r="T42" s="1505"/>
      <c r="U42" s="1506"/>
      <c r="V42" s="1507"/>
      <c r="W42" s="1507"/>
      <c r="X42" s="1507"/>
      <c r="Y42" s="1507"/>
      <c r="Z42" s="1508"/>
      <c r="AA42" s="1509"/>
      <c r="AB42" s="1510"/>
      <c r="AC42" s="1510"/>
      <c r="AD42" s="1510"/>
      <c r="AE42" s="1510"/>
      <c r="AF42" s="1510"/>
      <c r="AG42" s="1510"/>
      <c r="AH42" s="1510"/>
      <c r="AI42" s="1510"/>
      <c r="AJ42" s="1510"/>
      <c r="AK42" s="1510"/>
      <c r="AL42" s="1510"/>
      <c r="AM42" s="1510"/>
      <c r="AN42" s="1511"/>
      <c r="AO42" s="1214"/>
      <c r="AP42" s="1199"/>
      <c r="AQ42" s="141"/>
      <c r="AR42" s="141"/>
      <c r="AS42" s="141"/>
      <c r="AT42" s="141"/>
      <c r="AU42" s="141"/>
      <c r="AV42" s="141"/>
      <c r="AW42" s="141"/>
      <c r="AX42" s="141"/>
      <c r="AY42" s="164"/>
    </row>
    <row r="43" spans="1:255" s="115" customFormat="1" ht="20.45" customHeight="1">
      <c r="A43" s="1197"/>
      <c r="B43" s="1213"/>
      <c r="C43" s="1500"/>
      <c r="D43" s="1501"/>
      <c r="E43" s="1501"/>
      <c r="F43" s="1501"/>
      <c r="G43" s="1501"/>
      <c r="H43" s="1501"/>
      <c r="I43" s="1501"/>
      <c r="J43" s="1501"/>
      <c r="K43" s="1501"/>
      <c r="L43" s="1501"/>
      <c r="M43" s="1501"/>
      <c r="N43" s="1501"/>
      <c r="O43" s="1501"/>
      <c r="P43" s="1501"/>
      <c r="Q43" s="1502"/>
      <c r="R43" s="1503"/>
      <c r="S43" s="1504"/>
      <c r="T43" s="1505"/>
      <c r="U43" s="1506"/>
      <c r="V43" s="1507"/>
      <c r="W43" s="1507"/>
      <c r="X43" s="1507"/>
      <c r="Y43" s="1507"/>
      <c r="Z43" s="1508"/>
      <c r="AA43" s="1509"/>
      <c r="AB43" s="1510"/>
      <c r="AC43" s="1510"/>
      <c r="AD43" s="1510"/>
      <c r="AE43" s="1510"/>
      <c r="AF43" s="1510"/>
      <c r="AG43" s="1510"/>
      <c r="AH43" s="1510"/>
      <c r="AI43" s="1510"/>
      <c r="AJ43" s="1510"/>
      <c r="AK43" s="1510"/>
      <c r="AL43" s="1510"/>
      <c r="AM43" s="1510"/>
      <c r="AN43" s="1511"/>
      <c r="AO43" s="1214"/>
      <c r="AP43" s="1199"/>
      <c r="AQ43" s="141"/>
      <c r="AR43" s="141"/>
      <c r="AS43" s="141"/>
      <c r="AT43" s="141"/>
      <c r="AU43" s="141"/>
      <c r="AV43" s="141"/>
      <c r="AW43" s="141"/>
      <c r="AX43" s="141"/>
      <c r="AY43" s="164"/>
      <c r="IU43" s="1216"/>
    </row>
    <row r="44" spans="1:255" s="115" customFormat="1" ht="20.45" customHeight="1">
      <c r="A44" s="1197"/>
      <c r="B44" s="1213"/>
      <c r="C44" s="1500"/>
      <c r="D44" s="1501"/>
      <c r="E44" s="1501"/>
      <c r="F44" s="1501"/>
      <c r="G44" s="1501"/>
      <c r="H44" s="1501"/>
      <c r="I44" s="1501"/>
      <c r="J44" s="1501"/>
      <c r="K44" s="1501"/>
      <c r="L44" s="1501"/>
      <c r="M44" s="1501"/>
      <c r="N44" s="1501"/>
      <c r="O44" s="1501"/>
      <c r="P44" s="1501"/>
      <c r="Q44" s="1502"/>
      <c r="R44" s="1503"/>
      <c r="S44" s="1504"/>
      <c r="T44" s="1505"/>
      <c r="U44" s="1506"/>
      <c r="V44" s="1507"/>
      <c r="W44" s="1507"/>
      <c r="X44" s="1507"/>
      <c r="Y44" s="1507"/>
      <c r="Z44" s="1508"/>
      <c r="AA44" s="1509"/>
      <c r="AB44" s="1510"/>
      <c r="AC44" s="1510"/>
      <c r="AD44" s="1510"/>
      <c r="AE44" s="1510"/>
      <c r="AF44" s="1510"/>
      <c r="AG44" s="1510"/>
      <c r="AH44" s="1510"/>
      <c r="AI44" s="1510"/>
      <c r="AJ44" s="1510"/>
      <c r="AK44" s="1510"/>
      <c r="AL44" s="1510"/>
      <c r="AM44" s="1510"/>
      <c r="AN44" s="1511"/>
      <c r="AO44" s="1214"/>
      <c r="AP44" s="1199"/>
      <c r="AQ44" s="141"/>
      <c r="AR44" s="141"/>
      <c r="AS44" s="141"/>
      <c r="AT44" s="141"/>
      <c r="AU44" s="141"/>
      <c r="AV44" s="141"/>
      <c r="AW44" s="141"/>
      <c r="AX44" s="141"/>
      <c r="AY44" s="164"/>
    </row>
    <row r="45" spans="1:255" s="115" customFormat="1" ht="20.45" customHeight="1">
      <c r="A45" s="1197"/>
      <c r="B45" s="1213"/>
      <c r="C45" s="1500"/>
      <c r="D45" s="1501"/>
      <c r="E45" s="1501"/>
      <c r="F45" s="1501"/>
      <c r="G45" s="1501"/>
      <c r="H45" s="1501"/>
      <c r="I45" s="1501"/>
      <c r="J45" s="1501"/>
      <c r="K45" s="1501"/>
      <c r="L45" s="1501"/>
      <c r="M45" s="1501"/>
      <c r="N45" s="1501"/>
      <c r="O45" s="1501"/>
      <c r="P45" s="1501"/>
      <c r="Q45" s="1502"/>
      <c r="R45" s="1503"/>
      <c r="S45" s="1504"/>
      <c r="T45" s="1505"/>
      <c r="U45" s="1506"/>
      <c r="V45" s="1507"/>
      <c r="W45" s="1507"/>
      <c r="X45" s="1507"/>
      <c r="Y45" s="1507"/>
      <c r="Z45" s="1508"/>
      <c r="AA45" s="1509"/>
      <c r="AB45" s="1510"/>
      <c r="AC45" s="1510"/>
      <c r="AD45" s="1510"/>
      <c r="AE45" s="1510"/>
      <c r="AF45" s="1510"/>
      <c r="AG45" s="1510"/>
      <c r="AH45" s="1510"/>
      <c r="AI45" s="1510"/>
      <c r="AJ45" s="1510"/>
      <c r="AK45" s="1510"/>
      <c r="AL45" s="1510"/>
      <c r="AM45" s="1510"/>
      <c r="AN45" s="1511"/>
      <c r="AO45" s="1214"/>
      <c r="AP45" s="1199"/>
      <c r="AQ45" s="141"/>
      <c r="AR45" s="141"/>
      <c r="AS45" s="141"/>
      <c r="AT45" s="141"/>
      <c r="AU45" s="141"/>
      <c r="AV45" s="141"/>
      <c r="AW45" s="141"/>
      <c r="AX45" s="141"/>
      <c r="AY45" s="164"/>
    </row>
    <row r="46" spans="1:255" s="115" customFormat="1" ht="20.45" customHeight="1">
      <c r="A46" s="1197"/>
      <c r="B46" s="1213"/>
      <c r="C46" s="1500"/>
      <c r="D46" s="1501"/>
      <c r="E46" s="1501"/>
      <c r="F46" s="1501"/>
      <c r="G46" s="1501"/>
      <c r="H46" s="1501"/>
      <c r="I46" s="1501"/>
      <c r="J46" s="1501"/>
      <c r="K46" s="1501"/>
      <c r="L46" s="1501"/>
      <c r="M46" s="1501"/>
      <c r="N46" s="1501"/>
      <c r="O46" s="1501"/>
      <c r="P46" s="1501"/>
      <c r="Q46" s="1502"/>
      <c r="R46" s="1503"/>
      <c r="S46" s="1504"/>
      <c r="T46" s="1505"/>
      <c r="U46" s="1506"/>
      <c r="V46" s="1507"/>
      <c r="W46" s="1507"/>
      <c r="X46" s="1507"/>
      <c r="Y46" s="1507"/>
      <c r="Z46" s="1508"/>
      <c r="AA46" s="1509"/>
      <c r="AB46" s="1510"/>
      <c r="AC46" s="1510"/>
      <c r="AD46" s="1510"/>
      <c r="AE46" s="1510"/>
      <c r="AF46" s="1510"/>
      <c r="AG46" s="1510"/>
      <c r="AH46" s="1510"/>
      <c r="AI46" s="1510"/>
      <c r="AJ46" s="1510"/>
      <c r="AK46" s="1510"/>
      <c r="AL46" s="1510"/>
      <c r="AM46" s="1510"/>
      <c r="AN46" s="1511"/>
      <c r="AO46" s="1214"/>
      <c r="AP46" s="1199"/>
      <c r="AQ46" s="141"/>
      <c r="AR46" s="141"/>
      <c r="AS46" s="141"/>
      <c r="AT46" s="141"/>
      <c r="AU46" s="141"/>
      <c r="AV46" s="141"/>
      <c r="AW46" s="141"/>
      <c r="AX46" s="141"/>
      <c r="AY46" s="164"/>
    </row>
    <row r="47" spans="1:255" s="115" customFormat="1" ht="20.45" customHeight="1">
      <c r="A47" s="1197"/>
      <c r="B47" s="1213"/>
      <c r="C47" s="1500"/>
      <c r="D47" s="1501"/>
      <c r="E47" s="1501"/>
      <c r="F47" s="1501"/>
      <c r="G47" s="1501"/>
      <c r="H47" s="1501"/>
      <c r="I47" s="1501"/>
      <c r="J47" s="1501"/>
      <c r="K47" s="1501"/>
      <c r="L47" s="1501"/>
      <c r="M47" s="1501"/>
      <c r="N47" s="1501"/>
      <c r="O47" s="1501"/>
      <c r="P47" s="1501"/>
      <c r="Q47" s="1502"/>
      <c r="R47" s="1503"/>
      <c r="S47" s="1504"/>
      <c r="T47" s="1505"/>
      <c r="U47" s="1506"/>
      <c r="V47" s="1507"/>
      <c r="W47" s="1507"/>
      <c r="X47" s="1507"/>
      <c r="Y47" s="1507"/>
      <c r="Z47" s="1508"/>
      <c r="AA47" s="1509"/>
      <c r="AB47" s="1510"/>
      <c r="AC47" s="1510"/>
      <c r="AD47" s="1510"/>
      <c r="AE47" s="1510"/>
      <c r="AF47" s="1510"/>
      <c r="AG47" s="1510"/>
      <c r="AH47" s="1510"/>
      <c r="AI47" s="1510"/>
      <c r="AJ47" s="1510"/>
      <c r="AK47" s="1510"/>
      <c r="AL47" s="1510"/>
      <c r="AM47" s="1510"/>
      <c r="AN47" s="1511"/>
      <c r="AO47" s="1214"/>
      <c r="AP47" s="1199"/>
      <c r="AQ47" s="141"/>
      <c r="AR47" s="141"/>
      <c r="AS47" s="141"/>
      <c r="AT47" s="141"/>
      <c r="AU47" s="141"/>
      <c r="AV47" s="141"/>
      <c r="AW47" s="141"/>
      <c r="AX47" s="141"/>
      <c r="AY47" s="164"/>
    </row>
    <row r="48" spans="1:255" s="115" customFormat="1" ht="20.45" customHeight="1">
      <c r="A48" s="1197"/>
      <c r="B48" s="1213"/>
      <c r="C48" s="1500"/>
      <c r="D48" s="1501"/>
      <c r="E48" s="1501"/>
      <c r="F48" s="1501"/>
      <c r="G48" s="1501"/>
      <c r="H48" s="1501"/>
      <c r="I48" s="1501"/>
      <c r="J48" s="1501"/>
      <c r="K48" s="1501"/>
      <c r="L48" s="1501"/>
      <c r="M48" s="1501"/>
      <c r="N48" s="1501"/>
      <c r="O48" s="1501"/>
      <c r="P48" s="1501"/>
      <c r="Q48" s="1502"/>
      <c r="R48" s="1503"/>
      <c r="S48" s="1504"/>
      <c r="T48" s="1505"/>
      <c r="U48" s="1506"/>
      <c r="V48" s="1507"/>
      <c r="W48" s="1507"/>
      <c r="X48" s="1507"/>
      <c r="Y48" s="1507"/>
      <c r="Z48" s="1508"/>
      <c r="AA48" s="1509"/>
      <c r="AB48" s="1510"/>
      <c r="AC48" s="1510"/>
      <c r="AD48" s="1510"/>
      <c r="AE48" s="1510"/>
      <c r="AF48" s="1510"/>
      <c r="AG48" s="1510"/>
      <c r="AH48" s="1510"/>
      <c r="AI48" s="1510"/>
      <c r="AJ48" s="1510"/>
      <c r="AK48" s="1510"/>
      <c r="AL48" s="1510"/>
      <c r="AM48" s="1510"/>
      <c r="AN48" s="1511"/>
      <c r="AO48" s="1214"/>
      <c r="AP48" s="1199"/>
      <c r="AQ48" s="141"/>
      <c r="AR48" s="141"/>
      <c r="AS48" s="141"/>
      <c r="AT48" s="141"/>
      <c r="AU48" s="141"/>
      <c r="AV48" s="141"/>
      <c r="AW48" s="141"/>
      <c r="AX48" s="141"/>
      <c r="AY48" s="164"/>
    </row>
    <row r="49" spans="1:256" s="115" customFormat="1" ht="20.45" customHeight="1">
      <c r="A49" s="1197"/>
      <c r="B49" s="159"/>
      <c r="C49" s="1500"/>
      <c r="D49" s="1501"/>
      <c r="E49" s="1501"/>
      <c r="F49" s="1501"/>
      <c r="G49" s="1501"/>
      <c r="H49" s="1501"/>
      <c r="I49" s="1501"/>
      <c r="J49" s="1501"/>
      <c r="K49" s="1501"/>
      <c r="L49" s="1501"/>
      <c r="M49" s="1501"/>
      <c r="N49" s="1501"/>
      <c r="O49" s="1501"/>
      <c r="P49" s="1501"/>
      <c r="Q49" s="1502"/>
      <c r="R49" s="1503"/>
      <c r="S49" s="1504"/>
      <c r="T49" s="1505"/>
      <c r="U49" s="1506"/>
      <c r="V49" s="1507"/>
      <c r="W49" s="1507"/>
      <c r="X49" s="1507"/>
      <c r="Y49" s="1507"/>
      <c r="Z49" s="1508"/>
      <c r="AA49" s="1509"/>
      <c r="AB49" s="1510"/>
      <c r="AC49" s="1510"/>
      <c r="AD49" s="1510"/>
      <c r="AE49" s="1510"/>
      <c r="AF49" s="1510"/>
      <c r="AG49" s="1510"/>
      <c r="AH49" s="1510"/>
      <c r="AI49" s="1510"/>
      <c r="AJ49" s="1510"/>
      <c r="AK49" s="1510"/>
      <c r="AL49" s="1510"/>
      <c r="AM49" s="1510"/>
      <c r="AN49" s="1511"/>
      <c r="AO49" s="1214"/>
      <c r="AP49" s="1199"/>
      <c r="AQ49" s="141"/>
      <c r="AR49" s="141"/>
      <c r="AS49" s="141"/>
      <c r="AT49" s="141"/>
      <c r="AU49" s="141"/>
      <c r="AV49" s="141"/>
      <c r="AW49" s="141"/>
      <c r="AX49" s="141"/>
      <c r="AY49" s="164"/>
    </row>
    <row r="50" spans="1:256" s="115" customFormat="1" ht="20.45" customHeight="1">
      <c r="A50" s="1197"/>
      <c r="B50" s="159"/>
      <c r="C50" s="1500"/>
      <c r="D50" s="1501"/>
      <c r="E50" s="1501"/>
      <c r="F50" s="1501"/>
      <c r="G50" s="1501"/>
      <c r="H50" s="1501"/>
      <c r="I50" s="1501"/>
      <c r="J50" s="1501"/>
      <c r="K50" s="1501"/>
      <c r="L50" s="1501"/>
      <c r="M50" s="1501"/>
      <c r="N50" s="1501"/>
      <c r="O50" s="1501"/>
      <c r="P50" s="1501"/>
      <c r="Q50" s="1502"/>
      <c r="R50" s="1503"/>
      <c r="S50" s="1504"/>
      <c r="T50" s="1505"/>
      <c r="U50" s="1506"/>
      <c r="V50" s="1507"/>
      <c r="W50" s="1507"/>
      <c r="X50" s="1507"/>
      <c r="Y50" s="1507"/>
      <c r="Z50" s="1508"/>
      <c r="AA50" s="1509"/>
      <c r="AB50" s="1510"/>
      <c r="AC50" s="1510"/>
      <c r="AD50" s="1510"/>
      <c r="AE50" s="1510"/>
      <c r="AF50" s="1510"/>
      <c r="AG50" s="1510"/>
      <c r="AH50" s="1510"/>
      <c r="AI50" s="1510"/>
      <c r="AJ50" s="1510"/>
      <c r="AK50" s="1510"/>
      <c r="AL50" s="1510"/>
      <c r="AM50" s="1510"/>
      <c r="AN50" s="1511"/>
      <c r="AO50" s="1214"/>
      <c r="AP50" s="1199"/>
      <c r="AQ50" s="141"/>
      <c r="AR50" s="141"/>
      <c r="AS50" s="141"/>
      <c r="AT50" s="141"/>
      <c r="AU50" s="141"/>
      <c r="AV50" s="141"/>
      <c r="AW50" s="141"/>
      <c r="AX50" s="141"/>
      <c r="AY50" s="164"/>
    </row>
    <row r="51" spans="1:256" s="115" customFormat="1" ht="20.45" customHeight="1">
      <c r="A51" s="1197"/>
      <c r="B51" s="159"/>
      <c r="C51" s="1500"/>
      <c r="D51" s="1501"/>
      <c r="E51" s="1501"/>
      <c r="F51" s="1501"/>
      <c r="G51" s="1501"/>
      <c r="H51" s="1501"/>
      <c r="I51" s="1501"/>
      <c r="J51" s="1501"/>
      <c r="K51" s="1501"/>
      <c r="L51" s="1501"/>
      <c r="M51" s="1501"/>
      <c r="N51" s="1501"/>
      <c r="O51" s="1501"/>
      <c r="P51" s="1501"/>
      <c r="Q51" s="1502"/>
      <c r="R51" s="1503"/>
      <c r="S51" s="1504"/>
      <c r="T51" s="1505"/>
      <c r="U51" s="1506"/>
      <c r="V51" s="1507"/>
      <c r="W51" s="1507"/>
      <c r="X51" s="1507"/>
      <c r="Y51" s="1507"/>
      <c r="Z51" s="1508"/>
      <c r="AA51" s="1509"/>
      <c r="AB51" s="1510"/>
      <c r="AC51" s="1510"/>
      <c r="AD51" s="1510"/>
      <c r="AE51" s="1510"/>
      <c r="AF51" s="1510"/>
      <c r="AG51" s="1510"/>
      <c r="AH51" s="1510"/>
      <c r="AI51" s="1510"/>
      <c r="AJ51" s="1510"/>
      <c r="AK51" s="1510"/>
      <c r="AL51" s="1510"/>
      <c r="AM51" s="1510"/>
      <c r="AN51" s="1511"/>
      <c r="AO51" s="141"/>
      <c r="AP51" s="1199"/>
      <c r="AQ51" s="141"/>
      <c r="AR51" s="141"/>
      <c r="AS51" s="141"/>
      <c r="AT51" s="141"/>
      <c r="AU51" s="141"/>
      <c r="AV51" s="141"/>
      <c r="AW51" s="141"/>
      <c r="AX51" s="141"/>
      <c r="AY51" s="164"/>
    </row>
    <row r="52" spans="1:256" s="115" customFormat="1" ht="20.45" customHeight="1">
      <c r="A52" s="1197"/>
      <c r="B52" s="159"/>
      <c r="C52" s="1500"/>
      <c r="D52" s="1501"/>
      <c r="E52" s="1501"/>
      <c r="F52" s="1501"/>
      <c r="G52" s="1501"/>
      <c r="H52" s="1501"/>
      <c r="I52" s="1501"/>
      <c r="J52" s="1501"/>
      <c r="K52" s="1501"/>
      <c r="L52" s="1501"/>
      <c r="M52" s="1501"/>
      <c r="N52" s="1501"/>
      <c r="O52" s="1501"/>
      <c r="P52" s="1501"/>
      <c r="Q52" s="1502"/>
      <c r="R52" s="1503"/>
      <c r="S52" s="1504"/>
      <c r="T52" s="1505"/>
      <c r="U52" s="1506"/>
      <c r="V52" s="1507"/>
      <c r="W52" s="1507"/>
      <c r="X52" s="1507"/>
      <c r="Y52" s="1507"/>
      <c r="Z52" s="1508"/>
      <c r="AA52" s="1509"/>
      <c r="AB52" s="1510"/>
      <c r="AC52" s="1510"/>
      <c r="AD52" s="1510"/>
      <c r="AE52" s="1510"/>
      <c r="AF52" s="1510"/>
      <c r="AG52" s="1510"/>
      <c r="AH52" s="1510"/>
      <c r="AI52" s="1510"/>
      <c r="AJ52" s="1510"/>
      <c r="AK52" s="1510"/>
      <c r="AL52" s="1510"/>
      <c r="AM52" s="1510"/>
      <c r="AN52" s="1511"/>
      <c r="AO52" s="141"/>
      <c r="AP52" s="1199"/>
      <c r="AQ52" s="141"/>
      <c r="AR52" s="141"/>
      <c r="AS52" s="141"/>
      <c r="AT52" s="141"/>
      <c r="AU52" s="141"/>
      <c r="AV52" s="141"/>
      <c r="AW52" s="141"/>
      <c r="AX52" s="141"/>
      <c r="AY52" s="164"/>
    </row>
    <row r="53" spans="1:256" s="115" customFormat="1" ht="20.45" customHeight="1">
      <c r="A53" s="1197"/>
      <c r="B53" s="1213"/>
      <c r="C53" s="1500"/>
      <c r="D53" s="1501"/>
      <c r="E53" s="1501"/>
      <c r="F53" s="1501"/>
      <c r="G53" s="1501"/>
      <c r="H53" s="1501"/>
      <c r="I53" s="1501"/>
      <c r="J53" s="1501"/>
      <c r="K53" s="1501"/>
      <c r="L53" s="1501"/>
      <c r="M53" s="1501"/>
      <c r="N53" s="1501"/>
      <c r="O53" s="1501"/>
      <c r="P53" s="1501"/>
      <c r="Q53" s="1502"/>
      <c r="R53" s="1503"/>
      <c r="S53" s="1504"/>
      <c r="T53" s="1505"/>
      <c r="U53" s="1506"/>
      <c r="V53" s="1507"/>
      <c r="W53" s="1507"/>
      <c r="X53" s="1507"/>
      <c r="Y53" s="1507"/>
      <c r="Z53" s="1508"/>
      <c r="AA53" s="1509"/>
      <c r="AB53" s="1510"/>
      <c r="AC53" s="1510"/>
      <c r="AD53" s="1510"/>
      <c r="AE53" s="1510"/>
      <c r="AF53" s="1510"/>
      <c r="AG53" s="1510"/>
      <c r="AH53" s="1510"/>
      <c r="AI53" s="1510"/>
      <c r="AJ53" s="1510"/>
      <c r="AK53" s="1510"/>
      <c r="AL53" s="1510"/>
      <c r="AM53" s="1510"/>
      <c r="AN53" s="1511"/>
      <c r="AO53" s="1214"/>
      <c r="AP53" s="1199"/>
      <c r="AQ53" s="141"/>
      <c r="AR53" s="141"/>
      <c r="AS53" s="141"/>
      <c r="AT53" s="141"/>
      <c r="AU53" s="141"/>
      <c r="AV53" s="141"/>
      <c r="AW53" s="141"/>
      <c r="AX53" s="141"/>
      <c r="AY53" s="164"/>
    </row>
    <row r="54" spans="1:256" s="115" customFormat="1" ht="20.45" customHeight="1">
      <c r="A54" s="1197"/>
      <c r="B54" s="159"/>
      <c r="C54" s="1500"/>
      <c r="D54" s="1501"/>
      <c r="E54" s="1501"/>
      <c r="F54" s="1501"/>
      <c r="G54" s="1501"/>
      <c r="H54" s="1501"/>
      <c r="I54" s="1501"/>
      <c r="J54" s="1501"/>
      <c r="K54" s="1501"/>
      <c r="L54" s="1501"/>
      <c r="M54" s="1501"/>
      <c r="N54" s="1501"/>
      <c r="O54" s="1501"/>
      <c r="P54" s="1501"/>
      <c r="Q54" s="1502"/>
      <c r="R54" s="1503"/>
      <c r="S54" s="1504"/>
      <c r="T54" s="1505"/>
      <c r="U54" s="1506"/>
      <c r="V54" s="1507"/>
      <c r="W54" s="1507"/>
      <c r="X54" s="1507"/>
      <c r="Y54" s="1507"/>
      <c r="Z54" s="1508"/>
      <c r="AA54" s="1509"/>
      <c r="AB54" s="1510"/>
      <c r="AC54" s="1510"/>
      <c r="AD54" s="1510"/>
      <c r="AE54" s="1510"/>
      <c r="AF54" s="1510"/>
      <c r="AG54" s="1510"/>
      <c r="AH54" s="1510"/>
      <c r="AI54" s="1510"/>
      <c r="AJ54" s="1510"/>
      <c r="AK54" s="1510"/>
      <c r="AL54" s="1510"/>
      <c r="AM54" s="1510"/>
      <c r="AN54" s="1511"/>
      <c r="AO54" s="141"/>
      <c r="AP54" s="1199"/>
      <c r="AQ54" s="141"/>
      <c r="AR54" s="141"/>
      <c r="AS54" s="141"/>
      <c r="AT54" s="141"/>
      <c r="AU54" s="141"/>
      <c r="AV54" s="141"/>
      <c r="AW54" s="141"/>
      <c r="AX54" s="141"/>
      <c r="AY54" s="164"/>
    </row>
    <row r="55" spans="1:256" s="115" customFormat="1" ht="20.45" customHeight="1">
      <c r="A55" s="1197"/>
      <c r="B55" s="159"/>
      <c r="C55" s="1500"/>
      <c r="D55" s="1501"/>
      <c r="E55" s="1501"/>
      <c r="F55" s="1501"/>
      <c r="G55" s="1501"/>
      <c r="H55" s="1501"/>
      <c r="I55" s="1501"/>
      <c r="J55" s="1501"/>
      <c r="K55" s="1501"/>
      <c r="L55" s="1501"/>
      <c r="M55" s="1501"/>
      <c r="N55" s="1501"/>
      <c r="O55" s="1501"/>
      <c r="P55" s="1501"/>
      <c r="Q55" s="1502"/>
      <c r="R55" s="1503"/>
      <c r="S55" s="1504"/>
      <c r="T55" s="1505"/>
      <c r="U55" s="1506"/>
      <c r="V55" s="1507"/>
      <c r="W55" s="1507"/>
      <c r="X55" s="1507"/>
      <c r="Y55" s="1507"/>
      <c r="Z55" s="1508"/>
      <c r="AA55" s="1509"/>
      <c r="AB55" s="1510"/>
      <c r="AC55" s="1510"/>
      <c r="AD55" s="1510"/>
      <c r="AE55" s="1510"/>
      <c r="AF55" s="1510"/>
      <c r="AG55" s="1510"/>
      <c r="AH55" s="1510"/>
      <c r="AI55" s="1510"/>
      <c r="AJ55" s="1510"/>
      <c r="AK55" s="1510"/>
      <c r="AL55" s="1510"/>
      <c r="AM55" s="1510"/>
      <c r="AN55" s="1511"/>
      <c r="AO55" s="141"/>
      <c r="AP55" s="1199"/>
      <c r="AQ55" s="141"/>
      <c r="AR55" s="141"/>
      <c r="AS55" s="141"/>
      <c r="AT55" s="141"/>
      <c r="AU55" s="141"/>
      <c r="AV55" s="141"/>
      <c r="AW55" s="141"/>
      <c r="AX55" s="141"/>
      <c r="AY55" s="164"/>
    </row>
    <row r="56" spans="1:256" s="115" customFormat="1" ht="20.45" customHeight="1">
      <c r="A56" s="1197"/>
      <c r="B56" s="159"/>
      <c r="C56" s="1500"/>
      <c r="D56" s="1501"/>
      <c r="E56" s="1501"/>
      <c r="F56" s="1501"/>
      <c r="G56" s="1501"/>
      <c r="H56" s="1501"/>
      <c r="I56" s="1501"/>
      <c r="J56" s="1501"/>
      <c r="K56" s="1501"/>
      <c r="L56" s="1501"/>
      <c r="M56" s="1501"/>
      <c r="N56" s="1501"/>
      <c r="O56" s="1501"/>
      <c r="P56" s="1501"/>
      <c r="Q56" s="1502"/>
      <c r="R56" s="1503"/>
      <c r="S56" s="1504"/>
      <c r="T56" s="1505"/>
      <c r="U56" s="1506"/>
      <c r="V56" s="1507"/>
      <c r="W56" s="1507"/>
      <c r="X56" s="1507"/>
      <c r="Y56" s="1507"/>
      <c r="Z56" s="1508"/>
      <c r="AA56" s="1509"/>
      <c r="AB56" s="1510"/>
      <c r="AC56" s="1510"/>
      <c r="AD56" s="1510"/>
      <c r="AE56" s="1510"/>
      <c r="AF56" s="1510"/>
      <c r="AG56" s="1510"/>
      <c r="AH56" s="1510"/>
      <c r="AI56" s="1510"/>
      <c r="AJ56" s="1510"/>
      <c r="AK56" s="1510"/>
      <c r="AL56" s="1510"/>
      <c r="AM56" s="1510"/>
      <c r="AN56" s="1511"/>
      <c r="AO56" s="141"/>
      <c r="AP56" s="1199"/>
      <c r="AQ56" s="141"/>
      <c r="AR56" s="141"/>
      <c r="AS56" s="141"/>
      <c r="AT56" s="141"/>
      <c r="AU56" s="141"/>
      <c r="AV56" s="141"/>
      <c r="AW56" s="141"/>
      <c r="AX56" s="141"/>
      <c r="AY56" s="164"/>
    </row>
    <row r="57" spans="1:256" s="115" customFormat="1" ht="20.45" customHeight="1">
      <c r="A57" s="1197"/>
      <c r="B57" s="159"/>
      <c r="C57" s="1500"/>
      <c r="D57" s="1501"/>
      <c r="E57" s="1501"/>
      <c r="F57" s="1501"/>
      <c r="G57" s="1501"/>
      <c r="H57" s="1501"/>
      <c r="I57" s="1501"/>
      <c r="J57" s="1501"/>
      <c r="K57" s="1501"/>
      <c r="L57" s="1501"/>
      <c r="M57" s="1501"/>
      <c r="N57" s="1501"/>
      <c r="O57" s="1501"/>
      <c r="P57" s="1501"/>
      <c r="Q57" s="1502"/>
      <c r="R57" s="1503"/>
      <c r="S57" s="1504"/>
      <c r="T57" s="1505"/>
      <c r="U57" s="1506"/>
      <c r="V57" s="1507"/>
      <c r="W57" s="1507"/>
      <c r="X57" s="1507"/>
      <c r="Y57" s="1507"/>
      <c r="Z57" s="1508"/>
      <c r="AA57" s="1509"/>
      <c r="AB57" s="1510"/>
      <c r="AC57" s="1510"/>
      <c r="AD57" s="1510"/>
      <c r="AE57" s="1510"/>
      <c r="AF57" s="1510"/>
      <c r="AG57" s="1510"/>
      <c r="AH57" s="1510"/>
      <c r="AI57" s="1510"/>
      <c r="AJ57" s="1510"/>
      <c r="AK57" s="1510"/>
      <c r="AL57" s="1510"/>
      <c r="AM57" s="1510"/>
      <c r="AN57" s="1511"/>
      <c r="AO57" s="141"/>
      <c r="AP57" s="1199"/>
      <c r="AQ57" s="141"/>
      <c r="AR57" s="141"/>
      <c r="AS57" s="141"/>
      <c r="AT57" s="141"/>
      <c r="AU57" s="141"/>
      <c r="AV57" s="141"/>
      <c r="AW57" s="141"/>
      <c r="AX57" s="141"/>
      <c r="AY57" s="164"/>
    </row>
    <row r="58" spans="1:256" s="115" customFormat="1" ht="20.45" customHeight="1">
      <c r="A58" s="1197"/>
      <c r="B58" s="159"/>
      <c r="C58" s="1500"/>
      <c r="D58" s="1501"/>
      <c r="E58" s="1501"/>
      <c r="F58" s="1501"/>
      <c r="G58" s="1501"/>
      <c r="H58" s="1501"/>
      <c r="I58" s="1501"/>
      <c r="J58" s="1501"/>
      <c r="K58" s="1501"/>
      <c r="L58" s="1501"/>
      <c r="M58" s="1501"/>
      <c r="N58" s="1501"/>
      <c r="O58" s="1501"/>
      <c r="P58" s="1501"/>
      <c r="Q58" s="1502"/>
      <c r="R58" s="1503"/>
      <c r="S58" s="1504"/>
      <c r="T58" s="1505"/>
      <c r="U58" s="1506"/>
      <c r="V58" s="1507"/>
      <c r="W58" s="1507"/>
      <c r="X58" s="1507"/>
      <c r="Y58" s="1507"/>
      <c r="Z58" s="1508"/>
      <c r="AA58" s="1509"/>
      <c r="AB58" s="1510"/>
      <c r="AC58" s="1510"/>
      <c r="AD58" s="1510"/>
      <c r="AE58" s="1510"/>
      <c r="AF58" s="1510"/>
      <c r="AG58" s="1510"/>
      <c r="AH58" s="1510"/>
      <c r="AI58" s="1510"/>
      <c r="AJ58" s="1510"/>
      <c r="AK58" s="1510"/>
      <c r="AL58" s="1510"/>
      <c r="AM58" s="1510"/>
      <c r="AN58" s="1511"/>
      <c r="AO58" s="141"/>
      <c r="AP58" s="1199"/>
      <c r="AQ58" s="141"/>
      <c r="AR58" s="141"/>
      <c r="AS58" s="141"/>
      <c r="AT58" s="141"/>
      <c r="AU58" s="141"/>
      <c r="AV58" s="141"/>
      <c r="AW58" s="141"/>
      <c r="AX58" s="141"/>
      <c r="AY58" s="164"/>
    </row>
    <row r="59" spans="1:256" s="115" customFormat="1" ht="20.45" customHeight="1">
      <c r="A59" s="1197"/>
      <c r="B59" s="159"/>
      <c r="C59" s="1488"/>
      <c r="D59" s="1489"/>
      <c r="E59" s="1489"/>
      <c r="F59" s="1489"/>
      <c r="G59" s="1489"/>
      <c r="H59" s="1489"/>
      <c r="I59" s="1489"/>
      <c r="J59" s="1489"/>
      <c r="K59" s="1489"/>
      <c r="L59" s="1489"/>
      <c r="M59" s="1489"/>
      <c r="N59" s="1489"/>
      <c r="O59" s="1489"/>
      <c r="P59" s="1489"/>
      <c r="Q59" s="1490"/>
      <c r="R59" s="1491"/>
      <c r="S59" s="1492"/>
      <c r="T59" s="1493"/>
      <c r="U59" s="1494"/>
      <c r="V59" s="1495"/>
      <c r="W59" s="1495"/>
      <c r="X59" s="1495"/>
      <c r="Y59" s="1495"/>
      <c r="Z59" s="1496"/>
      <c r="AA59" s="1217"/>
      <c r="AB59" s="1218"/>
      <c r="AC59" s="1219"/>
      <c r="AD59" s="1217"/>
      <c r="AE59" s="1217"/>
      <c r="AF59" s="1217"/>
      <c r="AG59" s="1219"/>
      <c r="AH59" s="1220"/>
      <c r="AI59" s="1220"/>
      <c r="AJ59" s="1219"/>
      <c r="AK59" s="1219"/>
      <c r="AL59" s="1219"/>
      <c r="AM59" s="1219"/>
      <c r="AN59" s="1221"/>
      <c r="AO59" s="141"/>
      <c r="AP59" s="1199"/>
      <c r="AQ59" s="141"/>
      <c r="AR59" s="141"/>
      <c r="AS59" s="141"/>
      <c r="AT59" s="141"/>
      <c r="AU59" s="141"/>
      <c r="AV59" s="141"/>
      <c r="AW59" s="141"/>
      <c r="AX59" s="141"/>
      <c r="AY59" s="164"/>
    </row>
    <row r="60" spans="1:256" s="115" customFormat="1" ht="14.25" customHeight="1">
      <c r="A60" s="1197"/>
      <c r="B60" s="159"/>
      <c r="C60" s="353"/>
      <c r="D60" s="189"/>
      <c r="E60" s="189"/>
      <c r="F60" s="189"/>
      <c r="G60" s="189"/>
      <c r="H60" s="189"/>
      <c r="I60" s="189"/>
      <c r="J60" s="189"/>
      <c r="K60" s="189"/>
      <c r="L60" s="189"/>
      <c r="M60" s="1222"/>
      <c r="N60" s="1223"/>
      <c r="O60" s="1223"/>
      <c r="P60" s="1223"/>
      <c r="Q60" s="1223"/>
      <c r="R60" s="1223"/>
      <c r="S60" s="1223"/>
      <c r="T60" s="1223"/>
      <c r="U60" s="1223"/>
      <c r="V60" s="1223"/>
      <c r="W60" s="1223"/>
      <c r="X60" s="1223"/>
      <c r="Y60" s="1223"/>
      <c r="Z60" s="1223"/>
      <c r="AA60" s="1223"/>
      <c r="AB60" s="1223"/>
      <c r="AC60" s="1223"/>
      <c r="AD60" s="1223"/>
      <c r="AE60" s="1223"/>
      <c r="AF60" s="1223"/>
      <c r="AG60" s="1223"/>
      <c r="AH60" s="1223"/>
      <c r="AI60" s="1223"/>
      <c r="AJ60" s="1223"/>
      <c r="AK60" s="1222"/>
      <c r="AL60" s="1222"/>
      <c r="AM60" s="1222"/>
      <c r="AN60" s="1224"/>
      <c r="AO60" s="141"/>
      <c r="AP60" s="1199"/>
      <c r="AQ60" s="141"/>
      <c r="AR60" s="141"/>
      <c r="AS60" s="141"/>
      <c r="AT60" s="141"/>
      <c r="AU60" s="141"/>
      <c r="AV60" s="141"/>
      <c r="AW60" s="141"/>
      <c r="AX60" s="141"/>
      <c r="AY60" s="164"/>
    </row>
    <row r="61" spans="1:256" s="115" customFormat="1" ht="16.5" customHeight="1">
      <c r="A61" s="1197"/>
      <c r="B61" s="159"/>
      <c r="C61" s="187"/>
      <c r="D61" s="187"/>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72"/>
      <c r="AO61" s="141"/>
      <c r="AP61" s="1199"/>
      <c r="AQ61" s="141"/>
      <c r="AR61" s="141"/>
      <c r="AS61" s="141"/>
      <c r="AT61" s="141"/>
      <c r="AU61" s="141"/>
      <c r="AV61" s="141"/>
      <c r="AW61" s="141"/>
      <c r="AX61" s="141"/>
      <c r="AY61" s="141"/>
      <c r="AZ61" s="141"/>
      <c r="BA61" s="141"/>
      <c r="BB61" s="141"/>
      <c r="BC61" s="141"/>
      <c r="BD61" s="141"/>
      <c r="IT61" s="1225"/>
      <c r="IU61" s="1226"/>
      <c r="IV61" s="164"/>
    </row>
    <row r="62" spans="1:256" s="115" customFormat="1" ht="16.5" customHeight="1">
      <c r="A62" s="1197"/>
      <c r="B62" s="159"/>
      <c r="C62" s="187"/>
      <c r="D62" s="187"/>
      <c r="E62" s="167"/>
      <c r="F62" s="167"/>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72"/>
      <c r="AO62" s="141"/>
      <c r="AP62" s="1199"/>
      <c r="AQ62" s="141"/>
      <c r="AR62" s="141"/>
      <c r="AS62" s="141"/>
      <c r="AT62" s="141"/>
      <c r="AU62" s="141"/>
      <c r="AV62" s="141"/>
      <c r="AW62" s="141"/>
      <c r="AX62" s="141"/>
      <c r="AY62" s="141"/>
      <c r="AZ62" s="141"/>
      <c r="BA62" s="141"/>
      <c r="BB62" s="141"/>
      <c r="BC62" s="141"/>
      <c r="BD62" s="141"/>
      <c r="IU62" s="1226"/>
      <c r="IV62" s="164"/>
    </row>
    <row r="63" spans="1:256" s="115" customFormat="1" ht="6.75" hidden="1" customHeight="1">
      <c r="A63" s="1197"/>
      <c r="B63" s="141"/>
      <c r="C63" s="141"/>
      <c r="D63" s="141"/>
      <c r="E63" s="172"/>
      <c r="F63" s="167"/>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72"/>
      <c r="AO63" s="141"/>
      <c r="AP63" s="1199"/>
      <c r="AQ63" s="141"/>
      <c r="AR63" s="141"/>
      <c r="AS63" s="141"/>
      <c r="AT63" s="141"/>
      <c r="AU63" s="141"/>
      <c r="AV63" s="141"/>
      <c r="AW63" s="141"/>
      <c r="AX63" s="141"/>
      <c r="AY63" s="141"/>
      <c r="AZ63" s="141"/>
      <c r="BA63" s="141"/>
      <c r="BB63" s="141"/>
      <c r="BC63" s="141"/>
      <c r="BD63" s="141"/>
      <c r="IV63" s="1227" t="s">
        <v>88</v>
      </c>
    </row>
    <row r="64" spans="1:256" s="115" customFormat="1" ht="36.75" customHeight="1">
      <c r="A64" s="1197"/>
      <c r="B64" s="159"/>
      <c r="C64" s="1497">
        <f>★マスタシート!$CV$35</f>
        <v>2.48</v>
      </c>
      <c r="D64" s="1497"/>
      <c r="E64" s="1497"/>
      <c r="F64" s="1497"/>
      <c r="G64" s="1497"/>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164"/>
      <c r="AM64" s="164"/>
      <c r="AN64" s="141"/>
      <c r="AO64" s="141"/>
      <c r="AP64" s="1199"/>
      <c r="AQ64" s="141"/>
      <c r="AR64" s="141"/>
      <c r="AS64" s="141"/>
      <c r="AT64" s="141"/>
      <c r="AU64" s="141"/>
      <c r="AV64" s="141"/>
      <c r="AW64" s="141"/>
      <c r="AX64" s="141"/>
      <c r="AY64" s="141"/>
      <c r="AZ64" s="141"/>
      <c r="BA64" s="141"/>
      <c r="BB64" s="141"/>
      <c r="BC64" s="141"/>
      <c r="BD64" s="141"/>
      <c r="IV64" s="1227">
        <v>1</v>
      </c>
    </row>
    <row r="65" spans="1:256" s="115" customFormat="1" ht="36.75" hidden="1" customHeight="1">
      <c r="A65" s="1197"/>
      <c r="B65" s="159"/>
      <c r="C65" s="1498">
        <f>★マスタシート!$CV$15</f>
        <v>2.48</v>
      </c>
      <c r="D65" s="1498"/>
      <c r="E65" s="1498"/>
      <c r="F65" s="1498"/>
      <c r="G65" s="1498"/>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41"/>
      <c r="AO65" s="141"/>
      <c r="AP65" s="1199"/>
      <c r="AQ65" s="141"/>
      <c r="AR65" s="141"/>
      <c r="AS65" s="141"/>
      <c r="AT65" s="141"/>
      <c r="AU65" s="141"/>
      <c r="AV65" s="141"/>
      <c r="AW65" s="141"/>
      <c r="AX65" s="141"/>
      <c r="AY65" s="141"/>
      <c r="AZ65" s="141"/>
      <c r="BA65" s="141"/>
      <c r="BB65" s="141"/>
      <c r="BC65" s="141"/>
      <c r="BD65" s="141"/>
      <c r="IV65" s="1227">
        <v>2</v>
      </c>
    </row>
    <row r="66" spans="1:256" s="1231" customFormat="1" ht="14.25">
      <c r="A66" s="1228"/>
      <c r="B66" s="1229"/>
      <c r="C66" s="1499"/>
      <c r="D66" s="1499"/>
      <c r="E66" s="1499"/>
      <c r="F66" s="1499"/>
      <c r="G66" s="1499"/>
      <c r="H66" s="1499"/>
      <c r="I66" s="1499"/>
      <c r="J66" s="1499"/>
      <c r="K66" s="1499"/>
      <c r="L66" s="1499"/>
      <c r="M66" s="1499"/>
      <c r="N66" s="1499"/>
      <c r="O66" s="1499"/>
      <c r="P66" s="1499"/>
      <c r="Q66" s="1499"/>
      <c r="R66" s="1499"/>
      <c r="S66" s="1499"/>
      <c r="T66" s="1499"/>
      <c r="U66" s="1499"/>
      <c r="V66" s="1499"/>
      <c r="W66" s="1499"/>
      <c r="X66" s="1499"/>
      <c r="Y66" s="1499"/>
      <c r="Z66" s="1499"/>
      <c r="AA66" s="1499"/>
      <c r="AB66" s="1499"/>
      <c r="AC66" s="1499"/>
      <c r="AD66" s="1499"/>
      <c r="AE66" s="1499"/>
      <c r="AF66" s="1499"/>
      <c r="AG66" s="1499"/>
      <c r="AH66" s="1499"/>
      <c r="AI66" s="1499"/>
      <c r="AJ66" s="1499"/>
      <c r="AK66" s="1499"/>
      <c r="AL66" s="1499"/>
      <c r="AM66" s="1499"/>
      <c r="AN66" s="1499"/>
      <c r="AO66" s="1229"/>
      <c r="AP66" s="1228"/>
      <c r="AQ66" s="1230"/>
      <c r="AR66" s="1230"/>
      <c r="AS66" s="1230"/>
      <c r="AT66" s="1230"/>
      <c r="AU66" s="1230"/>
      <c r="AV66" s="1230"/>
      <c r="AW66" s="1230"/>
      <c r="AX66" s="1230"/>
      <c r="AY66" s="1230"/>
      <c r="AZ66" s="1230"/>
      <c r="BA66" s="1230"/>
      <c r="BB66" s="1230"/>
      <c r="BC66" s="1230"/>
      <c r="BD66" s="1230"/>
    </row>
    <row r="67" spans="1:256" ht="13.5" customHeight="1">
      <c r="A67" s="1228"/>
      <c r="B67" s="1229"/>
      <c r="C67" s="1229"/>
      <c r="D67" s="1229"/>
      <c r="E67" s="1229"/>
      <c r="F67" s="1229"/>
      <c r="G67" s="1229"/>
      <c r="H67" s="1229"/>
      <c r="I67" s="1229"/>
      <c r="J67" s="1229"/>
      <c r="K67" s="1229"/>
      <c r="L67" s="1229"/>
      <c r="M67" s="1229"/>
      <c r="N67" s="1229"/>
      <c r="O67" s="1229"/>
      <c r="P67" s="1229"/>
      <c r="Q67" s="1229"/>
      <c r="R67" s="1229"/>
      <c r="S67" s="1229"/>
      <c r="T67" s="1229"/>
      <c r="U67" s="1229"/>
      <c r="V67" s="1229"/>
      <c r="W67" s="1229"/>
      <c r="X67" s="1229"/>
      <c r="Y67" s="1229"/>
      <c r="Z67" s="1229"/>
      <c r="AA67" s="1229"/>
      <c r="AB67" s="1229"/>
      <c r="AC67" s="1229"/>
      <c r="AD67" s="1229"/>
      <c r="AE67" s="1229"/>
      <c r="AF67" s="1229"/>
      <c r="AG67" s="1229"/>
      <c r="AH67" s="1229"/>
      <c r="AI67" s="1229"/>
      <c r="AJ67" s="1229"/>
      <c r="AK67" s="1229"/>
      <c r="AL67" s="1229"/>
      <c r="AM67" s="1229"/>
      <c r="AN67" s="1229"/>
      <c r="AO67" s="1229"/>
      <c r="AP67" s="1228"/>
      <c r="IU67" s="1171">
        <v>1</v>
      </c>
      <c r="IV67" s="1171">
        <v>1</v>
      </c>
    </row>
    <row r="68" spans="1:256" ht="13.5" customHeight="1">
      <c r="A68" s="1228"/>
      <c r="B68" s="1228"/>
      <c r="C68" s="1228"/>
      <c r="D68" s="1228"/>
      <c r="E68" s="1228"/>
      <c r="F68" s="1228"/>
      <c r="G68" s="1228"/>
      <c r="H68" s="1228"/>
      <c r="I68" s="1228"/>
      <c r="J68" s="1228"/>
      <c r="K68" s="1228"/>
      <c r="L68" s="1228"/>
      <c r="M68" s="1228"/>
      <c r="N68" s="1228"/>
      <c r="O68" s="1228"/>
      <c r="P68" s="1228"/>
      <c r="Q68" s="1228"/>
      <c r="R68" s="1228"/>
      <c r="S68" s="1228"/>
      <c r="T68" s="1228"/>
      <c r="U68" s="1228"/>
      <c r="V68" s="1228"/>
      <c r="W68" s="1228"/>
      <c r="X68" s="1228"/>
      <c r="Y68" s="1228"/>
      <c r="Z68" s="1228"/>
      <c r="AA68" s="1228"/>
      <c r="AB68" s="1228"/>
      <c r="AC68" s="1228"/>
      <c r="AD68" s="1228"/>
      <c r="AE68" s="1228"/>
      <c r="AF68" s="1228"/>
      <c r="AG68" s="1228"/>
      <c r="AH68" s="1228"/>
      <c r="AI68" s="1228"/>
      <c r="AJ68" s="1228"/>
      <c r="AK68" s="1228"/>
      <c r="AL68" s="1228"/>
      <c r="AM68" s="1228"/>
      <c r="AN68" s="1228"/>
      <c r="AO68" s="1228"/>
      <c r="AP68" s="1228"/>
      <c r="IU68" s="1171">
        <v>1</v>
      </c>
      <c r="IV68" s="1171">
        <v>1</v>
      </c>
    </row>
    <row r="69" spans="1:256" s="115" customFormat="1" ht="6.75" hidden="1" customHeight="1">
      <c r="A69" s="1197"/>
      <c r="B69" s="141"/>
      <c r="C69" s="141"/>
      <c r="D69" s="141"/>
      <c r="E69" s="172"/>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72"/>
      <c r="AO69" s="141"/>
      <c r="AP69" s="1199"/>
      <c r="AQ69" s="141"/>
      <c r="AR69" s="141"/>
      <c r="AS69" s="141"/>
      <c r="AT69" s="141"/>
      <c r="AU69" s="141"/>
      <c r="AV69" s="141"/>
      <c r="AW69" s="141"/>
      <c r="AX69" s="141"/>
      <c r="AY69" s="141"/>
      <c r="AZ69" s="141"/>
      <c r="BA69" s="141"/>
      <c r="BB69" s="141"/>
      <c r="BC69" s="141"/>
      <c r="BD69" s="141"/>
      <c r="IV69" s="1227" t="s">
        <v>88</v>
      </c>
    </row>
    <row r="70" spans="1:256">
      <c r="AO70" s="1175"/>
      <c r="AP70" s="1175"/>
      <c r="AQ70" s="1175"/>
      <c r="AR70" s="1175"/>
      <c r="AS70" s="1175"/>
      <c r="AT70" s="1175"/>
      <c r="AU70" s="1175"/>
      <c r="AV70" s="1175"/>
      <c r="AW70" s="1175"/>
      <c r="AX70" s="1175"/>
      <c r="AY70" s="1175"/>
    </row>
    <row r="71" spans="1:256">
      <c r="AO71" s="1175"/>
      <c r="AP71" s="1175"/>
      <c r="AQ71" s="1175"/>
      <c r="AR71" s="1175"/>
      <c r="AS71" s="1175"/>
      <c r="AT71" s="1175"/>
      <c r="AU71" s="1175"/>
      <c r="AV71" s="1175"/>
      <c r="AW71" s="1175"/>
      <c r="AX71" s="1175"/>
      <c r="AY71" s="1175"/>
    </row>
    <row r="72" spans="1:256">
      <c r="AO72" s="1175"/>
      <c r="AP72" s="1175"/>
      <c r="AQ72" s="1175"/>
      <c r="AR72" s="1175"/>
      <c r="AS72" s="1175"/>
      <c r="AT72" s="1175"/>
      <c r="AU72" s="1175"/>
      <c r="AV72" s="1175"/>
      <c r="AW72" s="1175"/>
      <c r="AX72" s="1175"/>
      <c r="AY72" s="1175"/>
    </row>
    <row r="73" spans="1:256">
      <c r="AO73" s="1175"/>
      <c r="AP73" s="1175"/>
      <c r="AQ73" s="1175"/>
      <c r="AR73" s="1175"/>
      <c r="AS73" s="1175"/>
      <c r="AT73" s="1175"/>
      <c r="AU73" s="1175"/>
      <c r="AV73" s="1175"/>
      <c r="AW73" s="1175"/>
      <c r="AX73" s="1175"/>
      <c r="AY73" s="1175"/>
    </row>
    <row r="74" spans="1:256">
      <c r="AO74" s="1175"/>
      <c r="AP74" s="1175"/>
      <c r="AQ74" s="1175"/>
      <c r="AR74" s="1175"/>
      <c r="AS74" s="1175"/>
      <c r="AT74" s="1175"/>
      <c r="AU74" s="1175"/>
      <c r="AV74" s="1175"/>
      <c r="AW74" s="1175"/>
      <c r="AX74" s="1175"/>
      <c r="AY74" s="1175"/>
    </row>
    <row r="75" spans="1:256">
      <c r="AO75" s="1175"/>
      <c r="AP75" s="1175"/>
      <c r="AQ75" s="1175"/>
      <c r="AR75" s="1175"/>
      <c r="AS75" s="1175"/>
      <c r="AT75" s="1175"/>
      <c r="AU75" s="1175"/>
      <c r="AV75" s="1175"/>
      <c r="AW75" s="1175"/>
      <c r="AX75" s="1175"/>
      <c r="AY75" s="1175"/>
    </row>
    <row r="76" spans="1:256">
      <c r="AO76" s="1175"/>
      <c r="AP76" s="1175"/>
      <c r="AQ76" s="1175"/>
      <c r="AR76" s="1175"/>
      <c r="AS76" s="1175"/>
      <c r="AT76" s="1175"/>
      <c r="AU76" s="1175"/>
      <c r="AV76" s="1175"/>
      <c r="AW76" s="1175"/>
      <c r="AX76" s="1175"/>
      <c r="AY76" s="1175"/>
    </row>
    <row r="77" spans="1:256">
      <c r="AO77" s="1175"/>
      <c r="AP77" s="1175"/>
      <c r="AQ77" s="1175"/>
      <c r="AR77" s="1175"/>
      <c r="AS77" s="1175"/>
      <c r="AT77" s="1175"/>
      <c r="AU77" s="1175"/>
      <c r="AV77" s="1175"/>
      <c r="AW77" s="1175"/>
      <c r="AX77" s="1175"/>
      <c r="AY77" s="1175"/>
    </row>
    <row r="78" spans="1:256">
      <c r="AO78" s="1175"/>
      <c r="AP78" s="1175"/>
      <c r="AQ78" s="1175"/>
      <c r="AR78" s="1175"/>
      <c r="AS78" s="1175"/>
      <c r="AT78" s="1175"/>
      <c r="AU78" s="1175"/>
      <c r="AV78" s="1175"/>
      <c r="AW78" s="1175"/>
      <c r="AX78" s="1175"/>
      <c r="AY78" s="1175"/>
    </row>
    <row r="79" spans="1:256">
      <c r="AO79" s="1175"/>
      <c r="AP79" s="1175"/>
      <c r="AQ79" s="1175"/>
      <c r="AR79" s="1175"/>
      <c r="AS79" s="1175"/>
      <c r="AT79" s="1175"/>
      <c r="AU79" s="1175"/>
      <c r="AV79" s="1175"/>
      <c r="AW79" s="1175"/>
      <c r="AX79" s="1175"/>
      <c r="AY79" s="1175"/>
    </row>
    <row r="80" spans="1:256">
      <c r="AO80" s="1175"/>
      <c r="AP80" s="1175"/>
      <c r="AQ80" s="1175"/>
      <c r="AR80" s="1175"/>
      <c r="AS80" s="1175"/>
      <c r="AT80" s="1175"/>
      <c r="AU80" s="1175"/>
      <c r="AV80" s="1175"/>
      <c r="AW80" s="1175"/>
      <c r="AX80" s="1175"/>
      <c r="AY80" s="1175"/>
    </row>
    <row r="81" spans="16:51">
      <c r="AO81" s="1175"/>
      <c r="AP81" s="1175"/>
      <c r="AQ81" s="1175"/>
      <c r="AR81" s="1175"/>
      <c r="AS81" s="1175"/>
      <c r="AT81" s="1175"/>
      <c r="AU81" s="1175"/>
      <c r="AV81" s="1175"/>
      <c r="AW81" s="1175"/>
      <c r="AX81" s="1175"/>
      <c r="AY81" s="1175"/>
    </row>
    <row r="82" spans="16:51">
      <c r="P82" s="1232"/>
      <c r="AO82" s="1175"/>
      <c r="AP82" s="1175"/>
      <c r="AQ82" s="1175"/>
      <c r="AR82" s="1175"/>
      <c r="AS82" s="1175"/>
      <c r="AT82" s="1175"/>
      <c r="AU82" s="1175"/>
      <c r="AV82" s="1175"/>
      <c r="AW82" s="1175"/>
      <c r="AX82" s="1175"/>
      <c r="AY82" s="1175"/>
    </row>
    <row r="83" spans="16:51">
      <c r="AO83" s="1175"/>
      <c r="AP83" s="1175"/>
      <c r="AQ83" s="1175"/>
      <c r="AR83" s="1175"/>
      <c r="AS83" s="1175"/>
      <c r="AT83" s="1175"/>
      <c r="AU83" s="1175"/>
      <c r="AV83" s="1175"/>
      <c r="AW83" s="1175"/>
      <c r="AX83" s="1175"/>
      <c r="AY83" s="1175"/>
    </row>
    <row r="84" spans="16:51">
      <c r="AO84" s="1175"/>
      <c r="AP84" s="1175"/>
      <c r="AQ84" s="1175"/>
      <c r="AR84" s="1175"/>
      <c r="AS84" s="1175"/>
      <c r="AT84" s="1175"/>
      <c r="AU84" s="1175"/>
      <c r="AV84" s="1175"/>
      <c r="AW84" s="1175"/>
      <c r="AX84" s="1175"/>
      <c r="AY84" s="1175"/>
    </row>
    <row r="85" spans="16:51">
      <c r="AO85" s="1175"/>
      <c r="AP85" s="1175"/>
      <c r="AQ85" s="1175"/>
      <c r="AR85" s="1175"/>
      <c r="AS85" s="1175"/>
      <c r="AT85" s="1175"/>
      <c r="AU85" s="1175"/>
      <c r="AV85" s="1175"/>
      <c r="AW85" s="1175"/>
      <c r="AX85" s="1175"/>
      <c r="AY85" s="1175"/>
    </row>
    <row r="86" spans="16:51">
      <c r="AO86" s="1175"/>
      <c r="AP86" s="1175"/>
      <c r="AQ86" s="1175"/>
      <c r="AR86" s="1175"/>
      <c r="AS86" s="1175"/>
      <c r="AT86" s="1175"/>
      <c r="AU86" s="1175"/>
      <c r="AV86" s="1175"/>
      <c r="AW86" s="1175"/>
      <c r="AX86" s="1175"/>
      <c r="AY86" s="1175"/>
    </row>
    <row r="87" spans="16:51">
      <c r="AO87" s="1175"/>
      <c r="AP87" s="1175"/>
      <c r="AQ87" s="1175"/>
      <c r="AR87" s="1175"/>
      <c r="AS87" s="1175"/>
      <c r="AT87" s="1175"/>
      <c r="AU87" s="1175"/>
      <c r="AV87" s="1175"/>
      <c r="AW87" s="1175"/>
      <c r="AX87" s="1175"/>
      <c r="AY87" s="1175"/>
    </row>
    <row r="88" spans="16:51">
      <c r="AO88" s="1175"/>
      <c r="AP88" s="1175"/>
      <c r="AQ88" s="1175"/>
      <c r="AR88" s="1175"/>
      <c r="AS88" s="1175"/>
      <c r="AT88" s="1175"/>
      <c r="AU88" s="1175"/>
      <c r="AV88" s="1175"/>
      <c r="AW88" s="1175"/>
      <c r="AX88" s="1175"/>
      <c r="AY88" s="1175"/>
    </row>
    <row r="89" spans="16:51">
      <c r="AO89" s="1175"/>
      <c r="AP89" s="1175"/>
      <c r="AQ89" s="1175"/>
      <c r="AR89" s="1175"/>
      <c r="AS89" s="1175"/>
      <c r="AT89" s="1175"/>
      <c r="AU89" s="1175"/>
      <c r="AV89" s="1175"/>
      <c r="AW89" s="1175"/>
      <c r="AX89" s="1175"/>
      <c r="AY89" s="1175"/>
    </row>
    <row r="90" spans="16:51">
      <c r="AO90" s="1175"/>
      <c r="AP90" s="1175"/>
      <c r="AQ90" s="1175"/>
      <c r="AR90" s="1175"/>
      <c r="AS90" s="1175"/>
      <c r="AT90" s="1175"/>
      <c r="AU90" s="1175"/>
      <c r="AV90" s="1175"/>
      <c r="AW90" s="1175"/>
      <c r="AX90" s="1175"/>
      <c r="AY90" s="1175"/>
    </row>
    <row r="91" spans="16:51">
      <c r="AO91" s="1175"/>
      <c r="AP91" s="1175"/>
      <c r="AQ91" s="1175"/>
      <c r="AR91" s="1175"/>
      <c r="AS91" s="1175"/>
      <c r="AT91" s="1175"/>
      <c r="AU91" s="1175"/>
      <c r="AV91" s="1175"/>
      <c r="AW91" s="1175"/>
      <c r="AX91" s="1175"/>
      <c r="AY91" s="1175"/>
    </row>
    <row r="92" spans="16:51">
      <c r="AO92" s="1175"/>
      <c r="AP92" s="1175"/>
      <c r="AQ92" s="1175"/>
      <c r="AR92" s="1175"/>
      <c r="AS92" s="1175"/>
      <c r="AT92" s="1175"/>
      <c r="AU92" s="1175"/>
      <c r="AV92" s="1175"/>
      <c r="AW92" s="1175"/>
      <c r="AX92" s="1175"/>
      <c r="AY92" s="1175"/>
    </row>
    <row r="93" spans="16:51">
      <c r="AO93" s="1175"/>
      <c r="AP93" s="1175"/>
      <c r="AQ93" s="1175"/>
      <c r="AR93" s="1175"/>
      <c r="AS93" s="1175"/>
      <c r="AT93" s="1175"/>
      <c r="AU93" s="1175"/>
      <c r="AV93" s="1175"/>
      <c r="AW93" s="1175"/>
      <c r="AX93" s="1175"/>
      <c r="AY93" s="1175"/>
    </row>
    <row r="94" spans="16:51">
      <c r="AO94" s="1175"/>
      <c r="AP94" s="1175"/>
      <c r="AQ94" s="1175"/>
      <c r="AR94" s="1175"/>
      <c r="AS94" s="1175"/>
      <c r="AT94" s="1175"/>
      <c r="AU94" s="1175"/>
      <c r="AV94" s="1175"/>
      <c r="AW94" s="1175"/>
      <c r="AX94" s="1175"/>
      <c r="AY94" s="1175"/>
    </row>
    <row r="95" spans="16:51">
      <c r="AO95" s="1175"/>
      <c r="AP95" s="1175"/>
      <c r="AQ95" s="1175"/>
      <c r="AR95" s="1175"/>
      <c r="AS95" s="1175"/>
      <c r="AT95" s="1175"/>
      <c r="AU95" s="1175"/>
      <c r="AV95" s="1175"/>
      <c r="AW95" s="1175"/>
      <c r="AX95" s="1175"/>
      <c r="AY95" s="1175"/>
    </row>
    <row r="96" spans="16:51">
      <c r="AO96" s="1175"/>
      <c r="AP96" s="1175"/>
      <c r="AQ96" s="1175"/>
      <c r="AR96" s="1175"/>
      <c r="AS96" s="1175"/>
      <c r="AT96" s="1175"/>
      <c r="AU96" s="1175"/>
      <c r="AV96" s="1175"/>
      <c r="AW96" s="1175"/>
      <c r="AX96" s="1175"/>
      <c r="AY96" s="1175"/>
    </row>
    <row r="97" spans="41:51">
      <c r="AO97" s="1175"/>
      <c r="AP97" s="1175"/>
      <c r="AQ97" s="1175"/>
      <c r="AR97" s="1175"/>
      <c r="AS97" s="1175"/>
      <c r="AT97" s="1175"/>
      <c r="AU97" s="1175"/>
      <c r="AV97" s="1175"/>
      <c r="AW97" s="1175"/>
      <c r="AX97" s="1175"/>
      <c r="AY97" s="1175"/>
    </row>
    <row r="98" spans="41:51">
      <c r="AO98" s="1175"/>
      <c r="AP98" s="1175"/>
      <c r="AQ98" s="1175"/>
      <c r="AR98" s="1175"/>
      <c r="AS98" s="1175"/>
      <c r="AT98" s="1175"/>
      <c r="AU98" s="1175"/>
      <c r="AV98" s="1175"/>
      <c r="AW98" s="1175"/>
      <c r="AX98" s="1175"/>
      <c r="AY98" s="1175"/>
    </row>
    <row r="99" spans="41:51">
      <c r="AO99" s="1175"/>
      <c r="AP99" s="1175"/>
      <c r="AQ99" s="1175"/>
      <c r="AR99" s="1175"/>
      <c r="AS99" s="1175"/>
      <c r="AT99" s="1175"/>
      <c r="AU99" s="1175"/>
      <c r="AV99" s="1175"/>
      <c r="AW99" s="1175"/>
      <c r="AX99" s="1175"/>
      <c r="AY99" s="1175"/>
    </row>
    <row r="100" spans="41:51">
      <c r="AO100" s="1175"/>
      <c r="AP100" s="1175"/>
      <c r="AQ100" s="1175"/>
      <c r="AR100" s="1175"/>
      <c r="AS100" s="1175"/>
      <c r="AT100" s="1175"/>
      <c r="AU100" s="1175"/>
      <c r="AV100" s="1175"/>
      <c r="AW100" s="1175"/>
      <c r="AX100" s="1175"/>
      <c r="AY100" s="1175"/>
    </row>
    <row r="101" spans="41:51">
      <c r="AO101" s="1175"/>
      <c r="AP101" s="1175"/>
      <c r="AQ101" s="1175"/>
      <c r="AR101" s="1175"/>
      <c r="AS101" s="1175"/>
      <c r="AT101" s="1175"/>
      <c r="AU101" s="1175"/>
      <c r="AV101" s="1175"/>
      <c r="AW101" s="1175"/>
      <c r="AX101" s="1175"/>
      <c r="AY101" s="1175"/>
    </row>
    <row r="102" spans="41:51">
      <c r="AO102" s="1175"/>
      <c r="AP102" s="1175"/>
      <c r="AQ102" s="1175"/>
      <c r="AR102" s="1175"/>
      <c r="AS102" s="1175"/>
      <c r="AT102" s="1175"/>
      <c r="AU102" s="1175"/>
      <c r="AV102" s="1175"/>
      <c r="AW102" s="1175"/>
      <c r="AX102" s="1175"/>
      <c r="AY102" s="1175"/>
    </row>
    <row r="103" spans="41:51">
      <c r="AO103" s="1175"/>
      <c r="AP103" s="1175"/>
      <c r="AQ103" s="1175"/>
      <c r="AR103" s="1175"/>
      <c r="AS103" s="1175"/>
      <c r="AT103" s="1175"/>
      <c r="AU103" s="1175"/>
      <c r="AV103" s="1175"/>
      <c r="AW103" s="1175"/>
      <c r="AX103" s="1175"/>
      <c r="AY103" s="1175"/>
    </row>
    <row r="104" spans="41:51">
      <c r="AO104" s="1175"/>
      <c r="AP104" s="1175"/>
      <c r="AQ104" s="1175"/>
      <c r="AR104" s="1175"/>
      <c r="AS104" s="1175"/>
      <c r="AT104" s="1175"/>
      <c r="AU104" s="1175"/>
      <c r="AV104" s="1175"/>
      <c r="AW104" s="1175"/>
      <c r="AX104" s="1175"/>
      <c r="AY104" s="1175"/>
    </row>
    <row r="105" spans="41:51">
      <c r="AO105" s="1175"/>
      <c r="AP105" s="1175"/>
      <c r="AQ105" s="1175"/>
      <c r="AR105" s="1175"/>
      <c r="AS105" s="1175"/>
      <c r="AT105" s="1175"/>
      <c r="AU105" s="1175"/>
      <c r="AV105" s="1175"/>
      <c r="AW105" s="1175"/>
      <c r="AX105" s="1175"/>
      <c r="AY105" s="1175"/>
    </row>
    <row r="106" spans="41:51">
      <c r="AO106" s="1175"/>
      <c r="AP106" s="1175"/>
      <c r="AQ106" s="1175"/>
      <c r="AR106" s="1175"/>
      <c r="AS106" s="1175"/>
      <c r="AT106" s="1175"/>
      <c r="AU106" s="1175"/>
      <c r="AV106" s="1175"/>
      <c r="AW106" s="1175"/>
      <c r="AX106" s="1175"/>
      <c r="AY106" s="1175"/>
    </row>
    <row r="107" spans="41:51">
      <c r="AO107" s="1175"/>
      <c r="AP107" s="1175"/>
      <c r="AQ107" s="1175"/>
      <c r="AR107" s="1175"/>
      <c r="AS107" s="1175"/>
      <c r="AT107" s="1175"/>
      <c r="AU107" s="1175"/>
      <c r="AV107" s="1175"/>
      <c r="AW107" s="1175"/>
      <c r="AX107" s="1175"/>
      <c r="AY107" s="1175"/>
    </row>
    <row r="108" spans="41:51">
      <c r="AO108" s="1175"/>
      <c r="AP108" s="1175"/>
      <c r="AQ108" s="1175"/>
      <c r="AR108" s="1175"/>
      <c r="AS108" s="1175"/>
      <c r="AT108" s="1175"/>
      <c r="AU108" s="1175"/>
      <c r="AV108" s="1175"/>
      <c r="AW108" s="1175"/>
      <c r="AX108" s="1175"/>
      <c r="AY108" s="1175"/>
    </row>
    <row r="109" spans="41:51">
      <c r="AO109" s="1175"/>
      <c r="AP109" s="1175"/>
      <c r="AQ109" s="1175"/>
      <c r="AR109" s="1175"/>
      <c r="AS109" s="1175"/>
      <c r="AT109" s="1175"/>
      <c r="AU109" s="1175"/>
      <c r="AV109" s="1175"/>
      <c r="AW109" s="1175"/>
      <c r="AX109" s="1175"/>
      <c r="AY109" s="1175"/>
    </row>
    <row r="110" spans="41:51">
      <c r="AO110" s="1175"/>
      <c r="AP110" s="1175"/>
      <c r="AQ110" s="1175"/>
      <c r="AR110" s="1175"/>
      <c r="AS110" s="1175"/>
      <c r="AT110" s="1175"/>
      <c r="AU110" s="1175"/>
      <c r="AV110" s="1175"/>
      <c r="AW110" s="1175"/>
      <c r="AX110" s="1175"/>
      <c r="AY110" s="1175"/>
    </row>
    <row r="111" spans="41:51">
      <c r="AO111" s="1175"/>
      <c r="AP111" s="1175"/>
      <c r="AQ111" s="1175"/>
      <c r="AR111" s="1175"/>
      <c r="AS111" s="1175"/>
      <c r="AT111" s="1175"/>
      <c r="AU111" s="1175"/>
      <c r="AV111" s="1175"/>
      <c r="AW111" s="1175"/>
      <c r="AX111" s="1175"/>
      <c r="AY111" s="1175"/>
    </row>
    <row r="112" spans="41:51">
      <c r="AO112" s="1175"/>
      <c r="AP112" s="1175"/>
      <c r="AQ112" s="1175"/>
      <c r="AR112" s="1175"/>
      <c r="AS112" s="1175"/>
      <c r="AT112" s="1175"/>
      <c r="AU112" s="1175"/>
      <c r="AV112" s="1175"/>
      <c r="AW112" s="1175"/>
      <c r="AX112" s="1175"/>
      <c r="AY112" s="1175"/>
    </row>
    <row r="113" spans="41:51">
      <c r="AO113" s="1175"/>
      <c r="AP113" s="1175"/>
      <c r="AQ113" s="1175"/>
      <c r="AR113" s="1175"/>
      <c r="AS113" s="1175"/>
      <c r="AT113" s="1175"/>
      <c r="AU113" s="1175"/>
      <c r="AV113" s="1175"/>
      <c r="AW113" s="1175"/>
      <c r="AX113" s="1175"/>
      <c r="AY113" s="1175"/>
    </row>
    <row r="114" spans="41:51">
      <c r="AO114" s="1175"/>
      <c r="AP114" s="1175"/>
      <c r="AQ114" s="1175"/>
      <c r="AR114" s="1175"/>
      <c r="AS114" s="1175"/>
      <c r="AT114" s="1175"/>
      <c r="AU114" s="1175"/>
      <c r="AV114" s="1175"/>
      <c r="AW114" s="1175"/>
      <c r="AX114" s="1175"/>
      <c r="AY114" s="1175"/>
    </row>
    <row r="115" spans="41:51">
      <c r="AO115" s="1175"/>
      <c r="AP115" s="1175"/>
      <c r="AQ115" s="1175"/>
      <c r="AR115" s="1175"/>
      <c r="AS115" s="1175"/>
      <c r="AT115" s="1175"/>
      <c r="AU115" s="1175"/>
      <c r="AV115" s="1175"/>
      <c r="AW115" s="1175"/>
      <c r="AX115" s="1175"/>
      <c r="AY115" s="1175"/>
    </row>
    <row r="116" spans="41:51">
      <c r="AO116" s="1175"/>
      <c r="AP116" s="1175"/>
      <c r="AQ116" s="1175"/>
      <c r="AR116" s="1175"/>
      <c r="AS116" s="1175"/>
      <c r="AT116" s="1175"/>
      <c r="AU116" s="1175"/>
      <c r="AV116" s="1175"/>
      <c r="AW116" s="1175"/>
      <c r="AX116" s="1175"/>
      <c r="AY116" s="1175"/>
    </row>
    <row r="117" spans="41:51">
      <c r="AO117" s="1175"/>
      <c r="AP117" s="1175"/>
      <c r="AQ117" s="1175"/>
      <c r="AR117" s="1175"/>
      <c r="AS117" s="1175"/>
      <c r="AT117" s="1175"/>
      <c r="AU117" s="1175"/>
      <c r="AV117" s="1175"/>
      <c r="AW117" s="1175"/>
      <c r="AX117" s="1175"/>
      <c r="AY117" s="1175"/>
    </row>
    <row r="118" spans="41:51">
      <c r="AO118" s="1175"/>
      <c r="AP118" s="1175"/>
      <c r="AQ118" s="1175"/>
      <c r="AR118" s="1175"/>
      <c r="AS118" s="1175"/>
      <c r="AT118" s="1175"/>
      <c r="AU118" s="1175"/>
      <c r="AV118" s="1175"/>
      <c r="AW118" s="1175"/>
      <c r="AX118" s="1175"/>
      <c r="AY118" s="1175"/>
    </row>
    <row r="119" spans="41:51">
      <c r="AO119" s="1175"/>
      <c r="AP119" s="1175"/>
      <c r="AQ119" s="1175"/>
      <c r="AR119" s="1175"/>
      <c r="AS119" s="1175"/>
      <c r="AT119" s="1175"/>
      <c r="AU119" s="1175"/>
      <c r="AV119" s="1175"/>
      <c r="AW119" s="1175"/>
      <c r="AX119" s="1175"/>
      <c r="AY119" s="1175"/>
    </row>
    <row r="120" spans="41:51">
      <c r="AO120" s="1175"/>
      <c r="AP120" s="1175"/>
      <c r="AQ120" s="1175"/>
      <c r="AR120" s="1175"/>
      <c r="AS120" s="1175"/>
      <c r="AT120" s="1175"/>
      <c r="AU120" s="1175"/>
      <c r="AV120" s="1175"/>
      <c r="AW120" s="1175"/>
      <c r="AX120" s="1175"/>
      <c r="AY120" s="1175"/>
    </row>
    <row r="121" spans="41:51">
      <c r="AO121" s="1175"/>
      <c r="AP121" s="1175"/>
      <c r="AQ121" s="1175"/>
      <c r="AR121" s="1175"/>
      <c r="AS121" s="1175"/>
      <c r="AT121" s="1175"/>
      <c r="AU121" s="1175"/>
      <c r="AV121" s="1175"/>
      <c r="AW121" s="1175"/>
      <c r="AX121" s="1175"/>
      <c r="AY121" s="1175"/>
    </row>
    <row r="122" spans="41:51">
      <c r="AO122" s="1175"/>
      <c r="AP122" s="1175"/>
      <c r="AQ122" s="1175"/>
      <c r="AR122" s="1175"/>
      <c r="AS122" s="1175"/>
      <c r="AT122" s="1175"/>
      <c r="AU122" s="1175"/>
      <c r="AV122" s="1175"/>
      <c r="AW122" s="1175"/>
      <c r="AX122" s="1175"/>
      <c r="AY122" s="1175"/>
    </row>
    <row r="123" spans="41:51">
      <c r="AO123" s="1175"/>
      <c r="AP123" s="1175"/>
      <c r="AQ123" s="1175"/>
      <c r="AR123" s="1175"/>
      <c r="AS123" s="1175"/>
      <c r="AT123" s="1175"/>
      <c r="AU123" s="1175"/>
      <c r="AV123" s="1175"/>
      <c r="AW123" s="1175"/>
      <c r="AX123" s="1175"/>
      <c r="AY123" s="1175"/>
    </row>
    <row r="124" spans="41:51">
      <c r="AO124" s="1175"/>
      <c r="AP124" s="1175"/>
      <c r="AQ124" s="1175"/>
      <c r="AR124" s="1175"/>
      <c r="AS124" s="1175"/>
      <c r="AT124" s="1175"/>
      <c r="AU124" s="1175"/>
      <c r="AV124" s="1175"/>
      <c r="AW124" s="1175"/>
      <c r="AX124" s="1175"/>
      <c r="AY124" s="1175"/>
    </row>
    <row r="125" spans="41:51">
      <c r="AO125" s="1175"/>
      <c r="AP125" s="1175"/>
      <c r="AQ125" s="1175"/>
      <c r="AR125" s="1175"/>
      <c r="AS125" s="1175"/>
      <c r="AT125" s="1175"/>
      <c r="AU125" s="1175"/>
      <c r="AV125" s="1175"/>
      <c r="AW125" s="1175"/>
      <c r="AX125" s="1175"/>
      <c r="AY125" s="1175"/>
    </row>
    <row r="126" spans="41:51">
      <c r="AO126" s="1175"/>
      <c r="AP126" s="1175"/>
      <c r="AQ126" s="1175"/>
      <c r="AR126" s="1175"/>
      <c r="AS126" s="1175"/>
      <c r="AT126" s="1175"/>
      <c r="AU126" s="1175"/>
      <c r="AV126" s="1175"/>
      <c r="AW126" s="1175"/>
      <c r="AX126" s="1175"/>
      <c r="AY126" s="1175"/>
    </row>
    <row r="127" spans="41:51">
      <c r="AO127" s="1175"/>
      <c r="AP127" s="1175"/>
      <c r="AQ127" s="1175"/>
      <c r="AR127" s="1175"/>
      <c r="AS127" s="1175"/>
      <c r="AT127" s="1175"/>
      <c r="AU127" s="1175"/>
      <c r="AV127" s="1175"/>
      <c r="AW127" s="1175"/>
      <c r="AX127" s="1175"/>
      <c r="AY127" s="1175"/>
    </row>
    <row r="128" spans="41:51">
      <c r="AO128" s="1175"/>
      <c r="AP128" s="1175"/>
      <c r="AQ128" s="1175"/>
      <c r="AR128" s="1175"/>
      <c r="AS128" s="1175"/>
      <c r="AT128" s="1175"/>
      <c r="AU128" s="1175"/>
      <c r="AV128" s="1175"/>
      <c r="AW128" s="1175"/>
      <c r="AX128" s="1175"/>
      <c r="AY128" s="1175"/>
    </row>
    <row r="129" spans="41:51">
      <c r="AO129" s="1175"/>
      <c r="AP129" s="1175"/>
      <c r="AQ129" s="1175"/>
      <c r="AR129" s="1175"/>
      <c r="AS129" s="1175"/>
      <c r="AT129" s="1175"/>
      <c r="AU129" s="1175"/>
      <c r="AV129" s="1175"/>
      <c r="AW129" s="1175"/>
      <c r="AX129" s="1175"/>
      <c r="AY129" s="1175"/>
    </row>
    <row r="130" spans="41:51">
      <c r="AO130" s="1175"/>
      <c r="AP130" s="1175"/>
      <c r="AQ130" s="1175"/>
      <c r="AR130" s="1175"/>
      <c r="AS130" s="1175"/>
      <c r="AT130" s="1175"/>
      <c r="AU130" s="1175"/>
      <c r="AV130" s="1175"/>
      <c r="AW130" s="1175"/>
      <c r="AX130" s="1175"/>
      <c r="AY130" s="1175"/>
    </row>
    <row r="131" spans="41:51">
      <c r="AO131" s="1175"/>
      <c r="AP131" s="1175"/>
      <c r="AQ131" s="1175"/>
      <c r="AR131" s="1175"/>
      <c r="AS131" s="1175"/>
      <c r="AT131" s="1175"/>
      <c r="AU131" s="1175"/>
      <c r="AV131" s="1175"/>
      <c r="AW131" s="1175"/>
      <c r="AX131" s="1175"/>
      <c r="AY131" s="1175"/>
    </row>
    <row r="132" spans="41:51">
      <c r="AO132" s="1175"/>
      <c r="AP132" s="1175"/>
      <c r="AQ132" s="1175"/>
      <c r="AR132" s="1175"/>
      <c r="AS132" s="1175"/>
      <c r="AT132" s="1175"/>
      <c r="AU132" s="1175"/>
      <c r="AV132" s="1175"/>
      <c r="AW132" s="1175"/>
      <c r="AX132" s="1175"/>
      <c r="AY132" s="1175"/>
    </row>
    <row r="133" spans="41:51">
      <c r="AO133" s="1175"/>
      <c r="AP133" s="1175"/>
      <c r="AQ133" s="1175"/>
      <c r="AR133" s="1175"/>
      <c r="AS133" s="1175"/>
      <c r="AT133" s="1175"/>
      <c r="AU133" s="1175"/>
      <c r="AV133" s="1175"/>
      <c r="AW133" s="1175"/>
      <c r="AX133" s="1175"/>
      <c r="AY133" s="1175"/>
    </row>
    <row r="134" spans="41:51">
      <c r="AO134" s="1175"/>
      <c r="AP134" s="1175"/>
      <c r="AQ134" s="1175"/>
      <c r="AR134" s="1175"/>
      <c r="AS134" s="1175"/>
      <c r="AT134" s="1175"/>
      <c r="AU134" s="1175"/>
      <c r="AV134" s="1175"/>
      <c r="AW134" s="1175"/>
      <c r="AX134" s="1175"/>
      <c r="AY134" s="1175"/>
    </row>
    <row r="135" spans="41:51">
      <c r="AO135" s="1175"/>
      <c r="AP135" s="1175"/>
      <c r="AQ135" s="1175"/>
      <c r="AR135" s="1175"/>
      <c r="AS135" s="1175"/>
      <c r="AT135" s="1175"/>
      <c r="AU135" s="1175"/>
      <c r="AV135" s="1175"/>
      <c r="AW135" s="1175"/>
      <c r="AX135" s="1175"/>
      <c r="AY135" s="1175"/>
    </row>
    <row r="136" spans="41:51">
      <c r="AO136" s="1175"/>
      <c r="AP136" s="1175"/>
      <c r="AQ136" s="1175"/>
      <c r="AR136" s="1175"/>
      <c r="AS136" s="1175"/>
      <c r="AT136" s="1175"/>
      <c r="AU136" s="1175"/>
      <c r="AV136" s="1175"/>
      <c r="AW136" s="1175"/>
      <c r="AX136" s="1175"/>
      <c r="AY136" s="1175"/>
    </row>
    <row r="137" spans="41:51">
      <c r="AO137" s="1175"/>
      <c r="AP137" s="1175"/>
      <c r="AQ137" s="1175"/>
      <c r="AR137" s="1175"/>
      <c r="AS137" s="1175"/>
      <c r="AT137" s="1175"/>
      <c r="AU137" s="1175"/>
      <c r="AV137" s="1175"/>
      <c r="AW137" s="1175"/>
      <c r="AX137" s="1175"/>
      <c r="AY137" s="1175"/>
    </row>
    <row r="138" spans="41:51">
      <c r="AO138" s="1175"/>
      <c r="AP138" s="1175"/>
      <c r="AQ138" s="1175"/>
      <c r="AR138" s="1175"/>
      <c r="AS138" s="1175"/>
      <c r="AT138" s="1175"/>
      <c r="AU138" s="1175"/>
      <c r="AV138" s="1175"/>
      <c r="AW138" s="1175"/>
      <c r="AX138" s="1175"/>
      <c r="AY138" s="1175"/>
    </row>
    <row r="139" spans="41:51">
      <c r="AO139" s="1175"/>
      <c r="AP139" s="1175"/>
      <c r="AQ139" s="1175"/>
      <c r="AR139" s="1175"/>
      <c r="AS139" s="1175"/>
      <c r="AT139" s="1175"/>
      <c r="AU139" s="1175"/>
      <c r="AV139" s="1175"/>
      <c r="AW139" s="1175"/>
      <c r="AX139" s="1175"/>
      <c r="AY139" s="1175"/>
    </row>
    <row r="140" spans="41:51">
      <c r="AO140" s="1175"/>
      <c r="AP140" s="1175"/>
      <c r="AQ140" s="1175"/>
      <c r="AR140" s="1175"/>
      <c r="AS140" s="1175"/>
      <c r="AT140" s="1175"/>
      <c r="AU140" s="1175"/>
      <c r="AV140" s="1175"/>
      <c r="AW140" s="1175"/>
      <c r="AX140" s="1175"/>
      <c r="AY140" s="1175"/>
    </row>
    <row r="141" spans="41:51">
      <c r="AO141" s="1175"/>
      <c r="AP141" s="1175"/>
      <c r="AQ141" s="1175"/>
      <c r="AR141" s="1175"/>
      <c r="AS141" s="1175"/>
      <c r="AT141" s="1175"/>
      <c r="AU141" s="1175"/>
      <c r="AV141" s="1175"/>
      <c r="AW141" s="1175"/>
      <c r="AX141" s="1175"/>
      <c r="AY141" s="1175"/>
    </row>
    <row r="142" spans="41:51">
      <c r="AO142" s="1175"/>
      <c r="AP142" s="1175"/>
      <c r="AQ142" s="1175"/>
      <c r="AR142" s="1175"/>
      <c r="AS142" s="1175"/>
      <c r="AT142" s="1175"/>
      <c r="AU142" s="1175"/>
      <c r="AV142" s="1175"/>
      <c r="AW142" s="1175"/>
      <c r="AX142" s="1175"/>
      <c r="AY142" s="1175"/>
    </row>
    <row r="143" spans="41:51">
      <c r="AO143" s="1175"/>
      <c r="AP143" s="1175"/>
      <c r="AQ143" s="1175"/>
      <c r="AR143" s="1175"/>
      <c r="AS143" s="1175"/>
      <c r="AT143" s="1175"/>
      <c r="AU143" s="1175"/>
      <c r="AV143" s="1175"/>
      <c r="AW143" s="1175"/>
      <c r="AX143" s="1175"/>
      <c r="AY143" s="1175"/>
    </row>
    <row r="144" spans="41:51">
      <c r="AO144" s="1175"/>
      <c r="AP144" s="1175"/>
      <c r="AQ144" s="1175"/>
      <c r="AR144" s="1175"/>
      <c r="AS144" s="1175"/>
      <c r="AT144" s="1175"/>
      <c r="AU144" s="1175"/>
      <c r="AV144" s="1175"/>
      <c r="AW144" s="1175"/>
      <c r="AX144" s="1175"/>
      <c r="AY144" s="1175"/>
    </row>
    <row r="145" spans="41:51">
      <c r="AO145" s="1175"/>
      <c r="AP145" s="1175"/>
      <c r="AQ145" s="1175"/>
      <c r="AR145" s="1175"/>
      <c r="AS145" s="1175"/>
      <c r="AT145" s="1175"/>
      <c r="AU145" s="1175"/>
      <c r="AV145" s="1175"/>
      <c r="AW145" s="1175"/>
      <c r="AX145" s="1175"/>
      <c r="AY145" s="1175"/>
    </row>
    <row r="146" spans="41:51">
      <c r="AO146" s="1175"/>
      <c r="AP146" s="1175"/>
      <c r="AQ146" s="1175"/>
      <c r="AR146" s="1175"/>
      <c r="AS146" s="1175"/>
      <c r="AT146" s="1175"/>
      <c r="AU146" s="1175"/>
      <c r="AV146" s="1175"/>
      <c r="AW146" s="1175"/>
      <c r="AX146" s="1175"/>
      <c r="AY146" s="1175"/>
    </row>
    <row r="147" spans="41:51">
      <c r="AO147" s="1175"/>
      <c r="AP147" s="1175"/>
      <c r="AQ147" s="1175"/>
      <c r="AR147" s="1175"/>
      <c r="AS147" s="1175"/>
      <c r="AT147" s="1175"/>
      <c r="AU147" s="1175"/>
      <c r="AV147" s="1175"/>
      <c r="AW147" s="1175"/>
      <c r="AX147" s="1175"/>
      <c r="AY147" s="1175"/>
    </row>
    <row r="148" spans="41:51">
      <c r="AO148" s="1175"/>
      <c r="AP148" s="1175"/>
      <c r="AQ148" s="1175"/>
      <c r="AR148" s="1175"/>
      <c r="AS148" s="1175"/>
      <c r="AT148" s="1175"/>
      <c r="AU148" s="1175"/>
      <c r="AV148" s="1175"/>
      <c r="AW148" s="1175"/>
      <c r="AX148" s="1175"/>
      <c r="AY148" s="1175"/>
    </row>
    <row r="149" spans="41:51">
      <c r="AO149" s="1175"/>
      <c r="AP149" s="1175"/>
      <c r="AQ149" s="1175"/>
      <c r="AR149" s="1175"/>
      <c r="AS149" s="1175"/>
      <c r="AT149" s="1175"/>
      <c r="AU149" s="1175"/>
      <c r="AV149" s="1175"/>
      <c r="AW149" s="1175"/>
      <c r="AX149" s="1175"/>
      <c r="AY149" s="1175"/>
    </row>
    <row r="150" spans="41:51">
      <c r="AO150" s="1175"/>
      <c r="AP150" s="1175"/>
      <c r="AQ150" s="1175"/>
      <c r="AR150" s="1175"/>
      <c r="AS150" s="1175"/>
      <c r="AT150" s="1175"/>
      <c r="AU150" s="1175"/>
      <c r="AV150" s="1175"/>
      <c r="AW150" s="1175"/>
      <c r="AX150" s="1175"/>
      <c r="AY150" s="1175"/>
    </row>
    <row r="151" spans="41:51">
      <c r="AO151" s="1175"/>
      <c r="AP151" s="1175"/>
      <c r="AQ151" s="1175"/>
      <c r="AR151" s="1175"/>
      <c r="AS151" s="1175"/>
      <c r="AT151" s="1175"/>
      <c r="AU151" s="1175"/>
      <c r="AV151" s="1175"/>
      <c r="AW151" s="1175"/>
      <c r="AX151" s="1175"/>
      <c r="AY151" s="1175"/>
    </row>
    <row r="152" spans="41:51">
      <c r="AO152" s="1175"/>
      <c r="AP152" s="1175"/>
      <c r="AQ152" s="1175"/>
      <c r="AR152" s="1175"/>
      <c r="AS152" s="1175"/>
      <c r="AT152" s="1175"/>
      <c r="AU152" s="1175"/>
      <c r="AV152" s="1175"/>
      <c r="AW152" s="1175"/>
      <c r="AX152" s="1175"/>
      <c r="AY152" s="1175"/>
    </row>
    <row r="153" spans="41:51">
      <c r="AO153" s="1175"/>
      <c r="AP153" s="1175"/>
      <c r="AQ153" s="1175"/>
      <c r="AR153" s="1175"/>
      <c r="AS153" s="1175"/>
      <c r="AT153" s="1175"/>
      <c r="AU153" s="1175"/>
      <c r="AV153" s="1175"/>
      <c r="AW153" s="1175"/>
      <c r="AX153" s="1175"/>
      <c r="AY153" s="1175"/>
    </row>
    <row r="154" spans="41:51">
      <c r="AO154" s="1175"/>
      <c r="AP154" s="1175"/>
      <c r="AQ154" s="1175"/>
      <c r="AR154" s="1175"/>
      <c r="AS154" s="1175"/>
      <c r="AT154" s="1175"/>
      <c r="AU154" s="1175"/>
      <c r="AV154" s="1175"/>
      <c r="AW154" s="1175"/>
      <c r="AX154" s="1175"/>
      <c r="AY154" s="1175"/>
    </row>
    <row r="155" spans="41:51">
      <c r="AO155" s="1175"/>
      <c r="AP155" s="1175"/>
      <c r="AQ155" s="1175"/>
      <c r="AR155" s="1175"/>
      <c r="AS155" s="1175"/>
      <c r="AT155" s="1175"/>
      <c r="AU155" s="1175"/>
      <c r="AV155" s="1175"/>
      <c r="AW155" s="1175"/>
      <c r="AX155" s="1175"/>
      <c r="AY155" s="1175"/>
    </row>
    <row r="156" spans="41:51">
      <c r="AO156" s="1175"/>
      <c r="AP156" s="1175"/>
      <c r="AQ156" s="1175"/>
      <c r="AR156" s="1175"/>
      <c r="AS156" s="1175"/>
      <c r="AT156" s="1175"/>
      <c r="AU156" s="1175"/>
      <c r="AV156" s="1175"/>
      <c r="AW156" s="1175"/>
      <c r="AX156" s="1175"/>
      <c r="AY156" s="1175"/>
    </row>
    <row r="157" spans="41:51">
      <c r="AO157" s="1175"/>
      <c r="AP157" s="1175"/>
      <c r="AQ157" s="1175"/>
      <c r="AR157" s="1175"/>
      <c r="AS157" s="1175"/>
      <c r="AT157" s="1175"/>
      <c r="AU157" s="1175"/>
      <c r="AV157" s="1175"/>
      <c r="AW157" s="1175"/>
      <c r="AX157" s="1175"/>
      <c r="AY157" s="1175"/>
    </row>
    <row r="158" spans="41:51">
      <c r="AO158" s="1175"/>
      <c r="AP158" s="1175"/>
      <c r="AQ158" s="1175"/>
      <c r="AR158" s="1175"/>
      <c r="AS158" s="1175"/>
      <c r="AT158" s="1175"/>
      <c r="AU158" s="1175"/>
      <c r="AV158" s="1175"/>
      <c r="AW158" s="1175"/>
      <c r="AX158" s="1175"/>
      <c r="AY158" s="1175"/>
    </row>
    <row r="159" spans="41:51">
      <c r="AO159" s="1175"/>
      <c r="AP159" s="1175"/>
      <c r="AQ159" s="1175"/>
      <c r="AR159" s="1175"/>
      <c r="AS159" s="1175"/>
      <c r="AT159" s="1175"/>
      <c r="AU159" s="1175"/>
      <c r="AV159" s="1175"/>
      <c r="AW159" s="1175"/>
      <c r="AX159" s="1175"/>
      <c r="AY159" s="1175"/>
    </row>
    <row r="160" spans="41:51">
      <c r="AO160" s="1175"/>
      <c r="AP160" s="1175"/>
      <c r="AQ160" s="1175"/>
      <c r="AR160" s="1175"/>
      <c r="AS160" s="1175"/>
      <c r="AT160" s="1175"/>
      <c r="AU160" s="1175"/>
      <c r="AV160" s="1175"/>
      <c r="AW160" s="1175"/>
      <c r="AX160" s="1175"/>
      <c r="AY160" s="1175"/>
    </row>
    <row r="161" spans="41:51">
      <c r="AO161" s="1175"/>
      <c r="AP161" s="1175"/>
      <c r="AQ161" s="1175"/>
      <c r="AR161" s="1175"/>
      <c r="AS161" s="1175"/>
      <c r="AT161" s="1175"/>
      <c r="AU161" s="1175"/>
      <c r="AV161" s="1175"/>
      <c r="AW161" s="1175"/>
      <c r="AX161" s="1175"/>
      <c r="AY161" s="1175"/>
    </row>
    <row r="162" spans="41:51">
      <c r="AO162" s="1175"/>
      <c r="AP162" s="1175"/>
      <c r="AQ162" s="1175"/>
      <c r="AR162" s="1175"/>
      <c r="AS162" s="1175"/>
      <c r="AT162" s="1175"/>
      <c r="AU162" s="1175"/>
      <c r="AV162" s="1175"/>
      <c r="AW162" s="1175"/>
      <c r="AX162" s="1175"/>
      <c r="AY162" s="1175"/>
    </row>
    <row r="163" spans="41:51">
      <c r="AO163" s="1175"/>
      <c r="AP163" s="1175"/>
      <c r="AQ163" s="1175"/>
      <c r="AR163" s="1175"/>
      <c r="AS163" s="1175"/>
      <c r="AT163" s="1175"/>
      <c r="AU163" s="1175"/>
      <c r="AV163" s="1175"/>
      <c r="AW163" s="1175"/>
      <c r="AX163" s="1175"/>
      <c r="AY163" s="1175"/>
    </row>
    <row r="164" spans="41:51">
      <c r="AO164" s="1175"/>
      <c r="AP164" s="1175"/>
      <c r="AQ164" s="1175"/>
      <c r="AR164" s="1175"/>
      <c r="AS164" s="1175"/>
      <c r="AT164" s="1175"/>
      <c r="AU164" s="1175"/>
      <c r="AV164" s="1175"/>
      <c r="AW164" s="1175"/>
      <c r="AX164" s="1175"/>
      <c r="AY164" s="1175"/>
    </row>
    <row r="165" spans="41:51">
      <c r="AO165" s="1175"/>
      <c r="AP165" s="1175"/>
      <c r="AQ165" s="1175"/>
      <c r="AR165" s="1175"/>
      <c r="AS165" s="1175"/>
      <c r="AT165" s="1175"/>
      <c r="AU165" s="1175"/>
      <c r="AV165" s="1175"/>
      <c r="AW165" s="1175"/>
      <c r="AX165" s="1175"/>
      <c r="AY165" s="1175"/>
    </row>
    <row r="166" spans="41:51">
      <c r="AO166" s="1175"/>
      <c r="AP166" s="1175"/>
      <c r="AQ166" s="1175"/>
      <c r="AR166" s="1175"/>
      <c r="AS166" s="1175"/>
      <c r="AT166" s="1175"/>
      <c r="AU166" s="1175"/>
      <c r="AV166" s="1175"/>
      <c r="AW166" s="1175"/>
      <c r="AX166" s="1175"/>
      <c r="AY166" s="1175"/>
    </row>
    <row r="167" spans="41:51">
      <c r="AO167" s="1175"/>
      <c r="AP167" s="1175"/>
      <c r="AQ167" s="1175"/>
      <c r="AR167" s="1175"/>
      <c r="AS167" s="1175"/>
      <c r="AT167" s="1175"/>
      <c r="AU167" s="1175"/>
      <c r="AV167" s="1175"/>
      <c r="AW167" s="1175"/>
      <c r="AX167" s="1175"/>
      <c r="AY167" s="1175"/>
    </row>
    <row r="168" spans="41:51">
      <c r="AO168" s="1175"/>
      <c r="AP168" s="1175"/>
      <c r="AQ168" s="1175"/>
      <c r="AR168" s="1175"/>
      <c r="AS168" s="1175"/>
      <c r="AT168" s="1175"/>
      <c r="AU168" s="1175"/>
      <c r="AV168" s="1175"/>
      <c r="AW168" s="1175"/>
      <c r="AX168" s="1175"/>
      <c r="AY168" s="1175"/>
    </row>
    <row r="169" spans="41:51">
      <c r="AO169" s="1175"/>
      <c r="AP169" s="1175"/>
      <c r="AQ169" s="1175"/>
      <c r="AR169" s="1175"/>
      <c r="AS169" s="1175"/>
      <c r="AT169" s="1175"/>
      <c r="AU169" s="1175"/>
      <c r="AV169" s="1175"/>
      <c r="AW169" s="1175"/>
      <c r="AX169" s="1175"/>
      <c r="AY169" s="1175"/>
    </row>
    <row r="170" spans="41:51">
      <c r="AO170" s="1175"/>
      <c r="AP170" s="1175"/>
      <c r="AQ170" s="1175"/>
      <c r="AR170" s="1175"/>
      <c r="AS170" s="1175"/>
      <c r="AT170" s="1175"/>
      <c r="AU170" s="1175"/>
      <c r="AV170" s="1175"/>
      <c r="AW170" s="1175"/>
      <c r="AX170" s="1175"/>
      <c r="AY170" s="1175"/>
    </row>
    <row r="171" spans="41:51">
      <c r="AO171" s="1175"/>
      <c r="AP171" s="1175"/>
      <c r="AQ171" s="1175"/>
      <c r="AR171" s="1175"/>
      <c r="AS171" s="1175"/>
      <c r="AT171" s="1175"/>
      <c r="AU171" s="1175"/>
      <c r="AV171" s="1175"/>
      <c r="AW171" s="1175"/>
      <c r="AX171" s="1175"/>
      <c r="AY171" s="1175"/>
    </row>
    <row r="172" spans="41:51">
      <c r="AO172" s="1175"/>
      <c r="AP172" s="1175"/>
      <c r="AQ172" s="1175"/>
      <c r="AR172" s="1175"/>
      <c r="AS172" s="1175"/>
      <c r="AT172" s="1175"/>
      <c r="AU172" s="1175"/>
      <c r="AV172" s="1175"/>
      <c r="AW172" s="1175"/>
      <c r="AX172" s="1175"/>
      <c r="AY172" s="1175"/>
    </row>
    <row r="173" spans="41:51">
      <c r="AO173" s="1175"/>
      <c r="AP173" s="1175"/>
      <c r="AQ173" s="1175"/>
      <c r="AR173" s="1175"/>
      <c r="AS173" s="1175"/>
      <c r="AT173" s="1175"/>
      <c r="AU173" s="1175"/>
      <c r="AV173" s="1175"/>
      <c r="AW173" s="1175"/>
      <c r="AX173" s="1175"/>
      <c r="AY173" s="1175"/>
    </row>
    <row r="174" spans="41:51">
      <c r="AO174" s="1175"/>
      <c r="AP174" s="1175"/>
      <c r="AQ174" s="1175"/>
      <c r="AR174" s="1175"/>
      <c r="AS174" s="1175"/>
      <c r="AT174" s="1175"/>
      <c r="AU174" s="1175"/>
      <c r="AV174" s="1175"/>
      <c r="AW174" s="1175"/>
      <c r="AX174" s="1175"/>
      <c r="AY174" s="1175"/>
    </row>
    <row r="175" spans="41:51">
      <c r="AO175" s="1175"/>
      <c r="AP175" s="1175"/>
      <c r="AQ175" s="1175"/>
      <c r="AR175" s="1175"/>
      <c r="AS175" s="1175"/>
      <c r="AT175" s="1175"/>
      <c r="AU175" s="1175"/>
      <c r="AV175" s="1175"/>
      <c r="AW175" s="1175"/>
      <c r="AX175" s="1175"/>
      <c r="AY175" s="1175"/>
    </row>
    <row r="176" spans="41:51">
      <c r="AO176" s="1175"/>
      <c r="AP176" s="1175"/>
      <c r="AQ176" s="1175"/>
      <c r="AR176" s="1175"/>
      <c r="AS176" s="1175"/>
      <c r="AT176" s="1175"/>
      <c r="AU176" s="1175"/>
      <c r="AV176" s="1175"/>
      <c r="AW176" s="1175"/>
      <c r="AX176" s="1175"/>
      <c r="AY176" s="1175"/>
    </row>
    <row r="177" spans="41:51">
      <c r="AO177" s="1175"/>
      <c r="AP177" s="1175"/>
      <c r="AQ177" s="1175"/>
      <c r="AR177" s="1175"/>
      <c r="AS177" s="1175"/>
      <c r="AT177" s="1175"/>
      <c r="AU177" s="1175"/>
      <c r="AV177" s="1175"/>
      <c r="AW177" s="1175"/>
      <c r="AX177" s="1175"/>
      <c r="AY177" s="1175"/>
    </row>
    <row r="178" spans="41:51">
      <c r="AO178" s="1175"/>
      <c r="AP178" s="1175"/>
      <c r="AQ178" s="1175"/>
      <c r="AR178" s="1175"/>
      <c r="AS178" s="1175"/>
      <c r="AT178" s="1175"/>
      <c r="AU178" s="1175"/>
      <c r="AV178" s="1175"/>
      <c r="AW178" s="1175"/>
      <c r="AX178" s="1175"/>
      <c r="AY178" s="1175"/>
    </row>
    <row r="179" spans="41:51">
      <c r="AO179" s="1175"/>
      <c r="AP179" s="1175"/>
      <c r="AQ179" s="1175"/>
      <c r="AR179" s="1175"/>
      <c r="AS179" s="1175"/>
      <c r="AT179" s="1175"/>
      <c r="AU179" s="1175"/>
      <c r="AV179" s="1175"/>
      <c r="AW179" s="1175"/>
      <c r="AX179" s="1175"/>
      <c r="AY179" s="1175"/>
    </row>
    <row r="180" spans="41:51">
      <c r="AO180" s="1175"/>
      <c r="AP180" s="1175"/>
      <c r="AQ180" s="1175"/>
      <c r="AR180" s="1175"/>
      <c r="AS180" s="1175"/>
      <c r="AT180" s="1175"/>
      <c r="AU180" s="1175"/>
      <c r="AV180" s="1175"/>
      <c r="AW180" s="1175"/>
      <c r="AX180" s="1175"/>
      <c r="AY180" s="1175"/>
    </row>
    <row r="181" spans="41:51">
      <c r="AO181" s="1175"/>
      <c r="AP181" s="1175"/>
      <c r="AQ181" s="1175"/>
      <c r="AR181" s="1175"/>
      <c r="AS181" s="1175"/>
      <c r="AT181" s="1175"/>
      <c r="AU181" s="1175"/>
      <c r="AV181" s="1175"/>
      <c r="AW181" s="1175"/>
      <c r="AX181" s="1175"/>
      <c r="AY181" s="1175"/>
    </row>
    <row r="182" spans="41:51">
      <c r="AO182" s="1175"/>
      <c r="AP182" s="1175"/>
      <c r="AQ182" s="1175"/>
      <c r="AR182" s="1175"/>
      <c r="AS182" s="1175"/>
      <c r="AT182" s="1175"/>
      <c r="AU182" s="1175"/>
      <c r="AV182" s="1175"/>
      <c r="AW182" s="1175"/>
      <c r="AX182" s="1175"/>
      <c r="AY182" s="1175"/>
    </row>
    <row r="183" spans="41:51">
      <c r="AO183" s="1175"/>
      <c r="AP183" s="1175"/>
      <c r="AQ183" s="1175"/>
      <c r="AR183" s="1175"/>
      <c r="AS183" s="1175"/>
      <c r="AT183" s="1175"/>
      <c r="AU183" s="1175"/>
      <c r="AV183" s="1175"/>
      <c r="AW183" s="1175"/>
      <c r="AX183" s="1175"/>
      <c r="AY183" s="1175"/>
    </row>
    <row r="184" spans="41:51">
      <c r="AO184" s="1175"/>
      <c r="AP184" s="1175"/>
      <c r="AQ184" s="1175"/>
      <c r="AR184" s="1175"/>
      <c r="AS184" s="1175"/>
      <c r="AT184" s="1175"/>
      <c r="AU184" s="1175"/>
      <c r="AV184" s="1175"/>
      <c r="AW184" s="1175"/>
      <c r="AX184" s="1175"/>
      <c r="AY184" s="1175"/>
    </row>
    <row r="185" spans="41:51">
      <c r="AO185" s="1175"/>
      <c r="AP185" s="1175"/>
      <c r="AQ185" s="1175"/>
      <c r="AR185" s="1175"/>
      <c r="AS185" s="1175"/>
      <c r="AT185" s="1175"/>
      <c r="AU185" s="1175"/>
      <c r="AV185" s="1175"/>
      <c r="AW185" s="1175"/>
      <c r="AX185" s="1175"/>
      <c r="AY185" s="1175"/>
    </row>
    <row r="186" spans="41:51">
      <c r="AO186" s="1175"/>
      <c r="AP186" s="1175"/>
      <c r="AQ186" s="1175"/>
      <c r="AR186" s="1175"/>
      <c r="AS186" s="1175"/>
      <c r="AT186" s="1175"/>
      <c r="AU186" s="1175"/>
      <c r="AV186" s="1175"/>
      <c r="AW186" s="1175"/>
      <c r="AX186" s="1175"/>
      <c r="AY186" s="1175"/>
    </row>
    <row r="187" spans="41:51">
      <c r="AO187" s="1175"/>
      <c r="AP187" s="1175"/>
      <c r="AQ187" s="1175"/>
      <c r="AR187" s="1175"/>
      <c r="AS187" s="1175"/>
      <c r="AT187" s="1175"/>
      <c r="AU187" s="1175"/>
      <c r="AV187" s="1175"/>
      <c r="AW187" s="1175"/>
      <c r="AX187" s="1175"/>
      <c r="AY187" s="1175"/>
    </row>
    <row r="188" spans="41:51">
      <c r="AO188" s="1175"/>
      <c r="AP188" s="1175"/>
      <c r="AQ188" s="1175"/>
      <c r="AR188" s="1175"/>
      <c r="AS188" s="1175"/>
      <c r="AT188" s="1175"/>
      <c r="AU188" s="1175"/>
      <c r="AV188" s="1175"/>
      <c r="AW188" s="1175"/>
      <c r="AX188" s="1175"/>
      <c r="AY188" s="1175"/>
    </row>
    <row r="189" spans="41:51">
      <c r="AO189" s="1175"/>
      <c r="AP189" s="1175"/>
      <c r="AQ189" s="1175"/>
      <c r="AR189" s="1175"/>
      <c r="AS189" s="1175"/>
      <c r="AT189" s="1175"/>
      <c r="AU189" s="1175"/>
      <c r="AV189" s="1175"/>
      <c r="AW189" s="1175"/>
      <c r="AX189" s="1175"/>
      <c r="AY189" s="1175"/>
    </row>
    <row r="190" spans="41:51">
      <c r="AO190" s="1175"/>
      <c r="AP190" s="1175"/>
      <c r="AQ190" s="1175"/>
      <c r="AR190" s="1175"/>
      <c r="AS190" s="1175"/>
      <c r="AT190" s="1175"/>
      <c r="AU190" s="1175"/>
      <c r="AV190" s="1175"/>
      <c r="AW190" s="1175"/>
      <c r="AX190" s="1175"/>
      <c r="AY190" s="1175"/>
    </row>
    <row r="191" spans="41:51">
      <c r="AO191" s="1175"/>
      <c r="AP191" s="1175"/>
      <c r="AQ191" s="1175"/>
      <c r="AR191" s="1175"/>
      <c r="AS191" s="1175"/>
      <c r="AT191" s="1175"/>
      <c r="AU191" s="1175"/>
      <c r="AV191" s="1175"/>
      <c r="AW191" s="1175"/>
      <c r="AX191" s="1175"/>
      <c r="AY191" s="1175"/>
    </row>
    <row r="192" spans="41:51">
      <c r="AO192" s="1175"/>
      <c r="AP192" s="1175"/>
      <c r="AQ192" s="1175"/>
      <c r="AR192" s="1175"/>
      <c r="AS192" s="1175"/>
      <c r="AT192" s="1175"/>
      <c r="AU192" s="1175"/>
      <c r="AV192" s="1175"/>
      <c r="AW192" s="1175"/>
      <c r="AX192" s="1175"/>
      <c r="AY192" s="1175"/>
    </row>
    <row r="193" spans="41:51">
      <c r="AO193" s="1175"/>
      <c r="AP193" s="1175"/>
      <c r="AQ193" s="1175"/>
      <c r="AR193" s="1175"/>
      <c r="AS193" s="1175"/>
      <c r="AT193" s="1175"/>
      <c r="AU193" s="1175"/>
      <c r="AV193" s="1175"/>
      <c r="AW193" s="1175"/>
      <c r="AX193" s="1175"/>
      <c r="AY193" s="1175"/>
    </row>
    <row r="194" spans="41:51">
      <c r="AO194" s="1175"/>
      <c r="AP194" s="1175"/>
      <c r="AQ194" s="1175"/>
      <c r="AR194" s="1175"/>
      <c r="AS194" s="1175"/>
      <c r="AT194" s="1175"/>
      <c r="AU194" s="1175"/>
      <c r="AV194" s="1175"/>
      <c r="AW194" s="1175"/>
      <c r="AX194" s="1175"/>
      <c r="AY194" s="1175"/>
    </row>
    <row r="195" spans="41:51">
      <c r="AO195" s="1175"/>
      <c r="AP195" s="1175"/>
      <c r="AQ195" s="1175"/>
      <c r="AR195" s="1175"/>
      <c r="AS195" s="1175"/>
      <c r="AT195" s="1175"/>
      <c r="AU195" s="1175"/>
      <c r="AV195" s="1175"/>
      <c r="AW195" s="1175"/>
      <c r="AX195" s="1175"/>
      <c r="AY195" s="1175"/>
    </row>
    <row r="196" spans="41:51">
      <c r="AO196" s="1175"/>
      <c r="AP196" s="1175"/>
      <c r="AQ196" s="1175"/>
      <c r="AR196" s="1175"/>
      <c r="AS196" s="1175"/>
      <c r="AT196" s="1175"/>
      <c r="AU196" s="1175"/>
      <c r="AV196" s="1175"/>
      <c r="AW196" s="1175"/>
      <c r="AX196" s="1175"/>
      <c r="AY196" s="1175"/>
    </row>
    <row r="197" spans="41:51">
      <c r="AO197" s="1175"/>
      <c r="AP197" s="1175"/>
      <c r="AQ197" s="1175"/>
      <c r="AR197" s="1175"/>
      <c r="AS197" s="1175"/>
      <c r="AT197" s="1175"/>
      <c r="AU197" s="1175"/>
      <c r="AV197" s="1175"/>
      <c r="AW197" s="1175"/>
      <c r="AX197" s="1175"/>
      <c r="AY197" s="1175"/>
    </row>
    <row r="198" spans="41:51">
      <c r="AO198" s="1175"/>
      <c r="AP198" s="1175"/>
      <c r="AQ198" s="1175"/>
      <c r="AR198" s="1175"/>
      <c r="AS198" s="1175"/>
      <c r="AT198" s="1175"/>
      <c r="AU198" s="1175"/>
      <c r="AV198" s="1175"/>
      <c r="AW198" s="1175"/>
      <c r="AX198" s="1175"/>
      <c r="AY198" s="1175"/>
    </row>
    <row r="199" spans="41:51">
      <c r="AO199" s="1175"/>
      <c r="AP199" s="1175"/>
      <c r="AQ199" s="1175"/>
      <c r="AR199" s="1175"/>
      <c r="AS199" s="1175"/>
      <c r="AT199" s="1175"/>
      <c r="AU199" s="1175"/>
      <c r="AV199" s="1175"/>
      <c r="AW199" s="1175"/>
      <c r="AX199" s="1175"/>
      <c r="AY199" s="1175"/>
    </row>
    <row r="200" spans="41:51">
      <c r="AO200" s="1175"/>
      <c r="AP200" s="1175"/>
      <c r="AQ200" s="1175"/>
      <c r="AR200" s="1175"/>
      <c r="AS200" s="1175"/>
      <c r="AT200" s="1175"/>
      <c r="AU200" s="1175"/>
      <c r="AV200" s="1175"/>
      <c r="AW200" s="1175"/>
      <c r="AX200" s="1175"/>
      <c r="AY200" s="1175"/>
    </row>
    <row r="201" spans="41:51">
      <c r="AO201" s="1175"/>
      <c r="AP201" s="1175"/>
      <c r="AQ201" s="1175"/>
      <c r="AR201" s="1175"/>
      <c r="AS201" s="1175"/>
      <c r="AT201" s="1175"/>
      <c r="AU201" s="1175"/>
      <c r="AV201" s="1175"/>
      <c r="AW201" s="1175"/>
      <c r="AX201" s="1175"/>
      <c r="AY201" s="1175"/>
    </row>
    <row r="202" spans="41:51">
      <c r="AO202" s="1175"/>
      <c r="AP202" s="1175"/>
      <c r="AQ202" s="1175"/>
      <c r="AR202" s="1175"/>
      <c r="AS202" s="1175"/>
      <c r="AT202" s="1175"/>
      <c r="AU202" s="1175"/>
      <c r="AV202" s="1175"/>
      <c r="AW202" s="1175"/>
      <c r="AX202" s="1175"/>
      <c r="AY202" s="1175"/>
    </row>
    <row r="203" spans="41:51">
      <c r="AO203" s="1175"/>
      <c r="AP203" s="1175"/>
      <c r="AQ203" s="1175"/>
      <c r="AR203" s="1175"/>
      <c r="AS203" s="1175"/>
      <c r="AT203" s="1175"/>
      <c r="AU203" s="1175"/>
      <c r="AV203" s="1175"/>
      <c r="AW203" s="1175"/>
      <c r="AX203" s="1175"/>
      <c r="AY203" s="1175"/>
    </row>
    <row r="204" spans="41:51">
      <c r="AO204" s="1175"/>
      <c r="AP204" s="1175"/>
      <c r="AQ204" s="1175"/>
      <c r="AR204" s="1175"/>
      <c r="AS204" s="1175"/>
      <c r="AT204" s="1175"/>
      <c r="AU204" s="1175"/>
      <c r="AV204" s="1175"/>
      <c r="AW204" s="1175"/>
      <c r="AX204" s="1175"/>
      <c r="AY204" s="1175"/>
    </row>
    <row r="205" spans="41:51">
      <c r="AO205" s="1175"/>
      <c r="AP205" s="1175"/>
      <c r="AQ205" s="1175"/>
      <c r="AR205" s="1175"/>
      <c r="AS205" s="1175"/>
      <c r="AT205" s="1175"/>
      <c r="AU205" s="1175"/>
      <c r="AV205" s="1175"/>
      <c r="AW205" s="1175"/>
      <c r="AX205" s="1175"/>
      <c r="AY205" s="1175"/>
    </row>
    <row r="206" spans="41:51">
      <c r="AO206" s="1175"/>
      <c r="AP206" s="1175"/>
      <c r="AQ206" s="1175"/>
      <c r="AR206" s="1175"/>
      <c r="AS206" s="1175"/>
      <c r="AT206" s="1175"/>
      <c r="AU206" s="1175"/>
      <c r="AV206" s="1175"/>
      <c r="AW206" s="1175"/>
      <c r="AX206" s="1175"/>
      <c r="AY206" s="1175"/>
    </row>
    <row r="207" spans="41:51">
      <c r="AO207" s="1175"/>
      <c r="AP207" s="1175"/>
      <c r="AQ207" s="1175"/>
      <c r="AR207" s="1175"/>
      <c r="AS207" s="1175"/>
      <c r="AT207" s="1175"/>
      <c r="AU207" s="1175"/>
      <c r="AV207" s="1175"/>
      <c r="AW207" s="1175"/>
      <c r="AX207" s="1175"/>
      <c r="AY207" s="1175"/>
    </row>
    <row r="208" spans="41:51">
      <c r="AO208" s="1175"/>
      <c r="AP208" s="1175"/>
      <c r="AQ208" s="1175"/>
      <c r="AR208" s="1175"/>
      <c r="AS208" s="1175"/>
      <c r="AT208" s="1175"/>
      <c r="AU208" s="1175"/>
      <c r="AV208" s="1175"/>
      <c r="AW208" s="1175"/>
      <c r="AX208" s="1175"/>
      <c r="AY208" s="1175"/>
    </row>
    <row r="209" spans="41:51">
      <c r="AO209" s="1175"/>
      <c r="AP209" s="1175"/>
      <c r="AQ209" s="1175"/>
      <c r="AR209" s="1175"/>
      <c r="AS209" s="1175"/>
      <c r="AT209" s="1175"/>
      <c r="AU209" s="1175"/>
      <c r="AV209" s="1175"/>
      <c r="AW209" s="1175"/>
      <c r="AX209" s="1175"/>
      <c r="AY209" s="1175"/>
    </row>
    <row r="210" spans="41:51">
      <c r="AO210" s="1175"/>
      <c r="AP210" s="1175"/>
      <c r="AQ210" s="1175"/>
      <c r="AR210" s="1175"/>
      <c r="AS210" s="1175"/>
      <c r="AT210" s="1175"/>
      <c r="AU210" s="1175"/>
      <c r="AV210" s="1175"/>
      <c r="AW210" s="1175"/>
      <c r="AX210" s="1175"/>
      <c r="AY210" s="1175"/>
    </row>
    <row r="211" spans="41:51">
      <c r="AO211" s="1175"/>
      <c r="AP211" s="1175"/>
      <c r="AQ211" s="1175"/>
      <c r="AR211" s="1175"/>
      <c r="AS211" s="1175"/>
      <c r="AT211" s="1175"/>
      <c r="AU211" s="1175"/>
      <c r="AV211" s="1175"/>
      <c r="AW211" s="1175"/>
      <c r="AX211" s="1175"/>
      <c r="AY211" s="1175"/>
    </row>
    <row r="212" spans="41:51">
      <c r="AO212" s="1175"/>
      <c r="AP212" s="1175"/>
      <c r="AQ212" s="1175"/>
      <c r="AR212" s="1175"/>
      <c r="AS212" s="1175"/>
      <c r="AT212" s="1175"/>
      <c r="AU212" s="1175"/>
      <c r="AV212" s="1175"/>
      <c r="AW212" s="1175"/>
      <c r="AX212" s="1175"/>
      <c r="AY212" s="1175"/>
    </row>
    <row r="213" spans="41:51">
      <c r="AO213" s="1175"/>
      <c r="AP213" s="1175"/>
      <c r="AQ213" s="1175"/>
      <c r="AR213" s="1175"/>
      <c r="AS213" s="1175"/>
      <c r="AT213" s="1175"/>
      <c r="AU213" s="1175"/>
      <c r="AV213" s="1175"/>
      <c r="AW213" s="1175"/>
      <c r="AX213" s="1175"/>
      <c r="AY213" s="1175"/>
    </row>
    <row r="214" spans="41:51">
      <c r="AO214" s="1175"/>
      <c r="AP214" s="1175"/>
      <c r="AQ214" s="1175"/>
      <c r="AR214" s="1175"/>
      <c r="AS214" s="1175"/>
      <c r="AT214" s="1175"/>
      <c r="AU214" s="1175"/>
      <c r="AV214" s="1175"/>
      <c r="AW214" s="1175"/>
      <c r="AX214" s="1175"/>
      <c r="AY214" s="1175"/>
    </row>
    <row r="215" spans="41:51">
      <c r="AO215" s="1175"/>
      <c r="AP215" s="1175"/>
      <c r="AQ215" s="1175"/>
      <c r="AR215" s="1175"/>
      <c r="AS215" s="1175"/>
      <c r="AT215" s="1175"/>
      <c r="AU215" s="1175"/>
      <c r="AV215" s="1175"/>
      <c r="AW215" s="1175"/>
      <c r="AX215" s="1175"/>
      <c r="AY215" s="1175"/>
    </row>
    <row r="216" spans="41:51">
      <c r="AO216" s="1175"/>
      <c r="AP216" s="1175"/>
      <c r="AQ216" s="1175"/>
      <c r="AR216" s="1175"/>
      <c r="AS216" s="1175"/>
      <c r="AT216" s="1175"/>
      <c r="AU216" s="1175"/>
      <c r="AV216" s="1175"/>
      <c r="AW216" s="1175"/>
      <c r="AX216" s="1175"/>
      <c r="AY216" s="1175"/>
    </row>
    <row r="217" spans="41:51">
      <c r="AO217" s="1175"/>
      <c r="AP217" s="1175"/>
      <c r="AQ217" s="1175"/>
      <c r="AR217" s="1175"/>
      <c r="AS217" s="1175"/>
      <c r="AT217" s="1175"/>
      <c r="AU217" s="1175"/>
      <c r="AV217" s="1175"/>
      <c r="AW217" s="1175"/>
      <c r="AX217" s="1175"/>
      <c r="AY217" s="1175"/>
    </row>
    <row r="218" spans="41:51">
      <c r="AO218" s="1175"/>
      <c r="AP218" s="1175"/>
      <c r="AQ218" s="1175"/>
      <c r="AR218" s="1175"/>
      <c r="AS218" s="1175"/>
      <c r="AT218" s="1175"/>
      <c r="AU218" s="1175"/>
      <c r="AV218" s="1175"/>
      <c r="AW218" s="1175"/>
      <c r="AX218" s="1175"/>
      <c r="AY218" s="1175"/>
    </row>
    <row r="219" spans="41:51">
      <c r="AO219" s="1175"/>
      <c r="AP219" s="1175"/>
      <c r="AQ219" s="1175"/>
      <c r="AR219" s="1175"/>
      <c r="AS219" s="1175"/>
      <c r="AT219" s="1175"/>
      <c r="AU219" s="1175"/>
      <c r="AV219" s="1175"/>
      <c r="AW219" s="1175"/>
      <c r="AX219" s="1175"/>
      <c r="AY219" s="1175"/>
    </row>
    <row r="220" spans="41:51">
      <c r="AO220" s="1175"/>
      <c r="AP220" s="1175"/>
      <c r="AQ220" s="1175"/>
      <c r="AR220" s="1175"/>
      <c r="AS220" s="1175"/>
      <c r="AT220" s="1175"/>
      <c r="AU220" s="1175"/>
      <c r="AV220" s="1175"/>
      <c r="AW220" s="1175"/>
      <c r="AX220" s="1175"/>
      <c r="AY220" s="1175"/>
    </row>
    <row r="221" spans="41:51">
      <c r="AO221" s="1175"/>
      <c r="AP221" s="1175"/>
      <c r="AQ221" s="1175"/>
      <c r="AR221" s="1175"/>
      <c r="AS221" s="1175"/>
      <c r="AT221" s="1175"/>
      <c r="AU221" s="1175"/>
      <c r="AV221" s="1175"/>
      <c r="AW221" s="1175"/>
      <c r="AX221" s="1175"/>
      <c r="AY221" s="1175"/>
    </row>
    <row r="222" spans="41:51">
      <c r="AO222" s="1175"/>
      <c r="AP222" s="1175"/>
      <c r="AQ222" s="1175"/>
      <c r="AR222" s="1175"/>
      <c r="AS222" s="1175"/>
      <c r="AT222" s="1175"/>
      <c r="AU222" s="1175"/>
      <c r="AV222" s="1175"/>
      <c r="AW222" s="1175"/>
      <c r="AX222" s="1175"/>
      <c r="AY222" s="1175"/>
    </row>
    <row r="223" spans="41:51">
      <c r="AO223" s="1175"/>
      <c r="AP223" s="1175"/>
      <c r="AQ223" s="1175"/>
      <c r="AR223" s="1175"/>
      <c r="AS223" s="1175"/>
      <c r="AT223" s="1175"/>
      <c r="AU223" s="1175"/>
      <c r="AV223" s="1175"/>
      <c r="AW223" s="1175"/>
      <c r="AX223" s="1175"/>
      <c r="AY223" s="1175"/>
    </row>
    <row r="224" spans="41:51">
      <c r="AO224" s="1175"/>
      <c r="AP224" s="1175"/>
      <c r="AQ224" s="1175"/>
      <c r="AR224" s="1175"/>
      <c r="AS224" s="1175"/>
      <c r="AT224" s="1175"/>
      <c r="AU224" s="1175"/>
      <c r="AV224" s="1175"/>
      <c r="AW224" s="1175"/>
      <c r="AX224" s="1175"/>
      <c r="AY224" s="1175"/>
    </row>
    <row r="225" spans="41:51">
      <c r="AO225" s="1175"/>
      <c r="AP225" s="1175"/>
      <c r="AQ225" s="1175"/>
      <c r="AR225" s="1175"/>
      <c r="AS225" s="1175"/>
      <c r="AT225" s="1175"/>
      <c r="AU225" s="1175"/>
      <c r="AV225" s="1175"/>
      <c r="AW225" s="1175"/>
      <c r="AX225" s="1175"/>
      <c r="AY225" s="1175"/>
    </row>
    <row r="226" spans="41:51">
      <c r="AO226" s="1175"/>
      <c r="AP226" s="1175"/>
      <c r="AQ226" s="1175"/>
      <c r="AR226" s="1175"/>
      <c r="AS226" s="1175"/>
      <c r="AT226" s="1175"/>
      <c r="AU226" s="1175"/>
      <c r="AV226" s="1175"/>
      <c r="AW226" s="1175"/>
      <c r="AX226" s="1175"/>
      <c r="AY226" s="1175"/>
    </row>
    <row r="227" spans="41:51">
      <c r="AO227" s="1175"/>
      <c r="AP227" s="1175"/>
      <c r="AQ227" s="1175"/>
      <c r="AR227" s="1175"/>
      <c r="AS227" s="1175"/>
      <c r="AT227" s="1175"/>
      <c r="AU227" s="1175"/>
      <c r="AV227" s="1175"/>
      <c r="AW227" s="1175"/>
      <c r="AX227" s="1175"/>
      <c r="AY227" s="1175"/>
    </row>
    <row r="228" spans="41:51">
      <c r="AO228" s="1175"/>
      <c r="AP228" s="1175"/>
      <c r="AQ228" s="1175"/>
      <c r="AR228" s="1175"/>
      <c r="AS228" s="1175"/>
      <c r="AT228" s="1175"/>
      <c r="AU228" s="1175"/>
      <c r="AV228" s="1175"/>
      <c r="AW228" s="1175"/>
      <c r="AX228" s="1175"/>
      <c r="AY228" s="1175"/>
    </row>
    <row r="229" spans="41:51">
      <c r="AO229" s="1175"/>
      <c r="AP229" s="1175"/>
      <c r="AQ229" s="1175"/>
      <c r="AR229" s="1175"/>
      <c r="AS229" s="1175"/>
      <c r="AT229" s="1175"/>
      <c r="AU229" s="1175"/>
      <c r="AV229" s="1175"/>
      <c r="AW229" s="1175"/>
      <c r="AX229" s="1175"/>
      <c r="AY229" s="1175"/>
    </row>
    <row r="230" spans="41:51">
      <c r="AO230" s="1175"/>
      <c r="AP230" s="1175"/>
      <c r="AQ230" s="1175"/>
      <c r="AR230" s="1175"/>
      <c r="AS230" s="1175"/>
      <c r="AT230" s="1175"/>
      <c r="AU230" s="1175"/>
      <c r="AV230" s="1175"/>
      <c r="AW230" s="1175"/>
      <c r="AX230" s="1175"/>
      <c r="AY230" s="1175"/>
    </row>
    <row r="231" spans="41:51">
      <c r="AO231" s="1175"/>
      <c r="AP231" s="1175"/>
      <c r="AQ231" s="1175"/>
      <c r="AR231" s="1175"/>
      <c r="AS231" s="1175"/>
      <c r="AT231" s="1175"/>
      <c r="AU231" s="1175"/>
      <c r="AV231" s="1175"/>
      <c r="AW231" s="1175"/>
      <c r="AX231" s="1175"/>
      <c r="AY231" s="1175"/>
    </row>
    <row r="232" spans="41:51">
      <c r="AO232" s="1175"/>
      <c r="AP232" s="1175"/>
      <c r="AQ232" s="1175"/>
      <c r="AR232" s="1175"/>
      <c r="AS232" s="1175"/>
      <c r="AT232" s="1175"/>
      <c r="AU232" s="1175"/>
      <c r="AV232" s="1175"/>
      <c r="AW232" s="1175"/>
      <c r="AX232" s="1175"/>
      <c r="AY232" s="1175"/>
    </row>
    <row r="233" spans="41:51">
      <c r="AO233" s="1175"/>
      <c r="AP233" s="1175"/>
      <c r="AQ233" s="1175"/>
      <c r="AR233" s="1175"/>
      <c r="AS233" s="1175"/>
      <c r="AT233" s="1175"/>
      <c r="AU233" s="1175"/>
      <c r="AV233" s="1175"/>
      <c r="AW233" s="1175"/>
      <c r="AX233" s="1175"/>
      <c r="AY233" s="1175"/>
    </row>
    <row r="234" spans="41:51">
      <c r="AO234" s="1175"/>
      <c r="AP234" s="1175"/>
      <c r="AQ234" s="1175"/>
      <c r="AR234" s="1175"/>
      <c r="AS234" s="1175"/>
      <c r="AT234" s="1175"/>
      <c r="AU234" s="1175"/>
      <c r="AV234" s="1175"/>
      <c r="AW234" s="1175"/>
      <c r="AX234" s="1175"/>
      <c r="AY234" s="1175"/>
    </row>
    <row r="235" spans="41:51">
      <c r="AO235" s="1175"/>
      <c r="AP235" s="1175"/>
      <c r="AQ235" s="1175"/>
      <c r="AR235" s="1175"/>
      <c r="AS235" s="1175"/>
      <c r="AT235" s="1175"/>
      <c r="AU235" s="1175"/>
      <c r="AV235" s="1175"/>
      <c r="AW235" s="1175"/>
      <c r="AX235" s="1175"/>
      <c r="AY235" s="1175"/>
    </row>
    <row r="236" spans="41:51">
      <c r="AO236" s="1175"/>
      <c r="AP236" s="1175"/>
      <c r="AQ236" s="1175"/>
      <c r="AR236" s="1175"/>
      <c r="AS236" s="1175"/>
      <c r="AT236" s="1175"/>
      <c r="AU236" s="1175"/>
      <c r="AV236" s="1175"/>
      <c r="AW236" s="1175"/>
      <c r="AX236" s="1175"/>
      <c r="AY236" s="1175"/>
    </row>
    <row r="237" spans="41:51">
      <c r="AO237" s="1175"/>
      <c r="AP237" s="1175"/>
      <c r="AQ237" s="1175"/>
      <c r="AR237" s="1175"/>
      <c r="AS237" s="1175"/>
      <c r="AT237" s="1175"/>
      <c r="AU237" s="1175"/>
      <c r="AV237" s="1175"/>
      <c r="AW237" s="1175"/>
      <c r="AX237" s="1175"/>
      <c r="AY237" s="1175"/>
    </row>
    <row r="238" spans="41:51">
      <c r="AO238" s="1175"/>
      <c r="AP238" s="1175"/>
      <c r="AQ238" s="1175"/>
      <c r="AR238" s="1175"/>
      <c r="AS238" s="1175"/>
      <c r="AT238" s="1175"/>
      <c r="AU238" s="1175"/>
      <c r="AV238" s="1175"/>
      <c r="AW238" s="1175"/>
      <c r="AX238" s="1175"/>
      <c r="AY238" s="1175"/>
    </row>
    <row r="239" spans="41:51">
      <c r="AO239" s="1175"/>
      <c r="AP239" s="1175"/>
      <c r="AQ239" s="1175"/>
      <c r="AR239" s="1175"/>
      <c r="AS239" s="1175"/>
      <c r="AT239" s="1175"/>
      <c r="AU239" s="1175"/>
      <c r="AV239" s="1175"/>
      <c r="AW239" s="1175"/>
      <c r="AX239" s="1175"/>
      <c r="AY239" s="1175"/>
    </row>
    <row r="240" spans="41:51">
      <c r="AO240" s="1175"/>
      <c r="AP240" s="1175"/>
      <c r="AQ240" s="1175"/>
      <c r="AR240" s="1175"/>
      <c r="AS240" s="1175"/>
      <c r="AT240" s="1175"/>
      <c r="AU240" s="1175"/>
      <c r="AV240" s="1175"/>
      <c r="AW240" s="1175"/>
      <c r="AX240" s="1175"/>
      <c r="AY240" s="1175"/>
    </row>
    <row r="241" spans="41:51">
      <c r="AO241" s="1175"/>
      <c r="AP241" s="1175"/>
      <c r="AQ241" s="1175"/>
      <c r="AR241" s="1175"/>
      <c r="AS241" s="1175"/>
      <c r="AT241" s="1175"/>
      <c r="AU241" s="1175"/>
      <c r="AV241" s="1175"/>
      <c r="AW241" s="1175"/>
      <c r="AX241" s="1175"/>
      <c r="AY241" s="1175"/>
    </row>
    <row r="242" spans="41:51">
      <c r="AO242" s="1175"/>
      <c r="AP242" s="1175"/>
      <c r="AQ242" s="1175"/>
      <c r="AR242" s="1175"/>
      <c r="AS242" s="1175"/>
      <c r="AT242" s="1175"/>
      <c r="AU242" s="1175"/>
      <c r="AV242" s="1175"/>
      <c r="AW242" s="1175"/>
      <c r="AX242" s="1175"/>
      <c r="AY242" s="1175"/>
    </row>
    <row r="243" spans="41:51">
      <c r="AO243" s="1175"/>
      <c r="AP243" s="1175"/>
      <c r="AQ243" s="1175"/>
      <c r="AR243" s="1175"/>
      <c r="AS243" s="1175"/>
      <c r="AT243" s="1175"/>
      <c r="AU243" s="1175"/>
      <c r="AV243" s="1175"/>
      <c r="AW243" s="1175"/>
      <c r="AX243" s="1175"/>
      <c r="AY243" s="1175"/>
    </row>
    <row r="244" spans="41:51">
      <c r="AO244" s="1175"/>
      <c r="AP244" s="1175"/>
      <c r="AQ244" s="1175"/>
      <c r="AR244" s="1175"/>
      <c r="AS244" s="1175"/>
      <c r="AT244" s="1175"/>
      <c r="AU244" s="1175"/>
      <c r="AV244" s="1175"/>
      <c r="AW244" s="1175"/>
      <c r="AX244" s="1175"/>
      <c r="AY244" s="1175"/>
    </row>
    <row r="245" spans="41:51">
      <c r="AO245" s="1175"/>
      <c r="AP245" s="1175"/>
      <c r="AQ245" s="1175"/>
      <c r="AR245" s="1175"/>
      <c r="AS245" s="1175"/>
      <c r="AT245" s="1175"/>
      <c r="AU245" s="1175"/>
      <c r="AV245" s="1175"/>
      <c r="AW245" s="1175"/>
      <c r="AX245" s="1175"/>
      <c r="AY245" s="1175"/>
    </row>
    <row r="246" spans="41:51">
      <c r="AO246" s="1175"/>
      <c r="AP246" s="1175"/>
      <c r="AQ246" s="1175"/>
      <c r="AR246" s="1175"/>
      <c r="AS246" s="1175"/>
      <c r="AT246" s="1175"/>
      <c r="AU246" s="1175"/>
      <c r="AV246" s="1175"/>
      <c r="AW246" s="1175"/>
      <c r="AX246" s="1175"/>
      <c r="AY246" s="1175"/>
    </row>
    <row r="247" spans="41:51">
      <c r="AO247" s="1175"/>
      <c r="AP247" s="1175"/>
      <c r="AQ247" s="1175"/>
      <c r="AR247" s="1175"/>
      <c r="AS247" s="1175"/>
      <c r="AT247" s="1175"/>
      <c r="AU247" s="1175"/>
      <c r="AV247" s="1175"/>
      <c r="AW247" s="1175"/>
      <c r="AX247" s="1175"/>
      <c r="AY247" s="1175"/>
    </row>
    <row r="248" spans="41:51">
      <c r="AO248" s="1175"/>
      <c r="AP248" s="1175"/>
      <c r="AQ248" s="1175"/>
      <c r="AR248" s="1175"/>
      <c r="AS248" s="1175"/>
      <c r="AT248" s="1175"/>
      <c r="AU248" s="1175"/>
      <c r="AV248" s="1175"/>
      <c r="AW248" s="1175"/>
      <c r="AX248" s="1175"/>
      <c r="AY248" s="1175"/>
    </row>
    <row r="249" spans="41:51">
      <c r="AO249" s="1175"/>
      <c r="AP249" s="1175"/>
      <c r="AQ249" s="1175"/>
      <c r="AR249" s="1175"/>
      <c r="AS249" s="1175"/>
      <c r="AT249" s="1175"/>
      <c r="AU249" s="1175"/>
      <c r="AV249" s="1175"/>
      <c r="AW249" s="1175"/>
      <c r="AX249" s="1175"/>
      <c r="AY249" s="1175"/>
    </row>
    <row r="250" spans="41:51">
      <c r="AO250" s="1175"/>
      <c r="AP250" s="1175"/>
      <c r="AQ250" s="1175"/>
      <c r="AR250" s="1175"/>
      <c r="AS250" s="1175"/>
      <c r="AT250" s="1175"/>
      <c r="AU250" s="1175"/>
      <c r="AV250" s="1175"/>
      <c r="AW250" s="1175"/>
      <c r="AX250" s="1175"/>
      <c r="AY250" s="1175"/>
    </row>
    <row r="251" spans="41:51">
      <c r="AO251" s="1175"/>
      <c r="AP251" s="1175"/>
      <c r="AQ251" s="1175"/>
      <c r="AR251" s="1175"/>
      <c r="AS251" s="1175"/>
      <c r="AT251" s="1175"/>
      <c r="AU251" s="1175"/>
      <c r="AV251" s="1175"/>
      <c r="AW251" s="1175"/>
      <c r="AX251" s="1175"/>
      <c r="AY251" s="1175"/>
    </row>
    <row r="252" spans="41:51">
      <c r="AO252" s="1175"/>
      <c r="AP252" s="1175"/>
      <c r="AQ252" s="1175"/>
      <c r="AR252" s="1175"/>
      <c r="AS252" s="1175"/>
      <c r="AT252" s="1175"/>
      <c r="AU252" s="1175"/>
      <c r="AV252" s="1175"/>
      <c r="AW252" s="1175"/>
      <c r="AX252" s="1175"/>
      <c r="AY252" s="1175"/>
    </row>
    <row r="253" spans="41:51">
      <c r="AO253" s="1175"/>
      <c r="AP253" s="1175"/>
      <c r="AQ253" s="1175"/>
      <c r="AR253" s="1175"/>
      <c r="AS253" s="1175"/>
      <c r="AT253" s="1175"/>
      <c r="AU253" s="1175"/>
      <c r="AV253" s="1175"/>
      <c r="AW253" s="1175"/>
      <c r="AX253" s="1175"/>
      <c r="AY253" s="1175"/>
    </row>
    <row r="254" spans="41:51">
      <c r="AO254" s="1175"/>
      <c r="AP254" s="1175"/>
      <c r="AQ254" s="1175"/>
      <c r="AR254" s="1175"/>
      <c r="AS254" s="1175"/>
      <c r="AT254" s="1175"/>
      <c r="AU254" s="1175"/>
      <c r="AV254" s="1175"/>
      <c r="AW254" s="1175"/>
      <c r="AX254" s="1175"/>
      <c r="AY254" s="1175"/>
    </row>
    <row r="255" spans="41:51">
      <c r="AO255" s="1175"/>
      <c r="AP255" s="1175"/>
      <c r="AQ255" s="1175"/>
      <c r="AR255" s="1175"/>
      <c r="AS255" s="1175"/>
      <c r="AT255" s="1175"/>
      <c r="AU255" s="1175"/>
      <c r="AV255" s="1175"/>
      <c r="AW255" s="1175"/>
      <c r="AX255" s="1175"/>
      <c r="AY255" s="1175"/>
    </row>
    <row r="256" spans="41:51">
      <c r="AO256" s="1175"/>
      <c r="AP256" s="1175"/>
      <c r="AQ256" s="1175"/>
      <c r="AR256" s="1175"/>
      <c r="AS256" s="1175"/>
      <c r="AT256" s="1175"/>
      <c r="AU256" s="1175"/>
      <c r="AV256" s="1175"/>
      <c r="AW256" s="1175"/>
      <c r="AX256" s="1175"/>
      <c r="AY256" s="1175"/>
    </row>
    <row r="257" spans="41:51">
      <c r="AO257" s="1175"/>
      <c r="AP257" s="1175"/>
      <c r="AQ257" s="1175"/>
      <c r="AR257" s="1175"/>
      <c r="AS257" s="1175"/>
      <c r="AT257" s="1175"/>
      <c r="AU257" s="1175"/>
      <c r="AV257" s="1175"/>
      <c r="AW257" s="1175"/>
      <c r="AX257" s="1175"/>
      <c r="AY257" s="1175"/>
    </row>
    <row r="258" spans="41:51">
      <c r="AO258" s="1175"/>
      <c r="AP258" s="1175"/>
      <c r="AQ258" s="1175"/>
      <c r="AR258" s="1175"/>
      <c r="AS258" s="1175"/>
      <c r="AT258" s="1175"/>
      <c r="AU258" s="1175"/>
      <c r="AV258" s="1175"/>
      <c r="AW258" s="1175"/>
      <c r="AX258" s="1175"/>
      <c r="AY258" s="1175"/>
    </row>
    <row r="259" spans="41:51">
      <c r="AO259" s="1175"/>
      <c r="AP259" s="1175"/>
      <c r="AQ259" s="1175"/>
      <c r="AR259" s="1175"/>
      <c r="AS259" s="1175"/>
      <c r="AT259" s="1175"/>
      <c r="AU259" s="1175"/>
      <c r="AV259" s="1175"/>
      <c r="AW259" s="1175"/>
      <c r="AX259" s="1175"/>
      <c r="AY259" s="1175"/>
    </row>
    <row r="260" spans="41:51">
      <c r="AO260" s="1175"/>
      <c r="AP260" s="1175"/>
      <c r="AQ260" s="1175"/>
      <c r="AR260" s="1175"/>
      <c r="AS260" s="1175"/>
      <c r="AT260" s="1175"/>
      <c r="AU260" s="1175"/>
      <c r="AV260" s="1175"/>
      <c r="AW260" s="1175"/>
      <c r="AX260" s="1175"/>
      <c r="AY260" s="1175"/>
    </row>
    <row r="261" spans="41:51">
      <c r="AO261" s="1175"/>
      <c r="AP261" s="1175"/>
      <c r="AQ261" s="1175"/>
      <c r="AR261" s="1175"/>
      <c r="AS261" s="1175"/>
      <c r="AT261" s="1175"/>
      <c r="AU261" s="1175"/>
      <c r="AV261" s="1175"/>
      <c r="AW261" s="1175"/>
      <c r="AX261" s="1175"/>
      <c r="AY261" s="1175"/>
    </row>
  </sheetData>
  <sheetProtection algorithmName="SHA-512" hashValue="dm+iV43i2lOseFqlFFiQ7z0t/sMW8vsYjDoRyFnnTKN7gUnWE9qWQxKR+tCvkd77h0O2u9Ai9vmUz0fV407zIw==" saltValue="OpdRUt5KlkBRtl6CJ9LLuA==" spinCount="100000" sheet="1" objects="1" scenarios="1"/>
  <mergeCells count="157">
    <mergeCell ref="AI3:AO3"/>
    <mergeCell ref="B5:AO5"/>
    <mergeCell ref="AG6:AN6"/>
    <mergeCell ref="AG7:AN7"/>
    <mergeCell ref="AG8:AN8"/>
    <mergeCell ref="AF9:AG9"/>
    <mergeCell ref="AI9:AJ9"/>
    <mergeCell ref="AL9:AM9"/>
    <mergeCell ref="C22:F22"/>
    <mergeCell ref="H22:T22"/>
    <mergeCell ref="AA22:AN22"/>
    <mergeCell ref="AA11:AN11"/>
    <mergeCell ref="AA12:AN12"/>
    <mergeCell ref="AA13:AN13"/>
    <mergeCell ref="AA14:AN14"/>
    <mergeCell ref="AA15:AN16"/>
    <mergeCell ref="C16:D20"/>
    <mergeCell ref="E16:S20"/>
    <mergeCell ref="AA17:AN18"/>
    <mergeCell ref="AA19:AN19"/>
    <mergeCell ref="AA20:AN21"/>
    <mergeCell ref="C24:F24"/>
    <mergeCell ref="H24:T24"/>
    <mergeCell ref="AF24:AN25"/>
    <mergeCell ref="C28:Q28"/>
    <mergeCell ref="R28:T28"/>
    <mergeCell ref="U28:Z28"/>
    <mergeCell ref="AA28:AN28"/>
    <mergeCell ref="C23:F23"/>
    <mergeCell ref="H23:T23"/>
    <mergeCell ref="AA23:AN23"/>
    <mergeCell ref="C31:Q31"/>
    <mergeCell ref="R31:T31"/>
    <mergeCell ref="U31:Z31"/>
    <mergeCell ref="AA31:AN31"/>
    <mergeCell ref="C32:Q32"/>
    <mergeCell ref="R32:T32"/>
    <mergeCell ref="U32:Z32"/>
    <mergeCell ref="AA32:AN32"/>
    <mergeCell ref="C29:Q29"/>
    <mergeCell ref="R29:T29"/>
    <mergeCell ref="U29:Z29"/>
    <mergeCell ref="AA29:AN29"/>
    <mergeCell ref="C30:Q30"/>
    <mergeCell ref="R30:T30"/>
    <mergeCell ref="U30:Z30"/>
    <mergeCell ref="AA30:AN30"/>
    <mergeCell ref="C35:Q35"/>
    <mergeCell ref="R35:T35"/>
    <mergeCell ref="U35:Z35"/>
    <mergeCell ref="AA35:AN35"/>
    <mergeCell ref="C36:Q36"/>
    <mergeCell ref="R36:T36"/>
    <mergeCell ref="U36:Z36"/>
    <mergeCell ref="AA36:AN36"/>
    <mergeCell ref="C33:Q33"/>
    <mergeCell ref="R33:T33"/>
    <mergeCell ref="U33:Z33"/>
    <mergeCell ref="AA33:AN33"/>
    <mergeCell ref="C34:Q34"/>
    <mergeCell ref="R34:T34"/>
    <mergeCell ref="U34:Z34"/>
    <mergeCell ref="AA34:AN34"/>
    <mergeCell ref="C39:Q39"/>
    <mergeCell ref="R39:T39"/>
    <mergeCell ref="U39:Z39"/>
    <mergeCell ref="AA39:AN39"/>
    <mergeCell ref="C40:Q40"/>
    <mergeCell ref="R40:T40"/>
    <mergeCell ref="U40:Z40"/>
    <mergeCell ref="AA40:AN40"/>
    <mergeCell ref="C37:Q37"/>
    <mergeCell ref="R37:T37"/>
    <mergeCell ref="U37:Z37"/>
    <mergeCell ref="AA37:AN37"/>
    <mergeCell ref="C38:Q38"/>
    <mergeCell ref="R38:T38"/>
    <mergeCell ref="U38:Z38"/>
    <mergeCell ref="AA38:AN38"/>
    <mergeCell ref="C43:Q43"/>
    <mergeCell ref="R43:T43"/>
    <mergeCell ref="U43:Z43"/>
    <mergeCell ref="AA43:AN43"/>
    <mergeCell ref="C44:Q44"/>
    <mergeCell ref="R44:T44"/>
    <mergeCell ref="U44:Z44"/>
    <mergeCell ref="AA44:AN44"/>
    <mergeCell ref="C41:Q41"/>
    <mergeCell ref="R41:T41"/>
    <mergeCell ref="U41:Z41"/>
    <mergeCell ref="AA41:AN41"/>
    <mergeCell ref="C42:Q42"/>
    <mergeCell ref="R42:T42"/>
    <mergeCell ref="U42:Z42"/>
    <mergeCell ref="AA42:AN42"/>
    <mergeCell ref="C47:Q47"/>
    <mergeCell ref="R47:T47"/>
    <mergeCell ref="U47:Z47"/>
    <mergeCell ref="AA47:AN47"/>
    <mergeCell ref="C48:Q48"/>
    <mergeCell ref="R48:T48"/>
    <mergeCell ref="U48:Z48"/>
    <mergeCell ref="AA48:AN48"/>
    <mergeCell ref="C45:Q45"/>
    <mergeCell ref="R45:T45"/>
    <mergeCell ref="U45:Z45"/>
    <mergeCell ref="AA45:AN45"/>
    <mergeCell ref="C46:Q46"/>
    <mergeCell ref="R46:T46"/>
    <mergeCell ref="U46:Z46"/>
    <mergeCell ref="AA46:AN46"/>
    <mergeCell ref="C51:Q51"/>
    <mergeCell ref="R51:T51"/>
    <mergeCell ref="U51:Z51"/>
    <mergeCell ref="AA51:AN51"/>
    <mergeCell ref="C52:Q52"/>
    <mergeCell ref="R52:T52"/>
    <mergeCell ref="U52:Z52"/>
    <mergeCell ref="AA52:AN52"/>
    <mergeCell ref="C49:Q49"/>
    <mergeCell ref="R49:T49"/>
    <mergeCell ref="U49:Z49"/>
    <mergeCell ref="AA49:AN49"/>
    <mergeCell ref="C50:Q50"/>
    <mergeCell ref="R50:T50"/>
    <mergeCell ref="U50:Z50"/>
    <mergeCell ref="AA50:AN50"/>
    <mergeCell ref="C55:Q55"/>
    <mergeCell ref="R55:T55"/>
    <mergeCell ref="U55:Z55"/>
    <mergeCell ref="AA55:AN55"/>
    <mergeCell ref="C56:Q56"/>
    <mergeCell ref="R56:T56"/>
    <mergeCell ref="U56:Z56"/>
    <mergeCell ref="AA56:AN56"/>
    <mergeCell ref="C53:Q53"/>
    <mergeCell ref="R53:T53"/>
    <mergeCell ref="U53:Z53"/>
    <mergeCell ref="AA53:AN53"/>
    <mergeCell ref="C54:Q54"/>
    <mergeCell ref="R54:T54"/>
    <mergeCell ref="U54:Z54"/>
    <mergeCell ref="AA54:AN54"/>
    <mergeCell ref="C59:Q59"/>
    <mergeCell ref="R59:T59"/>
    <mergeCell ref="U59:Z59"/>
    <mergeCell ref="C64:G64"/>
    <mergeCell ref="C65:G65"/>
    <mergeCell ref="C66:AN66"/>
    <mergeCell ref="C57:Q57"/>
    <mergeCell ref="R57:T57"/>
    <mergeCell ref="U57:Z57"/>
    <mergeCell ref="AA57:AN57"/>
    <mergeCell ref="C58:Q58"/>
    <mergeCell ref="R58:T58"/>
    <mergeCell ref="U58:Z58"/>
    <mergeCell ref="AA58:AN58"/>
  </mergeCells>
  <phoneticPr fontId="32"/>
  <conditionalFormatting sqref="R11">
    <cfRule type="expression" dxfId="491" priority="94" stopIfTrue="1">
      <formula>LENB($C$10)&gt;31</formula>
    </cfRule>
    <cfRule type="expression" dxfId="490" priority="95" stopIfTrue="1">
      <formula>LENB($C$10)&lt;32</formula>
    </cfRule>
    <cfRule type="expression" dxfId="489" priority="96" stopIfTrue="1">
      <formula>$C$10=""</formula>
    </cfRule>
  </conditionalFormatting>
  <conditionalFormatting sqref="S11">
    <cfRule type="expression" dxfId="488" priority="91" stopIfTrue="1">
      <formula>LENB($C$10)&gt;33</formula>
    </cfRule>
    <cfRule type="expression" dxfId="487" priority="92" stopIfTrue="1">
      <formula>LENB($C$10)&lt;34</formula>
    </cfRule>
    <cfRule type="expression" dxfId="486" priority="93" stopIfTrue="1">
      <formula>$C$10=""</formula>
    </cfRule>
  </conditionalFormatting>
  <conditionalFormatting sqref="T11">
    <cfRule type="expression" dxfId="485" priority="88" stopIfTrue="1">
      <formula>LENB($C$10)&gt;35</formula>
    </cfRule>
    <cfRule type="expression" dxfId="484" priority="89" stopIfTrue="1">
      <formula>LENB($C$10)&lt;36</formula>
    </cfRule>
    <cfRule type="expression" dxfId="483" priority="90" stopIfTrue="1">
      <formula>$C$10=""</formula>
    </cfRule>
  </conditionalFormatting>
  <conditionalFormatting sqref="U11:V11">
    <cfRule type="expression" dxfId="482" priority="85" stopIfTrue="1">
      <formula>LENB($C$10)&gt;37</formula>
    </cfRule>
    <cfRule type="expression" dxfId="481" priority="86" stopIfTrue="1">
      <formula>LENB($C$10)&lt;38</formula>
    </cfRule>
    <cfRule type="expression" dxfId="480" priority="87" stopIfTrue="1">
      <formula>$C$10=""</formula>
    </cfRule>
  </conditionalFormatting>
  <conditionalFormatting sqref="W11">
    <cfRule type="expression" dxfId="479" priority="82" stopIfTrue="1">
      <formula>LENB($C$10)&gt;39</formula>
    </cfRule>
    <cfRule type="expression" dxfId="478" priority="83" stopIfTrue="1">
      <formula>LENB($C$10)&lt;40</formula>
    </cfRule>
    <cfRule type="expression" dxfId="477" priority="84" stopIfTrue="1">
      <formula>$C$10=""</formula>
    </cfRule>
  </conditionalFormatting>
  <conditionalFormatting sqref="X11">
    <cfRule type="expression" dxfId="476" priority="79" stopIfTrue="1">
      <formula>LENB($C$10)&gt;41</formula>
    </cfRule>
    <cfRule type="expression" dxfId="475" priority="80" stopIfTrue="1">
      <formula>LENB($C$10)&lt;42</formula>
    </cfRule>
    <cfRule type="expression" dxfId="474" priority="81" stopIfTrue="1">
      <formula>$C$10=""</formula>
    </cfRule>
  </conditionalFormatting>
  <conditionalFormatting sqref="Y11">
    <cfRule type="expression" dxfId="473" priority="76" stopIfTrue="1">
      <formula>LENB($C$10)&gt;43</formula>
    </cfRule>
    <cfRule type="expression" dxfId="472" priority="77" stopIfTrue="1">
      <formula>LENB($C$10)&lt;44</formula>
    </cfRule>
    <cfRule type="expression" dxfId="471" priority="78" stopIfTrue="1">
      <formula>$C$10=""</formula>
    </cfRule>
  </conditionalFormatting>
  <conditionalFormatting sqref="O11">
    <cfRule type="expression" dxfId="470" priority="73" stopIfTrue="1">
      <formula>LENB($C$10)&gt;25</formula>
    </cfRule>
    <cfRule type="expression" dxfId="469" priority="74" stopIfTrue="1">
      <formula>LENB($C$10)&lt;26</formula>
    </cfRule>
    <cfRule type="expression" dxfId="468" priority="75" stopIfTrue="1">
      <formula>$C$10=""</formula>
    </cfRule>
  </conditionalFormatting>
  <conditionalFormatting sqref="P11">
    <cfRule type="expression" dxfId="467" priority="70" stopIfTrue="1">
      <formula>LENB($C$10)&gt;27</formula>
    </cfRule>
    <cfRule type="expression" dxfId="466" priority="71" stopIfTrue="1">
      <formula>LENB($C$10)&lt;28</formula>
    </cfRule>
    <cfRule type="expression" dxfId="465" priority="72" stopIfTrue="1">
      <formula>$C$10=""</formula>
    </cfRule>
  </conditionalFormatting>
  <conditionalFormatting sqref="Q11">
    <cfRule type="expression" dxfId="464" priority="67" stopIfTrue="1">
      <formula>LENB($C$10)&gt;29</formula>
    </cfRule>
    <cfRule type="expression" dxfId="463" priority="68" stopIfTrue="1">
      <formula>LENB($C$10)&lt;30</formula>
    </cfRule>
    <cfRule type="expression" dxfId="462" priority="69" stopIfTrue="1">
      <formula>$C$10=""</formula>
    </cfRule>
  </conditionalFormatting>
  <conditionalFormatting sqref="K11">
    <cfRule type="expression" dxfId="461" priority="64" stopIfTrue="1">
      <formula>LENB($C$10)&gt;17</formula>
    </cfRule>
    <cfRule type="expression" dxfId="460" priority="65" stopIfTrue="1">
      <formula>LENB($C$10)&lt;18</formula>
    </cfRule>
    <cfRule type="expression" dxfId="459" priority="66" stopIfTrue="1">
      <formula>$C$10=""</formula>
    </cfRule>
  </conditionalFormatting>
  <conditionalFormatting sqref="L11">
    <cfRule type="expression" dxfId="458" priority="61" stopIfTrue="1">
      <formula>LENB($C$10)&gt;19</formula>
    </cfRule>
    <cfRule type="expression" dxfId="457" priority="62" stopIfTrue="1">
      <formula>LENB($C$10)&lt;20</formula>
    </cfRule>
    <cfRule type="expression" dxfId="456" priority="63" stopIfTrue="1">
      <formula>$C$10=""</formula>
    </cfRule>
  </conditionalFormatting>
  <conditionalFormatting sqref="M11">
    <cfRule type="expression" dxfId="455" priority="58" stopIfTrue="1">
      <formula>LENB($C$10)&gt;21</formula>
    </cfRule>
    <cfRule type="expression" dxfId="454" priority="59" stopIfTrue="1">
      <formula>LENB($C$10)&lt;22</formula>
    </cfRule>
    <cfRule type="expression" dxfId="453" priority="60" stopIfTrue="1">
      <formula>$C$10=""</formula>
    </cfRule>
  </conditionalFormatting>
  <conditionalFormatting sqref="N11">
    <cfRule type="expression" dxfId="452" priority="55" stopIfTrue="1">
      <formula>LENB($C$10)&gt;23</formula>
    </cfRule>
    <cfRule type="expression" dxfId="451" priority="56" stopIfTrue="1">
      <formula>LENB($C$10)&lt;24</formula>
    </cfRule>
    <cfRule type="expression" dxfId="450" priority="57" stopIfTrue="1">
      <formula>$C$10=""</formula>
    </cfRule>
  </conditionalFormatting>
  <conditionalFormatting sqref="Z11">
    <cfRule type="expression" dxfId="449" priority="52" stopIfTrue="1">
      <formula>LENB($C$10)&gt;45</formula>
    </cfRule>
    <cfRule type="expression" dxfId="448" priority="53" stopIfTrue="1">
      <formula>LENB($C$10)&lt;46</formula>
    </cfRule>
    <cfRule type="expression" dxfId="447" priority="54" stopIfTrue="1">
      <formula>$C$10=""</formula>
    </cfRule>
  </conditionalFormatting>
  <conditionalFormatting sqref="J11">
    <cfRule type="expression" dxfId="446" priority="49" stopIfTrue="1">
      <formula>LENB($C$10)&gt;15</formula>
    </cfRule>
    <cfRule type="expression" dxfId="445" priority="50" stopIfTrue="1">
      <formula>LENB($C$10)&lt;16</formula>
    </cfRule>
    <cfRule type="expression" dxfId="444" priority="51" stopIfTrue="1">
      <formula>$C$10=""</formula>
    </cfRule>
  </conditionalFormatting>
  <dataValidations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8" orientation="portrait" horizontalDpi="300" verticalDpi="300" r:id="rId1"/>
  <headerFooter alignWithMargins="0"/>
  <rowBreaks count="1" manualBreakCount="1">
    <brk id="67" min="1" max="40"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0">
    <pageSetUpPr fitToPage="1"/>
  </sheetPr>
  <dimension ref="A1:IV339"/>
  <sheetViews>
    <sheetView showGridLines="0" showZeros="0" zoomScaleNormal="100" zoomScaleSheetLayoutView="75" workbookViewId="0">
      <pane ySplit="3" topLeftCell="A4" activePane="bottomLeft" state="frozen"/>
      <selection activeCell="BU100" sqref="BU100"/>
      <selection pane="bottomLeft" activeCell="H25" sqref="H25"/>
    </sheetView>
  </sheetViews>
  <sheetFormatPr defaultColWidth="0" defaultRowHeight="13.5"/>
  <cols>
    <col min="1" max="1" width="2.625" style="359" customWidth="1"/>
    <col min="2" max="2" width="1.625" style="359" customWidth="1"/>
    <col min="3" max="20" width="3.375" style="359" customWidth="1"/>
    <col min="21" max="22" width="1.125" style="359" customWidth="1"/>
    <col min="23" max="28" width="2.625" style="359" customWidth="1"/>
    <col min="29" max="29" width="3.375" style="359" customWidth="1"/>
    <col min="30" max="33" width="3.75" style="359" customWidth="1"/>
    <col min="34" max="35" width="2.625" style="359" customWidth="1"/>
    <col min="36" max="39" width="3.75" style="359" customWidth="1"/>
    <col min="40" max="40" width="3.375" style="359" customWidth="1"/>
    <col min="41" max="41" width="1.625" style="359" customWidth="1"/>
    <col min="42" max="42" width="2.625" style="359" customWidth="1"/>
    <col min="43" max="46" width="9" style="359" customWidth="1"/>
    <col min="47" max="47" width="9.75" style="359" bestFit="1" customWidth="1"/>
    <col min="48" max="246" width="9"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★マスタシート!$CV$14</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17.25"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12" customHeight="1">
      <c r="A8" s="361"/>
      <c r="B8" s="366"/>
      <c r="C8" s="365"/>
      <c r="D8" s="365"/>
      <c r="E8" s="365"/>
      <c r="F8" s="365"/>
      <c r="G8" s="97"/>
      <c r="H8" s="97"/>
      <c r="I8" s="365"/>
      <c r="J8" s="365"/>
      <c r="K8" s="365"/>
      <c r="L8" s="365"/>
      <c r="M8" s="365"/>
      <c r="N8" s="365"/>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6.5" customHeight="1">
      <c r="A9" s="361"/>
      <c r="B9" s="366"/>
      <c r="C9" s="365"/>
      <c r="D9" s="365"/>
      <c r="E9" s="365"/>
      <c r="F9" s="365"/>
      <c r="G9" s="97"/>
      <c r="H9" s="97"/>
      <c r="I9" s="365"/>
      <c r="J9" s="365"/>
      <c r="K9" s="365"/>
      <c r="L9" s="365"/>
      <c r="M9" s="369"/>
      <c r="N9" s="369"/>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967</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967</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3.5" customHeight="1">
      <c r="A26" s="116"/>
      <c r="B26" s="117"/>
      <c r="E26" s="138"/>
      <c r="G26" s="115"/>
      <c r="H26" s="115"/>
      <c r="I26" s="137"/>
      <c r="J26" s="137"/>
      <c r="K26" s="113"/>
      <c r="L26" s="103"/>
      <c r="M26" s="103"/>
      <c r="N26" s="135"/>
      <c r="O26" s="135"/>
      <c r="P26" s="135"/>
      <c r="Q26" s="135"/>
      <c r="R26" s="135"/>
      <c r="S26" s="135"/>
      <c r="T26" s="135"/>
      <c r="U26" s="135"/>
      <c r="V26" s="135"/>
      <c r="W26" s="370"/>
      <c r="X26" s="370"/>
      <c r="Y26" s="370"/>
      <c r="Z26" s="370"/>
      <c r="AA26" s="370"/>
      <c r="AB26" s="370"/>
      <c r="AC26" s="370"/>
      <c r="AD26" s="370"/>
      <c r="AE26" s="370"/>
      <c r="AF26" s="370"/>
      <c r="AG26" s="370"/>
      <c r="AH26" s="370"/>
      <c r="AI26" s="370"/>
      <c r="AJ26" s="370"/>
      <c r="AK26" s="370"/>
      <c r="AL26" s="370"/>
      <c r="AM26" s="370"/>
      <c r="AN26" s="370"/>
      <c r="AO26" s="120"/>
      <c r="AP26" s="121"/>
      <c r="AQ26" s="122"/>
      <c r="AR26" s="122"/>
      <c r="AS26" s="122"/>
      <c r="AT26" s="122"/>
      <c r="AU26" s="122"/>
      <c r="AV26" s="122"/>
      <c r="AW26" s="122"/>
      <c r="AX26" s="122"/>
      <c r="AY26" s="123"/>
    </row>
    <row r="27" spans="1:51" s="124" customFormat="1" ht="15" customHeight="1">
      <c r="A27" s="116"/>
      <c r="B27" s="117"/>
      <c r="E27" s="138"/>
      <c r="G27" s="115"/>
      <c r="H27" s="115"/>
      <c r="I27" s="137"/>
      <c r="J27" s="137"/>
      <c r="K27" s="113"/>
      <c r="L27" s="103"/>
      <c r="M27" s="103"/>
      <c r="N27" s="135"/>
      <c r="O27" s="135"/>
      <c r="P27" s="135"/>
      <c r="Q27" s="135"/>
      <c r="R27" s="135"/>
      <c r="S27" s="135"/>
      <c r="T27" s="135"/>
      <c r="U27" s="135"/>
      <c r="V27" s="135"/>
      <c r="W27" s="354"/>
      <c r="X27" s="354"/>
      <c r="Y27" s="354"/>
      <c r="Z27" s="354"/>
      <c r="AA27" s="354"/>
      <c r="AB27" s="354"/>
      <c r="AC27" s="354"/>
      <c r="AD27" s="354"/>
      <c r="AE27" s="354"/>
      <c r="AF27" s="1592"/>
      <c r="AG27" s="1593"/>
      <c r="AH27" s="1594"/>
      <c r="AI27" s="1592"/>
      <c r="AJ27" s="1593"/>
      <c r="AK27" s="1594"/>
      <c r="AL27" s="1592"/>
      <c r="AM27" s="1593"/>
      <c r="AN27" s="1594"/>
      <c r="AO27" s="120"/>
      <c r="AP27" s="121"/>
      <c r="AQ27" s="122"/>
      <c r="AR27" s="122"/>
      <c r="AS27" s="122"/>
      <c r="AT27" s="122"/>
      <c r="AU27" s="122"/>
      <c r="AV27" s="122"/>
      <c r="AW27" s="122"/>
      <c r="AX27" s="122"/>
      <c r="AY27" s="123"/>
    </row>
    <row r="28" spans="1:51" s="124" customFormat="1" ht="15" customHeight="1">
      <c r="A28" s="116"/>
      <c r="B28" s="117"/>
      <c r="E28" s="138"/>
      <c r="G28" s="115"/>
      <c r="H28" s="115"/>
      <c r="I28" s="137"/>
      <c r="J28" s="137"/>
      <c r="K28" s="113"/>
      <c r="L28" s="103"/>
      <c r="M28" s="103"/>
      <c r="N28" s="135"/>
      <c r="O28" s="135"/>
      <c r="P28" s="135"/>
      <c r="Q28" s="135"/>
      <c r="R28" s="135"/>
      <c r="S28" s="135"/>
      <c r="T28" s="135"/>
      <c r="U28" s="135"/>
      <c r="V28" s="135"/>
      <c r="W28" s="354"/>
      <c r="X28" s="354"/>
      <c r="Y28" s="354"/>
      <c r="Z28" s="354"/>
      <c r="AA28" s="354"/>
      <c r="AB28" s="354"/>
      <c r="AC28" s="354"/>
      <c r="AD28" s="354"/>
      <c r="AE28" s="354"/>
      <c r="AF28" s="1595"/>
      <c r="AG28" s="1596"/>
      <c r="AH28" s="1597"/>
      <c r="AI28" s="1595"/>
      <c r="AJ28" s="1596"/>
      <c r="AK28" s="1597"/>
      <c r="AL28" s="1595"/>
      <c r="AM28" s="1596"/>
      <c r="AN28" s="1597"/>
      <c r="AO28" s="120"/>
      <c r="AP28" s="121"/>
      <c r="AQ28" s="122"/>
      <c r="AR28" s="122"/>
      <c r="AS28" s="122"/>
      <c r="AT28" s="122"/>
      <c r="AU28" s="122"/>
      <c r="AV28" s="122"/>
      <c r="AW28" s="122"/>
      <c r="AX28" s="122"/>
      <c r="AY28" s="123"/>
    </row>
    <row r="29" spans="1:51" s="124" customFormat="1" ht="12.75" customHeight="1">
      <c r="A29" s="116"/>
      <c r="B29" s="117"/>
      <c r="C29" s="1601" t="str">
        <f>★マスタシート!$S$80</f>
        <v/>
      </c>
      <c r="D29" s="1331"/>
      <c r="E29" s="1331"/>
      <c r="F29" s="1331"/>
      <c r="G29" s="1331"/>
      <c r="H29" s="1331"/>
      <c r="I29" s="1331"/>
      <c r="J29" s="1331"/>
      <c r="K29" s="1331"/>
      <c r="L29" s="103"/>
      <c r="M29" s="103"/>
      <c r="N29" s="135"/>
      <c r="O29" s="135"/>
      <c r="P29" s="135"/>
      <c r="Q29" s="135"/>
      <c r="R29" s="135"/>
      <c r="S29" s="135"/>
      <c r="T29" s="135"/>
      <c r="U29" s="135"/>
      <c r="V29" s="135"/>
      <c r="W29" s="354"/>
      <c r="X29" s="354"/>
      <c r="Y29" s="354"/>
      <c r="Z29" s="354"/>
      <c r="AA29" s="354"/>
      <c r="AB29" s="354"/>
      <c r="AC29" s="354"/>
      <c r="AD29" s="354"/>
      <c r="AE29" s="354"/>
      <c r="AF29" s="1598"/>
      <c r="AG29" s="1599"/>
      <c r="AH29" s="1600"/>
      <c r="AI29" s="1598"/>
      <c r="AJ29" s="1599"/>
      <c r="AK29" s="1600"/>
      <c r="AL29" s="1598"/>
      <c r="AM29" s="1599"/>
      <c r="AN29" s="1600"/>
      <c r="AO29" s="120"/>
      <c r="AP29" s="121"/>
      <c r="AQ29" s="122"/>
      <c r="AR29" s="122"/>
      <c r="AS29" s="122"/>
      <c r="AT29" s="122"/>
      <c r="AU29" s="122"/>
      <c r="AV29" s="122"/>
      <c r="AW29" s="122"/>
      <c r="AX29" s="122"/>
      <c r="AY29" s="123"/>
    </row>
    <row r="30" spans="1:51" s="124" customFormat="1" ht="23.25" customHeight="1">
      <c r="A30" s="116"/>
      <c r="B30" s="117"/>
      <c r="C30" s="924" t="str">
        <f>★マスタシート!$S$81</f>
        <v>お見積り金額</v>
      </c>
      <c r="D30" s="139"/>
      <c r="E30" s="139"/>
      <c r="F30" s="139"/>
      <c r="G30" s="139"/>
      <c r="H30" s="140"/>
      <c r="I30" s="1582">
        <f>★マスタシート!$Y$81</f>
        <v>919094</v>
      </c>
      <c r="J30" s="1582"/>
      <c r="K30" s="1582"/>
      <c r="L30" s="1582"/>
      <c r="M30" s="1582"/>
      <c r="N30" s="1582"/>
      <c r="O30" s="1582"/>
      <c r="P30" s="1582"/>
      <c r="Q30" s="1582"/>
      <c r="R30" s="123"/>
      <c r="S30" s="124" t="str">
        <f>★マスタシート!$AH$81</f>
        <v/>
      </c>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14.25" customHeight="1">
      <c r="A31" s="116"/>
      <c r="B31" s="117"/>
      <c r="C31" s="414"/>
      <c r="D31" s="414"/>
      <c r="E31" s="414"/>
      <c r="F31" s="414"/>
      <c r="G31" s="414"/>
      <c r="H31" s="415"/>
      <c r="I31" s="1583" t="str">
        <f>★マスタシート!$Y$82</f>
        <v>(税抜  835,540円)</v>
      </c>
      <c r="J31" s="1583"/>
      <c r="K31" s="1583"/>
      <c r="L31" s="1583"/>
      <c r="M31" s="1583"/>
      <c r="N31" s="1583"/>
      <c r="O31" s="1583"/>
      <c r="P31" s="1583"/>
      <c r="Q31" s="1583"/>
      <c r="R31" s="123"/>
      <c r="T31" s="135"/>
      <c r="U31" s="135"/>
      <c r="V31" s="135"/>
      <c r="W31" s="141"/>
      <c r="X31" s="141"/>
      <c r="Y31" s="141"/>
      <c r="Z31" s="141"/>
      <c r="AA31" s="142"/>
      <c r="AB31" s="142"/>
      <c r="AC31" s="143"/>
      <c r="AD31" s="143"/>
      <c r="AE31" s="143"/>
      <c r="AF31" s="143"/>
      <c r="AG31" s="143"/>
      <c r="AH31" s="120"/>
      <c r="AI31" s="120"/>
      <c r="AJ31" s="143"/>
      <c r="AK31" s="143"/>
      <c r="AL31" s="143"/>
      <c r="AM31" s="143"/>
      <c r="AN31" s="143"/>
      <c r="AO31" s="120"/>
      <c r="AP31" s="121"/>
      <c r="AQ31" s="122"/>
      <c r="AR31" s="122"/>
      <c r="AS31" s="122"/>
      <c r="AT31" s="122"/>
      <c r="AU31" s="122"/>
      <c r="AV31" s="122"/>
      <c r="AW31" s="122"/>
      <c r="AX31" s="122"/>
      <c r="AY31" s="123"/>
    </row>
    <row r="32" spans="1:51" s="124" customFormat="1" ht="14.25" customHeight="1">
      <c r="A32" s="116"/>
      <c r="B32" s="117"/>
      <c r="E32" s="115"/>
      <c r="G32" s="115"/>
      <c r="H32" s="115"/>
      <c r="I32" s="113"/>
      <c r="J32" s="113"/>
      <c r="K32" s="113"/>
      <c r="N32" s="135"/>
      <c r="O32" s="135"/>
      <c r="P32" s="135"/>
      <c r="Q32" s="135"/>
      <c r="R32" s="135"/>
      <c r="S32" s="135"/>
      <c r="T32" s="135"/>
      <c r="U32" s="135"/>
      <c r="V32" s="135"/>
      <c r="W32" s="372"/>
      <c r="X32" s="372"/>
      <c r="Y32" s="372"/>
      <c r="Z32" s="372"/>
      <c r="AA32" s="372"/>
      <c r="AB32" s="372"/>
      <c r="AC32" s="372"/>
      <c r="AD32" s="372"/>
      <c r="AE32" s="372"/>
      <c r="AF32" s="372"/>
      <c r="AG32" s="372"/>
      <c r="AH32" s="372"/>
      <c r="AI32" s="372"/>
      <c r="AJ32" s="372"/>
      <c r="AK32" s="372"/>
      <c r="AL32" s="372"/>
      <c r="AM32" s="372"/>
      <c r="AN32" s="372"/>
      <c r="AO32" s="120"/>
      <c r="AP32" s="121"/>
      <c r="AQ32" s="122"/>
      <c r="AR32" s="122"/>
      <c r="AS32" s="122"/>
      <c r="AT32" s="122"/>
      <c r="AU32" s="122"/>
      <c r="AV32" s="122"/>
      <c r="AW32" s="122"/>
      <c r="AX32" s="122"/>
      <c r="AY32" s="123"/>
    </row>
    <row r="33" spans="1:51" s="124" customFormat="1" ht="22.5" customHeight="1">
      <c r="A33" s="116"/>
      <c r="B33" s="117"/>
      <c r="C33" s="1584" t="s">
        <v>120</v>
      </c>
      <c r="D33" s="1585"/>
      <c r="E33" s="1585"/>
      <c r="F33" s="1585"/>
      <c r="G33" s="1585"/>
      <c r="H33" s="1585"/>
      <c r="I33" s="1585"/>
      <c r="J33" s="1585"/>
      <c r="K33" s="1585"/>
      <c r="L33" s="1585"/>
      <c r="M33" s="1585"/>
      <c r="N33" s="1585"/>
      <c r="O33" s="1585"/>
      <c r="P33" s="1585"/>
      <c r="Q33" s="1585"/>
      <c r="R33" s="1585"/>
      <c r="S33" s="1585"/>
      <c r="T33" s="1585"/>
      <c r="U33" s="837"/>
      <c r="V33" s="838"/>
      <c r="W33" s="1586" t="s">
        <v>505</v>
      </c>
      <c r="X33" s="1586"/>
      <c r="Y33" s="1586"/>
      <c r="Z33" s="1586"/>
      <c r="AA33" s="1586"/>
      <c r="AB33" s="1586"/>
      <c r="AC33" s="1586"/>
      <c r="AD33" s="1586"/>
      <c r="AE33" s="1586"/>
      <c r="AF33" s="1586"/>
      <c r="AG33" s="1586"/>
      <c r="AH33" s="1586"/>
      <c r="AI33" s="1586"/>
      <c r="AJ33" s="1586"/>
      <c r="AK33" s="1586"/>
      <c r="AL33" s="1586"/>
      <c r="AM33" s="1586"/>
      <c r="AN33" s="1587"/>
      <c r="AO33" s="120"/>
      <c r="AP33" s="121"/>
      <c r="AQ33" s="122"/>
      <c r="AR33" s="122"/>
      <c r="AS33" s="122"/>
      <c r="AT33" s="122"/>
      <c r="AU33" s="122"/>
      <c r="AV33" s="122"/>
      <c r="AW33" s="122"/>
      <c r="AX33" s="122"/>
      <c r="AY33" s="123"/>
    </row>
    <row r="34" spans="1:51" s="124" customFormat="1" ht="16.5" customHeight="1">
      <c r="A34" s="116"/>
      <c r="B34" s="117"/>
      <c r="C34" s="373"/>
      <c r="D34" s="374"/>
      <c r="E34" s="374" t="str">
        <f>★マスタシート!$BF$46</f>
        <v>αZX-Sタイプ主装置 及び パッケージ 一式</v>
      </c>
      <c r="F34" s="374"/>
      <c r="G34" s="374"/>
      <c r="H34" s="374"/>
      <c r="I34" s="374"/>
      <c r="J34" s="374"/>
      <c r="K34" s="375"/>
      <c r="L34" s="375"/>
      <c r="M34" s="376"/>
      <c r="N34" s="377"/>
      <c r="O34" s="377"/>
      <c r="P34" s="378"/>
      <c r="Q34" s="378"/>
      <c r="R34" s="378"/>
      <c r="S34" s="378"/>
      <c r="T34" s="378"/>
      <c r="U34" s="379"/>
      <c r="V34" s="378"/>
      <c r="W34" s="378"/>
      <c r="X34" s="378"/>
      <c r="Y34" s="378"/>
      <c r="Z34" s="378"/>
      <c r="AA34" s="1588">
        <f>★マスタシート!$BF$49</f>
        <v>919300</v>
      </c>
      <c r="AB34" s="1588"/>
      <c r="AC34" s="1588"/>
      <c r="AD34" s="1588"/>
      <c r="AE34" s="1588"/>
      <c r="AF34" s="1588"/>
      <c r="AG34" s="1588"/>
      <c r="AH34" s="377"/>
      <c r="AI34" s="378"/>
      <c r="AJ34" s="378"/>
      <c r="AK34" s="375"/>
      <c r="AL34" s="375"/>
      <c r="AM34" s="375"/>
      <c r="AN34" s="380"/>
      <c r="AO34" s="120"/>
      <c r="AP34" s="121"/>
      <c r="AQ34" s="122"/>
      <c r="AR34" s="122"/>
      <c r="AS34" s="122"/>
      <c r="AT34" s="122"/>
      <c r="AU34" s="122"/>
      <c r="AV34" s="122"/>
      <c r="AW34" s="122"/>
      <c r="AX34" s="122"/>
      <c r="AY34" s="123"/>
    </row>
    <row r="35" spans="1:51" s="124" customFormat="1" ht="16.5" customHeight="1">
      <c r="A35" s="116"/>
      <c r="B35" s="117"/>
      <c r="C35" s="144"/>
      <c r="D35" s="145"/>
      <c r="E35" s="145" t="s">
        <v>541</v>
      </c>
      <c r="F35" s="145"/>
      <c r="G35" s="145"/>
      <c r="H35" s="145"/>
      <c r="I35" s="145"/>
      <c r="J35" s="145"/>
      <c r="K35" s="145"/>
      <c r="L35" s="145"/>
      <c r="M35" s="146"/>
      <c r="N35" s="147"/>
      <c r="O35" s="147"/>
      <c r="P35" s="148"/>
      <c r="Q35" s="148"/>
      <c r="R35" s="148"/>
      <c r="S35" s="148"/>
      <c r="T35" s="148"/>
      <c r="U35" s="381"/>
      <c r="V35" s="148"/>
      <c r="W35" s="148"/>
      <c r="X35" s="148"/>
      <c r="Y35" s="148"/>
      <c r="Z35" s="148"/>
      <c r="AA35" s="1589">
        <f>★マスタシート!$BF$52</f>
        <v>85900</v>
      </c>
      <c r="AB35" s="1589"/>
      <c r="AC35" s="1589"/>
      <c r="AD35" s="1589"/>
      <c r="AE35" s="1589"/>
      <c r="AF35" s="1589"/>
      <c r="AG35" s="1589"/>
      <c r="AH35" s="147"/>
      <c r="AI35" s="148"/>
      <c r="AJ35" s="148"/>
      <c r="AK35" s="382"/>
      <c r="AL35" s="382"/>
      <c r="AM35" s="382"/>
      <c r="AN35" s="149"/>
      <c r="AO35" s="120"/>
      <c r="AP35" s="121"/>
      <c r="AQ35" s="122"/>
      <c r="AR35" s="122"/>
      <c r="AS35" s="122"/>
      <c r="AT35" s="122"/>
      <c r="AU35" s="122"/>
      <c r="AV35" s="122"/>
      <c r="AW35" s="122"/>
      <c r="AX35" s="122"/>
      <c r="AY35" s="123"/>
    </row>
    <row r="36" spans="1:51" s="124" customFormat="1" ht="16.5" customHeight="1">
      <c r="A36" s="116"/>
      <c r="B36" s="117"/>
      <c r="C36" s="144"/>
      <c r="D36" s="145"/>
      <c r="E36" s="145"/>
      <c r="F36" s="145"/>
      <c r="G36" s="145"/>
      <c r="H36" s="145"/>
      <c r="I36" s="145"/>
      <c r="J36" s="145"/>
      <c r="K36" s="382"/>
      <c r="L36" s="382"/>
      <c r="M36" s="383"/>
      <c r="N36" s="147"/>
      <c r="O36" s="147"/>
      <c r="P36" s="148"/>
      <c r="Q36" s="148"/>
      <c r="R36" s="148"/>
      <c r="S36" s="148"/>
      <c r="T36" s="148"/>
      <c r="U36" s="381"/>
      <c r="V36" s="148"/>
      <c r="W36" s="148"/>
      <c r="X36" s="148"/>
      <c r="Y36" s="148"/>
      <c r="Z36" s="148"/>
      <c r="AA36" s="1589">
        <v>0</v>
      </c>
      <c r="AB36" s="1589"/>
      <c r="AC36" s="1589"/>
      <c r="AD36" s="1589"/>
      <c r="AE36" s="1589"/>
      <c r="AF36" s="1589"/>
      <c r="AG36" s="1589"/>
      <c r="AH36" s="147"/>
      <c r="AI36" s="148"/>
      <c r="AJ36" s="148"/>
      <c r="AK36" s="150"/>
      <c r="AL36" s="150"/>
      <c r="AM36" s="150"/>
      <c r="AN36" s="149"/>
      <c r="AO36" s="120"/>
      <c r="AP36" s="121"/>
      <c r="AQ36" s="122"/>
      <c r="AR36" s="122"/>
      <c r="AS36" s="122"/>
      <c r="AT36" s="122"/>
      <c r="AU36" s="122"/>
      <c r="AV36" s="122"/>
      <c r="AW36" s="122"/>
      <c r="AX36" s="122"/>
      <c r="AY36" s="123"/>
    </row>
    <row r="37" spans="1:51" s="124" customFormat="1" ht="16.5" customHeight="1">
      <c r="A37" s="116"/>
      <c r="B37" s="117"/>
      <c r="C37" s="144"/>
      <c r="D37" s="145"/>
      <c r="E37" s="145"/>
      <c r="F37" s="145"/>
      <c r="G37" s="145"/>
      <c r="H37" s="145"/>
      <c r="I37" s="145"/>
      <c r="J37" s="145"/>
      <c r="K37" s="384"/>
      <c r="L37" s="384"/>
      <c r="M37" s="146"/>
      <c r="N37" s="147"/>
      <c r="O37" s="147"/>
      <c r="P37" s="148"/>
      <c r="Q37" s="148"/>
      <c r="R37" s="148"/>
      <c r="S37" s="148"/>
      <c r="T37" s="148"/>
      <c r="U37" s="381"/>
      <c r="V37" s="148"/>
      <c r="W37" s="148"/>
      <c r="X37" s="148"/>
      <c r="Y37" s="148"/>
      <c r="Z37" s="148"/>
      <c r="AA37" s="1589"/>
      <c r="AB37" s="1589"/>
      <c r="AC37" s="1589"/>
      <c r="AD37" s="1589"/>
      <c r="AE37" s="1589"/>
      <c r="AF37" s="1589"/>
      <c r="AG37" s="1589"/>
      <c r="AH37" s="147"/>
      <c r="AI37" s="148"/>
      <c r="AJ37" s="148"/>
      <c r="AK37" s="150"/>
      <c r="AL37" s="150"/>
      <c r="AM37" s="150"/>
      <c r="AN37" s="149"/>
      <c r="AO37" s="120"/>
      <c r="AP37" s="121"/>
      <c r="AQ37" s="122"/>
      <c r="AR37" s="151"/>
      <c r="AS37" s="122"/>
      <c r="AT37" s="122"/>
      <c r="AU37" s="122"/>
      <c r="AV37" s="122"/>
      <c r="AW37" s="122"/>
      <c r="AX37" s="122"/>
      <c r="AY37" s="123"/>
    </row>
    <row r="38" spans="1:51" s="124" customFormat="1" ht="16.5" customHeight="1">
      <c r="A38" s="116"/>
      <c r="B38" s="117"/>
      <c r="C38" s="144"/>
      <c r="D38" s="145"/>
      <c r="E38" s="145"/>
      <c r="F38" s="145"/>
      <c r="G38" s="145"/>
      <c r="H38" s="145"/>
      <c r="I38" s="145"/>
      <c r="J38" s="145"/>
      <c r="K38" s="382"/>
      <c r="L38" s="382"/>
      <c r="M38" s="383"/>
      <c r="N38" s="147"/>
      <c r="O38" s="147"/>
      <c r="P38" s="148"/>
      <c r="Q38" s="148"/>
      <c r="R38" s="148"/>
      <c r="S38" s="148"/>
      <c r="T38" s="148"/>
      <c r="U38" s="381"/>
      <c r="V38" s="148"/>
      <c r="W38" s="148"/>
      <c r="X38" s="148"/>
      <c r="Y38" s="148"/>
      <c r="Z38" s="148"/>
      <c r="AA38" s="1589"/>
      <c r="AB38" s="1589"/>
      <c r="AC38" s="1589"/>
      <c r="AD38" s="1589"/>
      <c r="AE38" s="1589"/>
      <c r="AF38" s="1589"/>
      <c r="AG38" s="1589"/>
      <c r="AH38" s="147"/>
      <c r="AI38" s="148"/>
      <c r="AJ38" s="148"/>
      <c r="AK38" s="382"/>
      <c r="AL38" s="382"/>
      <c r="AM38" s="382"/>
      <c r="AN38" s="149"/>
      <c r="AO38" s="120"/>
      <c r="AP38" s="121"/>
      <c r="AQ38" s="122"/>
      <c r="AR38" s="122"/>
      <c r="AS38" s="122"/>
      <c r="AT38" s="122"/>
      <c r="AU38" s="122"/>
      <c r="AV38" s="122"/>
      <c r="AW38" s="122"/>
      <c r="AX38" s="122"/>
      <c r="AY38" s="123"/>
    </row>
    <row r="39" spans="1:51" s="124" customFormat="1" ht="16.5" customHeight="1">
      <c r="A39" s="116"/>
      <c r="B39" s="117"/>
      <c r="C39" s="144"/>
      <c r="D39" s="145"/>
      <c r="E39" s="145"/>
      <c r="F39" s="145"/>
      <c r="G39" s="145"/>
      <c r="H39" s="145"/>
      <c r="I39" s="145"/>
      <c r="J39" s="145"/>
      <c r="K39" s="384"/>
      <c r="L39" s="384"/>
      <c r="M39" s="146"/>
      <c r="N39" s="147"/>
      <c r="O39" s="147"/>
      <c r="P39" s="148"/>
      <c r="Q39" s="148"/>
      <c r="R39" s="148"/>
      <c r="S39" s="148"/>
      <c r="T39" s="148"/>
      <c r="U39" s="381"/>
      <c r="V39" s="148"/>
      <c r="W39" s="148"/>
      <c r="X39" s="148"/>
      <c r="Y39" s="148"/>
      <c r="Z39" s="148"/>
      <c r="AA39" s="1589"/>
      <c r="AB39" s="1589"/>
      <c r="AC39" s="1589"/>
      <c r="AD39" s="1589"/>
      <c r="AE39" s="1589"/>
      <c r="AF39" s="1589"/>
      <c r="AG39" s="1589"/>
      <c r="AH39" s="147"/>
      <c r="AI39" s="148"/>
      <c r="AJ39" s="148"/>
      <c r="AK39" s="384"/>
      <c r="AL39" s="384"/>
      <c r="AM39" s="384"/>
      <c r="AN39" s="385"/>
      <c r="AO39" s="120"/>
      <c r="AP39" s="121"/>
      <c r="AQ39" s="122"/>
      <c r="AR39" s="122"/>
      <c r="AS39" s="122"/>
      <c r="AT39" s="122"/>
      <c r="AU39" s="122"/>
      <c r="AV39" s="122"/>
      <c r="AW39" s="122"/>
      <c r="AX39" s="122"/>
      <c r="AY39" s="123"/>
    </row>
    <row r="40" spans="1:51" s="124" customFormat="1" ht="16.5" customHeight="1">
      <c r="A40" s="116"/>
      <c r="B40" s="117"/>
      <c r="C40" s="144"/>
      <c r="D40" s="145"/>
      <c r="E40" s="145"/>
      <c r="F40" s="145"/>
      <c r="G40" s="145"/>
      <c r="H40" s="145"/>
      <c r="I40" s="145"/>
      <c r="J40" s="145"/>
      <c r="K40" s="382"/>
      <c r="L40" s="382"/>
      <c r="M40" s="146"/>
      <c r="N40" s="147"/>
      <c r="O40" s="147"/>
      <c r="P40" s="148"/>
      <c r="Q40" s="148"/>
      <c r="R40" s="148"/>
      <c r="S40" s="148"/>
      <c r="T40" s="148"/>
      <c r="U40" s="381"/>
      <c r="V40" s="148"/>
      <c r="W40" s="148"/>
      <c r="X40" s="148"/>
      <c r="Y40" s="148"/>
      <c r="Z40" s="148"/>
      <c r="AA40" s="1589">
        <v>0</v>
      </c>
      <c r="AB40" s="1589"/>
      <c r="AC40" s="1589"/>
      <c r="AD40" s="1589"/>
      <c r="AE40" s="1589"/>
      <c r="AF40" s="1589"/>
      <c r="AG40" s="1589"/>
      <c r="AH40" s="147"/>
      <c r="AI40" s="148"/>
      <c r="AJ40" s="148"/>
      <c r="AK40" s="382"/>
      <c r="AL40" s="382"/>
      <c r="AM40" s="382"/>
      <c r="AN40" s="149"/>
      <c r="AO40" s="120"/>
      <c r="AP40" s="121"/>
      <c r="AQ40" s="122"/>
      <c r="AR40" s="122"/>
      <c r="AS40" s="122"/>
      <c r="AT40" s="122"/>
      <c r="AU40" s="122"/>
      <c r="AV40" s="122"/>
      <c r="AW40" s="122"/>
      <c r="AX40" s="122"/>
      <c r="AY40" s="123"/>
    </row>
    <row r="41" spans="1:51" s="124" customFormat="1" ht="16.5" customHeight="1">
      <c r="A41" s="116"/>
      <c r="B41" s="117"/>
      <c r="C41" s="386"/>
      <c r="D41" s="387"/>
      <c r="E41" s="387" t="s">
        <v>539</v>
      </c>
      <c r="F41" s="387"/>
      <c r="G41" s="387"/>
      <c r="H41" s="387"/>
      <c r="I41" s="387"/>
      <c r="J41" s="387"/>
      <c r="K41" s="388"/>
      <c r="L41" s="388"/>
      <c r="M41" s="389"/>
      <c r="N41" s="152"/>
      <c r="O41" s="152"/>
      <c r="P41" s="390"/>
      <c r="Q41" s="390"/>
      <c r="R41" s="390"/>
      <c r="S41" s="390"/>
      <c r="T41" s="390"/>
      <c r="U41" s="391"/>
      <c r="V41" s="390"/>
      <c r="W41" s="390"/>
      <c r="X41" s="390"/>
      <c r="Y41" s="390"/>
      <c r="Z41" s="390"/>
      <c r="AA41" s="1609">
        <v>-169660</v>
      </c>
      <c r="AB41" s="1609"/>
      <c r="AC41" s="1609"/>
      <c r="AD41" s="1609"/>
      <c r="AE41" s="1609"/>
      <c r="AF41" s="1609"/>
      <c r="AG41" s="1609"/>
      <c r="AH41" s="152"/>
      <c r="AI41" s="390"/>
      <c r="AJ41" s="390"/>
      <c r="AK41" s="388"/>
      <c r="AL41" s="388"/>
      <c r="AM41" s="388"/>
      <c r="AN41" s="392"/>
      <c r="AO41" s="120"/>
      <c r="AP41" s="121"/>
      <c r="AQ41" s="122"/>
      <c r="AR41" s="122"/>
      <c r="AS41" s="122"/>
      <c r="AT41" s="122"/>
      <c r="AU41" s="122"/>
      <c r="AV41" s="122"/>
      <c r="AW41" s="122"/>
      <c r="AX41" s="122"/>
      <c r="AY41" s="123"/>
    </row>
    <row r="42" spans="1:51" s="124" customFormat="1" ht="21" customHeight="1">
      <c r="A42" s="116"/>
      <c r="B42" s="117"/>
      <c r="C42" s="1584" t="str">
        <f>IF(★マスタシート!$AO$66=3,"合　 計","小　 計")</f>
        <v>小　 計</v>
      </c>
      <c r="D42" s="1586"/>
      <c r="E42" s="1586"/>
      <c r="F42" s="1586"/>
      <c r="G42" s="1586"/>
      <c r="H42" s="1586"/>
      <c r="I42" s="1586"/>
      <c r="J42" s="1586"/>
      <c r="K42" s="1586"/>
      <c r="L42" s="1586"/>
      <c r="M42" s="1586"/>
      <c r="N42" s="1586"/>
      <c r="O42" s="1586"/>
      <c r="P42" s="1586"/>
      <c r="Q42" s="1586"/>
      <c r="R42" s="1586"/>
      <c r="S42" s="1586"/>
      <c r="T42" s="1586"/>
      <c r="U42" s="839"/>
      <c r="V42" s="840"/>
      <c r="W42" s="841"/>
      <c r="X42" s="841"/>
      <c r="Y42" s="841"/>
      <c r="Z42" s="841"/>
      <c r="AA42" s="1602">
        <f>SUM(AA34:AA41)</f>
        <v>835540</v>
      </c>
      <c r="AB42" s="1602"/>
      <c r="AC42" s="1602"/>
      <c r="AD42" s="1602"/>
      <c r="AE42" s="1602"/>
      <c r="AF42" s="1602"/>
      <c r="AG42" s="1602"/>
      <c r="AH42" s="1602"/>
      <c r="AI42" s="842"/>
      <c r="AJ42" s="841"/>
      <c r="AK42" s="843"/>
      <c r="AL42" s="843"/>
      <c r="AM42" s="843"/>
      <c r="AN42" s="844"/>
      <c r="AO42" s="120"/>
      <c r="AP42" s="121"/>
      <c r="AQ42" s="122"/>
      <c r="AR42" s="122"/>
      <c r="AS42" s="122"/>
      <c r="AT42" s="122"/>
      <c r="AU42" s="122"/>
      <c r="AV42" s="122"/>
      <c r="AW42" s="122"/>
      <c r="AX42" s="122"/>
      <c r="AY42" s="123"/>
    </row>
    <row r="43" spans="1:51" s="124" customFormat="1" ht="21" customHeight="1">
      <c r="A43" s="116"/>
      <c r="B43" s="117"/>
      <c r="C43" s="153"/>
      <c r="D43" s="153"/>
      <c r="E43" s="153"/>
      <c r="F43" s="153"/>
      <c r="G43" s="153"/>
      <c r="H43" s="153"/>
      <c r="I43" s="153"/>
      <c r="J43" s="153"/>
      <c r="K43" s="153"/>
      <c r="L43" s="153"/>
      <c r="M43" s="154"/>
      <c r="N43" s="1603" t="str">
        <f>IF(★マスタシート!$AO$66=3,"",TEXT("消費税 （10％）",""))</f>
        <v>消費税 （10％）</v>
      </c>
      <c r="O43" s="1604"/>
      <c r="P43" s="1604"/>
      <c r="Q43" s="1604"/>
      <c r="R43" s="1604"/>
      <c r="S43" s="1604"/>
      <c r="T43" s="1604"/>
      <c r="U43" s="1604"/>
      <c r="V43" s="997"/>
      <c r="W43" s="993"/>
      <c r="X43" s="993"/>
      <c r="Y43" s="993"/>
      <c r="Z43" s="993"/>
      <c r="AA43" s="1605">
        <f>IF(★マスタシート!$AO$66=3,"",ROUNDDOWN(AA42*(10)/100,0))</f>
        <v>83554</v>
      </c>
      <c r="AB43" s="1605"/>
      <c r="AC43" s="1605"/>
      <c r="AD43" s="1605"/>
      <c r="AE43" s="1605"/>
      <c r="AF43" s="1605"/>
      <c r="AG43" s="1605"/>
      <c r="AH43" s="1605"/>
      <c r="AI43" s="994"/>
      <c r="AJ43" s="993"/>
      <c r="AK43" s="995"/>
      <c r="AL43" s="995"/>
      <c r="AM43" s="995"/>
      <c r="AN43" s="996"/>
      <c r="AO43" s="120"/>
      <c r="AP43" s="121"/>
      <c r="AQ43" s="122"/>
      <c r="AR43" s="122"/>
      <c r="AS43" s="122"/>
      <c r="AT43" s="122"/>
      <c r="AU43" s="122"/>
      <c r="AV43" s="122"/>
      <c r="AW43" s="122"/>
      <c r="AX43" s="122"/>
      <c r="AY43" s="123"/>
    </row>
    <row r="44" spans="1:51" s="124" customFormat="1" ht="21" customHeight="1">
      <c r="A44" s="116"/>
      <c r="B44" s="117"/>
      <c r="C44" s="153"/>
      <c r="D44" s="153"/>
      <c r="E44" s="153"/>
      <c r="F44" s="153"/>
      <c r="G44" s="153"/>
      <c r="H44" s="153"/>
      <c r="I44" s="153"/>
      <c r="J44" s="153"/>
      <c r="K44" s="153"/>
      <c r="L44" s="153"/>
      <c r="M44" s="153"/>
      <c r="N44" s="1606" t="str">
        <f>IF(★マスタシート!$AO$66=3,"","合　 計")</f>
        <v>合　 計</v>
      </c>
      <c r="O44" s="1607"/>
      <c r="P44" s="1607"/>
      <c r="Q44" s="1607"/>
      <c r="R44" s="1607"/>
      <c r="S44" s="1607"/>
      <c r="T44" s="1607"/>
      <c r="U44" s="1607"/>
      <c r="V44" s="1002"/>
      <c r="W44" s="841"/>
      <c r="X44" s="841"/>
      <c r="Y44" s="841"/>
      <c r="Z44" s="841"/>
      <c r="AA44" s="1608">
        <f>IF(★マスタシート!$AO$66=3,"",ROUNDDOWN(AA42*(10 + 100)/100,0))</f>
        <v>919094</v>
      </c>
      <c r="AB44" s="1608"/>
      <c r="AC44" s="1608"/>
      <c r="AD44" s="1608"/>
      <c r="AE44" s="1608"/>
      <c r="AF44" s="1608"/>
      <c r="AG44" s="1608"/>
      <c r="AH44" s="1608"/>
      <c r="AI44" s="848"/>
      <c r="AJ44" s="841"/>
      <c r="AK44" s="843"/>
      <c r="AL44" s="843"/>
      <c r="AM44" s="843"/>
      <c r="AN44" s="1003"/>
      <c r="AO44" s="120"/>
      <c r="AP44" s="121"/>
      <c r="AQ44" s="122"/>
      <c r="AR44" s="122"/>
      <c r="AS44" s="122"/>
      <c r="AT44" s="122"/>
      <c r="AU44" s="122"/>
      <c r="AV44" s="122"/>
      <c r="AW44" s="122"/>
      <c r="AX44" s="122"/>
      <c r="AY44" s="123"/>
    </row>
    <row r="45" spans="1:51" s="124" customFormat="1" ht="14.25" customHeight="1">
      <c r="A45" s="116"/>
      <c r="B45" s="117"/>
      <c r="C45" s="153"/>
      <c r="D45" s="153"/>
      <c r="E45" s="153"/>
      <c r="F45" s="153"/>
      <c r="G45" s="153"/>
      <c r="H45" s="153"/>
      <c r="I45" s="153"/>
      <c r="J45" s="153"/>
      <c r="K45" s="153"/>
      <c r="L45" s="958"/>
      <c r="M45" s="958"/>
      <c r="N45" s="952"/>
      <c r="O45" s="952"/>
      <c r="P45" s="952"/>
      <c r="Q45" s="952"/>
      <c r="R45" s="952"/>
      <c r="S45" s="952"/>
      <c r="T45" s="952"/>
      <c r="U45" s="952"/>
      <c r="V45" s="952"/>
      <c r="W45" s="953"/>
      <c r="X45" s="953"/>
      <c r="Y45" s="953"/>
      <c r="Z45" s="953"/>
      <c r="AA45" s="953"/>
      <c r="AB45" s="953"/>
      <c r="AC45" s="953"/>
      <c r="AD45" s="953"/>
      <c r="AE45" s="953"/>
      <c r="AF45" s="953"/>
      <c r="AG45" s="953"/>
      <c r="AH45" s="953"/>
      <c r="AI45" s="954"/>
      <c r="AJ45" s="953"/>
      <c r="AK45" s="955"/>
      <c r="AL45" s="955"/>
      <c r="AM45" s="955"/>
      <c r="AN45" s="956"/>
      <c r="AO45" s="120"/>
      <c r="AP45" s="121"/>
      <c r="AQ45" s="122"/>
      <c r="AR45" s="122"/>
      <c r="AS45" s="122"/>
      <c r="AT45" s="122"/>
      <c r="AU45" s="122"/>
      <c r="AV45" s="122"/>
      <c r="AW45" s="122"/>
      <c r="AX45" s="122"/>
      <c r="AY45" s="123"/>
    </row>
    <row r="46" spans="1:51" s="124" customFormat="1" ht="16.5" customHeight="1">
      <c r="A46" s="116"/>
      <c r="B46" s="117"/>
      <c r="C46" s="1623" t="s">
        <v>0</v>
      </c>
      <c r="D46" s="1624"/>
      <c r="E46" s="1624"/>
      <c r="F46" s="1624"/>
      <c r="G46" s="1624"/>
      <c r="H46" s="1624"/>
      <c r="I46" s="1624"/>
      <c r="J46" s="1624"/>
      <c r="K46" s="1624"/>
      <c r="L46" s="1624"/>
      <c r="M46" s="1624"/>
      <c r="N46" s="1624"/>
      <c r="O46" s="1624"/>
      <c r="P46" s="1624"/>
      <c r="Q46" s="1624"/>
      <c r="R46" s="1624"/>
      <c r="S46" s="1624"/>
      <c r="T46" s="1625"/>
      <c r="U46" s="952"/>
      <c r="V46" s="952"/>
      <c r="W46" s="1610" t="s">
        <v>506</v>
      </c>
      <c r="X46" s="1611"/>
      <c r="Y46" s="1611"/>
      <c r="Z46" s="1611"/>
      <c r="AA46" s="1611"/>
      <c r="AB46" s="1611"/>
      <c r="AC46" s="1611"/>
      <c r="AD46" s="1611"/>
      <c r="AE46" s="1611"/>
      <c r="AF46" s="1611"/>
      <c r="AG46" s="1611"/>
      <c r="AH46" s="1611"/>
      <c r="AI46" s="1611"/>
      <c r="AJ46" s="1611"/>
      <c r="AK46" s="1611"/>
      <c r="AL46" s="1611"/>
      <c r="AM46" s="1611"/>
      <c r="AN46" s="1612"/>
      <c r="AO46" s="120"/>
      <c r="AP46" s="121"/>
      <c r="AQ46" s="122"/>
      <c r="AR46" s="122"/>
      <c r="AS46" s="122"/>
      <c r="AT46" s="122"/>
      <c r="AU46" s="122"/>
      <c r="AV46" s="122"/>
      <c r="AW46" s="122"/>
      <c r="AX46" s="122"/>
      <c r="AY46" s="123"/>
    </row>
    <row r="47" spans="1:51" s="124" customFormat="1" ht="16.5" customHeight="1">
      <c r="A47" s="116"/>
      <c r="B47" s="117"/>
      <c r="C47" s="1627" t="str">
        <f>IF(★マスタシート!$AO$66=3,"",IF(I47="","", "7年契約一式"))</f>
        <v>7年契約一式</v>
      </c>
      <c r="D47" s="1628"/>
      <c r="E47" s="1628"/>
      <c r="F47" s="1629"/>
      <c r="G47" s="1630" t="str">
        <f>IF(★マスタシート!$AO$66=3,"",IF(I47="","","月額"))</f>
        <v>月額</v>
      </c>
      <c r="H47" s="1630"/>
      <c r="I47" s="1633">
        <v>1600</v>
      </c>
      <c r="J47" s="1634"/>
      <c r="K47" s="1634"/>
      <c r="L47" s="1634"/>
      <c r="M47" s="1635"/>
      <c r="N47" s="1630" t="str">
        <f>IF(★マスタシート!$AO$66=3,"",IF(I47="","","税込"))</f>
        <v>税込</v>
      </c>
      <c r="O47" s="1630"/>
      <c r="P47" s="1631">
        <f>IF(★マスタシート!$AO$66=3,"",ROUNDDOWN(I47*(10 + 100)/100,0))</f>
        <v>1760</v>
      </c>
      <c r="Q47" s="1631"/>
      <c r="R47" s="1631"/>
      <c r="S47" s="1631"/>
      <c r="T47" s="1632"/>
      <c r="U47" s="952"/>
      <c r="V47" s="952"/>
      <c r="W47" s="1619" t="str">
        <f>★マスタシート!$BJ$71</f>
        <v>5</v>
      </c>
      <c r="X47" s="1620"/>
      <c r="Y47" s="1621" t="str">
        <f>★マスタシート!$BL$71</f>
        <v>年</v>
      </c>
      <c r="Z47" s="1622"/>
      <c r="AA47" s="1616" t="str">
        <f>★マスタシート!$BN$71</f>
        <v>月額</v>
      </c>
      <c r="AB47" s="1616"/>
      <c r="AC47" s="1617">
        <f>★マスタシート!$BP$71</f>
        <v>16380</v>
      </c>
      <c r="AD47" s="1617"/>
      <c r="AE47" s="1617"/>
      <c r="AF47" s="1617"/>
      <c r="AG47" s="1617"/>
      <c r="AH47" s="1626" t="str">
        <f>IF(★マスタシート!$AO$66=3,"",★マスタシート!$BU$71)</f>
        <v>税込</v>
      </c>
      <c r="AI47" s="1626"/>
      <c r="AJ47" s="1617">
        <f>IF(★マスタシート!$AO$66=3,"",★マスタシート!$BW$71)</f>
        <v>18018</v>
      </c>
      <c r="AK47" s="1617"/>
      <c r="AL47" s="1617"/>
      <c r="AM47" s="1617"/>
      <c r="AN47" s="1618"/>
      <c r="AO47" s="120"/>
      <c r="AP47" s="121"/>
      <c r="AQ47" s="122"/>
      <c r="AR47" s="122"/>
      <c r="AS47" s="122"/>
      <c r="AT47" s="122"/>
      <c r="AU47" s="122"/>
      <c r="AV47" s="122"/>
      <c r="AW47" s="122"/>
      <c r="AX47" s="122"/>
      <c r="AY47" s="123"/>
    </row>
    <row r="48" spans="1:51" s="124" customFormat="1" ht="16.5" customHeight="1">
      <c r="A48" s="116"/>
      <c r="B48" s="117"/>
      <c r="C48" s="153"/>
      <c r="D48" s="153"/>
      <c r="E48" s="153"/>
      <c r="F48" s="153"/>
      <c r="G48" s="153"/>
      <c r="H48" s="153"/>
      <c r="I48" s="153"/>
      <c r="J48" s="153"/>
      <c r="K48" s="153"/>
      <c r="L48" s="153"/>
      <c r="M48" s="156"/>
      <c r="N48" s="157"/>
      <c r="O48" s="157"/>
      <c r="P48" s="157"/>
      <c r="Q48" s="157"/>
      <c r="R48" s="157"/>
      <c r="S48" s="157"/>
      <c r="T48" s="157"/>
      <c r="U48" s="157"/>
      <c r="V48" s="157"/>
      <c r="W48" s="1619" t="str">
        <f>★マスタシート!$BJ$72</f>
        <v>6</v>
      </c>
      <c r="X48" s="1620"/>
      <c r="Y48" s="1621" t="str">
        <f>★マスタシート!$BL$72</f>
        <v>年</v>
      </c>
      <c r="Z48" s="1622"/>
      <c r="AA48" s="1616" t="str">
        <f>★マスタシート!$BN$72</f>
        <v>月額</v>
      </c>
      <c r="AB48" s="1616"/>
      <c r="AC48" s="1617">
        <f>★マスタシート!$BP$72</f>
        <v>14200</v>
      </c>
      <c r="AD48" s="1617"/>
      <c r="AE48" s="1617"/>
      <c r="AF48" s="1617"/>
      <c r="AG48" s="1617"/>
      <c r="AH48" s="1626" t="str">
        <f>IF(★マスタシート!$AO$66=3,"",★マスタシート!$BU$72)</f>
        <v>税込</v>
      </c>
      <c r="AI48" s="1626"/>
      <c r="AJ48" s="1617">
        <f>IF(★マスタシート!$AO$66=3,"",★マスタシート!$BW$72)</f>
        <v>15620</v>
      </c>
      <c r="AK48" s="1617"/>
      <c r="AL48" s="1617"/>
      <c r="AM48" s="1617"/>
      <c r="AN48" s="1618"/>
      <c r="AO48" s="120"/>
      <c r="AP48" s="121"/>
      <c r="AQ48" s="122"/>
      <c r="AR48" s="122"/>
      <c r="AS48" s="122"/>
      <c r="AT48" s="122"/>
      <c r="AU48" s="122"/>
      <c r="AV48" s="122"/>
      <c r="AW48" s="122"/>
      <c r="AX48" s="122"/>
      <c r="AY48" s="123"/>
    </row>
    <row r="49" spans="1:56" s="124" customFormat="1" ht="16.5" customHeight="1">
      <c r="A49" s="116"/>
      <c r="B49" s="159"/>
      <c r="C49" s="1623" t="str">
        <f>IF(I50&lt;&gt;0,"定額保守サービス","")</f>
        <v/>
      </c>
      <c r="D49" s="1624"/>
      <c r="E49" s="1624"/>
      <c r="F49" s="1624"/>
      <c r="G49" s="1624"/>
      <c r="H49" s="1624"/>
      <c r="I49" s="1624"/>
      <c r="J49" s="1624"/>
      <c r="K49" s="1624"/>
      <c r="L49" s="1624"/>
      <c r="M49" s="1624"/>
      <c r="N49" s="1624"/>
      <c r="O49" s="1624"/>
      <c r="P49" s="1624"/>
      <c r="Q49" s="1624"/>
      <c r="R49" s="1624"/>
      <c r="S49" s="1624"/>
      <c r="T49" s="1625"/>
      <c r="U49" s="160"/>
      <c r="V49" s="113"/>
      <c r="W49" s="1636" t="str">
        <f>★マスタシート!$BJ$73</f>
        <v>7</v>
      </c>
      <c r="X49" s="1637"/>
      <c r="Y49" s="1659" t="str">
        <f>★マスタシート!$BL$73</f>
        <v>年</v>
      </c>
      <c r="Z49" s="1660"/>
      <c r="AA49" s="1630" t="str">
        <f>★マスタシート!$BN$73</f>
        <v>月額</v>
      </c>
      <c r="AB49" s="1630"/>
      <c r="AC49" s="1631">
        <f>★マスタシート!$BP$73</f>
        <v>12530</v>
      </c>
      <c r="AD49" s="1631"/>
      <c r="AE49" s="1631"/>
      <c r="AF49" s="1631"/>
      <c r="AG49" s="1631"/>
      <c r="AH49" s="1650" t="str">
        <f>IF(★マスタシート!$AO$66=3,"",★マスタシート!$BU$73)</f>
        <v>税込</v>
      </c>
      <c r="AI49" s="1650"/>
      <c r="AJ49" s="1661">
        <f>IF(★マスタシート!$AO$66=3,"",★マスタシート!$BW$73)</f>
        <v>13783</v>
      </c>
      <c r="AK49" s="1661"/>
      <c r="AL49" s="1661"/>
      <c r="AM49" s="1661"/>
      <c r="AN49" s="1662"/>
      <c r="AO49" s="120"/>
      <c r="AP49" s="121"/>
      <c r="AQ49" s="122"/>
      <c r="AR49" s="122"/>
      <c r="AS49" s="122"/>
      <c r="AT49" s="122"/>
      <c r="AU49" s="122"/>
      <c r="AV49" s="122"/>
      <c r="AW49" s="122"/>
      <c r="AX49" s="122"/>
      <c r="AY49" s="123"/>
    </row>
    <row r="50" spans="1:56" s="124" customFormat="1" ht="16.5" customHeight="1">
      <c r="A50" s="116"/>
      <c r="B50" s="159"/>
      <c r="C50" s="1613"/>
      <c r="D50" s="1614"/>
      <c r="E50" s="1614"/>
      <c r="F50" s="1615"/>
      <c r="G50" s="1616"/>
      <c r="H50" s="1616"/>
      <c r="I50" s="1617"/>
      <c r="J50" s="1617"/>
      <c r="K50" s="1617"/>
      <c r="L50" s="1617"/>
      <c r="M50" s="1617"/>
      <c r="N50" s="1616"/>
      <c r="O50" s="1616"/>
      <c r="P50" s="1617"/>
      <c r="Q50" s="1617"/>
      <c r="R50" s="1617"/>
      <c r="S50" s="1617"/>
      <c r="T50" s="1618"/>
      <c r="U50" s="161"/>
      <c r="V50" s="162"/>
      <c r="AO50" s="120"/>
      <c r="AP50" s="121"/>
      <c r="AQ50" s="122"/>
      <c r="AR50" s="122"/>
      <c r="AS50" s="122"/>
      <c r="AT50" s="122"/>
      <c r="AU50" s="122"/>
      <c r="AV50" s="122"/>
      <c r="AW50" s="122"/>
      <c r="AX50" s="122"/>
      <c r="AY50" s="123"/>
    </row>
    <row r="51" spans="1:56" s="124" customFormat="1" ht="16.5" customHeight="1">
      <c r="A51" s="116"/>
      <c r="B51" s="159"/>
      <c r="C51" s="1613"/>
      <c r="D51" s="1614"/>
      <c r="E51" s="1614"/>
      <c r="F51" s="1615"/>
      <c r="G51" s="1616"/>
      <c r="H51" s="1616"/>
      <c r="I51" s="1617"/>
      <c r="J51" s="1617"/>
      <c r="K51" s="1617"/>
      <c r="L51" s="1617"/>
      <c r="M51" s="1617"/>
      <c r="N51" s="1616"/>
      <c r="O51" s="1616"/>
      <c r="P51" s="1617"/>
      <c r="Q51" s="1617"/>
      <c r="R51" s="1617"/>
      <c r="S51" s="1617"/>
      <c r="T51" s="1618"/>
      <c r="U51" s="161"/>
      <c r="V51" s="162"/>
      <c r="W51" s="1623" t="s">
        <v>639</v>
      </c>
      <c r="X51" s="1624"/>
      <c r="Y51" s="1624"/>
      <c r="Z51" s="1624"/>
      <c r="AA51" s="1624"/>
      <c r="AB51" s="1624"/>
      <c r="AC51" s="1624"/>
      <c r="AD51" s="1624"/>
      <c r="AE51" s="1624"/>
      <c r="AF51" s="1624"/>
      <c r="AG51" s="1624"/>
      <c r="AH51" s="1624"/>
      <c r="AI51" s="1624"/>
      <c r="AJ51" s="1624"/>
      <c r="AK51" s="1624"/>
      <c r="AL51" s="1624"/>
      <c r="AM51" s="1624"/>
      <c r="AN51" s="1625"/>
      <c r="AO51" s="120"/>
      <c r="AP51" s="121"/>
      <c r="AQ51" s="122"/>
      <c r="AR51" s="122"/>
      <c r="AS51" s="122"/>
      <c r="AT51" s="122"/>
      <c r="AU51" s="122"/>
      <c r="AV51" s="122"/>
      <c r="AW51" s="122"/>
      <c r="AX51" s="122"/>
      <c r="AY51" s="123"/>
    </row>
    <row r="52" spans="1:56" s="124" customFormat="1" ht="16.5" customHeight="1">
      <c r="A52" s="116"/>
      <c r="B52" s="159"/>
      <c r="C52" s="1627"/>
      <c r="D52" s="1628"/>
      <c r="E52" s="1628"/>
      <c r="F52" s="1629"/>
      <c r="G52" s="1630"/>
      <c r="H52" s="1630"/>
      <c r="I52" s="1631"/>
      <c r="J52" s="1631"/>
      <c r="K52" s="1631"/>
      <c r="L52" s="1631"/>
      <c r="M52" s="1631"/>
      <c r="N52" s="1630"/>
      <c r="O52" s="1630"/>
      <c r="P52" s="1631"/>
      <c r="Q52" s="1631"/>
      <c r="R52" s="1631"/>
      <c r="S52" s="1631"/>
      <c r="T52" s="1632"/>
      <c r="U52" s="163"/>
      <c r="V52" s="164"/>
      <c r="W52" s="1627" t="str">
        <f>IF(★マスタシート!$AO$66=3,"",IF(AC52="","", "一式"))</f>
        <v/>
      </c>
      <c r="X52" s="1628"/>
      <c r="Y52" s="1628"/>
      <c r="Z52" s="1629"/>
      <c r="AA52" s="1630" t="str">
        <f>IF(★マスタシート!$AO$66=3,"",IF(AC52="","","月額"))</f>
        <v/>
      </c>
      <c r="AB52" s="1630"/>
      <c r="AC52" s="1633">
        <v>0</v>
      </c>
      <c r="AD52" s="1634"/>
      <c r="AE52" s="1634"/>
      <c r="AF52" s="1634"/>
      <c r="AG52" s="1635"/>
      <c r="AH52" s="1630" t="str">
        <f>IF(★マスタシート!$AO$66=3,"",IF(AC52="","","税込"))</f>
        <v/>
      </c>
      <c r="AI52" s="1630"/>
      <c r="AJ52" s="1631">
        <f>IF(★マスタシート!$AO$66=3,"",ROUNDDOWN(AC52*(10 + 100)/100,0))</f>
        <v>0</v>
      </c>
      <c r="AK52" s="1631"/>
      <c r="AL52" s="1631"/>
      <c r="AM52" s="1631"/>
      <c r="AN52" s="1632"/>
      <c r="AO52" s="141"/>
      <c r="AP52" s="121"/>
      <c r="AQ52" s="122"/>
      <c r="AR52" s="122"/>
      <c r="AS52" s="122"/>
      <c r="AT52" s="122"/>
      <c r="AU52" s="122"/>
      <c r="AV52" s="122"/>
      <c r="AW52" s="122"/>
      <c r="AX52" s="122"/>
      <c r="AY52" s="123"/>
    </row>
    <row r="53" spans="1:56" s="124" customFormat="1" ht="21.75" customHeight="1">
      <c r="A53" s="116"/>
      <c r="B53" s="117"/>
      <c r="C53" s="562"/>
      <c r="D53" s="153"/>
      <c r="E53" s="153"/>
      <c r="F53" s="153"/>
      <c r="G53" s="153"/>
      <c r="H53" s="153"/>
      <c r="I53" s="153"/>
      <c r="J53" s="153"/>
      <c r="K53" s="153"/>
      <c r="L53" s="153"/>
      <c r="M53" s="156"/>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K53" s="156"/>
      <c r="AL53" s="156"/>
      <c r="AM53" s="156"/>
      <c r="AN53" s="158"/>
      <c r="AO53" s="120"/>
      <c r="AP53" s="121"/>
      <c r="AQ53" s="122"/>
      <c r="AR53" s="122"/>
      <c r="AS53" s="122"/>
      <c r="AT53" s="122"/>
      <c r="AU53" s="122"/>
      <c r="AV53" s="122"/>
      <c r="AW53" s="122"/>
      <c r="AX53" s="122"/>
      <c r="AY53" s="123"/>
    </row>
    <row r="54" spans="1:56" s="124" customFormat="1" ht="10.15" customHeight="1">
      <c r="A54" s="116"/>
      <c r="B54" s="117"/>
      <c r="C54" s="562"/>
      <c r="D54" s="153"/>
      <c r="E54" s="153"/>
      <c r="F54" s="153"/>
      <c r="G54" s="153"/>
      <c r="H54" s="153"/>
      <c r="I54" s="153"/>
      <c r="J54" s="153"/>
      <c r="K54" s="153"/>
      <c r="L54" s="153"/>
      <c r="M54" s="156"/>
      <c r="N54" s="157"/>
      <c r="O54" s="157"/>
      <c r="P54" s="157"/>
      <c r="Q54" s="157"/>
      <c r="R54" s="157"/>
      <c r="S54" s="157"/>
      <c r="T54" s="157"/>
      <c r="U54" s="157"/>
      <c r="V54" s="157"/>
      <c r="W54" s="157"/>
      <c r="X54" s="157"/>
      <c r="Y54" s="157"/>
      <c r="Z54" s="157"/>
      <c r="AA54" s="157"/>
      <c r="AB54" s="157"/>
      <c r="AC54" s="157"/>
      <c r="AD54" s="157"/>
      <c r="AE54" s="157"/>
      <c r="AF54" s="157"/>
      <c r="AG54" s="157"/>
      <c r="AH54" s="157"/>
      <c r="AI54" s="157"/>
      <c r="AJ54" s="157"/>
      <c r="AK54" s="156"/>
      <c r="AL54" s="156"/>
      <c r="AM54" s="156"/>
      <c r="AN54" s="158"/>
      <c r="AO54" s="120"/>
      <c r="AP54" s="121"/>
      <c r="AQ54" s="122"/>
      <c r="AR54" s="122"/>
      <c r="AS54" s="122"/>
      <c r="AT54" s="122"/>
      <c r="AU54" s="122"/>
      <c r="AV54" s="122"/>
      <c r="AW54" s="122"/>
      <c r="AX54" s="122"/>
      <c r="AY54" s="123"/>
    </row>
    <row r="55" spans="1:56" s="124" customFormat="1" ht="17.25" customHeight="1">
      <c r="A55" s="116"/>
      <c r="B55" s="159"/>
      <c r="C55" s="1610" t="s">
        <v>586</v>
      </c>
      <c r="D55" s="1611"/>
      <c r="E55" s="1611"/>
      <c r="F55" s="1611"/>
      <c r="G55" s="1611"/>
      <c r="H55" s="1611"/>
      <c r="I55" s="1611"/>
      <c r="J55" s="1611"/>
      <c r="K55" s="1611"/>
      <c r="L55" s="1611"/>
      <c r="M55" s="1611"/>
      <c r="N55" s="1611"/>
      <c r="O55" s="1611"/>
      <c r="P55" s="1611"/>
      <c r="Q55" s="1611"/>
      <c r="R55" s="1611"/>
      <c r="S55" s="1611"/>
      <c r="T55" s="1611"/>
      <c r="U55" s="1611"/>
      <c r="V55" s="1611"/>
      <c r="W55" s="1611"/>
      <c r="X55" s="1611"/>
      <c r="Y55" s="1611"/>
      <c r="Z55" s="1611"/>
      <c r="AA55" s="1611"/>
      <c r="AB55" s="1611"/>
      <c r="AC55" s="1611"/>
      <c r="AD55" s="1611"/>
      <c r="AE55" s="1611"/>
      <c r="AF55" s="1611"/>
      <c r="AG55" s="1611"/>
      <c r="AH55" s="1611"/>
      <c r="AI55" s="1611"/>
      <c r="AJ55" s="1611"/>
      <c r="AK55" s="1611"/>
      <c r="AL55" s="1611"/>
      <c r="AM55" s="1611"/>
      <c r="AN55" s="1612"/>
      <c r="AO55" s="141"/>
      <c r="AP55" s="121"/>
      <c r="AQ55" s="122"/>
      <c r="AR55" s="122"/>
      <c r="AS55" s="122"/>
      <c r="AT55" s="122"/>
      <c r="AU55" s="122"/>
      <c r="AV55" s="122"/>
      <c r="AW55" s="122"/>
      <c r="AX55" s="122"/>
      <c r="AY55" s="123"/>
    </row>
    <row r="56" spans="1:56" s="124" customFormat="1" ht="16.5" customHeight="1">
      <c r="A56" s="116"/>
      <c r="B56" s="159"/>
      <c r="C56" s="1652">
        <f>★マスタシート!$AO$149</f>
        <v>0</v>
      </c>
      <c r="D56" s="1653"/>
      <c r="E56" s="1653"/>
      <c r="F56" s="1653"/>
      <c r="G56" s="1653"/>
      <c r="H56" s="1653"/>
      <c r="I56" s="1653"/>
      <c r="J56" s="1653"/>
      <c r="K56" s="1653"/>
      <c r="L56" s="1653"/>
      <c r="M56" s="1653"/>
      <c r="N56" s="1653"/>
      <c r="O56" s="1653"/>
      <c r="P56" s="1653"/>
      <c r="Q56" s="1653"/>
      <c r="R56" s="1653"/>
      <c r="S56" s="1653"/>
      <c r="T56" s="1653"/>
      <c r="U56" s="1654"/>
      <c r="V56" s="1655">
        <f>★マスタシート!$BH$149</f>
        <v>0</v>
      </c>
      <c r="W56" s="1656"/>
      <c r="X56" s="1656"/>
      <c r="Y56" s="1669" t="str">
        <f>★マスタシート!$BK$149</f>
        <v/>
      </c>
      <c r="Z56" s="1670"/>
      <c r="AA56" s="1671" t="str">
        <f>★マスタシート!$BM$149</f>
        <v/>
      </c>
      <c r="AB56" s="1671"/>
      <c r="AC56" s="1639">
        <f>★マスタシート!$BO$149</f>
        <v>0</v>
      </c>
      <c r="AD56" s="1640"/>
      <c r="AE56" s="1640"/>
      <c r="AF56" s="1640"/>
      <c r="AG56" s="1672"/>
      <c r="AH56" s="1626" t="str">
        <f>★マスタシート!$BT$149</f>
        <v/>
      </c>
      <c r="AI56" s="1626"/>
      <c r="AJ56" s="1639">
        <f>★マスタシート!$BV$149</f>
        <v>0</v>
      </c>
      <c r="AK56" s="1640"/>
      <c r="AL56" s="1640"/>
      <c r="AM56" s="1640"/>
      <c r="AN56" s="1641"/>
      <c r="AO56" s="141"/>
      <c r="AP56" s="121"/>
      <c r="AQ56" s="122"/>
      <c r="AR56" s="122"/>
      <c r="AS56" s="122"/>
      <c r="AT56" s="122"/>
      <c r="AU56" s="122"/>
      <c r="AV56" s="122"/>
      <c r="AW56" s="122"/>
      <c r="AX56" s="122"/>
      <c r="AY56" s="123"/>
    </row>
    <row r="57" spans="1:56" s="124" customFormat="1" ht="16.5" customHeight="1">
      <c r="A57" s="116"/>
      <c r="B57" s="159"/>
      <c r="C57" s="1652">
        <f>★マスタシート!$AO$150</f>
        <v>0</v>
      </c>
      <c r="D57" s="1653"/>
      <c r="E57" s="1653"/>
      <c r="F57" s="1653"/>
      <c r="G57" s="1653"/>
      <c r="H57" s="1653"/>
      <c r="I57" s="1653"/>
      <c r="J57" s="1653"/>
      <c r="K57" s="1653"/>
      <c r="L57" s="1653"/>
      <c r="M57" s="1653"/>
      <c r="N57" s="1653"/>
      <c r="O57" s="1653"/>
      <c r="P57" s="1653"/>
      <c r="Q57" s="1653"/>
      <c r="R57" s="1653"/>
      <c r="S57" s="1653"/>
      <c r="T57" s="1653"/>
      <c r="U57" s="1654"/>
      <c r="V57" s="1655">
        <f>★マスタシート!$BH$150</f>
        <v>0</v>
      </c>
      <c r="W57" s="1656"/>
      <c r="X57" s="1656"/>
      <c r="Y57" s="1669" t="str">
        <f>★マスタシート!$BK$150</f>
        <v/>
      </c>
      <c r="Z57" s="1670"/>
      <c r="AA57" s="1671" t="str">
        <f>★マスタシート!$BM$150</f>
        <v/>
      </c>
      <c r="AB57" s="1671"/>
      <c r="AC57" s="1639">
        <f>★マスタシート!$BO$150</f>
        <v>0</v>
      </c>
      <c r="AD57" s="1640"/>
      <c r="AE57" s="1640"/>
      <c r="AF57" s="1640"/>
      <c r="AG57" s="1672"/>
      <c r="AH57" s="1626" t="str">
        <f>★マスタシート!$BT$150</f>
        <v/>
      </c>
      <c r="AI57" s="1626"/>
      <c r="AJ57" s="1639">
        <f>★マスタシート!$BV$150</f>
        <v>0</v>
      </c>
      <c r="AK57" s="1640"/>
      <c r="AL57" s="1640"/>
      <c r="AM57" s="1640"/>
      <c r="AN57" s="1641"/>
      <c r="AO57" s="141"/>
      <c r="AP57" s="121"/>
      <c r="AQ57" s="122"/>
      <c r="AR57" s="122"/>
      <c r="AS57" s="122"/>
      <c r="AT57" s="122"/>
      <c r="AU57" s="122"/>
      <c r="AV57" s="122"/>
      <c r="AW57" s="122"/>
      <c r="AX57" s="122"/>
      <c r="AY57" s="123"/>
    </row>
    <row r="58" spans="1:56" s="124" customFormat="1" ht="16.5" customHeight="1">
      <c r="A58" s="116"/>
      <c r="B58" s="159"/>
      <c r="C58" s="1652">
        <f>★マスタシート!$AO$151</f>
        <v>0</v>
      </c>
      <c r="D58" s="1653"/>
      <c r="E58" s="1653"/>
      <c r="F58" s="1653"/>
      <c r="G58" s="1653"/>
      <c r="H58" s="1653"/>
      <c r="I58" s="1653"/>
      <c r="J58" s="1653"/>
      <c r="K58" s="1653"/>
      <c r="L58" s="1653"/>
      <c r="M58" s="1653"/>
      <c r="N58" s="1653"/>
      <c r="O58" s="1653"/>
      <c r="P58" s="1653"/>
      <c r="Q58" s="1653"/>
      <c r="R58" s="1653"/>
      <c r="S58" s="1653"/>
      <c r="T58" s="1653"/>
      <c r="U58" s="1654"/>
      <c r="V58" s="1655">
        <f>★マスタシート!$BH$151</f>
        <v>0</v>
      </c>
      <c r="W58" s="1656"/>
      <c r="X58" s="1656"/>
      <c r="Y58" s="1669" t="str">
        <f>★マスタシート!$BK$151</f>
        <v/>
      </c>
      <c r="Z58" s="1670"/>
      <c r="AA58" s="1671" t="str">
        <f>★マスタシート!$BM$151</f>
        <v/>
      </c>
      <c r="AB58" s="1671"/>
      <c r="AC58" s="1639">
        <f>★マスタシート!$BO$151</f>
        <v>0</v>
      </c>
      <c r="AD58" s="1640"/>
      <c r="AE58" s="1640"/>
      <c r="AF58" s="1640"/>
      <c r="AG58" s="1672"/>
      <c r="AH58" s="1626" t="str">
        <f>★マスタシート!$BT$151</f>
        <v/>
      </c>
      <c r="AI58" s="1626"/>
      <c r="AJ58" s="1639">
        <f>★マスタシート!$BV$151</f>
        <v>0</v>
      </c>
      <c r="AK58" s="1640"/>
      <c r="AL58" s="1640"/>
      <c r="AM58" s="1640"/>
      <c r="AN58" s="1641"/>
      <c r="AO58" s="141"/>
      <c r="AP58" s="121"/>
      <c r="AQ58" s="122"/>
      <c r="AR58" s="122"/>
      <c r="AS58" s="122"/>
      <c r="AT58" s="122"/>
      <c r="AU58" s="122"/>
      <c r="AV58" s="122"/>
      <c r="AW58" s="122"/>
      <c r="AX58" s="122"/>
      <c r="AY58" s="123"/>
    </row>
    <row r="59" spans="1:56" s="124" customFormat="1" ht="16.5" customHeight="1">
      <c r="A59" s="116"/>
      <c r="B59" s="159"/>
      <c r="C59" s="1652">
        <f>★マスタシート!$AO$152</f>
        <v>0</v>
      </c>
      <c r="D59" s="1653"/>
      <c r="E59" s="1653"/>
      <c r="F59" s="1653"/>
      <c r="G59" s="1653"/>
      <c r="H59" s="1653"/>
      <c r="I59" s="1653"/>
      <c r="J59" s="1653"/>
      <c r="K59" s="1653"/>
      <c r="L59" s="1653"/>
      <c r="M59" s="1653"/>
      <c r="N59" s="1653"/>
      <c r="O59" s="1653"/>
      <c r="P59" s="1653"/>
      <c r="Q59" s="1653"/>
      <c r="R59" s="1653"/>
      <c r="S59" s="1653"/>
      <c r="T59" s="1653"/>
      <c r="U59" s="1654"/>
      <c r="V59" s="1655">
        <f>★マスタシート!$BH$152</f>
        <v>0</v>
      </c>
      <c r="W59" s="1656"/>
      <c r="X59" s="1656"/>
      <c r="Y59" s="1669" t="str">
        <f>★マスタシート!$BK$152</f>
        <v/>
      </c>
      <c r="Z59" s="1670"/>
      <c r="AA59" s="1671" t="str">
        <f>★マスタシート!$BM$152</f>
        <v/>
      </c>
      <c r="AB59" s="1671"/>
      <c r="AC59" s="1639">
        <f>★マスタシート!$BO$152</f>
        <v>0</v>
      </c>
      <c r="AD59" s="1640"/>
      <c r="AE59" s="1640"/>
      <c r="AF59" s="1640"/>
      <c r="AG59" s="1672"/>
      <c r="AH59" s="1626" t="str">
        <f>★マスタシート!$BT$152</f>
        <v/>
      </c>
      <c r="AI59" s="1626"/>
      <c r="AJ59" s="1639">
        <f>★マスタシート!$BV$152</f>
        <v>0</v>
      </c>
      <c r="AK59" s="1640"/>
      <c r="AL59" s="1640"/>
      <c r="AM59" s="1640"/>
      <c r="AN59" s="1641"/>
      <c r="AO59" s="141"/>
      <c r="AP59" s="121"/>
      <c r="AQ59" s="122"/>
      <c r="AR59" s="122"/>
      <c r="AS59" s="122"/>
      <c r="AT59" s="122"/>
      <c r="AU59" s="122"/>
      <c r="AV59" s="122"/>
      <c r="AW59" s="122"/>
      <c r="AX59" s="122"/>
      <c r="AY59" s="123"/>
    </row>
    <row r="60" spans="1:56" s="124" customFormat="1" ht="16.5" customHeight="1">
      <c r="A60" s="116"/>
      <c r="B60" s="159"/>
      <c r="C60" s="1642">
        <f>★マスタシート!$AO$153</f>
        <v>0</v>
      </c>
      <c r="D60" s="1643"/>
      <c r="E60" s="1643"/>
      <c r="F60" s="1643"/>
      <c r="G60" s="1643"/>
      <c r="H60" s="1643"/>
      <c r="I60" s="1643"/>
      <c r="J60" s="1643"/>
      <c r="K60" s="1643"/>
      <c r="L60" s="1643"/>
      <c r="M60" s="1643"/>
      <c r="N60" s="1643"/>
      <c r="O60" s="1643"/>
      <c r="P60" s="1643"/>
      <c r="Q60" s="1643"/>
      <c r="R60" s="1643"/>
      <c r="S60" s="1643"/>
      <c r="T60" s="1643"/>
      <c r="U60" s="1644"/>
      <c r="V60" s="1645">
        <f>★マスタシート!$BH$153</f>
        <v>0</v>
      </c>
      <c r="W60" s="1646"/>
      <c r="X60" s="1646"/>
      <c r="Y60" s="1647" t="str">
        <f>★マスタシート!$BK$153</f>
        <v/>
      </c>
      <c r="Z60" s="1648"/>
      <c r="AA60" s="1649" t="str">
        <f>★マスタシート!$BM$153</f>
        <v/>
      </c>
      <c r="AB60" s="1649"/>
      <c r="AC60" s="1633">
        <f>★マスタシート!$BO$153</f>
        <v>0</v>
      </c>
      <c r="AD60" s="1634"/>
      <c r="AE60" s="1634"/>
      <c r="AF60" s="1634"/>
      <c r="AG60" s="1635"/>
      <c r="AH60" s="1650" t="str">
        <f>★マスタシート!$BT$153</f>
        <v/>
      </c>
      <c r="AI60" s="1650"/>
      <c r="AJ60" s="1633">
        <f>★マスタシート!$BV$153</f>
        <v>0</v>
      </c>
      <c r="AK60" s="1634"/>
      <c r="AL60" s="1634"/>
      <c r="AM60" s="1634"/>
      <c r="AN60" s="1651"/>
      <c r="AO60" s="141"/>
      <c r="AP60" s="121"/>
      <c r="AQ60" s="122"/>
      <c r="AR60" s="122"/>
      <c r="AS60" s="122"/>
      <c r="AT60" s="122"/>
      <c r="AU60" s="122"/>
      <c r="AV60" s="122"/>
      <c r="AW60" s="122"/>
      <c r="AX60" s="122"/>
      <c r="AY60" s="123"/>
    </row>
    <row r="61" spans="1:56" s="124" customFormat="1" ht="13.9" customHeight="1">
      <c r="A61" s="116"/>
      <c r="B61" s="117"/>
      <c r="C61" s="562"/>
      <c r="D61" s="153"/>
      <c r="E61" s="153"/>
      <c r="F61" s="153"/>
      <c r="G61" s="153"/>
      <c r="H61" s="153"/>
      <c r="I61" s="153"/>
      <c r="J61" s="153"/>
      <c r="K61" s="153"/>
      <c r="L61" s="153"/>
      <c r="M61" s="156"/>
      <c r="N61" s="157"/>
      <c r="O61" s="157"/>
      <c r="P61" s="157"/>
      <c r="Q61" s="157"/>
      <c r="R61" s="157"/>
      <c r="S61" s="157"/>
      <c r="T61" s="157"/>
      <c r="U61" s="157"/>
      <c r="V61" s="157"/>
      <c r="W61" s="157"/>
      <c r="X61" s="157"/>
      <c r="Y61" s="157"/>
      <c r="Z61" s="157"/>
      <c r="AA61" s="157"/>
      <c r="AB61" s="157"/>
      <c r="AC61" s="157"/>
      <c r="AD61" s="157"/>
      <c r="AE61" s="157"/>
      <c r="AF61" s="157"/>
      <c r="AG61" s="157"/>
      <c r="AH61" s="157"/>
      <c r="AI61" s="157"/>
      <c r="AJ61" s="157"/>
      <c r="AK61" s="156"/>
      <c r="AL61" s="156"/>
      <c r="AM61" s="156"/>
      <c r="AN61" s="158"/>
      <c r="AO61" s="120"/>
      <c r="AP61" s="121"/>
      <c r="AQ61" s="122"/>
      <c r="AR61" s="122"/>
      <c r="AS61" s="122"/>
      <c r="AT61" s="122"/>
      <c r="AU61" s="122"/>
      <c r="AV61" s="122"/>
      <c r="AW61" s="122"/>
      <c r="AX61" s="122"/>
      <c r="AY61" s="123"/>
    </row>
    <row r="62" spans="1:56" s="124" customFormat="1" ht="10.5" customHeight="1">
      <c r="A62" s="116"/>
      <c r="B62" s="159"/>
      <c r="C62" s="1663" t="s">
        <v>507</v>
      </c>
      <c r="D62" s="1664"/>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6"/>
      <c r="AO62" s="141"/>
      <c r="AP62" s="121"/>
      <c r="AQ62" s="122"/>
      <c r="AR62" s="122"/>
      <c r="AS62" s="122"/>
      <c r="AT62" s="122"/>
      <c r="AU62" s="122"/>
      <c r="AV62" s="122"/>
      <c r="AW62" s="122"/>
      <c r="AX62" s="122"/>
      <c r="AY62" s="122"/>
      <c r="AZ62" s="122"/>
      <c r="BA62" s="122"/>
      <c r="BB62" s="122"/>
      <c r="BC62" s="122"/>
      <c r="BD62" s="122"/>
    </row>
    <row r="63" spans="1:56" s="124" customFormat="1">
      <c r="A63" s="116"/>
      <c r="B63" s="159"/>
      <c r="C63" s="1665"/>
      <c r="D63" s="1666"/>
      <c r="E63" s="167"/>
      <c r="F63" s="167" t="str">
        <f>★マスタシート!$D$47</f>
        <v>◇  見積金額には回線やネットワーク商品の月々の使用料は含まれておりません。</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8"/>
      <c r="AO63" s="141"/>
      <c r="AP63" s="121"/>
      <c r="AQ63" s="122"/>
      <c r="AR63" s="122"/>
      <c r="AS63" s="122"/>
      <c r="AT63" s="122"/>
      <c r="AU63" s="122"/>
      <c r="AV63" s="122"/>
      <c r="AW63" s="122"/>
      <c r="AX63" s="122"/>
      <c r="AY63" s="122"/>
      <c r="AZ63" s="122"/>
      <c r="BA63" s="122"/>
      <c r="BB63" s="122"/>
      <c r="BC63" s="122"/>
      <c r="BD63" s="122"/>
    </row>
    <row r="64" spans="1:56" s="124" customFormat="1">
      <c r="A64" s="116"/>
      <c r="B64" s="159"/>
      <c r="C64" s="1665"/>
      <c r="D64" s="1666"/>
      <c r="E64" s="167"/>
      <c r="F64" s="167" t="str">
        <f>★マスタシート!$D$48</f>
        <v>◇  工事料金は、工事内容により変動する場合がございます。</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8"/>
      <c r="AO64" s="141"/>
      <c r="AP64" s="121"/>
      <c r="AQ64" s="122"/>
      <c r="AR64" s="122"/>
      <c r="AS64" s="122"/>
      <c r="AT64" s="122"/>
      <c r="AU64" s="122"/>
      <c r="AV64" s="122"/>
      <c r="AW64" s="122"/>
      <c r="AX64" s="122"/>
      <c r="AY64" s="122"/>
      <c r="AZ64" s="122"/>
      <c r="BA64" s="122"/>
      <c r="BB64" s="122"/>
      <c r="BC64" s="122"/>
      <c r="BD64" s="122"/>
    </row>
    <row r="65" spans="1:256" s="124" customFormat="1">
      <c r="A65" s="116"/>
      <c r="B65" s="159"/>
      <c r="C65" s="1665"/>
      <c r="D65" s="1666"/>
      <c r="E65" s="167"/>
      <c r="F65" s="167" t="str">
        <f>★マスタシート!$D$49</f>
        <v>◇  定額保守の購入時セット割引は、商品設置日より6ヶ月以内に契約した場合に適用されます。</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9"/>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665"/>
      <c r="D66" s="1666"/>
      <c r="E66" s="167"/>
      <c r="F66" s="167">
        <f>★マスタシート!$D$50</f>
        <v>0</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9"/>
      <c r="AO66" s="141"/>
      <c r="AP66" s="121"/>
      <c r="AQ66" s="122"/>
      <c r="AR66" s="122"/>
      <c r="AS66" s="122"/>
      <c r="AT66" s="122"/>
      <c r="AU66" s="122"/>
      <c r="AV66" s="122"/>
      <c r="AW66" s="122"/>
      <c r="AX66" s="122"/>
      <c r="AY66" s="122"/>
      <c r="AZ66" s="122"/>
      <c r="BA66" s="122"/>
      <c r="BB66" s="122"/>
      <c r="BC66" s="122"/>
      <c r="BD66" s="122"/>
    </row>
    <row r="67" spans="1:256" s="124" customFormat="1">
      <c r="A67" s="116"/>
      <c r="B67" s="159"/>
      <c r="C67" s="1665"/>
      <c r="D67" s="1666"/>
      <c r="E67" s="167"/>
      <c r="F67" s="167">
        <f>★マスタシート!$D$51</f>
        <v>0</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9"/>
      <c r="AO67" s="141"/>
      <c r="AP67" s="121"/>
      <c r="AQ67" s="122"/>
      <c r="AR67" s="122"/>
      <c r="AS67" s="122"/>
      <c r="AT67" s="122"/>
      <c r="AU67" s="122"/>
      <c r="AV67" s="122"/>
      <c r="AW67" s="122"/>
      <c r="AX67" s="122"/>
      <c r="AY67" s="122"/>
      <c r="AZ67" s="122"/>
      <c r="BA67" s="122"/>
      <c r="BB67" s="122"/>
      <c r="BC67" s="122"/>
      <c r="BD67" s="122"/>
    </row>
    <row r="68" spans="1:256" s="124" customFormat="1">
      <c r="A68" s="116"/>
      <c r="B68" s="159"/>
      <c r="C68" s="1665"/>
      <c r="D68" s="1666"/>
      <c r="E68" s="167"/>
      <c r="F68" s="167">
        <f>★マスタシート!$D$52</f>
        <v>0</v>
      </c>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9"/>
      <c r="AO68" s="141"/>
      <c r="AP68" s="121"/>
      <c r="AQ68" s="122"/>
      <c r="AR68" s="122"/>
      <c r="AS68" s="122"/>
      <c r="AT68" s="122"/>
      <c r="AU68" s="122"/>
      <c r="AV68" s="122"/>
      <c r="AW68" s="122"/>
      <c r="AX68" s="122"/>
      <c r="AY68" s="122"/>
      <c r="AZ68" s="122"/>
      <c r="BA68" s="122"/>
      <c r="BB68" s="122"/>
      <c r="BC68" s="122"/>
      <c r="BD68" s="122"/>
    </row>
    <row r="69" spans="1:256" s="124" customFormat="1">
      <c r="A69" s="116"/>
      <c r="B69" s="159"/>
      <c r="C69" s="1665"/>
      <c r="D69" s="1666"/>
      <c r="E69" s="167"/>
      <c r="F69" s="167">
        <f>★マスタシート!$D$53</f>
        <v>0</v>
      </c>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9"/>
      <c r="AO69" s="141"/>
      <c r="AP69" s="121"/>
      <c r="AQ69" s="122"/>
      <c r="AR69" s="122"/>
      <c r="AS69" s="122"/>
      <c r="AT69" s="122"/>
      <c r="AU69" s="122"/>
      <c r="AV69" s="122"/>
      <c r="AW69" s="122"/>
      <c r="AX69" s="122"/>
      <c r="AY69" s="122"/>
      <c r="AZ69" s="122"/>
      <c r="BA69" s="122"/>
      <c r="BB69" s="122"/>
      <c r="BC69" s="122"/>
      <c r="BD69" s="122"/>
    </row>
    <row r="70" spans="1:256" s="124" customFormat="1" ht="10.5" customHeight="1">
      <c r="A70" s="116"/>
      <c r="B70" s="159"/>
      <c r="C70" s="1667"/>
      <c r="D70" s="1668"/>
      <c r="E70" s="170"/>
      <c r="F70" s="170"/>
      <c r="G70" s="170"/>
      <c r="H70" s="170"/>
      <c r="I70" s="170"/>
      <c r="J70" s="170"/>
      <c r="K70" s="170"/>
      <c r="L70" s="170"/>
      <c r="M70" s="170"/>
      <c r="N70" s="170"/>
      <c r="O70" s="170"/>
      <c r="P70" s="170"/>
      <c r="Q70" s="170"/>
      <c r="R70" s="170"/>
      <c r="S70" s="170"/>
      <c r="T70" s="170"/>
      <c r="U70" s="170"/>
      <c r="V70" s="170"/>
      <c r="W70" s="170"/>
      <c r="X70" s="170"/>
      <c r="Y70" s="170"/>
      <c r="Z70" s="170"/>
      <c r="AA70" s="170"/>
      <c r="AB70" s="170"/>
      <c r="AC70" s="170"/>
      <c r="AD70" s="170"/>
      <c r="AE70" s="170"/>
      <c r="AF70" s="170"/>
      <c r="AG70" s="170"/>
      <c r="AH70" s="170"/>
      <c r="AI70" s="170"/>
      <c r="AJ70" s="170"/>
      <c r="AK70" s="170"/>
      <c r="AL70" s="170"/>
      <c r="AM70" s="170"/>
      <c r="AN70" s="171"/>
      <c r="AO70" s="141"/>
      <c r="AP70" s="121"/>
      <c r="AQ70" s="122"/>
      <c r="AR70" s="122"/>
      <c r="AS70" s="122"/>
      <c r="AT70" s="122"/>
      <c r="AU70" s="122"/>
      <c r="AV70" s="122"/>
      <c r="AW70" s="122"/>
      <c r="AX70" s="122"/>
      <c r="AY70" s="122"/>
      <c r="AZ70" s="122"/>
      <c r="BA70" s="122"/>
      <c r="BB70" s="122"/>
      <c r="BC70" s="122"/>
      <c r="BD70" s="122"/>
    </row>
    <row r="71" spans="1:256" s="124" customFormat="1" ht="12.75" customHeight="1">
      <c r="A71" s="116"/>
      <c r="B71" s="141"/>
      <c r="C71" s="1011"/>
      <c r="D71" s="1011"/>
      <c r="E71" s="987"/>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987"/>
      <c r="AO71" s="141"/>
      <c r="AP71" s="121"/>
      <c r="AQ71" s="122"/>
      <c r="AR71" s="122"/>
      <c r="AS71" s="122"/>
      <c r="AT71" s="122"/>
      <c r="AU71" s="122"/>
      <c r="AV71" s="122"/>
      <c r="AW71" s="122"/>
      <c r="AX71" s="122"/>
      <c r="AY71" s="122"/>
      <c r="AZ71" s="122"/>
      <c r="BA71" s="122"/>
      <c r="BB71" s="122"/>
      <c r="BC71" s="122"/>
      <c r="BD71" s="122"/>
      <c r="IV71" s="427" t="s">
        <v>88</v>
      </c>
    </row>
    <row r="72" spans="1:256" s="124" customFormat="1" ht="36.75" customHeight="1">
      <c r="A72" s="116"/>
      <c r="B72" s="159"/>
      <c r="C72" s="1638">
        <f>★マスタシート!$CV$14</f>
        <v>2.48</v>
      </c>
      <c r="D72" s="1638"/>
      <c r="E72" s="1638"/>
      <c r="F72" s="1638"/>
      <c r="G72" s="1638"/>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164"/>
      <c r="AM72" s="164"/>
      <c r="AN72" s="141"/>
      <c r="AO72" s="141"/>
      <c r="AP72" s="121"/>
      <c r="AQ72" s="122"/>
      <c r="AR72" s="122"/>
      <c r="AS72" s="122"/>
      <c r="AT72" s="122"/>
      <c r="AU72" s="122"/>
      <c r="AV72" s="122"/>
      <c r="AW72" s="122"/>
      <c r="AX72" s="122"/>
      <c r="AY72" s="122"/>
      <c r="AZ72" s="122"/>
      <c r="BA72" s="122"/>
      <c r="BB72" s="122"/>
      <c r="BC72" s="122"/>
      <c r="BD72" s="122"/>
      <c r="IP72" s="1657" t="s">
        <v>122</v>
      </c>
      <c r="IQ72" s="1657"/>
      <c r="IR72" s="1657"/>
      <c r="IS72" s="1657"/>
      <c r="IT72" s="1657"/>
      <c r="IU72" s="1658"/>
      <c r="IV72" s="427">
        <v>1</v>
      </c>
    </row>
    <row r="73" spans="1:256" s="124" customFormat="1" ht="36.75" hidden="1" customHeight="1">
      <c r="A73" s="116"/>
      <c r="B73" s="159"/>
      <c r="C73" s="1638">
        <f>★マスタシート!$CV$14</f>
        <v>2.48</v>
      </c>
      <c r="D73" s="1638"/>
      <c r="E73" s="1638"/>
      <c r="F73" s="1638"/>
      <c r="G73" s="1638"/>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41"/>
      <c r="AO73" s="141"/>
      <c r="AP73" s="121"/>
      <c r="AQ73" s="122"/>
      <c r="AR73" s="122"/>
      <c r="AS73" s="122"/>
      <c r="AT73" s="122"/>
      <c r="AU73" s="122"/>
      <c r="AV73" s="122"/>
      <c r="AW73" s="122"/>
      <c r="AX73" s="122"/>
      <c r="AY73" s="122"/>
      <c r="AZ73" s="122"/>
      <c r="BA73" s="122"/>
      <c r="BB73" s="122"/>
      <c r="BC73" s="122"/>
      <c r="BD73" s="122"/>
      <c r="IV73" s="427">
        <v>2</v>
      </c>
    </row>
    <row r="74" spans="1:256" ht="16.5" customHeight="1">
      <c r="A74" s="361"/>
      <c r="B74" s="361"/>
      <c r="C74" s="361"/>
      <c r="D74" s="361"/>
      <c r="E74" s="361"/>
      <c r="F74" s="361"/>
      <c r="G74" s="361"/>
      <c r="H74" s="361"/>
      <c r="I74" s="361"/>
      <c r="J74" s="361"/>
      <c r="K74" s="361"/>
      <c r="L74" s="361"/>
      <c r="M74" s="361"/>
      <c r="N74" s="361"/>
      <c r="O74" s="361"/>
      <c r="P74" s="361"/>
      <c r="Q74" s="361"/>
      <c r="R74" s="361"/>
      <c r="S74" s="361"/>
      <c r="T74" s="361"/>
      <c r="U74" s="361"/>
      <c r="V74" s="361"/>
      <c r="W74" s="361"/>
      <c r="X74" s="361"/>
      <c r="Y74" s="361"/>
      <c r="Z74" s="361"/>
      <c r="AA74" s="361"/>
      <c r="AB74" s="361"/>
      <c r="AC74" s="361"/>
      <c r="AD74" s="361"/>
      <c r="AE74" s="361"/>
      <c r="AF74" s="361"/>
      <c r="AG74" s="361"/>
      <c r="AH74" s="361"/>
      <c r="AI74" s="361"/>
      <c r="AJ74" s="361"/>
      <c r="AK74" s="361"/>
      <c r="AL74" s="361"/>
      <c r="AM74" s="361"/>
      <c r="AN74" s="362"/>
      <c r="AO74" s="362"/>
      <c r="AP74" s="362"/>
      <c r="AQ74" s="363"/>
      <c r="AR74" s="363"/>
      <c r="AS74" s="363"/>
      <c r="AT74" s="363"/>
      <c r="AU74" s="363"/>
      <c r="AV74" s="363"/>
      <c r="AW74" s="363"/>
      <c r="AX74" s="363"/>
      <c r="AY74" s="363"/>
      <c r="AZ74" s="363"/>
      <c r="BA74" s="363"/>
      <c r="BB74" s="363"/>
      <c r="BC74" s="363"/>
      <c r="BD74" s="363"/>
    </row>
    <row r="75" spans="1:256">
      <c r="C75" s="363"/>
      <c r="D75" s="363"/>
      <c r="E75" s="363"/>
      <c r="F75" s="363"/>
      <c r="G75" s="363"/>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row>
    <row r="76" spans="1:256">
      <c r="C76" s="363"/>
      <c r="D76" s="363"/>
      <c r="E76" s="363"/>
      <c r="F76" s="363"/>
      <c r="G76" s="363"/>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row>
    <row r="77" spans="1:256">
      <c r="C77" s="363"/>
      <c r="D77" s="363"/>
      <c r="E77" s="363"/>
      <c r="F77" s="363"/>
      <c r="G77" s="363"/>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4"/>
      <c r="AP95" s="364"/>
      <c r="AQ95" s="364"/>
      <c r="AR95" s="364"/>
      <c r="AS95" s="364"/>
      <c r="AT95" s="364"/>
      <c r="AU95" s="364"/>
      <c r="AV95" s="364"/>
      <c r="AW95" s="364"/>
      <c r="AX95" s="364"/>
      <c r="AY95" s="364"/>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4"/>
      <c r="AP96" s="364"/>
      <c r="AQ96" s="364"/>
      <c r="AR96" s="364"/>
      <c r="AS96" s="364"/>
      <c r="AT96" s="364"/>
      <c r="AU96" s="364"/>
      <c r="AV96" s="364"/>
      <c r="AW96" s="364"/>
      <c r="AX96" s="364"/>
      <c r="AY96" s="364"/>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3"/>
      <c r="D120" s="363"/>
      <c r="E120" s="363"/>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4"/>
      <c r="AP120" s="364"/>
      <c r="AQ120" s="364"/>
      <c r="AR120" s="364"/>
      <c r="AS120" s="364"/>
      <c r="AT120" s="364"/>
      <c r="AU120" s="364"/>
      <c r="AV120" s="364"/>
      <c r="AW120" s="364"/>
      <c r="AX120" s="364"/>
      <c r="AY120" s="364"/>
    </row>
    <row r="121" spans="3:51">
      <c r="C121" s="363"/>
      <c r="D121" s="363"/>
      <c r="E121" s="363"/>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4"/>
      <c r="AP121" s="364"/>
      <c r="AQ121" s="364"/>
      <c r="AR121" s="364"/>
      <c r="AS121" s="364"/>
      <c r="AT121" s="364"/>
      <c r="AU121" s="364"/>
      <c r="AV121" s="364"/>
      <c r="AW121" s="364"/>
      <c r="AX121" s="364"/>
      <c r="AY121" s="364"/>
    </row>
    <row r="122" spans="3:51">
      <c r="C122" s="363"/>
      <c r="D122" s="363"/>
      <c r="E122" s="363"/>
      <c r="F122" s="363"/>
      <c r="G122" s="363"/>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4"/>
      <c r="AP122" s="364"/>
      <c r="AQ122" s="364"/>
      <c r="AR122" s="364"/>
      <c r="AS122" s="364"/>
      <c r="AT122" s="364"/>
      <c r="AU122" s="364"/>
      <c r="AV122" s="364"/>
      <c r="AW122" s="364"/>
      <c r="AX122" s="364"/>
      <c r="AY122" s="364"/>
    </row>
    <row r="123" spans="3:51">
      <c r="C123" s="363"/>
      <c r="D123" s="363"/>
      <c r="E123" s="363"/>
      <c r="F123" s="363"/>
      <c r="G123" s="363"/>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4"/>
      <c r="AP123" s="364"/>
      <c r="AQ123" s="364"/>
      <c r="AR123" s="364"/>
      <c r="AS123" s="364"/>
      <c r="AT123" s="364"/>
      <c r="AU123" s="364"/>
      <c r="AV123" s="364"/>
      <c r="AW123" s="364"/>
      <c r="AX123" s="364"/>
      <c r="AY123" s="364"/>
    </row>
    <row r="124" spans="3:51">
      <c r="C124" s="363"/>
      <c r="D124" s="363"/>
      <c r="E124" s="363"/>
      <c r="F124" s="363"/>
      <c r="G124" s="363"/>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4"/>
      <c r="AP124" s="364"/>
      <c r="AQ124" s="364"/>
      <c r="AR124" s="364"/>
      <c r="AS124" s="364"/>
      <c r="AT124" s="364"/>
      <c r="AU124" s="364"/>
      <c r="AV124" s="364"/>
      <c r="AW124" s="364"/>
      <c r="AX124" s="364"/>
      <c r="AY124" s="364"/>
    </row>
    <row r="125" spans="3:51">
      <c r="C125" s="363"/>
      <c r="D125" s="363"/>
      <c r="E125" s="363"/>
      <c r="F125" s="363"/>
      <c r="G125" s="363"/>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4"/>
      <c r="AP125" s="364"/>
      <c r="AQ125" s="364"/>
      <c r="AR125" s="364"/>
      <c r="AS125" s="364"/>
      <c r="AT125" s="364"/>
      <c r="AU125" s="364"/>
      <c r="AV125" s="364"/>
      <c r="AW125" s="364"/>
      <c r="AX125" s="364"/>
      <c r="AY125" s="364"/>
    </row>
    <row r="126" spans="3:51">
      <c r="C126" s="363"/>
      <c r="D126" s="363"/>
      <c r="E126" s="363"/>
      <c r="F126" s="363"/>
      <c r="G126" s="363"/>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4"/>
      <c r="AP126" s="364"/>
      <c r="AQ126" s="364"/>
      <c r="AR126" s="364"/>
      <c r="AS126" s="364"/>
      <c r="AT126" s="364"/>
      <c r="AU126" s="364"/>
      <c r="AV126" s="364"/>
      <c r="AW126" s="364"/>
      <c r="AX126" s="364"/>
      <c r="AY126" s="364"/>
    </row>
    <row r="127" spans="3:51">
      <c r="C127" s="364"/>
      <c r="D127" s="364"/>
      <c r="E127" s="364"/>
      <c r="F127" s="364"/>
      <c r="G127" s="364"/>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row>
    <row r="128" spans="3:51">
      <c r="C128" s="364"/>
      <c r="D128" s="364"/>
      <c r="E128" s="364"/>
      <c r="F128" s="364"/>
      <c r="G128" s="364"/>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C138" s="364"/>
      <c r="D138" s="364"/>
      <c r="E138" s="364"/>
      <c r="F138" s="364"/>
      <c r="G138" s="364"/>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3:51">
      <c r="C139" s="364"/>
      <c r="D139" s="364"/>
      <c r="E139" s="364"/>
      <c r="F139" s="364"/>
      <c r="G139" s="364"/>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row>
    <row r="140" spans="3:51">
      <c r="C140" s="364"/>
      <c r="D140" s="364"/>
      <c r="E140" s="364"/>
      <c r="F140" s="364"/>
      <c r="G140" s="364"/>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4"/>
      <c r="AP140" s="364"/>
      <c r="AQ140" s="364"/>
      <c r="AR140" s="364"/>
      <c r="AS140" s="364"/>
      <c r="AT140" s="364"/>
      <c r="AU140" s="364"/>
      <c r="AV140" s="364"/>
      <c r="AW140" s="364"/>
      <c r="AX140" s="364"/>
      <c r="AY140" s="364"/>
    </row>
    <row r="141" spans="3:51">
      <c r="C141" s="364"/>
      <c r="D141" s="364"/>
      <c r="E141" s="364"/>
      <c r="F141" s="364"/>
      <c r="G141" s="364"/>
      <c r="H141" s="364"/>
      <c r="I141" s="364"/>
      <c r="J141" s="364"/>
      <c r="K141" s="364"/>
      <c r="L141" s="364"/>
      <c r="M141" s="364"/>
      <c r="N141" s="364"/>
      <c r="O141" s="364"/>
      <c r="P141" s="364"/>
      <c r="Q141" s="364"/>
      <c r="R141" s="364"/>
      <c r="S141" s="364"/>
      <c r="T141" s="364"/>
      <c r="U141" s="364"/>
      <c r="V141" s="364"/>
      <c r="W141" s="364"/>
      <c r="X141" s="364"/>
      <c r="Y141" s="364"/>
      <c r="Z141" s="364"/>
      <c r="AA141" s="364"/>
      <c r="AB141" s="364"/>
      <c r="AC141" s="364"/>
      <c r="AD141" s="364"/>
      <c r="AE141" s="364"/>
      <c r="AF141" s="364"/>
      <c r="AG141" s="364"/>
      <c r="AH141" s="364"/>
      <c r="AI141" s="364"/>
      <c r="AJ141" s="364"/>
      <c r="AK141" s="364"/>
      <c r="AL141" s="364"/>
      <c r="AM141" s="364"/>
      <c r="AN141" s="364"/>
      <c r="AO141" s="364"/>
      <c r="AP141" s="364"/>
      <c r="AQ141" s="364"/>
      <c r="AR141" s="364"/>
      <c r="AS141" s="364"/>
      <c r="AT141" s="364"/>
      <c r="AU141" s="364"/>
      <c r="AV141" s="364"/>
      <c r="AW141" s="364"/>
      <c r="AX141" s="364"/>
      <c r="AY141" s="364"/>
    </row>
    <row r="142" spans="3:51">
      <c r="C142" s="364"/>
      <c r="D142" s="364"/>
      <c r="E142" s="364"/>
      <c r="F142" s="364"/>
      <c r="G142" s="364"/>
      <c r="H142" s="364"/>
      <c r="I142" s="364"/>
      <c r="J142" s="364"/>
      <c r="K142" s="364"/>
      <c r="L142" s="364"/>
      <c r="M142" s="364"/>
      <c r="N142" s="364"/>
      <c r="O142" s="364"/>
      <c r="P142" s="364"/>
      <c r="Q142" s="364"/>
      <c r="R142" s="364"/>
      <c r="S142" s="364"/>
      <c r="T142" s="364"/>
      <c r="U142" s="364"/>
      <c r="V142" s="364"/>
      <c r="W142" s="364"/>
      <c r="X142" s="364"/>
      <c r="Y142" s="364"/>
      <c r="Z142" s="364"/>
      <c r="AA142" s="364"/>
      <c r="AB142" s="364"/>
      <c r="AC142" s="364"/>
      <c r="AD142" s="364"/>
      <c r="AE142" s="364"/>
      <c r="AF142" s="364"/>
      <c r="AG142" s="364"/>
      <c r="AH142" s="364"/>
      <c r="AI142" s="364"/>
      <c r="AJ142" s="364"/>
      <c r="AK142" s="364"/>
      <c r="AL142" s="364"/>
      <c r="AM142" s="364"/>
      <c r="AN142" s="364"/>
      <c r="AO142" s="364"/>
      <c r="AP142" s="364"/>
      <c r="AQ142" s="364"/>
      <c r="AR142" s="364"/>
      <c r="AS142" s="364"/>
      <c r="AT142" s="364"/>
      <c r="AU142" s="364"/>
      <c r="AV142" s="364"/>
      <c r="AW142" s="364"/>
      <c r="AX142" s="364"/>
      <c r="AY142" s="364"/>
    </row>
    <row r="143" spans="3:51">
      <c r="C143" s="364"/>
      <c r="D143" s="364"/>
      <c r="E143" s="364"/>
      <c r="F143" s="364"/>
      <c r="G143" s="364"/>
      <c r="H143" s="364"/>
      <c r="I143" s="364"/>
      <c r="J143" s="364"/>
      <c r="K143" s="364"/>
      <c r="L143" s="364"/>
      <c r="M143" s="364"/>
      <c r="N143" s="364"/>
      <c r="O143" s="364"/>
      <c r="P143" s="364"/>
      <c r="Q143" s="364"/>
      <c r="R143" s="364"/>
      <c r="S143" s="364"/>
      <c r="T143" s="364"/>
      <c r="U143" s="364"/>
      <c r="V143" s="364"/>
      <c r="W143" s="364"/>
      <c r="X143" s="364"/>
      <c r="Y143" s="364"/>
      <c r="Z143" s="364"/>
      <c r="AA143" s="364"/>
      <c r="AB143" s="364"/>
      <c r="AC143" s="364"/>
      <c r="AD143" s="364"/>
      <c r="AE143" s="364"/>
      <c r="AF143" s="364"/>
      <c r="AG143" s="364"/>
      <c r="AH143" s="364"/>
      <c r="AI143" s="364"/>
      <c r="AJ143" s="364"/>
      <c r="AK143" s="364"/>
      <c r="AL143" s="364"/>
      <c r="AM143" s="364"/>
      <c r="AN143" s="364"/>
      <c r="AO143" s="364"/>
      <c r="AP143" s="364"/>
      <c r="AQ143" s="364"/>
      <c r="AR143" s="364"/>
      <c r="AS143" s="364"/>
      <c r="AT143" s="364"/>
      <c r="AU143" s="364"/>
      <c r="AV143" s="364"/>
      <c r="AW143" s="364"/>
      <c r="AX143" s="364"/>
      <c r="AY143" s="364"/>
    </row>
    <row r="144" spans="3:51">
      <c r="C144" s="364"/>
      <c r="D144" s="364"/>
      <c r="E144" s="364"/>
      <c r="F144" s="364"/>
      <c r="G144" s="364"/>
      <c r="H144" s="364"/>
      <c r="I144" s="364"/>
      <c r="J144" s="364"/>
      <c r="K144" s="364"/>
      <c r="L144" s="364"/>
      <c r="M144" s="364"/>
      <c r="N144" s="364"/>
      <c r="O144" s="364"/>
      <c r="P144" s="364"/>
      <c r="Q144" s="364"/>
      <c r="R144" s="364"/>
      <c r="S144" s="364"/>
      <c r="T144" s="364"/>
      <c r="U144" s="364"/>
      <c r="V144" s="364"/>
      <c r="W144" s="364"/>
      <c r="X144" s="364"/>
      <c r="Y144" s="364"/>
      <c r="Z144" s="364"/>
      <c r="AA144" s="364"/>
      <c r="AB144" s="364"/>
      <c r="AC144" s="364"/>
      <c r="AD144" s="364"/>
      <c r="AE144" s="364"/>
      <c r="AF144" s="364"/>
      <c r="AG144" s="364"/>
      <c r="AH144" s="364"/>
      <c r="AI144" s="364"/>
      <c r="AJ144" s="364"/>
      <c r="AK144" s="364"/>
      <c r="AL144" s="364"/>
      <c r="AM144" s="364"/>
      <c r="AN144" s="364"/>
      <c r="AO144" s="364"/>
      <c r="AP144" s="364"/>
      <c r="AQ144" s="364"/>
      <c r="AR144" s="364"/>
      <c r="AS144" s="364"/>
      <c r="AT144" s="364"/>
      <c r="AU144" s="364"/>
      <c r="AV144" s="364"/>
      <c r="AW144" s="364"/>
      <c r="AX144" s="364"/>
      <c r="AY144" s="364"/>
    </row>
    <row r="145" spans="41:51">
      <c r="AO145" s="364"/>
      <c r="AP145" s="364"/>
      <c r="AQ145" s="364"/>
      <c r="AR145" s="364"/>
      <c r="AS145" s="364"/>
      <c r="AT145" s="364"/>
      <c r="AU145" s="364"/>
      <c r="AV145" s="364"/>
      <c r="AW145" s="364"/>
      <c r="AX145" s="364"/>
      <c r="AY145" s="364"/>
    </row>
    <row r="146" spans="41:51">
      <c r="AO146" s="364"/>
      <c r="AP146" s="364"/>
      <c r="AQ146" s="364"/>
      <c r="AR146" s="364"/>
      <c r="AS146" s="364"/>
      <c r="AT146" s="364"/>
      <c r="AU146" s="364"/>
      <c r="AV146" s="364"/>
      <c r="AW146" s="364"/>
      <c r="AX146" s="364"/>
      <c r="AY146" s="364"/>
    </row>
    <row r="147" spans="41:51">
      <c r="AO147" s="364"/>
      <c r="AP147" s="364"/>
      <c r="AQ147" s="364"/>
      <c r="AR147" s="364"/>
      <c r="AS147" s="364"/>
      <c r="AT147" s="364"/>
      <c r="AU147" s="364"/>
      <c r="AV147" s="364"/>
      <c r="AW147" s="364"/>
      <c r="AX147" s="364"/>
      <c r="AY147" s="364"/>
    </row>
    <row r="148" spans="41:51">
      <c r="AO148" s="364"/>
      <c r="AP148" s="364"/>
      <c r="AQ148" s="364"/>
      <c r="AR148" s="364"/>
      <c r="AS148" s="364"/>
      <c r="AT148" s="364"/>
      <c r="AU148" s="364"/>
      <c r="AV148" s="364"/>
      <c r="AW148" s="364"/>
      <c r="AX148" s="364"/>
      <c r="AY148" s="364"/>
    </row>
    <row r="149" spans="41:51">
      <c r="AO149" s="364"/>
      <c r="AP149" s="364"/>
      <c r="AQ149" s="364"/>
      <c r="AR149" s="364"/>
      <c r="AS149" s="364"/>
      <c r="AT149" s="364"/>
      <c r="AU149" s="364"/>
      <c r="AV149" s="364"/>
      <c r="AW149" s="364"/>
      <c r="AX149" s="364"/>
      <c r="AY149" s="364"/>
    </row>
    <row r="150" spans="41:51">
      <c r="AO150" s="364"/>
      <c r="AP150" s="364"/>
      <c r="AQ150" s="364"/>
      <c r="AR150" s="364"/>
      <c r="AS150" s="364"/>
      <c r="AT150" s="364"/>
      <c r="AU150" s="364"/>
      <c r="AV150" s="364"/>
      <c r="AW150" s="364"/>
      <c r="AX150" s="364"/>
      <c r="AY150" s="364"/>
    </row>
    <row r="151" spans="41:51">
      <c r="AO151" s="364"/>
      <c r="AP151" s="364"/>
      <c r="AQ151" s="364"/>
      <c r="AR151" s="364"/>
      <c r="AS151" s="364"/>
      <c r="AT151" s="364"/>
      <c r="AU151" s="364"/>
      <c r="AV151" s="364"/>
      <c r="AW151" s="364"/>
      <c r="AX151" s="364"/>
      <c r="AY151" s="364"/>
    </row>
    <row r="152" spans="41:51">
      <c r="AO152" s="364"/>
      <c r="AP152" s="364"/>
      <c r="AQ152" s="364"/>
      <c r="AR152" s="364"/>
      <c r="AS152" s="364"/>
      <c r="AT152" s="364"/>
      <c r="AU152" s="364"/>
      <c r="AV152" s="364"/>
      <c r="AW152" s="364"/>
      <c r="AX152" s="364"/>
      <c r="AY152" s="364"/>
    </row>
    <row r="153" spans="41:51">
      <c r="AO153" s="364"/>
      <c r="AP153" s="364"/>
      <c r="AQ153" s="364"/>
      <c r="AR153" s="364"/>
      <c r="AS153" s="364"/>
      <c r="AT153" s="364"/>
      <c r="AU153" s="364"/>
      <c r="AV153" s="364"/>
      <c r="AW153" s="364"/>
      <c r="AX153" s="364"/>
      <c r="AY153" s="364"/>
    </row>
    <row r="154" spans="41:51">
      <c r="AO154" s="364"/>
      <c r="AP154" s="364"/>
      <c r="AQ154" s="364"/>
      <c r="AR154" s="364"/>
      <c r="AS154" s="364"/>
      <c r="AT154" s="364"/>
      <c r="AU154" s="364"/>
      <c r="AV154" s="364"/>
      <c r="AW154" s="364"/>
      <c r="AX154" s="364"/>
      <c r="AY154" s="364"/>
    </row>
    <row r="155" spans="41:51">
      <c r="AO155" s="364"/>
      <c r="AP155" s="364"/>
      <c r="AQ155" s="364"/>
      <c r="AR155" s="364"/>
      <c r="AS155" s="364"/>
      <c r="AT155" s="364"/>
      <c r="AU155" s="364"/>
      <c r="AV155" s="364"/>
      <c r="AW155" s="364"/>
      <c r="AX155" s="364"/>
      <c r="AY155" s="364"/>
    </row>
    <row r="156" spans="41:51">
      <c r="AO156" s="364"/>
      <c r="AP156" s="364"/>
      <c r="AQ156" s="364"/>
      <c r="AR156" s="364"/>
      <c r="AS156" s="364"/>
      <c r="AT156" s="364"/>
      <c r="AU156" s="364"/>
      <c r="AV156" s="364"/>
      <c r="AW156" s="364"/>
      <c r="AX156" s="364"/>
      <c r="AY156" s="364"/>
    </row>
    <row r="157" spans="41:51">
      <c r="AO157" s="364"/>
      <c r="AP157" s="364"/>
      <c r="AQ157" s="364"/>
      <c r="AR157" s="364"/>
      <c r="AS157" s="364"/>
      <c r="AT157" s="364"/>
      <c r="AU157" s="364"/>
      <c r="AV157" s="364"/>
      <c r="AW157" s="364"/>
      <c r="AX157" s="364"/>
      <c r="AY157" s="364"/>
    </row>
    <row r="158" spans="41:51">
      <c r="AO158" s="364"/>
      <c r="AP158" s="364"/>
      <c r="AQ158" s="364"/>
      <c r="AR158" s="364"/>
      <c r="AS158" s="364"/>
      <c r="AT158" s="364"/>
      <c r="AU158" s="364"/>
      <c r="AV158" s="364"/>
      <c r="AW158" s="364"/>
      <c r="AX158" s="364"/>
      <c r="AY158" s="364"/>
    </row>
    <row r="159" spans="41:51">
      <c r="AO159" s="364"/>
      <c r="AP159" s="364"/>
      <c r="AQ159" s="364"/>
      <c r="AR159" s="364"/>
      <c r="AS159" s="364"/>
      <c r="AT159" s="364"/>
      <c r="AU159" s="364"/>
      <c r="AV159" s="364"/>
      <c r="AW159" s="364"/>
      <c r="AX159" s="364"/>
      <c r="AY159" s="364"/>
    </row>
    <row r="160" spans="41: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row r="333" spans="41:51">
      <c r="AO333" s="364"/>
      <c r="AP333" s="364"/>
      <c r="AQ333" s="364"/>
      <c r="AR333" s="364"/>
      <c r="AS333" s="364"/>
      <c r="AT333" s="364"/>
      <c r="AU333" s="364"/>
      <c r="AV333" s="364"/>
      <c r="AW333" s="364"/>
      <c r="AX333" s="364"/>
      <c r="AY333" s="364"/>
    </row>
    <row r="334" spans="41:51">
      <c r="AO334" s="364"/>
      <c r="AP334" s="364"/>
      <c r="AQ334" s="364"/>
      <c r="AR334" s="364"/>
      <c r="AS334" s="364"/>
      <c r="AT334" s="364"/>
      <c r="AU334" s="364"/>
      <c r="AV334" s="364"/>
      <c r="AW334" s="364"/>
      <c r="AX334" s="364"/>
      <c r="AY334" s="364"/>
    </row>
    <row r="335" spans="41:51">
      <c r="AO335" s="364"/>
      <c r="AP335" s="364"/>
      <c r="AQ335" s="364"/>
      <c r="AR335" s="364"/>
      <c r="AS335" s="364"/>
      <c r="AT335" s="364"/>
      <c r="AU335" s="364"/>
      <c r="AV335" s="364"/>
      <c r="AW335" s="364"/>
      <c r="AX335" s="364"/>
      <c r="AY335" s="364"/>
    </row>
    <row r="336" spans="41:51">
      <c r="AO336" s="364"/>
      <c r="AP336" s="364"/>
      <c r="AQ336" s="364"/>
      <c r="AR336" s="364"/>
      <c r="AS336" s="364"/>
      <c r="AT336" s="364"/>
      <c r="AU336" s="364"/>
      <c r="AV336" s="364"/>
      <c r="AW336" s="364"/>
      <c r="AX336" s="364"/>
      <c r="AY336" s="364"/>
    </row>
    <row r="337" spans="41:51">
      <c r="AO337" s="364"/>
      <c r="AP337" s="364"/>
      <c r="AQ337" s="364"/>
      <c r="AR337" s="364"/>
      <c r="AS337" s="364"/>
      <c r="AT337" s="364"/>
      <c r="AU337" s="364"/>
      <c r="AV337" s="364"/>
      <c r="AW337" s="364"/>
      <c r="AX337" s="364"/>
      <c r="AY337" s="364"/>
    </row>
    <row r="338" spans="41:51">
      <c r="AO338" s="364"/>
      <c r="AP338" s="364"/>
      <c r="AQ338" s="364"/>
      <c r="AR338" s="364"/>
      <c r="AS338" s="364"/>
      <c r="AT338" s="364"/>
      <c r="AU338" s="364"/>
      <c r="AV338" s="364"/>
      <c r="AW338" s="364"/>
      <c r="AX338" s="364"/>
      <c r="AY338" s="364"/>
    </row>
    <row r="339" spans="41:51">
      <c r="AO339" s="364"/>
      <c r="AP339" s="364"/>
      <c r="AQ339" s="364"/>
      <c r="AR339" s="364"/>
      <c r="AS339" s="364"/>
      <c r="AT339" s="364"/>
      <c r="AU339" s="364"/>
      <c r="AV339" s="364"/>
      <c r="AW339" s="364"/>
      <c r="AX339" s="364"/>
      <c r="AY339" s="364"/>
    </row>
  </sheetData>
  <mergeCells count="134">
    <mergeCell ref="Y59:Z59"/>
    <mergeCell ref="AA59:AB59"/>
    <mergeCell ref="AC59:AG59"/>
    <mergeCell ref="AH59:AI59"/>
    <mergeCell ref="AJ57:AN57"/>
    <mergeCell ref="C58:U58"/>
    <mergeCell ref="V58:X58"/>
    <mergeCell ref="Y58:Z58"/>
    <mergeCell ref="AA58:AB58"/>
    <mergeCell ref="AC58:AG58"/>
    <mergeCell ref="IP72:IU72"/>
    <mergeCell ref="C73:G73"/>
    <mergeCell ref="Y49:Z49"/>
    <mergeCell ref="AA49:AB49"/>
    <mergeCell ref="AC49:AG49"/>
    <mergeCell ref="AH49:AI49"/>
    <mergeCell ref="AJ49:AN49"/>
    <mergeCell ref="C62:D70"/>
    <mergeCell ref="C49:T49"/>
    <mergeCell ref="AH58:AI58"/>
    <mergeCell ref="AJ58:AN58"/>
    <mergeCell ref="C57:U57"/>
    <mergeCell ref="V57:X57"/>
    <mergeCell ref="Y57:Z57"/>
    <mergeCell ref="AA57:AB57"/>
    <mergeCell ref="AC57:AG57"/>
    <mergeCell ref="AH57:AI57"/>
    <mergeCell ref="C55:AN55"/>
    <mergeCell ref="C56:U56"/>
    <mergeCell ref="V56:X56"/>
    <mergeCell ref="Y56:Z56"/>
    <mergeCell ref="AA56:AB56"/>
    <mergeCell ref="AC56:AG56"/>
    <mergeCell ref="AH56:AI56"/>
    <mergeCell ref="C52:F52"/>
    <mergeCell ref="G52:H52"/>
    <mergeCell ref="I52:M52"/>
    <mergeCell ref="N52:O52"/>
    <mergeCell ref="P52:T52"/>
    <mergeCell ref="W49:X49"/>
    <mergeCell ref="W51:AN51"/>
    <mergeCell ref="W52:Z52"/>
    <mergeCell ref="C72:G72"/>
    <mergeCell ref="AJ56:AN56"/>
    <mergeCell ref="AA52:AB52"/>
    <mergeCell ref="AC52:AG52"/>
    <mergeCell ref="AH52:AI52"/>
    <mergeCell ref="AJ52:AN52"/>
    <mergeCell ref="AJ59:AN59"/>
    <mergeCell ref="C60:U60"/>
    <mergeCell ref="V60:X60"/>
    <mergeCell ref="Y60:Z60"/>
    <mergeCell ref="AA60:AB60"/>
    <mergeCell ref="AC60:AG60"/>
    <mergeCell ref="AH60:AI60"/>
    <mergeCell ref="AJ60:AN60"/>
    <mergeCell ref="C59:U59"/>
    <mergeCell ref="V59:X59"/>
    <mergeCell ref="C51:F51"/>
    <mergeCell ref="G51:H51"/>
    <mergeCell ref="I51:M51"/>
    <mergeCell ref="N51:O51"/>
    <mergeCell ref="P51:T51"/>
    <mergeCell ref="W48:X48"/>
    <mergeCell ref="Y48:Z48"/>
    <mergeCell ref="AA48:AB48"/>
    <mergeCell ref="AC48:AG48"/>
    <mergeCell ref="W46:AN46"/>
    <mergeCell ref="C50:F50"/>
    <mergeCell ref="G50:H50"/>
    <mergeCell ref="I50:M50"/>
    <mergeCell ref="N50:O50"/>
    <mergeCell ref="P50:T50"/>
    <mergeCell ref="W47:X47"/>
    <mergeCell ref="Y47:Z47"/>
    <mergeCell ref="AA47:AB47"/>
    <mergeCell ref="C46:T46"/>
    <mergeCell ref="AJ47:AN47"/>
    <mergeCell ref="AC47:AG47"/>
    <mergeCell ref="AH47:AI47"/>
    <mergeCell ref="C47:F47"/>
    <mergeCell ref="G47:H47"/>
    <mergeCell ref="N47:O47"/>
    <mergeCell ref="P47:T47"/>
    <mergeCell ref="I47:M47"/>
    <mergeCell ref="AH48:AI48"/>
    <mergeCell ref="AJ48:AN48"/>
    <mergeCell ref="C42:T42"/>
    <mergeCell ref="AA42:AH42"/>
    <mergeCell ref="N43:U43"/>
    <mergeCell ref="AA43:AH43"/>
    <mergeCell ref="N44:U44"/>
    <mergeCell ref="AA44:AH44"/>
    <mergeCell ref="AA36:AG36"/>
    <mergeCell ref="AA37:AG37"/>
    <mergeCell ref="AA38:AG38"/>
    <mergeCell ref="AA39:AG39"/>
    <mergeCell ref="AA40:AG40"/>
    <mergeCell ref="AA41:AG41"/>
    <mergeCell ref="I30:Q30"/>
    <mergeCell ref="I31:Q31"/>
    <mergeCell ref="C33:T33"/>
    <mergeCell ref="W33:AN33"/>
    <mergeCell ref="AA34:AG34"/>
    <mergeCell ref="AA35:AG35"/>
    <mergeCell ref="C24:F24"/>
    <mergeCell ref="H24:T24"/>
    <mergeCell ref="AF24:AN25"/>
    <mergeCell ref="AF27:AH29"/>
    <mergeCell ref="AI27:AK29"/>
    <mergeCell ref="AL27:AN29"/>
    <mergeCell ref="C29:K29"/>
    <mergeCell ref="C22:F22"/>
    <mergeCell ref="H22:T22"/>
    <mergeCell ref="AA22:AN22"/>
    <mergeCell ref="C23:F23"/>
    <mergeCell ref="H23:T23"/>
    <mergeCell ref="AA23:AN23"/>
    <mergeCell ref="AA14:AN14"/>
    <mergeCell ref="AA15:AN16"/>
    <mergeCell ref="C16:D20"/>
    <mergeCell ref="E16:T20"/>
    <mergeCell ref="AA17:AN18"/>
    <mergeCell ref="AA19:AN19"/>
    <mergeCell ref="AA20:AN21"/>
    <mergeCell ref="AA11:AN11"/>
    <mergeCell ref="AA12:AN12"/>
    <mergeCell ref="AA13:AN13"/>
    <mergeCell ref="AI3:AO3"/>
    <mergeCell ref="B5:AO5"/>
    <mergeCell ref="AG6:AN6"/>
    <mergeCell ref="AG7:AN7"/>
    <mergeCell ref="AG8:AN8"/>
    <mergeCell ref="AG9:AN9"/>
  </mergeCells>
  <phoneticPr fontId="32"/>
  <conditionalFormatting sqref="O11">
    <cfRule type="expression" dxfId="443" priority="62" stopIfTrue="1">
      <formula>LENB($C$10)&gt;25</formula>
    </cfRule>
    <cfRule type="expression" dxfId="442" priority="63" stopIfTrue="1">
      <formula>LENB($C$10)&lt;26</formula>
    </cfRule>
    <cfRule type="expression" dxfId="441" priority="64" stopIfTrue="1">
      <formula>$C$10=""</formula>
    </cfRule>
  </conditionalFormatting>
  <conditionalFormatting sqref="P11">
    <cfRule type="expression" dxfId="440" priority="59" stopIfTrue="1">
      <formula>LENB($C$10)&gt;27</formula>
    </cfRule>
    <cfRule type="expression" dxfId="439" priority="60" stopIfTrue="1">
      <formula>LENB($C$10)&lt;28</formula>
    </cfRule>
    <cfRule type="expression" dxfId="438" priority="61" stopIfTrue="1">
      <formula>$C$10=""</formula>
    </cfRule>
  </conditionalFormatting>
  <conditionalFormatting sqref="Q11">
    <cfRule type="expression" dxfId="437" priority="56" stopIfTrue="1">
      <formula>LENB($C$10)&gt;29</formula>
    </cfRule>
    <cfRule type="expression" dxfId="436" priority="57" stopIfTrue="1">
      <formula>LENB($C$10)&lt;30</formula>
    </cfRule>
    <cfRule type="expression" dxfId="435" priority="58" stopIfTrue="1">
      <formula>$C$10=""</formula>
    </cfRule>
  </conditionalFormatting>
  <conditionalFormatting sqref="R11">
    <cfRule type="expression" dxfId="434" priority="53" stopIfTrue="1">
      <formula>LENB($C$10)&gt;31</formula>
    </cfRule>
    <cfRule type="expression" dxfId="433" priority="54" stopIfTrue="1">
      <formula>LENB($C$10)&lt;32</formula>
    </cfRule>
    <cfRule type="expression" dxfId="432" priority="55" stopIfTrue="1">
      <formula>$C$10=""</formula>
    </cfRule>
  </conditionalFormatting>
  <conditionalFormatting sqref="S11">
    <cfRule type="expression" dxfId="431" priority="50" stopIfTrue="1">
      <formula>LENB($C$10)&gt;33</formula>
    </cfRule>
    <cfRule type="expression" dxfId="430" priority="51" stopIfTrue="1">
      <formula>LENB($C$10)&lt;34</formula>
    </cfRule>
    <cfRule type="expression" dxfId="429" priority="52" stopIfTrue="1">
      <formula>$C$10=""</formula>
    </cfRule>
  </conditionalFormatting>
  <conditionalFormatting sqref="T11">
    <cfRule type="expression" dxfId="428" priority="47" stopIfTrue="1">
      <formula>LENB($C$10)&gt;35</formula>
    </cfRule>
    <cfRule type="expression" dxfId="427" priority="48" stopIfTrue="1">
      <formula>LENB($C$10)&lt;36</formula>
    </cfRule>
    <cfRule type="expression" dxfId="426" priority="49" stopIfTrue="1">
      <formula>$C$10=""</formula>
    </cfRule>
  </conditionalFormatting>
  <conditionalFormatting sqref="U11:V11">
    <cfRule type="expression" dxfId="425" priority="44" stopIfTrue="1">
      <formula>LENB($C$10)&gt;37</formula>
    </cfRule>
    <cfRule type="expression" dxfId="424" priority="45" stopIfTrue="1">
      <formula>LENB($C$10)&lt;38</formula>
    </cfRule>
    <cfRule type="expression" dxfId="423" priority="46" stopIfTrue="1">
      <formula>$C$10=""</formula>
    </cfRule>
  </conditionalFormatting>
  <conditionalFormatting sqref="W11">
    <cfRule type="expression" dxfId="422" priority="41" stopIfTrue="1">
      <formula>LENB($C$10)&gt;39</formula>
    </cfRule>
    <cfRule type="expression" dxfId="421" priority="42" stopIfTrue="1">
      <formula>LENB($C$10)&lt;40</formula>
    </cfRule>
    <cfRule type="expression" dxfId="420" priority="43" stopIfTrue="1">
      <formula>$C$10=""</formula>
    </cfRule>
  </conditionalFormatting>
  <conditionalFormatting sqref="X11">
    <cfRule type="expression" dxfId="419" priority="38" stopIfTrue="1">
      <formula>LENB($C$10)&gt;41</formula>
    </cfRule>
    <cfRule type="expression" dxfId="418" priority="39" stopIfTrue="1">
      <formula>LENB($C$10)&lt;42</formula>
    </cfRule>
    <cfRule type="expression" dxfId="417" priority="40" stopIfTrue="1">
      <formula>$C$10=""</formula>
    </cfRule>
  </conditionalFormatting>
  <conditionalFormatting sqref="Y11">
    <cfRule type="expression" dxfId="416" priority="35" stopIfTrue="1">
      <formula>LENB($C$10)&gt;43</formula>
    </cfRule>
    <cfRule type="expression" dxfId="415" priority="36" stopIfTrue="1">
      <formula>LENB($C$10)&lt;44</formula>
    </cfRule>
    <cfRule type="expression" dxfId="414" priority="37" stopIfTrue="1">
      <formula>$C$10=""</formula>
    </cfRule>
  </conditionalFormatting>
  <conditionalFormatting sqref="H52 C50:H50 C51:G52 C47:H47 N47:T47 I50:T52">
    <cfRule type="expression" dxfId="413" priority="34" stopIfTrue="1">
      <formula>$IU$2=2</formula>
    </cfRule>
  </conditionalFormatting>
  <conditionalFormatting sqref="C49:T49 C46:T46">
    <cfRule type="expression" dxfId="412" priority="33" stopIfTrue="1">
      <formula>$IU$2=2</formula>
    </cfRule>
  </conditionalFormatting>
  <conditionalFormatting sqref="W47:AN49">
    <cfRule type="expression" dxfId="411" priority="32" stopIfTrue="1">
      <formula>$IU$3=2</formula>
    </cfRule>
  </conditionalFormatting>
  <conditionalFormatting sqref="W46:AN46">
    <cfRule type="expression" dxfId="410" priority="31" stopIfTrue="1">
      <formula>$IU$3=2</formula>
    </cfRule>
  </conditionalFormatting>
  <conditionalFormatting sqref="K11">
    <cfRule type="expression" dxfId="409" priority="27" stopIfTrue="1">
      <formula>LENB($C$10)&gt;17</formula>
    </cfRule>
    <cfRule type="expression" dxfId="408" priority="28" stopIfTrue="1">
      <formula>LENB($C$10)&lt;18</formula>
    </cfRule>
    <cfRule type="expression" dxfId="407" priority="29" stopIfTrue="1">
      <formula>$C$10=""</formula>
    </cfRule>
  </conditionalFormatting>
  <conditionalFormatting sqref="L11">
    <cfRule type="expression" dxfId="406" priority="24" stopIfTrue="1">
      <formula>LENB($C$10)&gt;19</formula>
    </cfRule>
    <cfRule type="expression" dxfId="405" priority="25" stopIfTrue="1">
      <formula>LENB($C$10)&lt;20</formula>
    </cfRule>
    <cfRule type="expression" dxfId="404" priority="26" stopIfTrue="1">
      <formula>$C$10=""</formula>
    </cfRule>
  </conditionalFormatting>
  <conditionalFormatting sqref="M11">
    <cfRule type="expression" dxfId="403" priority="21" stopIfTrue="1">
      <formula>LENB($C$10)&gt;21</formula>
    </cfRule>
    <cfRule type="expression" dxfId="402" priority="22" stopIfTrue="1">
      <formula>LENB($C$10)&lt;22</formula>
    </cfRule>
    <cfRule type="expression" dxfId="401" priority="23" stopIfTrue="1">
      <formula>$C$10=""</formula>
    </cfRule>
  </conditionalFormatting>
  <conditionalFormatting sqref="N11">
    <cfRule type="expression" dxfId="400" priority="18" stopIfTrue="1">
      <formula>LENB($C$10)&gt;23</formula>
    </cfRule>
    <cfRule type="expression" dxfId="399" priority="19" stopIfTrue="1">
      <formula>LENB($C$10)&lt;24</formula>
    </cfRule>
    <cfRule type="expression" dxfId="398" priority="20" stopIfTrue="1">
      <formula>$C$10=""</formula>
    </cfRule>
  </conditionalFormatting>
  <conditionalFormatting sqref="Z11">
    <cfRule type="expression" dxfId="397" priority="15" stopIfTrue="1">
      <formula>LENB($C$10)&gt;45</formula>
    </cfRule>
    <cfRule type="expression" dxfId="396" priority="16" stopIfTrue="1">
      <formula>LENB($C$10)&lt;46</formula>
    </cfRule>
    <cfRule type="expression" dxfId="395" priority="17" stopIfTrue="1">
      <formula>$C$10=""</formula>
    </cfRule>
  </conditionalFormatting>
  <conditionalFormatting sqref="J11">
    <cfRule type="expression" dxfId="394" priority="12" stopIfTrue="1">
      <formula>LENB($C$10)&gt;15</formula>
    </cfRule>
    <cfRule type="expression" dxfId="393" priority="13" stopIfTrue="1">
      <formula>LENB($C$10)&lt;16</formula>
    </cfRule>
    <cfRule type="expression" dxfId="392" priority="14" stopIfTrue="1">
      <formula>$C$10=""</formula>
    </cfRule>
  </conditionalFormatting>
  <conditionalFormatting sqref="AF27:AN29">
    <cfRule type="expression" dxfId="391" priority="10" stopIfTrue="1">
      <formula>$IU$1=2</formula>
    </cfRule>
    <cfRule type="expression" dxfId="390" priority="11" stopIfTrue="1">
      <formula>$IU$1=1</formula>
    </cfRule>
  </conditionalFormatting>
  <conditionalFormatting sqref="C47:H47 N47:T47">
    <cfRule type="expression" dxfId="389" priority="6" stopIfTrue="1">
      <formula>$IU$2=2</formula>
    </cfRule>
  </conditionalFormatting>
  <conditionalFormatting sqref="C47:H47">
    <cfRule type="expression" dxfId="388" priority="5" stopIfTrue="1">
      <formula>$IU$2=2</formula>
    </cfRule>
  </conditionalFormatting>
  <conditionalFormatting sqref="W52:AB52 AH52:AN52">
    <cfRule type="expression" dxfId="387" priority="4" stopIfTrue="1">
      <formula>$IU$2=2</formula>
    </cfRule>
  </conditionalFormatting>
  <conditionalFormatting sqref="W51:AN51">
    <cfRule type="expression" dxfId="386" priority="3" stopIfTrue="1">
      <formula>$IU$2=2</formula>
    </cfRule>
  </conditionalFormatting>
  <conditionalFormatting sqref="W52:AB52 AH52:AN52">
    <cfRule type="expression" dxfId="385" priority="2" stopIfTrue="1">
      <formula>$IU$2=2</formula>
    </cfRule>
  </conditionalFormatting>
  <conditionalFormatting sqref="W52:AB52">
    <cfRule type="expression" dxfId="384" priority="1"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7"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1">
    <pageSetUpPr fitToPage="1"/>
  </sheetPr>
  <dimension ref="A1:IV335"/>
  <sheetViews>
    <sheetView showGridLines="0" showZeros="0" zoomScaleNormal="100" zoomScaleSheetLayoutView="75" workbookViewId="0">
      <pane ySplit="3" topLeftCell="A37" activePane="bottomLeft" state="frozen"/>
      <selection activeCell="BU100" sqref="BU100"/>
      <selection pane="bottomLeft" activeCell="H25" sqref="H25"/>
    </sheetView>
  </sheetViews>
  <sheetFormatPr defaultColWidth="0" defaultRowHeight="13.5"/>
  <cols>
    <col min="1" max="1" width="2.625" style="359" customWidth="1"/>
    <col min="2" max="2" width="1.625" style="359" customWidth="1"/>
    <col min="3" max="20" width="3.375" style="359" customWidth="1"/>
    <col min="21" max="22" width="1.125" style="359" customWidth="1"/>
    <col min="23" max="28" width="2.625" style="359" customWidth="1"/>
    <col min="29" max="29" width="3.375" style="359" customWidth="1"/>
    <col min="30" max="33" width="3.75" style="359" customWidth="1"/>
    <col min="34" max="35" width="2.625" style="359" customWidth="1"/>
    <col min="36" max="39" width="3.75" style="359" customWidth="1"/>
    <col min="40" max="40" width="3.375" style="359" customWidth="1"/>
    <col min="41" max="41" width="1.625" style="359" customWidth="1"/>
    <col min="42" max="42" width="2.625" style="359" customWidth="1"/>
    <col min="43" max="46" width="9" style="359" customWidth="1"/>
    <col min="47" max="47" width="9.75" style="359" bestFit="1" customWidth="1"/>
    <col min="48" max="246" width="9"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★マスタシート!$CV$15</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9"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9" customHeight="1">
      <c r="A8" s="361"/>
      <c r="B8" s="366"/>
      <c r="C8" s="365"/>
      <c r="D8" s="365"/>
      <c r="E8" s="365"/>
      <c r="F8" s="365"/>
      <c r="G8" s="97"/>
      <c r="H8" s="97"/>
      <c r="I8" s="365"/>
      <c r="J8" s="365"/>
      <c r="K8" s="365"/>
      <c r="L8" s="365"/>
      <c r="M8" s="365"/>
      <c r="N8" s="365"/>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5.75" customHeight="1">
      <c r="A9" s="361"/>
      <c r="B9" s="366"/>
      <c r="C9" s="365"/>
      <c r="D9" s="365"/>
      <c r="E9" s="365"/>
      <c r="F9" s="365"/>
      <c r="G9" s="97"/>
      <c r="H9" s="97"/>
      <c r="I9" s="365"/>
      <c r="J9" s="365"/>
      <c r="K9" s="365"/>
      <c r="L9" s="365"/>
      <c r="M9" s="369"/>
      <c r="N9" s="369"/>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967</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967</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4.25">
      <c r="A26" s="116"/>
      <c r="B26" s="117"/>
      <c r="E26" s="138"/>
      <c r="G26" s="115"/>
      <c r="H26" s="115"/>
      <c r="I26" s="137"/>
      <c r="J26" s="137"/>
      <c r="K26" s="113"/>
      <c r="L26" s="103"/>
      <c r="M26" s="103"/>
      <c r="N26" s="135"/>
      <c r="O26" s="135"/>
      <c r="P26" s="135"/>
      <c r="Q26" s="135"/>
      <c r="R26" s="135"/>
      <c r="S26" s="135"/>
      <c r="T26" s="135"/>
      <c r="U26" s="135"/>
      <c r="V26" s="135"/>
      <c r="W26" s="370"/>
      <c r="X26" s="370"/>
      <c r="Y26" s="370"/>
      <c r="Z26" s="370"/>
      <c r="AA26" s="370"/>
      <c r="AB26" s="370"/>
      <c r="AC26" s="370"/>
      <c r="AD26" s="370"/>
      <c r="AE26" s="370"/>
      <c r="AF26" s="370"/>
      <c r="AG26" s="370"/>
      <c r="AH26" s="370"/>
      <c r="AI26" s="370"/>
      <c r="AJ26" s="370"/>
      <c r="AK26" s="370"/>
      <c r="AL26" s="370"/>
      <c r="AM26" s="370"/>
      <c r="AN26" s="370"/>
      <c r="AO26" s="120"/>
      <c r="AP26" s="121"/>
      <c r="AQ26" s="122"/>
      <c r="AR26" s="122"/>
      <c r="AS26" s="122"/>
      <c r="AT26" s="122"/>
      <c r="AU26" s="122"/>
      <c r="AV26" s="122"/>
      <c r="AW26" s="122"/>
      <c r="AX26" s="122"/>
      <c r="AY26" s="123"/>
    </row>
    <row r="27" spans="1:51" s="124" customFormat="1" ht="16.5" customHeight="1">
      <c r="A27" s="116"/>
      <c r="B27" s="117"/>
      <c r="E27" s="138"/>
      <c r="G27" s="115"/>
      <c r="H27" s="115"/>
      <c r="I27" s="137"/>
      <c r="J27" s="137"/>
      <c r="K27" s="113"/>
      <c r="L27" s="103"/>
      <c r="M27" s="103"/>
      <c r="N27" s="135"/>
      <c r="O27" s="135"/>
      <c r="P27" s="135"/>
      <c r="Q27" s="135"/>
      <c r="R27" s="135"/>
      <c r="S27" s="135"/>
      <c r="T27" s="135"/>
      <c r="U27" s="135"/>
      <c r="V27" s="135"/>
      <c r="W27" s="354"/>
      <c r="X27" s="354"/>
      <c r="Y27" s="354"/>
      <c r="Z27" s="354"/>
      <c r="AA27" s="354"/>
      <c r="AB27" s="354"/>
      <c r="AC27" s="354"/>
      <c r="AD27" s="354"/>
      <c r="AE27" s="354"/>
      <c r="AF27" s="1592"/>
      <c r="AG27" s="1593"/>
      <c r="AH27" s="1594"/>
      <c r="AI27" s="1592"/>
      <c r="AJ27" s="1593"/>
      <c r="AK27" s="1594"/>
      <c r="AL27" s="1592"/>
      <c r="AM27" s="1593"/>
      <c r="AN27" s="1594"/>
      <c r="AO27" s="120"/>
      <c r="AP27" s="121"/>
      <c r="AQ27" s="122"/>
      <c r="AR27" s="122"/>
      <c r="AS27" s="122"/>
      <c r="AT27" s="122"/>
      <c r="AU27" s="122"/>
      <c r="AV27" s="122"/>
      <c r="AW27" s="122"/>
      <c r="AX27" s="122"/>
      <c r="AY27" s="123"/>
    </row>
    <row r="28" spans="1:51" s="124" customFormat="1" ht="16.5" customHeight="1">
      <c r="A28" s="116"/>
      <c r="B28" s="117"/>
      <c r="E28" s="138"/>
      <c r="G28" s="115"/>
      <c r="H28" s="115"/>
      <c r="I28" s="137"/>
      <c r="J28" s="137"/>
      <c r="K28" s="113"/>
      <c r="L28" s="103"/>
      <c r="M28" s="103"/>
      <c r="N28" s="135"/>
      <c r="O28" s="135"/>
      <c r="P28" s="135"/>
      <c r="Q28" s="135"/>
      <c r="R28" s="135"/>
      <c r="S28" s="135"/>
      <c r="T28" s="135"/>
      <c r="U28" s="135"/>
      <c r="V28" s="135"/>
      <c r="W28" s="354"/>
      <c r="X28" s="354"/>
      <c r="Y28" s="354"/>
      <c r="Z28" s="354"/>
      <c r="AA28" s="354"/>
      <c r="AB28" s="354"/>
      <c r="AC28" s="354"/>
      <c r="AD28" s="354"/>
      <c r="AE28" s="354"/>
      <c r="AF28" s="1595"/>
      <c r="AG28" s="1596"/>
      <c r="AH28" s="1597"/>
      <c r="AI28" s="1595"/>
      <c r="AJ28" s="1596"/>
      <c r="AK28" s="1597"/>
      <c r="AL28" s="1595"/>
      <c r="AM28" s="1596"/>
      <c r="AN28" s="1597"/>
      <c r="AO28" s="120"/>
      <c r="AP28" s="121"/>
      <c r="AQ28" s="122"/>
      <c r="AR28" s="122"/>
      <c r="AS28" s="122"/>
      <c r="AT28" s="122"/>
      <c r="AU28" s="122"/>
      <c r="AV28" s="122"/>
      <c r="AW28" s="122"/>
      <c r="AX28" s="122"/>
      <c r="AY28" s="123"/>
    </row>
    <row r="29" spans="1:51" s="124" customFormat="1" ht="12.75" customHeight="1">
      <c r="A29" s="116"/>
      <c r="B29" s="117"/>
      <c r="C29" s="1601" t="str">
        <f>★マスタシート!$S$80</f>
        <v/>
      </c>
      <c r="D29" s="1331"/>
      <c r="E29" s="1331"/>
      <c r="F29" s="1331"/>
      <c r="G29" s="1331"/>
      <c r="H29" s="1331"/>
      <c r="I29" s="1331"/>
      <c r="J29" s="1331"/>
      <c r="K29" s="1331"/>
      <c r="L29" s="103"/>
      <c r="M29" s="103"/>
      <c r="N29" s="135"/>
      <c r="O29" s="135"/>
      <c r="P29" s="135"/>
      <c r="Q29" s="135"/>
      <c r="R29" s="135"/>
      <c r="S29" s="135"/>
      <c r="T29" s="135"/>
      <c r="U29" s="135"/>
      <c r="V29" s="135"/>
      <c r="W29" s="354"/>
      <c r="X29" s="354"/>
      <c r="Y29" s="354"/>
      <c r="Z29" s="354"/>
      <c r="AA29" s="354"/>
      <c r="AB29" s="354"/>
      <c r="AC29" s="354"/>
      <c r="AD29" s="354"/>
      <c r="AE29" s="354"/>
      <c r="AF29" s="1598"/>
      <c r="AG29" s="1599"/>
      <c r="AH29" s="1600"/>
      <c r="AI29" s="1598"/>
      <c r="AJ29" s="1599"/>
      <c r="AK29" s="1600"/>
      <c r="AL29" s="1598"/>
      <c r="AM29" s="1599"/>
      <c r="AN29" s="1600"/>
      <c r="AO29" s="120"/>
      <c r="AP29" s="121"/>
      <c r="AQ29" s="122"/>
      <c r="AR29" s="122"/>
      <c r="AS29" s="122"/>
      <c r="AT29" s="122"/>
      <c r="AU29" s="122"/>
      <c r="AV29" s="122"/>
      <c r="AW29" s="122"/>
      <c r="AX29" s="122"/>
      <c r="AY29" s="123"/>
    </row>
    <row r="30" spans="1:51" s="124" customFormat="1" ht="23.25" customHeight="1">
      <c r="A30" s="116"/>
      <c r="B30" s="117"/>
      <c r="C30" s="924" t="str">
        <f>★マスタシート!$S$81</f>
        <v>お見積り金額</v>
      </c>
      <c r="D30" s="139"/>
      <c r="E30" s="139"/>
      <c r="F30" s="139"/>
      <c r="G30" s="139"/>
      <c r="H30" s="140"/>
      <c r="I30" s="1582">
        <f>★マスタシート!$Y$81</f>
        <v>919094</v>
      </c>
      <c r="J30" s="1582"/>
      <c r="K30" s="1582"/>
      <c r="L30" s="1582"/>
      <c r="M30" s="1582"/>
      <c r="N30" s="1582"/>
      <c r="O30" s="1582"/>
      <c r="P30" s="1582"/>
      <c r="Q30" s="1582"/>
      <c r="R30" s="123"/>
      <c r="S30" s="124" t="str">
        <f>★マスタシート!$AH$81</f>
        <v/>
      </c>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14.25" customHeight="1">
      <c r="A31" s="116"/>
      <c r="B31" s="117"/>
      <c r="C31" s="414"/>
      <c r="D31" s="414"/>
      <c r="E31" s="414"/>
      <c r="F31" s="414"/>
      <c r="G31" s="414"/>
      <c r="H31" s="415"/>
      <c r="I31" s="1583" t="str">
        <f>★マスタシート!$Y$82</f>
        <v>(税抜  835,540円)</v>
      </c>
      <c r="J31" s="1583"/>
      <c r="K31" s="1583"/>
      <c r="L31" s="1583"/>
      <c r="M31" s="1583"/>
      <c r="N31" s="1583"/>
      <c r="O31" s="1583"/>
      <c r="P31" s="1583"/>
      <c r="Q31" s="1583"/>
      <c r="R31" s="123"/>
      <c r="T31" s="135"/>
      <c r="U31" s="135"/>
      <c r="V31" s="135"/>
      <c r="W31" s="141"/>
      <c r="X31" s="141"/>
      <c r="Y31" s="141"/>
      <c r="Z31" s="141"/>
      <c r="AA31" s="142"/>
      <c r="AB31" s="142"/>
      <c r="AC31" s="143"/>
      <c r="AD31" s="143"/>
      <c r="AE31" s="143"/>
      <c r="AF31" s="143"/>
      <c r="AG31" s="143"/>
      <c r="AH31" s="120"/>
      <c r="AI31" s="120"/>
      <c r="AJ31" s="143"/>
      <c r="AK31" s="143"/>
      <c r="AL31" s="143"/>
      <c r="AM31" s="143"/>
      <c r="AN31" s="143"/>
      <c r="AO31" s="120"/>
      <c r="AP31" s="121"/>
      <c r="AQ31" s="122"/>
      <c r="AR31" s="122"/>
      <c r="AS31" s="122"/>
      <c r="AT31" s="122"/>
      <c r="AU31" s="122"/>
      <c r="AV31" s="122"/>
      <c r="AW31" s="122"/>
      <c r="AX31" s="122"/>
      <c r="AY31" s="123"/>
    </row>
    <row r="32" spans="1:51" s="124" customFormat="1" ht="14.25" customHeight="1">
      <c r="A32" s="116"/>
      <c r="B32" s="117"/>
      <c r="E32" s="115"/>
      <c r="G32" s="115"/>
      <c r="H32" s="115"/>
      <c r="I32" s="113"/>
      <c r="J32" s="113"/>
      <c r="K32" s="113"/>
      <c r="N32" s="135"/>
      <c r="O32" s="135"/>
      <c r="P32" s="135"/>
      <c r="Q32" s="135"/>
      <c r="R32" s="135"/>
      <c r="S32" s="135"/>
      <c r="T32" s="135"/>
      <c r="U32" s="135"/>
      <c r="V32" s="135"/>
      <c r="W32" s="372"/>
      <c r="X32" s="372"/>
      <c r="Y32" s="372"/>
      <c r="Z32" s="372"/>
      <c r="AA32" s="372"/>
      <c r="AB32" s="372"/>
      <c r="AC32" s="372"/>
      <c r="AD32" s="372"/>
      <c r="AE32" s="372"/>
      <c r="AF32" s="372"/>
      <c r="AG32" s="372"/>
      <c r="AH32" s="372"/>
      <c r="AI32" s="372"/>
      <c r="AJ32" s="372"/>
      <c r="AK32" s="372"/>
      <c r="AL32" s="372"/>
      <c r="AM32" s="372"/>
      <c r="AN32" s="372"/>
      <c r="AO32" s="120"/>
      <c r="AP32" s="121"/>
      <c r="AQ32" s="122"/>
      <c r="AR32" s="122"/>
      <c r="AS32" s="122"/>
      <c r="AT32" s="122"/>
      <c r="AU32" s="122"/>
      <c r="AV32" s="122"/>
      <c r="AW32" s="122"/>
      <c r="AX32" s="122"/>
      <c r="AY32" s="123"/>
    </row>
    <row r="33" spans="1:255" s="124" customFormat="1" ht="22.5" customHeight="1">
      <c r="A33" s="116"/>
      <c r="B33" s="117"/>
      <c r="C33" s="1584" t="s">
        <v>121</v>
      </c>
      <c r="D33" s="1586"/>
      <c r="E33" s="1586"/>
      <c r="F33" s="1586"/>
      <c r="G33" s="1586"/>
      <c r="H33" s="1586"/>
      <c r="I33" s="1586"/>
      <c r="J33" s="1586"/>
      <c r="K33" s="1586"/>
      <c r="L33" s="1586"/>
      <c r="M33" s="1586"/>
      <c r="N33" s="1586"/>
      <c r="O33" s="1586"/>
      <c r="P33" s="1586"/>
      <c r="Q33" s="1586"/>
      <c r="R33" s="1586"/>
      <c r="S33" s="1586"/>
      <c r="T33" s="1586"/>
      <c r="U33" s="1586"/>
      <c r="V33" s="839"/>
      <c r="W33" s="1673" t="s">
        <v>509</v>
      </c>
      <c r="X33" s="1586"/>
      <c r="Y33" s="1586"/>
      <c r="Z33" s="1586"/>
      <c r="AA33" s="1586"/>
      <c r="AB33" s="1674"/>
      <c r="AC33" s="1673" t="s">
        <v>510</v>
      </c>
      <c r="AD33" s="1586"/>
      <c r="AE33" s="1674"/>
      <c r="AF33" s="1586" t="s">
        <v>505</v>
      </c>
      <c r="AG33" s="1586"/>
      <c r="AH33" s="1586"/>
      <c r="AI33" s="1586"/>
      <c r="AJ33" s="1586"/>
      <c r="AK33" s="1586"/>
      <c r="AL33" s="1586"/>
      <c r="AM33" s="1586"/>
      <c r="AN33" s="1587"/>
      <c r="AO33" s="120"/>
      <c r="AP33" s="121"/>
      <c r="AQ33" s="122"/>
      <c r="AR33" s="122"/>
      <c r="AS33" s="122"/>
      <c r="AT33" s="122"/>
      <c r="AU33" s="122"/>
      <c r="AV33" s="122"/>
      <c r="AW33" s="122"/>
      <c r="AX33" s="122"/>
      <c r="AY33" s="123"/>
    </row>
    <row r="34" spans="1:255" s="124" customFormat="1" ht="16.5" customHeight="1">
      <c r="A34" s="116"/>
      <c r="B34" s="117"/>
      <c r="C34" s="373"/>
      <c r="D34" s="374"/>
      <c r="E34" s="374" t="str">
        <f>★マスタシート!$BF$46</f>
        <v>αZX-Sタイプ主装置 及び パッケージ 一式</v>
      </c>
      <c r="F34" s="374"/>
      <c r="G34" s="374"/>
      <c r="H34" s="374"/>
      <c r="I34" s="374"/>
      <c r="J34" s="374"/>
      <c r="K34" s="375"/>
      <c r="L34" s="375"/>
      <c r="M34" s="376"/>
      <c r="N34" s="377"/>
      <c r="O34" s="377"/>
      <c r="P34" s="378"/>
      <c r="Q34" s="378"/>
      <c r="R34" s="378"/>
      <c r="S34" s="378"/>
      <c r="T34" s="378"/>
      <c r="U34" s="393"/>
      <c r="V34" s="394"/>
      <c r="W34" s="1676">
        <f>★マスタシート!$BF$49</f>
        <v>919300</v>
      </c>
      <c r="X34" s="1588"/>
      <c r="Y34" s="1588"/>
      <c r="Z34" s="1588"/>
      <c r="AA34" s="1588"/>
      <c r="AB34" s="394"/>
      <c r="AC34" s="1677" t="s">
        <v>968</v>
      </c>
      <c r="AD34" s="1678"/>
      <c r="AE34" s="1679"/>
      <c r="AF34" s="1676">
        <f>★マスタシート!$BF$49</f>
        <v>919300</v>
      </c>
      <c r="AG34" s="1588"/>
      <c r="AH34" s="1588"/>
      <c r="AI34" s="1588"/>
      <c r="AJ34" s="1588"/>
      <c r="AK34" s="1588"/>
      <c r="AL34" s="377"/>
      <c r="AM34" s="375"/>
      <c r="AN34" s="380"/>
      <c r="AO34" s="120"/>
      <c r="AP34" s="121"/>
      <c r="AQ34" s="122"/>
      <c r="AR34" s="122"/>
      <c r="AS34" s="122"/>
      <c r="AT34" s="122"/>
      <c r="AU34" s="122"/>
      <c r="AV34" s="122"/>
      <c r="AW34" s="122"/>
      <c r="AX34" s="122"/>
      <c r="AY34" s="123"/>
    </row>
    <row r="35" spans="1:255" s="124" customFormat="1" ht="16.5" customHeight="1">
      <c r="A35" s="116"/>
      <c r="B35" s="117"/>
      <c r="C35" s="144"/>
      <c r="D35" s="145"/>
      <c r="E35" s="145"/>
      <c r="F35" s="145"/>
      <c r="G35" s="145"/>
      <c r="H35" s="145"/>
      <c r="I35" s="145"/>
      <c r="J35" s="145"/>
      <c r="K35" s="382"/>
      <c r="L35" s="382"/>
      <c r="M35" s="146"/>
      <c r="N35" s="147"/>
      <c r="O35" s="147"/>
      <c r="P35" s="148"/>
      <c r="Q35" s="148"/>
      <c r="R35" s="148"/>
      <c r="S35" s="148"/>
      <c r="T35" s="148"/>
      <c r="U35" s="148"/>
      <c r="V35" s="173"/>
      <c r="W35" s="1675"/>
      <c r="X35" s="1589"/>
      <c r="Y35" s="1589"/>
      <c r="Z35" s="1589"/>
      <c r="AA35" s="1589"/>
      <c r="AB35" s="173"/>
      <c r="AC35" s="1680"/>
      <c r="AD35" s="1681"/>
      <c r="AE35" s="1682"/>
      <c r="AF35" s="1675"/>
      <c r="AG35" s="1589"/>
      <c r="AH35" s="1589"/>
      <c r="AI35" s="1589"/>
      <c r="AJ35" s="1589"/>
      <c r="AK35" s="1589"/>
      <c r="AL35" s="147"/>
      <c r="AM35" s="382"/>
      <c r="AN35" s="149"/>
      <c r="AO35" s="120"/>
      <c r="AP35" s="121"/>
      <c r="AQ35" s="122"/>
      <c r="AR35" s="122"/>
      <c r="AS35" s="122"/>
      <c r="AT35" s="122"/>
      <c r="AU35" s="122"/>
      <c r="AV35" s="122"/>
      <c r="AW35" s="122"/>
      <c r="AX35" s="122"/>
      <c r="AY35" s="123"/>
    </row>
    <row r="36" spans="1:255" s="124" customFormat="1" ht="16.5" customHeight="1">
      <c r="A36" s="116"/>
      <c r="B36" s="117"/>
      <c r="C36" s="144"/>
      <c r="D36" s="145"/>
      <c r="E36" s="145"/>
      <c r="F36" s="145"/>
      <c r="G36" s="145"/>
      <c r="H36" s="145"/>
      <c r="I36" s="145"/>
      <c r="J36" s="145"/>
      <c r="K36" s="145"/>
      <c r="L36" s="145"/>
      <c r="M36" s="146"/>
      <c r="N36" s="147"/>
      <c r="O36" s="147"/>
      <c r="P36" s="148"/>
      <c r="Q36" s="148"/>
      <c r="R36" s="148"/>
      <c r="S36" s="148"/>
      <c r="T36" s="148"/>
      <c r="U36" s="148"/>
      <c r="V36" s="173"/>
      <c r="W36" s="1675"/>
      <c r="X36" s="1589"/>
      <c r="Y36" s="1589"/>
      <c r="Z36" s="1589"/>
      <c r="AA36" s="1589"/>
      <c r="AB36" s="173"/>
      <c r="AC36" s="1680"/>
      <c r="AD36" s="1681"/>
      <c r="AE36" s="1682"/>
      <c r="AF36" s="1675"/>
      <c r="AG36" s="1589"/>
      <c r="AH36" s="1589"/>
      <c r="AI36" s="1589"/>
      <c r="AJ36" s="1589"/>
      <c r="AK36" s="1589"/>
      <c r="AL36" s="147"/>
      <c r="AM36" s="150"/>
      <c r="AN36" s="149"/>
      <c r="AO36" s="120"/>
      <c r="AP36" s="121"/>
      <c r="AQ36" s="122"/>
      <c r="AR36" s="122"/>
      <c r="AS36" s="122"/>
      <c r="AT36" s="122"/>
      <c r="AU36" s="122"/>
      <c r="AV36" s="122"/>
      <c r="AW36" s="122"/>
      <c r="AX36" s="122"/>
      <c r="AY36" s="123"/>
    </row>
    <row r="37" spans="1:255" s="124" customFormat="1" ht="16.5" customHeight="1">
      <c r="A37" s="116"/>
      <c r="B37" s="117"/>
      <c r="C37" s="144"/>
      <c r="D37" s="145"/>
      <c r="E37" s="145">
        <f>IF(AF37="",,IF(AF37=0,,"パック割引"))</f>
        <v>0</v>
      </c>
      <c r="F37" s="145"/>
      <c r="G37" s="145"/>
      <c r="H37" s="145"/>
      <c r="I37" s="145"/>
      <c r="J37" s="145"/>
      <c r="K37" s="145"/>
      <c r="L37" s="145"/>
      <c r="M37" s="146"/>
      <c r="N37" s="147"/>
      <c r="O37" s="147"/>
      <c r="P37" s="148"/>
      <c r="Q37" s="148"/>
      <c r="R37" s="148"/>
      <c r="S37" s="148"/>
      <c r="T37" s="148"/>
      <c r="U37" s="148"/>
      <c r="V37" s="173"/>
      <c r="W37" s="1675"/>
      <c r="X37" s="1589"/>
      <c r="Y37" s="1589"/>
      <c r="Z37" s="1589"/>
      <c r="AA37" s="1589"/>
      <c r="AB37" s="173"/>
      <c r="AC37" s="1680"/>
      <c r="AD37" s="1681"/>
      <c r="AE37" s="1682"/>
      <c r="AF37" s="1675">
        <v>0</v>
      </c>
      <c r="AG37" s="1589"/>
      <c r="AH37" s="1589"/>
      <c r="AI37" s="1589"/>
      <c r="AJ37" s="1589"/>
      <c r="AK37" s="1589"/>
      <c r="AL37" s="147"/>
      <c r="AM37" s="150"/>
      <c r="AN37" s="149"/>
      <c r="AO37" s="120"/>
      <c r="AP37" s="121"/>
      <c r="AQ37" s="122"/>
      <c r="AR37" s="151"/>
      <c r="AS37" s="122"/>
      <c r="AT37" s="122"/>
      <c r="AU37" s="122"/>
      <c r="AV37" s="122"/>
      <c r="AW37" s="122"/>
      <c r="AX37" s="122"/>
      <c r="AY37" s="123"/>
    </row>
    <row r="38" spans="1:255" s="124" customFormat="1" ht="16.5" customHeight="1">
      <c r="A38" s="116"/>
      <c r="B38" s="117"/>
      <c r="C38" s="174"/>
      <c r="D38" s="175"/>
      <c r="E38" s="175" t="str">
        <f>IF(AF38="",,IF(AF38=0,,"ご愛顧割引"))</f>
        <v>ご愛顧割引</v>
      </c>
      <c r="F38" s="175"/>
      <c r="G38" s="175"/>
      <c r="H38" s="175"/>
      <c r="I38" s="175"/>
      <c r="J38" s="175"/>
      <c r="K38" s="175"/>
      <c r="L38" s="175"/>
      <c r="M38" s="176"/>
      <c r="N38" s="177"/>
      <c r="O38" s="177"/>
      <c r="P38" s="178"/>
      <c r="Q38" s="178"/>
      <c r="R38" s="178"/>
      <c r="S38" s="178"/>
      <c r="T38" s="178"/>
      <c r="U38" s="178"/>
      <c r="V38" s="173"/>
      <c r="W38" s="1675"/>
      <c r="X38" s="1589"/>
      <c r="Y38" s="1589"/>
      <c r="Z38" s="1589"/>
      <c r="AA38" s="1589"/>
      <c r="AB38" s="173"/>
      <c r="AC38" s="1680"/>
      <c r="AD38" s="1681"/>
      <c r="AE38" s="1682"/>
      <c r="AF38" s="1675">
        <v>-169660</v>
      </c>
      <c r="AG38" s="1589"/>
      <c r="AH38" s="1589"/>
      <c r="AI38" s="1589"/>
      <c r="AJ38" s="1589"/>
      <c r="AK38" s="1589"/>
      <c r="AL38" s="177"/>
      <c r="AM38" s="179"/>
      <c r="AN38" s="155"/>
      <c r="AO38" s="120"/>
      <c r="AP38" s="121"/>
      <c r="AQ38" s="122"/>
      <c r="AR38" s="151"/>
      <c r="AS38" s="122"/>
      <c r="AT38" s="122"/>
      <c r="AU38" s="122"/>
      <c r="AV38" s="122"/>
      <c r="AW38" s="122"/>
      <c r="AX38" s="122"/>
      <c r="AY38" s="123"/>
    </row>
    <row r="39" spans="1:255" s="124" customFormat="1" ht="21" customHeight="1">
      <c r="A39" s="116"/>
      <c r="B39" s="117"/>
      <c r="C39" s="1688" t="s">
        <v>511</v>
      </c>
      <c r="D39" s="1689"/>
      <c r="E39" s="1689"/>
      <c r="F39" s="1689"/>
      <c r="G39" s="1689"/>
      <c r="H39" s="1689"/>
      <c r="I39" s="1689"/>
      <c r="J39" s="1689"/>
      <c r="K39" s="1689"/>
      <c r="L39" s="1689"/>
      <c r="M39" s="1689"/>
      <c r="N39" s="1689"/>
      <c r="O39" s="1689"/>
      <c r="P39" s="1689"/>
      <c r="Q39" s="1689"/>
      <c r="R39" s="1689"/>
      <c r="S39" s="1689"/>
      <c r="T39" s="1689"/>
      <c r="U39" s="1689"/>
      <c r="V39" s="845"/>
      <c r="W39" s="845"/>
      <c r="X39" s="845"/>
      <c r="Y39" s="845"/>
      <c r="Z39" s="845"/>
      <c r="AA39" s="845"/>
      <c r="AB39" s="845"/>
      <c r="AC39" s="845"/>
      <c r="AD39" s="845"/>
      <c r="AE39" s="845"/>
      <c r="AF39" s="1690">
        <f>SUM(AF34,AF37,AF38)</f>
        <v>749640</v>
      </c>
      <c r="AG39" s="1690"/>
      <c r="AH39" s="1690"/>
      <c r="AI39" s="1690"/>
      <c r="AJ39" s="1690"/>
      <c r="AK39" s="1690"/>
      <c r="AL39" s="846"/>
      <c r="AM39" s="845"/>
      <c r="AN39" s="847"/>
      <c r="AO39" s="120"/>
      <c r="AP39" s="121"/>
      <c r="AQ39" s="122"/>
      <c r="AR39" s="122"/>
      <c r="AS39" s="122"/>
      <c r="AT39" s="122"/>
      <c r="AU39" s="122"/>
      <c r="AV39" s="122"/>
      <c r="AW39" s="122"/>
      <c r="AX39" s="122"/>
      <c r="AY39" s="123"/>
    </row>
    <row r="40" spans="1:255" s="124" customFormat="1" ht="17.25" hidden="1" customHeight="1">
      <c r="A40" s="116"/>
      <c r="B40" s="117"/>
      <c r="C40" s="144"/>
      <c r="D40" s="145"/>
      <c r="E40" s="145">
        <f>IF(AF40="",,IF(AF40=0,,"リース等解約金"))</f>
        <v>0</v>
      </c>
      <c r="F40" s="145"/>
      <c r="G40" s="145"/>
      <c r="H40" s="145"/>
      <c r="I40" s="145"/>
      <c r="J40" s="145"/>
      <c r="K40" s="145"/>
      <c r="L40" s="145"/>
      <c r="M40" s="146"/>
      <c r="N40" s="147"/>
      <c r="O40" s="147"/>
      <c r="P40" s="148"/>
      <c r="Q40" s="148"/>
      <c r="R40" s="148"/>
      <c r="S40" s="148"/>
      <c r="T40" s="148"/>
      <c r="U40" s="148"/>
      <c r="V40" s="173"/>
      <c r="W40" s="1675"/>
      <c r="X40" s="1589"/>
      <c r="Y40" s="1589"/>
      <c r="Z40" s="1589"/>
      <c r="AA40" s="1589"/>
      <c r="AB40" s="173"/>
      <c r="AC40" s="1680"/>
      <c r="AD40" s="1681"/>
      <c r="AE40" s="1682"/>
      <c r="AF40" s="1589">
        <v>0</v>
      </c>
      <c r="AG40" s="1589"/>
      <c r="AH40" s="1589"/>
      <c r="AI40" s="1589"/>
      <c r="AJ40" s="1589"/>
      <c r="AK40" s="1589"/>
      <c r="AL40" s="147"/>
      <c r="AM40" s="150"/>
      <c r="AN40" s="149"/>
      <c r="AO40" s="120"/>
      <c r="AP40" s="121"/>
      <c r="AQ40" s="122"/>
      <c r="AR40" s="122"/>
      <c r="AS40" s="122"/>
      <c r="AT40" s="122"/>
      <c r="AU40" s="122"/>
      <c r="AV40" s="122"/>
      <c r="AW40" s="122"/>
      <c r="AX40" s="122"/>
      <c r="AY40" s="123"/>
    </row>
    <row r="41" spans="1:255" s="124" customFormat="1" ht="17.25" customHeight="1">
      <c r="A41" s="116"/>
      <c r="B41" s="117"/>
      <c r="C41" s="180"/>
      <c r="D41" s="181"/>
      <c r="E41" s="181" t="str">
        <f>IF(AF41="",,IF(AF41=0,,"工事代金"))</f>
        <v>工事代金</v>
      </c>
      <c r="F41" s="181"/>
      <c r="G41" s="181"/>
      <c r="H41" s="181"/>
      <c r="I41" s="181"/>
      <c r="J41" s="181"/>
      <c r="K41" s="181"/>
      <c r="L41" s="181"/>
      <c r="M41" s="182"/>
      <c r="N41" s="152"/>
      <c r="O41" s="152"/>
      <c r="P41" s="119"/>
      <c r="Q41" s="119"/>
      <c r="R41" s="119"/>
      <c r="S41" s="119"/>
      <c r="T41" s="119"/>
      <c r="U41" s="119"/>
      <c r="V41" s="183"/>
      <c r="W41" s="1683"/>
      <c r="X41" s="1609"/>
      <c r="Y41" s="1609"/>
      <c r="Z41" s="1609"/>
      <c r="AA41" s="1609"/>
      <c r="AB41" s="183"/>
      <c r="AC41" s="1684"/>
      <c r="AD41" s="1685"/>
      <c r="AE41" s="1686"/>
      <c r="AF41" s="1609">
        <f>★マスタシート!$BF$52</f>
        <v>85900</v>
      </c>
      <c r="AG41" s="1609"/>
      <c r="AH41" s="1609"/>
      <c r="AI41" s="1609"/>
      <c r="AJ41" s="1609"/>
      <c r="AK41" s="1609"/>
      <c r="AL41" s="152"/>
      <c r="AM41" s="184"/>
      <c r="AN41" s="185"/>
      <c r="AO41" s="120"/>
      <c r="AP41" s="121"/>
      <c r="AQ41" s="122"/>
      <c r="AR41" s="122"/>
      <c r="AS41" s="122"/>
      <c r="AT41" s="122"/>
      <c r="AU41" s="122"/>
      <c r="AV41" s="122"/>
      <c r="AW41" s="122"/>
      <c r="AX41" s="122"/>
      <c r="AY41" s="123"/>
    </row>
    <row r="42" spans="1:255" s="124" customFormat="1" ht="21" customHeight="1">
      <c r="A42" s="116"/>
      <c r="B42" s="117"/>
      <c r="C42" s="1606" t="s">
        <v>512</v>
      </c>
      <c r="D42" s="1607"/>
      <c r="E42" s="1607"/>
      <c r="F42" s="1607"/>
      <c r="G42" s="1607"/>
      <c r="H42" s="1607"/>
      <c r="I42" s="1607"/>
      <c r="J42" s="1607"/>
      <c r="K42" s="1607"/>
      <c r="L42" s="1607"/>
      <c r="M42" s="1607"/>
      <c r="N42" s="1607"/>
      <c r="O42" s="1607"/>
      <c r="P42" s="1607"/>
      <c r="Q42" s="1607"/>
      <c r="R42" s="1607"/>
      <c r="S42" s="1607"/>
      <c r="T42" s="1607"/>
      <c r="U42" s="1607"/>
      <c r="V42" s="840"/>
      <c r="W42" s="841"/>
      <c r="X42" s="841"/>
      <c r="Y42" s="841"/>
      <c r="Z42" s="841"/>
      <c r="AA42" s="848"/>
      <c r="AB42" s="848"/>
      <c r="AC42" s="848"/>
      <c r="AD42" s="848"/>
      <c r="AE42" s="848"/>
      <c r="AF42" s="1608">
        <f>SUM(AF34,AF37,AF38,AF40,AF41)</f>
        <v>835540</v>
      </c>
      <c r="AG42" s="1608"/>
      <c r="AH42" s="1608"/>
      <c r="AI42" s="1608"/>
      <c r="AJ42" s="1608"/>
      <c r="AK42" s="1608"/>
      <c r="AL42" s="1608"/>
      <c r="AM42" s="843"/>
      <c r="AN42" s="844"/>
      <c r="AO42" s="120"/>
      <c r="AP42" s="121"/>
      <c r="AQ42" s="122"/>
      <c r="AR42" s="122"/>
      <c r="AS42" s="122"/>
      <c r="AT42" s="122"/>
      <c r="AU42" s="122"/>
      <c r="AV42" s="122"/>
      <c r="AW42" s="122"/>
      <c r="AX42" s="122"/>
      <c r="AY42" s="123"/>
    </row>
    <row r="43" spans="1:255" s="124" customFormat="1" ht="21" customHeight="1">
      <c r="A43" s="116"/>
      <c r="B43" s="117"/>
      <c r="C43" s="154"/>
      <c r="D43" s="154"/>
      <c r="E43" s="154"/>
      <c r="F43" s="154"/>
      <c r="G43" s="154"/>
      <c r="H43" s="154"/>
      <c r="I43" s="154"/>
      <c r="J43" s="154"/>
      <c r="K43" s="154"/>
      <c r="L43" s="154"/>
      <c r="N43" s="409"/>
      <c r="O43" s="409"/>
      <c r="P43" s="409"/>
      <c r="Q43" s="409"/>
      <c r="R43" s="409"/>
      <c r="S43" s="409"/>
      <c r="T43" s="409"/>
      <c r="U43" s="409"/>
      <c r="V43" s="957"/>
      <c r="W43" s="1000"/>
      <c r="X43" s="1001"/>
      <c r="Y43" s="1001" t="str">
        <f>IF(★マスタシート!$AO$66=3,"",TEXT("消費税 （10％）",""))</f>
        <v>消費税 （10％）</v>
      </c>
      <c r="Z43" s="1001"/>
      <c r="AA43" s="1001"/>
      <c r="AB43" s="1001"/>
      <c r="AC43" s="1001"/>
      <c r="AD43" s="1001"/>
      <c r="AE43" s="994"/>
      <c r="AF43" s="1687">
        <f>IF(★マスタシート!$AO$66=3,"",ROUNDDOWN(AF42*10/100,0))</f>
        <v>83554</v>
      </c>
      <c r="AG43" s="1605"/>
      <c r="AH43" s="1605"/>
      <c r="AI43" s="1605"/>
      <c r="AJ43" s="1605"/>
      <c r="AK43" s="1605"/>
      <c r="AL43" s="1605"/>
      <c r="AM43" s="995"/>
      <c r="AN43" s="996"/>
      <c r="AO43" s="120"/>
      <c r="AP43" s="121"/>
      <c r="AQ43" s="122"/>
      <c r="AR43" s="122"/>
      <c r="AS43" s="122"/>
      <c r="AT43" s="122"/>
      <c r="AU43" s="122"/>
      <c r="AV43" s="122"/>
      <c r="AW43" s="122"/>
      <c r="AX43" s="122"/>
      <c r="AY43" s="123"/>
      <c r="IU43" s="186"/>
    </row>
    <row r="44" spans="1:255" s="124" customFormat="1" ht="21" customHeight="1">
      <c r="A44" s="116"/>
      <c r="B44" s="117"/>
      <c r="C44" s="153"/>
      <c r="D44" s="153"/>
      <c r="E44" s="153"/>
      <c r="F44" s="153"/>
      <c r="G44" s="153"/>
      <c r="H44" s="153"/>
      <c r="I44" s="153"/>
      <c r="J44" s="153"/>
      <c r="K44" s="153"/>
      <c r="L44" s="153"/>
      <c r="N44" s="409"/>
      <c r="O44" s="409"/>
      <c r="P44" s="409"/>
      <c r="Q44" s="409"/>
      <c r="R44" s="409"/>
      <c r="S44" s="409"/>
      <c r="T44" s="409"/>
      <c r="U44" s="409"/>
      <c r="V44" s="958"/>
      <c r="W44" s="1004"/>
      <c r="X44" s="1005"/>
      <c r="Y44" s="1005" t="str">
        <f>IF(★マスタシート!$AO$66=3,"","合　 計 （税込）")</f>
        <v>合　 計 （税込）</v>
      </c>
      <c r="Z44" s="1005"/>
      <c r="AA44" s="1005"/>
      <c r="AB44" s="1005"/>
      <c r="AC44" s="1005"/>
      <c r="AD44" s="1005"/>
      <c r="AE44" s="1006"/>
      <c r="AF44" s="1691">
        <f>IF(★マスタシート!$AO$66=3,"",ROUNDDOWN(AF42*(10 + 100)/100,0))</f>
        <v>919094</v>
      </c>
      <c r="AG44" s="1692"/>
      <c r="AH44" s="1692"/>
      <c r="AI44" s="1692"/>
      <c r="AJ44" s="1692"/>
      <c r="AK44" s="1692"/>
      <c r="AL44" s="1692"/>
      <c r="AM44" s="1007"/>
      <c r="AN44" s="1008"/>
      <c r="AO44" s="120"/>
      <c r="AP44" s="121"/>
      <c r="AQ44" s="122"/>
      <c r="AR44" s="122"/>
      <c r="AS44" s="122"/>
      <c r="AT44" s="122"/>
      <c r="AU44" s="122"/>
      <c r="AV44" s="122"/>
      <c r="AW44" s="122"/>
      <c r="AX44" s="122"/>
      <c r="AY44" s="123"/>
    </row>
    <row r="45" spans="1:255" s="124" customFormat="1" ht="6.75" customHeight="1">
      <c r="A45" s="116"/>
      <c r="B45" s="117"/>
      <c r="C45" s="153"/>
      <c r="D45" s="153"/>
      <c r="E45" s="153"/>
      <c r="F45" s="153"/>
      <c r="G45" s="153"/>
      <c r="H45" s="153"/>
      <c r="I45" s="153"/>
      <c r="J45" s="153"/>
      <c r="K45" s="153"/>
      <c r="L45" s="153"/>
      <c r="N45" s="409"/>
      <c r="O45" s="409"/>
      <c r="P45" s="409"/>
      <c r="Q45" s="409"/>
      <c r="R45" s="409"/>
      <c r="S45" s="409"/>
      <c r="T45" s="409"/>
      <c r="U45" s="409"/>
      <c r="V45" s="958"/>
      <c r="W45" s="958"/>
      <c r="X45" s="958"/>
      <c r="Y45" s="958"/>
      <c r="Z45" s="958"/>
      <c r="AA45" s="958"/>
      <c r="AB45" s="958"/>
      <c r="AC45" s="958"/>
      <c r="AD45" s="958"/>
      <c r="AE45" s="954"/>
      <c r="AF45" s="953"/>
      <c r="AG45" s="953"/>
      <c r="AH45" s="953"/>
      <c r="AI45" s="953"/>
      <c r="AJ45" s="953"/>
      <c r="AK45" s="953"/>
      <c r="AL45" s="953"/>
      <c r="AM45" s="955"/>
      <c r="AN45" s="956"/>
      <c r="AO45" s="120"/>
      <c r="AP45" s="121"/>
      <c r="AQ45" s="122"/>
      <c r="AR45" s="122"/>
      <c r="AS45" s="122"/>
      <c r="AT45" s="122"/>
      <c r="AU45" s="122"/>
      <c r="AV45" s="122"/>
      <c r="AW45" s="122"/>
      <c r="AX45" s="122"/>
      <c r="AY45" s="123"/>
    </row>
    <row r="46" spans="1:255" s="124" customFormat="1" ht="14.25" customHeight="1">
      <c r="A46" s="116"/>
      <c r="B46" s="117"/>
      <c r="C46" s="1623" t="s">
        <v>0</v>
      </c>
      <c r="D46" s="1624"/>
      <c r="E46" s="1624"/>
      <c r="F46" s="1624"/>
      <c r="G46" s="1624"/>
      <c r="H46" s="1624"/>
      <c r="I46" s="1624"/>
      <c r="J46" s="1624"/>
      <c r="K46" s="1624"/>
      <c r="L46" s="1624"/>
      <c r="M46" s="1624"/>
      <c r="N46" s="1624"/>
      <c r="O46" s="1624"/>
      <c r="P46" s="1624"/>
      <c r="Q46" s="1624"/>
      <c r="R46" s="1624"/>
      <c r="S46" s="1624"/>
      <c r="T46" s="1625"/>
      <c r="U46" s="157"/>
      <c r="V46" s="157"/>
      <c r="W46" s="1623" t="s">
        <v>639</v>
      </c>
      <c r="X46" s="1624"/>
      <c r="Y46" s="1624"/>
      <c r="Z46" s="1624"/>
      <c r="AA46" s="1624"/>
      <c r="AB46" s="1624"/>
      <c r="AC46" s="1624"/>
      <c r="AD46" s="1624"/>
      <c r="AE46" s="1624"/>
      <c r="AF46" s="1624"/>
      <c r="AG46" s="1624"/>
      <c r="AH46" s="1624"/>
      <c r="AI46" s="1624"/>
      <c r="AJ46" s="1624"/>
      <c r="AK46" s="1624"/>
      <c r="AL46" s="1624"/>
      <c r="AM46" s="1624"/>
      <c r="AN46" s="1625"/>
      <c r="AO46" s="120"/>
      <c r="AP46" s="121"/>
      <c r="AQ46" s="122"/>
      <c r="AR46" s="122"/>
      <c r="AS46" s="122"/>
      <c r="AT46" s="122"/>
      <c r="AU46" s="122"/>
      <c r="AV46" s="122"/>
      <c r="AW46" s="122"/>
      <c r="AX46" s="122"/>
      <c r="AY46" s="123"/>
    </row>
    <row r="47" spans="1:255" s="124" customFormat="1" ht="14.25" customHeight="1">
      <c r="A47" s="116"/>
      <c r="B47" s="117"/>
      <c r="C47" s="1627" t="str">
        <f>IF(★マスタシート!$AO$66=3,"",IF(I47="","", "7年契約一式"))</f>
        <v>7年契約一式</v>
      </c>
      <c r="D47" s="1628"/>
      <c r="E47" s="1628"/>
      <c r="F47" s="1629"/>
      <c r="G47" s="1630" t="str">
        <f>IF(★マスタシート!$AO$66=3,"",IF(I47="","","月額"))</f>
        <v>月額</v>
      </c>
      <c r="H47" s="1630"/>
      <c r="I47" s="1633">
        <v>1600</v>
      </c>
      <c r="J47" s="1634"/>
      <c r="K47" s="1634"/>
      <c r="L47" s="1634"/>
      <c r="M47" s="1635"/>
      <c r="N47" s="1630" t="str">
        <f>IF(★マスタシート!$AO$66=3,"",IF(I47="","","税込"))</f>
        <v>税込</v>
      </c>
      <c r="O47" s="1630"/>
      <c r="P47" s="1631">
        <f>IF(★マスタシート!$AO$66=3,"",ROUNDDOWN(I47*(10 + 100)/100,0))</f>
        <v>1760</v>
      </c>
      <c r="Q47" s="1631"/>
      <c r="R47" s="1631"/>
      <c r="S47" s="1631"/>
      <c r="T47" s="1632"/>
      <c r="U47" s="157"/>
      <c r="V47" s="157"/>
      <c r="W47" s="1627" t="str">
        <f>IF(★マスタシート!$AO$66=3,"",IF(AC47="","", "一式"))</f>
        <v/>
      </c>
      <c r="X47" s="1628"/>
      <c r="Y47" s="1628"/>
      <c r="Z47" s="1629"/>
      <c r="AA47" s="1630" t="str">
        <f>IF(★マスタシート!$AO$66=3,"",IF(AC47="","","月額"))</f>
        <v/>
      </c>
      <c r="AB47" s="1630"/>
      <c r="AC47" s="1633">
        <v>0</v>
      </c>
      <c r="AD47" s="1634"/>
      <c r="AE47" s="1634"/>
      <c r="AF47" s="1634"/>
      <c r="AG47" s="1635"/>
      <c r="AH47" s="1630" t="str">
        <f>IF(★マスタシート!$AO$66=3,"",IF(AC47="","","税込"))</f>
        <v/>
      </c>
      <c r="AI47" s="1630"/>
      <c r="AJ47" s="1631">
        <f>IF(★マスタシート!$AO$66=3,"",ROUNDDOWN(AC47*(10 + 100)/100,0))</f>
        <v>0</v>
      </c>
      <c r="AK47" s="1631"/>
      <c r="AL47" s="1631"/>
      <c r="AM47" s="1631"/>
      <c r="AN47" s="1632"/>
      <c r="AO47" s="120"/>
      <c r="AP47" s="121"/>
      <c r="AQ47" s="122"/>
      <c r="AR47" s="122"/>
      <c r="AS47" s="122"/>
      <c r="AT47" s="122"/>
      <c r="AU47" s="122"/>
      <c r="AV47" s="122"/>
      <c r="AW47" s="122"/>
      <c r="AX47" s="122"/>
      <c r="AY47" s="123"/>
    </row>
    <row r="48" spans="1:255" s="124" customFormat="1" ht="14.25" customHeight="1">
      <c r="A48" s="116"/>
      <c r="B48" s="117"/>
      <c r="C48" s="153"/>
      <c r="D48" s="153"/>
      <c r="E48" s="153"/>
      <c r="F48" s="153"/>
      <c r="G48" s="153"/>
      <c r="H48" s="153"/>
      <c r="I48" s="153"/>
      <c r="J48" s="153"/>
      <c r="K48" s="153"/>
      <c r="L48" s="153"/>
      <c r="M48" s="156"/>
      <c r="N48" s="157"/>
      <c r="O48" s="157"/>
      <c r="P48" s="157"/>
      <c r="Q48" s="157"/>
      <c r="R48" s="157"/>
      <c r="S48" s="157"/>
      <c r="T48" s="157"/>
      <c r="U48" s="157"/>
      <c r="V48" s="157"/>
      <c r="W48" s="157"/>
      <c r="X48" s="157"/>
      <c r="Y48" s="157"/>
      <c r="Z48" s="157"/>
      <c r="AA48" s="157"/>
      <c r="AB48" s="157"/>
      <c r="AC48" s="157"/>
      <c r="AD48" s="157"/>
      <c r="AE48" s="157"/>
      <c r="AF48" s="157"/>
      <c r="AG48" s="157"/>
      <c r="AH48" s="157"/>
      <c r="AI48" s="157"/>
      <c r="AJ48" s="157"/>
      <c r="AK48" s="156"/>
      <c r="AL48" s="156"/>
      <c r="AM48" s="156"/>
      <c r="AN48" s="158"/>
      <c r="AO48" s="120"/>
      <c r="AP48" s="121"/>
      <c r="AQ48" s="122"/>
      <c r="AR48" s="122"/>
      <c r="AS48" s="122"/>
      <c r="AT48" s="122"/>
      <c r="AU48" s="122"/>
      <c r="AV48" s="122"/>
      <c r="AW48" s="122"/>
      <c r="AX48" s="122"/>
      <c r="AY48" s="123"/>
    </row>
    <row r="49" spans="1:56" s="124" customFormat="1" ht="16.5" customHeight="1">
      <c r="A49" s="116"/>
      <c r="B49" s="159"/>
      <c r="C49" s="1623" t="str">
        <f>IF(I50&lt;&gt;0,"定額保守サービス","")</f>
        <v/>
      </c>
      <c r="D49" s="1624"/>
      <c r="E49" s="1624"/>
      <c r="F49" s="1624"/>
      <c r="G49" s="1624"/>
      <c r="H49" s="1624"/>
      <c r="I49" s="1624"/>
      <c r="J49" s="1624"/>
      <c r="K49" s="1624"/>
      <c r="L49" s="1624"/>
      <c r="M49" s="1624"/>
      <c r="N49" s="1624"/>
      <c r="O49" s="1624"/>
      <c r="P49" s="1624"/>
      <c r="Q49" s="1624"/>
      <c r="R49" s="1624"/>
      <c r="S49" s="1624"/>
      <c r="T49" s="1625"/>
      <c r="U49" s="161"/>
      <c r="V49" s="162"/>
      <c r="W49" s="1610" t="s">
        <v>506</v>
      </c>
      <c r="X49" s="1611"/>
      <c r="Y49" s="1611"/>
      <c r="Z49" s="1611"/>
      <c r="AA49" s="1611"/>
      <c r="AB49" s="1611"/>
      <c r="AC49" s="1611"/>
      <c r="AD49" s="1611"/>
      <c r="AE49" s="1611"/>
      <c r="AF49" s="1611"/>
      <c r="AG49" s="1611"/>
      <c r="AH49" s="1611"/>
      <c r="AI49" s="1611"/>
      <c r="AJ49" s="1611"/>
      <c r="AK49" s="1611"/>
      <c r="AL49" s="1611"/>
      <c r="AM49" s="1611"/>
      <c r="AN49" s="1612"/>
      <c r="AO49" s="120"/>
      <c r="AP49" s="121"/>
      <c r="AQ49" s="122"/>
      <c r="AR49" s="122"/>
      <c r="AS49" s="122"/>
      <c r="AT49" s="122"/>
      <c r="AU49" s="122"/>
      <c r="AV49" s="122"/>
      <c r="AW49" s="122"/>
      <c r="AX49" s="122"/>
      <c r="AY49" s="123"/>
    </row>
    <row r="50" spans="1:56" s="124" customFormat="1" ht="16.5" customHeight="1">
      <c r="A50" s="116"/>
      <c r="B50" s="159"/>
      <c r="C50" s="1613"/>
      <c r="D50" s="1614"/>
      <c r="E50" s="1614"/>
      <c r="F50" s="1615"/>
      <c r="G50" s="1616"/>
      <c r="H50" s="1616"/>
      <c r="I50" s="1617"/>
      <c r="J50" s="1617"/>
      <c r="K50" s="1617"/>
      <c r="L50" s="1617"/>
      <c r="M50" s="1617"/>
      <c r="N50" s="1616"/>
      <c r="O50" s="1616"/>
      <c r="P50" s="1617"/>
      <c r="Q50" s="1617"/>
      <c r="R50" s="1617"/>
      <c r="S50" s="1617"/>
      <c r="T50" s="1618"/>
      <c r="U50" s="161"/>
      <c r="V50" s="162"/>
      <c r="W50" s="1619" t="str">
        <f>★マスタシート!$BJ$71</f>
        <v>5</v>
      </c>
      <c r="X50" s="1620"/>
      <c r="Y50" s="1621" t="str">
        <f>★マスタシート!$BL$71</f>
        <v>年</v>
      </c>
      <c r="Z50" s="1622"/>
      <c r="AA50" s="1616" t="str">
        <f>★マスタシート!$BN$71</f>
        <v>月額</v>
      </c>
      <c r="AB50" s="1616"/>
      <c r="AC50" s="1617">
        <f>★マスタシート!$BP$71</f>
        <v>16380</v>
      </c>
      <c r="AD50" s="1617"/>
      <c r="AE50" s="1617"/>
      <c r="AF50" s="1617"/>
      <c r="AG50" s="1617"/>
      <c r="AH50" s="1626" t="str">
        <f>IF(★マスタシート!$AO$66=3,"",★マスタシート!$BU$71)</f>
        <v>税込</v>
      </c>
      <c r="AI50" s="1626"/>
      <c r="AJ50" s="1617">
        <f>IF(★マスタシート!$AO$66=3,"",★マスタシート!$BW$71)</f>
        <v>18018</v>
      </c>
      <c r="AK50" s="1617"/>
      <c r="AL50" s="1617"/>
      <c r="AM50" s="1617"/>
      <c r="AN50" s="1618"/>
      <c r="AO50" s="120"/>
      <c r="AP50" s="121"/>
      <c r="AQ50" s="122"/>
      <c r="AR50" s="122"/>
      <c r="AS50" s="122"/>
      <c r="AT50" s="122"/>
      <c r="AU50" s="122"/>
      <c r="AV50" s="122"/>
      <c r="AW50" s="122"/>
      <c r="AX50" s="122"/>
      <c r="AY50" s="123"/>
    </row>
    <row r="51" spans="1:56" s="124" customFormat="1" ht="16.5" customHeight="1">
      <c r="A51" s="116"/>
      <c r="B51" s="159"/>
      <c r="C51" s="1613"/>
      <c r="D51" s="1614"/>
      <c r="E51" s="1614"/>
      <c r="F51" s="1615"/>
      <c r="G51" s="1616"/>
      <c r="H51" s="1616"/>
      <c r="I51" s="1617"/>
      <c r="J51" s="1617"/>
      <c r="K51" s="1617"/>
      <c r="L51" s="1617"/>
      <c r="M51" s="1617"/>
      <c r="N51" s="1616"/>
      <c r="O51" s="1616"/>
      <c r="P51" s="1617"/>
      <c r="Q51" s="1617"/>
      <c r="R51" s="1617"/>
      <c r="S51" s="1617"/>
      <c r="T51" s="1618"/>
      <c r="U51" s="163"/>
      <c r="V51" s="164"/>
      <c r="W51" s="1619" t="str">
        <f>★マスタシート!$BJ$72</f>
        <v>6</v>
      </c>
      <c r="X51" s="1620"/>
      <c r="Y51" s="1621" t="str">
        <f>★マスタシート!$BL$72</f>
        <v>年</v>
      </c>
      <c r="Z51" s="1622"/>
      <c r="AA51" s="1616" t="str">
        <f>★マスタシート!$BN$72</f>
        <v>月額</v>
      </c>
      <c r="AB51" s="1616"/>
      <c r="AC51" s="1617">
        <f>★マスタシート!$BP$72</f>
        <v>14200</v>
      </c>
      <c r="AD51" s="1617"/>
      <c r="AE51" s="1617"/>
      <c r="AF51" s="1617"/>
      <c r="AG51" s="1617"/>
      <c r="AH51" s="1626" t="str">
        <f>IF(★マスタシート!$AO$66=3,"",★マスタシート!$BU$72)</f>
        <v>税込</v>
      </c>
      <c r="AI51" s="1626"/>
      <c r="AJ51" s="1617">
        <f>IF(★マスタシート!$AO$66=3,"",★マスタシート!$BW$72)</f>
        <v>15620</v>
      </c>
      <c r="AK51" s="1617"/>
      <c r="AL51" s="1617"/>
      <c r="AM51" s="1617"/>
      <c r="AN51" s="1618"/>
      <c r="AO51" s="141"/>
      <c r="AP51" s="121"/>
      <c r="AQ51" s="122"/>
      <c r="AR51" s="122"/>
      <c r="AS51" s="122"/>
      <c r="AT51" s="122"/>
      <c r="AU51" s="122"/>
      <c r="AV51" s="122"/>
      <c r="AW51" s="122"/>
      <c r="AX51" s="122"/>
      <c r="AY51" s="123"/>
    </row>
    <row r="52" spans="1:56" s="124" customFormat="1" ht="16.5" customHeight="1">
      <c r="A52" s="116"/>
      <c r="B52" s="159"/>
      <c r="C52" s="1627"/>
      <c r="D52" s="1628"/>
      <c r="E52" s="1628"/>
      <c r="F52" s="1629"/>
      <c r="G52" s="1630"/>
      <c r="H52" s="1630"/>
      <c r="I52" s="1631"/>
      <c r="J52" s="1631"/>
      <c r="K52" s="1631"/>
      <c r="L52" s="1631"/>
      <c r="M52" s="1631"/>
      <c r="N52" s="1630"/>
      <c r="O52" s="1630"/>
      <c r="P52" s="1631"/>
      <c r="Q52" s="1631"/>
      <c r="R52" s="1631"/>
      <c r="S52" s="1631"/>
      <c r="T52" s="1632"/>
      <c r="U52" s="163"/>
      <c r="V52" s="164"/>
      <c r="W52" s="1636" t="str">
        <f>★マスタシート!$BJ$73</f>
        <v>7</v>
      </c>
      <c r="X52" s="1637"/>
      <c r="Y52" s="1659" t="str">
        <f>★マスタシート!$BL$73</f>
        <v>年</v>
      </c>
      <c r="Z52" s="1660"/>
      <c r="AA52" s="1630" t="str">
        <f>★マスタシート!$BN$73</f>
        <v>月額</v>
      </c>
      <c r="AB52" s="1630"/>
      <c r="AC52" s="1631">
        <f>★マスタシート!$BP$73</f>
        <v>12530</v>
      </c>
      <c r="AD52" s="1631"/>
      <c r="AE52" s="1631"/>
      <c r="AF52" s="1631"/>
      <c r="AG52" s="1631"/>
      <c r="AH52" s="1650" t="str">
        <f>IF(★マスタシート!$AO$66=3,"",★マスタシート!$BU$73)</f>
        <v>税込</v>
      </c>
      <c r="AI52" s="1650"/>
      <c r="AJ52" s="1661">
        <f>IF(★マスタシート!$AO$66=3,"",★マスタシート!$BW$73)</f>
        <v>13783</v>
      </c>
      <c r="AK52" s="1661"/>
      <c r="AL52" s="1661"/>
      <c r="AM52" s="1661"/>
      <c r="AN52" s="1662"/>
      <c r="AO52" s="141"/>
      <c r="AP52" s="121"/>
      <c r="AQ52" s="122"/>
      <c r="AR52" s="122"/>
      <c r="AS52" s="122"/>
      <c r="AT52" s="122"/>
      <c r="AU52" s="122"/>
      <c r="AV52" s="122"/>
      <c r="AW52" s="122"/>
      <c r="AX52" s="122"/>
      <c r="AY52" s="123"/>
    </row>
    <row r="53" spans="1:56" s="124" customFormat="1" ht="14.25" customHeight="1">
      <c r="A53" s="116"/>
      <c r="B53" s="117"/>
      <c r="C53" s="562"/>
      <c r="D53" s="153"/>
      <c r="E53" s="153"/>
      <c r="F53" s="153"/>
      <c r="G53" s="153"/>
      <c r="H53" s="153"/>
      <c r="I53" s="153"/>
      <c r="J53" s="153"/>
      <c r="K53" s="153"/>
      <c r="L53" s="153"/>
      <c r="M53" s="156"/>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K53" s="156"/>
      <c r="AL53" s="156"/>
      <c r="AM53" s="156"/>
      <c r="AN53" s="158"/>
      <c r="AO53" s="120"/>
      <c r="AP53" s="121"/>
      <c r="AQ53" s="122"/>
      <c r="AR53" s="122"/>
      <c r="AS53" s="122"/>
      <c r="AT53" s="122"/>
      <c r="AU53" s="122"/>
      <c r="AV53" s="122"/>
      <c r="AW53" s="122"/>
      <c r="AX53" s="122"/>
      <c r="AY53" s="123"/>
    </row>
    <row r="54" spans="1:56" s="124" customFormat="1" ht="17.25" customHeight="1">
      <c r="A54" s="116"/>
      <c r="B54" s="159"/>
      <c r="C54" s="1610" t="s">
        <v>589</v>
      </c>
      <c r="D54" s="1611"/>
      <c r="E54" s="1611"/>
      <c r="F54" s="1611"/>
      <c r="G54" s="1611"/>
      <c r="H54" s="1611"/>
      <c r="I54" s="1611"/>
      <c r="J54" s="1611"/>
      <c r="K54" s="1611"/>
      <c r="L54" s="1611"/>
      <c r="M54" s="1611"/>
      <c r="N54" s="1611"/>
      <c r="O54" s="1611"/>
      <c r="P54" s="1611"/>
      <c r="Q54" s="1611"/>
      <c r="R54" s="1611"/>
      <c r="S54" s="1611"/>
      <c r="T54" s="1611"/>
      <c r="U54" s="1611"/>
      <c r="V54" s="1611"/>
      <c r="W54" s="1611"/>
      <c r="X54" s="1611"/>
      <c r="Y54" s="1611"/>
      <c r="Z54" s="1611"/>
      <c r="AA54" s="1611"/>
      <c r="AB54" s="1611"/>
      <c r="AC54" s="1611"/>
      <c r="AD54" s="1611"/>
      <c r="AE54" s="1611"/>
      <c r="AF54" s="1611"/>
      <c r="AG54" s="1611"/>
      <c r="AH54" s="1611"/>
      <c r="AI54" s="1611"/>
      <c r="AJ54" s="1611"/>
      <c r="AK54" s="1611"/>
      <c r="AL54" s="1611"/>
      <c r="AM54" s="1611"/>
      <c r="AN54" s="1612"/>
      <c r="AO54" s="141"/>
      <c r="AP54" s="121"/>
      <c r="AQ54" s="122"/>
      <c r="AR54" s="122"/>
      <c r="AS54" s="122"/>
      <c r="AT54" s="122"/>
      <c r="AU54" s="122"/>
      <c r="AV54" s="122"/>
      <c r="AW54" s="122"/>
      <c r="AX54" s="122"/>
      <c r="AY54" s="123"/>
    </row>
    <row r="55" spans="1:56" s="124" customFormat="1" ht="16.5" customHeight="1">
      <c r="A55" s="116"/>
      <c r="B55" s="159"/>
      <c r="C55" s="1652">
        <f>★マスタシート!$AO$149</f>
        <v>0</v>
      </c>
      <c r="D55" s="1653"/>
      <c r="E55" s="1653"/>
      <c r="F55" s="1653"/>
      <c r="G55" s="1653"/>
      <c r="H55" s="1653"/>
      <c r="I55" s="1653"/>
      <c r="J55" s="1653"/>
      <c r="K55" s="1653"/>
      <c r="L55" s="1653"/>
      <c r="M55" s="1653"/>
      <c r="N55" s="1653"/>
      <c r="O55" s="1653"/>
      <c r="P55" s="1653"/>
      <c r="Q55" s="1653"/>
      <c r="R55" s="1653"/>
      <c r="S55" s="1653"/>
      <c r="T55" s="1653"/>
      <c r="U55" s="1654"/>
      <c r="V55" s="1655">
        <f>★マスタシート!$BH$149</f>
        <v>0</v>
      </c>
      <c r="W55" s="1656"/>
      <c r="X55" s="1656"/>
      <c r="Y55" s="1669" t="str">
        <f>★マスタシート!$BK$149</f>
        <v/>
      </c>
      <c r="Z55" s="1670"/>
      <c r="AA55" s="1671" t="str">
        <f>★マスタシート!$BM$149</f>
        <v/>
      </c>
      <c r="AB55" s="1671"/>
      <c r="AC55" s="1639">
        <f>★マスタシート!$BO$149</f>
        <v>0</v>
      </c>
      <c r="AD55" s="1640"/>
      <c r="AE55" s="1640"/>
      <c r="AF55" s="1640"/>
      <c r="AG55" s="1672"/>
      <c r="AH55" s="1626" t="str">
        <f>★マスタシート!$BT$149</f>
        <v/>
      </c>
      <c r="AI55" s="1626"/>
      <c r="AJ55" s="1639">
        <f>★マスタシート!$BV$149</f>
        <v>0</v>
      </c>
      <c r="AK55" s="1640"/>
      <c r="AL55" s="1640"/>
      <c r="AM55" s="1640"/>
      <c r="AN55" s="1641"/>
      <c r="AO55" s="141"/>
      <c r="AP55" s="121"/>
      <c r="AQ55" s="122"/>
      <c r="AR55" s="122"/>
      <c r="AS55" s="122"/>
      <c r="AT55" s="122"/>
      <c r="AU55" s="122"/>
      <c r="AV55" s="122"/>
      <c r="AW55" s="122"/>
      <c r="AX55" s="122"/>
      <c r="AY55" s="123"/>
    </row>
    <row r="56" spans="1:56" s="124" customFormat="1" ht="16.5" customHeight="1">
      <c r="A56" s="116"/>
      <c r="B56" s="159"/>
      <c r="C56" s="1652">
        <f>★マスタシート!$AO$150</f>
        <v>0</v>
      </c>
      <c r="D56" s="1653"/>
      <c r="E56" s="1653"/>
      <c r="F56" s="1653"/>
      <c r="G56" s="1653"/>
      <c r="H56" s="1653"/>
      <c r="I56" s="1653"/>
      <c r="J56" s="1653"/>
      <c r="K56" s="1653"/>
      <c r="L56" s="1653"/>
      <c r="M56" s="1653"/>
      <c r="N56" s="1653"/>
      <c r="O56" s="1653"/>
      <c r="P56" s="1653"/>
      <c r="Q56" s="1653"/>
      <c r="R56" s="1653"/>
      <c r="S56" s="1653"/>
      <c r="T56" s="1653"/>
      <c r="U56" s="1654"/>
      <c r="V56" s="1655">
        <f>★マスタシート!$BH$150</f>
        <v>0</v>
      </c>
      <c r="W56" s="1656"/>
      <c r="X56" s="1656"/>
      <c r="Y56" s="1669" t="str">
        <f>★マスタシート!$BK$150</f>
        <v/>
      </c>
      <c r="Z56" s="1670"/>
      <c r="AA56" s="1671" t="str">
        <f>★マスタシート!$BM$150</f>
        <v/>
      </c>
      <c r="AB56" s="1671"/>
      <c r="AC56" s="1639">
        <f>★マスタシート!$BO$150</f>
        <v>0</v>
      </c>
      <c r="AD56" s="1640"/>
      <c r="AE56" s="1640"/>
      <c r="AF56" s="1640"/>
      <c r="AG56" s="1672"/>
      <c r="AH56" s="1626" t="str">
        <f>★マスタシート!$BT$150</f>
        <v/>
      </c>
      <c r="AI56" s="1626"/>
      <c r="AJ56" s="1639">
        <f>★マスタシート!$BV$150</f>
        <v>0</v>
      </c>
      <c r="AK56" s="1640"/>
      <c r="AL56" s="1640"/>
      <c r="AM56" s="1640"/>
      <c r="AN56" s="1641"/>
      <c r="AO56" s="141"/>
      <c r="AP56" s="121"/>
      <c r="AQ56" s="122"/>
      <c r="AR56" s="122"/>
      <c r="AS56" s="122"/>
      <c r="AT56" s="122"/>
      <c r="AU56" s="122"/>
      <c r="AV56" s="122"/>
      <c r="AW56" s="122"/>
      <c r="AX56" s="122"/>
      <c r="AY56" s="123"/>
    </row>
    <row r="57" spans="1:56" s="124" customFormat="1" ht="16.5" customHeight="1">
      <c r="A57" s="116"/>
      <c r="B57" s="159"/>
      <c r="C57" s="1652">
        <f>★マスタシート!$AO$151</f>
        <v>0</v>
      </c>
      <c r="D57" s="1653"/>
      <c r="E57" s="1653"/>
      <c r="F57" s="1653"/>
      <c r="G57" s="1653"/>
      <c r="H57" s="1653"/>
      <c r="I57" s="1653"/>
      <c r="J57" s="1653"/>
      <c r="K57" s="1653"/>
      <c r="L57" s="1653"/>
      <c r="M57" s="1653"/>
      <c r="N57" s="1653"/>
      <c r="O57" s="1653"/>
      <c r="P57" s="1653"/>
      <c r="Q57" s="1653"/>
      <c r="R57" s="1653"/>
      <c r="S57" s="1653"/>
      <c r="T57" s="1653"/>
      <c r="U57" s="1654"/>
      <c r="V57" s="1655">
        <f>★マスタシート!$BH$151</f>
        <v>0</v>
      </c>
      <c r="W57" s="1656"/>
      <c r="X57" s="1656"/>
      <c r="Y57" s="1669" t="str">
        <f>★マスタシート!$BK$151</f>
        <v/>
      </c>
      <c r="Z57" s="1670"/>
      <c r="AA57" s="1671" t="str">
        <f>★マスタシート!$BM$151</f>
        <v/>
      </c>
      <c r="AB57" s="1671"/>
      <c r="AC57" s="1639">
        <f>★マスタシート!$BO$151</f>
        <v>0</v>
      </c>
      <c r="AD57" s="1640"/>
      <c r="AE57" s="1640"/>
      <c r="AF57" s="1640"/>
      <c r="AG57" s="1672"/>
      <c r="AH57" s="1626" t="str">
        <f>★マスタシート!$BT$151</f>
        <v/>
      </c>
      <c r="AI57" s="1626"/>
      <c r="AJ57" s="1639">
        <f>★マスタシート!$BV$151</f>
        <v>0</v>
      </c>
      <c r="AK57" s="1640"/>
      <c r="AL57" s="1640"/>
      <c r="AM57" s="1640"/>
      <c r="AN57" s="1641"/>
      <c r="AO57" s="141"/>
      <c r="AP57" s="121"/>
      <c r="AQ57" s="122"/>
      <c r="AR57" s="122"/>
      <c r="AS57" s="122"/>
      <c r="AT57" s="122"/>
      <c r="AU57" s="122"/>
      <c r="AV57" s="122"/>
      <c r="AW57" s="122"/>
      <c r="AX57" s="122"/>
      <c r="AY57" s="123"/>
    </row>
    <row r="58" spans="1:56" s="124" customFormat="1" ht="16.5" customHeight="1">
      <c r="A58" s="116"/>
      <c r="B58" s="159"/>
      <c r="C58" s="1652">
        <f>★マスタシート!$AO$152</f>
        <v>0</v>
      </c>
      <c r="D58" s="1653"/>
      <c r="E58" s="1653"/>
      <c r="F58" s="1653"/>
      <c r="G58" s="1653"/>
      <c r="H58" s="1653"/>
      <c r="I58" s="1653"/>
      <c r="J58" s="1653"/>
      <c r="K58" s="1653"/>
      <c r="L58" s="1653"/>
      <c r="M58" s="1653"/>
      <c r="N58" s="1653"/>
      <c r="O58" s="1653"/>
      <c r="P58" s="1653"/>
      <c r="Q58" s="1653"/>
      <c r="R58" s="1653"/>
      <c r="S58" s="1653"/>
      <c r="T58" s="1653"/>
      <c r="U58" s="1654"/>
      <c r="V58" s="1655">
        <f>★マスタシート!$BH$152</f>
        <v>0</v>
      </c>
      <c r="W58" s="1656"/>
      <c r="X58" s="1656"/>
      <c r="Y58" s="1669" t="str">
        <f>★マスタシート!$BK$152</f>
        <v/>
      </c>
      <c r="Z58" s="1670"/>
      <c r="AA58" s="1671" t="str">
        <f>★マスタシート!$BM$152</f>
        <v/>
      </c>
      <c r="AB58" s="1671"/>
      <c r="AC58" s="1639">
        <f>★マスタシート!$BO$152</f>
        <v>0</v>
      </c>
      <c r="AD58" s="1640"/>
      <c r="AE58" s="1640"/>
      <c r="AF58" s="1640"/>
      <c r="AG58" s="1672"/>
      <c r="AH58" s="1626" t="str">
        <f>★マスタシート!$BT$152</f>
        <v/>
      </c>
      <c r="AI58" s="1626"/>
      <c r="AJ58" s="1639">
        <f>★マスタシート!$BV$152</f>
        <v>0</v>
      </c>
      <c r="AK58" s="1640"/>
      <c r="AL58" s="1640"/>
      <c r="AM58" s="1640"/>
      <c r="AN58" s="1641"/>
      <c r="AO58" s="141"/>
      <c r="AP58" s="121"/>
      <c r="AQ58" s="122"/>
      <c r="AR58" s="122"/>
      <c r="AS58" s="122"/>
      <c r="AT58" s="122"/>
      <c r="AU58" s="122"/>
      <c r="AV58" s="122"/>
      <c r="AW58" s="122"/>
      <c r="AX58" s="122"/>
      <c r="AY58" s="123"/>
    </row>
    <row r="59" spans="1:56" s="124" customFormat="1" ht="16.5" customHeight="1">
      <c r="A59" s="116"/>
      <c r="B59" s="159"/>
      <c r="C59" s="1642">
        <f>★マスタシート!$AO$153</f>
        <v>0</v>
      </c>
      <c r="D59" s="1643"/>
      <c r="E59" s="1643"/>
      <c r="F59" s="1643"/>
      <c r="G59" s="1643"/>
      <c r="H59" s="1643"/>
      <c r="I59" s="1643"/>
      <c r="J59" s="1643"/>
      <c r="K59" s="1643"/>
      <c r="L59" s="1643"/>
      <c r="M59" s="1643"/>
      <c r="N59" s="1643"/>
      <c r="O59" s="1643"/>
      <c r="P59" s="1643"/>
      <c r="Q59" s="1643"/>
      <c r="R59" s="1643"/>
      <c r="S59" s="1643"/>
      <c r="T59" s="1643"/>
      <c r="U59" s="1644"/>
      <c r="V59" s="1645">
        <f>★マスタシート!$BH$153</f>
        <v>0</v>
      </c>
      <c r="W59" s="1646"/>
      <c r="X59" s="1646"/>
      <c r="Y59" s="1647" t="str">
        <f>★マスタシート!$BK$153</f>
        <v/>
      </c>
      <c r="Z59" s="1648"/>
      <c r="AA59" s="1649" t="str">
        <f>★マスタシート!$BM$153</f>
        <v/>
      </c>
      <c r="AB59" s="1649"/>
      <c r="AC59" s="1633">
        <f>★マスタシート!$BO$153</f>
        <v>0</v>
      </c>
      <c r="AD59" s="1634"/>
      <c r="AE59" s="1634"/>
      <c r="AF59" s="1634"/>
      <c r="AG59" s="1635"/>
      <c r="AH59" s="1650" t="str">
        <f>★マスタシート!$BT$153</f>
        <v/>
      </c>
      <c r="AI59" s="1650"/>
      <c r="AJ59" s="1633">
        <f>★マスタシート!$BV$153</f>
        <v>0</v>
      </c>
      <c r="AK59" s="1634"/>
      <c r="AL59" s="1634"/>
      <c r="AM59" s="1634"/>
      <c r="AN59" s="1651"/>
      <c r="AO59" s="141"/>
      <c r="AP59" s="121"/>
      <c r="AQ59" s="122"/>
      <c r="AR59" s="122"/>
      <c r="AS59" s="122"/>
      <c r="AT59" s="122"/>
      <c r="AU59" s="122"/>
      <c r="AV59" s="122"/>
      <c r="AW59" s="122"/>
      <c r="AX59" s="122"/>
      <c r="AY59" s="123"/>
    </row>
    <row r="60" spans="1:56" s="124" customFormat="1" ht="14.25" customHeight="1">
      <c r="A60" s="116"/>
      <c r="B60" s="117"/>
      <c r="C60" s="562"/>
      <c r="D60" s="153"/>
      <c r="E60" s="153"/>
      <c r="F60" s="153"/>
      <c r="G60" s="153"/>
      <c r="H60" s="153"/>
      <c r="I60" s="153"/>
      <c r="J60" s="153"/>
      <c r="K60" s="153"/>
      <c r="L60" s="153"/>
      <c r="M60" s="156"/>
      <c r="N60" s="157"/>
      <c r="O60" s="157"/>
      <c r="P60" s="157"/>
      <c r="Q60" s="157"/>
      <c r="R60" s="157"/>
      <c r="S60" s="157"/>
      <c r="T60" s="157"/>
      <c r="U60" s="157"/>
      <c r="V60" s="157"/>
      <c r="W60" s="157"/>
      <c r="X60" s="157"/>
      <c r="Y60" s="157"/>
      <c r="Z60" s="157"/>
      <c r="AA60" s="157"/>
      <c r="AB60" s="157"/>
      <c r="AC60" s="157"/>
      <c r="AD60" s="157"/>
      <c r="AE60" s="157"/>
      <c r="AF60" s="157"/>
      <c r="AG60" s="157"/>
      <c r="AH60" s="157"/>
      <c r="AI60" s="157"/>
      <c r="AJ60" s="157"/>
      <c r="AK60" s="156"/>
      <c r="AL60" s="156"/>
      <c r="AM60" s="156"/>
      <c r="AN60" s="158"/>
      <c r="AO60" s="120"/>
      <c r="AP60" s="121"/>
      <c r="AQ60" s="122"/>
      <c r="AR60" s="122"/>
      <c r="AS60" s="122"/>
      <c r="AT60" s="122"/>
      <c r="AU60" s="122"/>
      <c r="AV60" s="122"/>
      <c r="AW60" s="122"/>
      <c r="AX60" s="122"/>
      <c r="AY60" s="123"/>
    </row>
    <row r="61" spans="1:56" s="124" customFormat="1" ht="9" customHeight="1">
      <c r="A61" s="116"/>
      <c r="B61" s="159"/>
      <c r="C61" s="1663" t="s">
        <v>507</v>
      </c>
      <c r="D61" s="1664"/>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6"/>
      <c r="AO61" s="141"/>
      <c r="AP61" s="121"/>
      <c r="AQ61" s="122"/>
      <c r="AR61" s="122"/>
      <c r="AS61" s="122"/>
      <c r="AT61" s="122"/>
      <c r="AU61" s="122"/>
      <c r="AV61" s="122"/>
      <c r="AW61" s="122"/>
      <c r="AX61" s="122"/>
      <c r="AY61" s="122"/>
      <c r="AZ61" s="122"/>
      <c r="BA61" s="122"/>
      <c r="BB61" s="122"/>
      <c r="BC61" s="122"/>
      <c r="BD61" s="122"/>
    </row>
    <row r="62" spans="1:56" s="124" customFormat="1">
      <c r="A62" s="116"/>
      <c r="B62" s="159"/>
      <c r="C62" s="1665"/>
      <c r="D62" s="1666"/>
      <c r="E62" s="167"/>
      <c r="F62" s="167" t="str">
        <f>★マスタシート!$D$47</f>
        <v>◇  見積金額には回線やネットワーク商品の月々の使用料は含まれておりません。</v>
      </c>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8"/>
      <c r="AO62" s="141"/>
      <c r="AP62" s="121"/>
      <c r="AQ62" s="122"/>
      <c r="AR62" s="122"/>
      <c r="AS62" s="122"/>
      <c r="AT62" s="122"/>
      <c r="AU62" s="122"/>
      <c r="AV62" s="122"/>
      <c r="AW62" s="122"/>
      <c r="AX62" s="122"/>
      <c r="AY62" s="122"/>
      <c r="AZ62" s="122"/>
      <c r="BA62" s="122"/>
      <c r="BB62" s="122"/>
      <c r="BC62" s="122"/>
      <c r="BD62" s="122"/>
    </row>
    <row r="63" spans="1:56" s="124" customFormat="1">
      <c r="A63" s="116"/>
      <c r="B63" s="159"/>
      <c r="C63" s="1665"/>
      <c r="D63" s="1666"/>
      <c r="E63" s="167"/>
      <c r="F63" s="167" t="str">
        <f>★マスタシート!$D$48</f>
        <v>◇  工事料金は、工事内容により変動する場合がございます。</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8"/>
      <c r="AO63" s="141"/>
      <c r="AP63" s="121"/>
      <c r="AQ63" s="122"/>
      <c r="AR63" s="122"/>
      <c r="AS63" s="122"/>
      <c r="AT63" s="122"/>
      <c r="AU63" s="122"/>
      <c r="AV63" s="122"/>
      <c r="AW63" s="122"/>
      <c r="AX63" s="122"/>
      <c r="AY63" s="122"/>
      <c r="AZ63" s="122"/>
      <c r="BA63" s="122"/>
      <c r="BB63" s="122"/>
      <c r="BC63" s="122"/>
      <c r="BD63" s="122"/>
    </row>
    <row r="64" spans="1:56" s="124" customFormat="1">
      <c r="A64" s="116"/>
      <c r="B64" s="159"/>
      <c r="C64" s="1665"/>
      <c r="D64" s="1666"/>
      <c r="E64" s="167"/>
      <c r="F64" s="167" t="str">
        <f>★マスタシート!$D$49</f>
        <v>◇  定額保守の購入時セット割引は、商品設置日より6ヶ月以内に契約した場合に適用されます。</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9"/>
      <c r="AO64" s="141"/>
      <c r="AP64" s="121"/>
      <c r="AQ64" s="122"/>
      <c r="AR64" s="122"/>
      <c r="AS64" s="122"/>
      <c r="AT64" s="122"/>
      <c r="AU64" s="122"/>
      <c r="AV64" s="122"/>
      <c r="AW64" s="122"/>
      <c r="AX64" s="122"/>
      <c r="AY64" s="122"/>
      <c r="AZ64" s="122"/>
      <c r="BA64" s="122"/>
      <c r="BB64" s="122"/>
      <c r="BC64" s="122"/>
      <c r="BD64" s="122"/>
    </row>
    <row r="65" spans="1:256" s="124" customFormat="1">
      <c r="A65" s="116"/>
      <c r="B65" s="159"/>
      <c r="C65" s="1665"/>
      <c r="D65" s="1666"/>
      <c r="E65" s="167"/>
      <c r="F65" s="167">
        <f>★マスタシート!$D$50</f>
        <v>0</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9"/>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665"/>
      <c r="D66" s="1666"/>
      <c r="E66" s="167"/>
      <c r="F66" s="167">
        <f>★マスタシート!$D$51</f>
        <v>0</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9"/>
      <c r="AO66" s="141"/>
      <c r="AP66" s="121"/>
      <c r="AQ66" s="122"/>
      <c r="AR66" s="122"/>
      <c r="AS66" s="122"/>
      <c r="AT66" s="122"/>
      <c r="AU66" s="122"/>
      <c r="AV66" s="122"/>
      <c r="AW66" s="122"/>
      <c r="AX66" s="122"/>
      <c r="AY66" s="122"/>
      <c r="AZ66" s="122"/>
      <c r="BA66" s="122"/>
      <c r="BB66" s="122"/>
      <c r="BC66" s="122"/>
      <c r="BD66" s="122"/>
    </row>
    <row r="67" spans="1:256" s="124" customFormat="1">
      <c r="A67" s="116"/>
      <c r="B67" s="159"/>
      <c r="C67" s="1665"/>
      <c r="D67" s="1666"/>
      <c r="E67" s="167"/>
      <c r="F67" s="167">
        <f>★マスタシート!$D$52</f>
        <v>0</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9"/>
      <c r="AO67" s="141"/>
      <c r="AP67" s="121"/>
      <c r="AQ67" s="122"/>
      <c r="AR67" s="122"/>
      <c r="AS67" s="122"/>
      <c r="AT67" s="122"/>
      <c r="AU67" s="122"/>
      <c r="AV67" s="122"/>
      <c r="AW67" s="122"/>
      <c r="AX67" s="122"/>
      <c r="AY67" s="122"/>
      <c r="AZ67" s="122"/>
      <c r="BA67" s="122"/>
      <c r="BB67" s="122"/>
      <c r="BC67" s="122"/>
      <c r="BD67" s="122"/>
      <c r="IU67" s="123"/>
      <c r="IV67" s="123"/>
    </row>
    <row r="68" spans="1:256" s="124" customFormat="1">
      <c r="A68" s="116"/>
      <c r="B68" s="159"/>
      <c r="C68" s="1665"/>
      <c r="D68" s="1666"/>
      <c r="E68" s="167"/>
      <c r="F68" s="167">
        <f>★マスタシート!$D$53</f>
        <v>0</v>
      </c>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9"/>
      <c r="AO68" s="141"/>
      <c r="AP68" s="121"/>
      <c r="AQ68" s="122"/>
      <c r="AR68" s="122"/>
      <c r="AS68" s="122"/>
      <c r="AT68" s="122"/>
      <c r="AU68" s="122"/>
      <c r="AV68" s="122"/>
      <c r="AW68" s="122"/>
      <c r="AX68" s="122"/>
      <c r="AY68" s="122"/>
      <c r="AZ68" s="122"/>
      <c r="BA68" s="122"/>
      <c r="BB68" s="122"/>
      <c r="BC68" s="122"/>
      <c r="BD68" s="122"/>
      <c r="IU68" s="123"/>
      <c r="IV68" s="416"/>
    </row>
    <row r="69" spans="1:256" s="124" customFormat="1" ht="9" customHeight="1">
      <c r="A69" s="116"/>
      <c r="B69" s="159"/>
      <c r="C69" s="1667"/>
      <c r="D69" s="1668"/>
      <c r="E69" s="170"/>
      <c r="F69" s="170"/>
      <c r="G69" s="170"/>
      <c r="H69" s="170"/>
      <c r="I69" s="170"/>
      <c r="J69" s="170"/>
      <c r="K69" s="170"/>
      <c r="L69" s="170"/>
      <c r="M69" s="170"/>
      <c r="N69" s="170"/>
      <c r="O69" s="170"/>
      <c r="P69" s="170"/>
      <c r="Q69" s="170"/>
      <c r="R69" s="170"/>
      <c r="S69" s="170"/>
      <c r="T69" s="170"/>
      <c r="U69" s="170"/>
      <c r="V69" s="170"/>
      <c r="W69" s="170"/>
      <c r="X69" s="170"/>
      <c r="Y69" s="170"/>
      <c r="Z69" s="170"/>
      <c r="AA69" s="170"/>
      <c r="AB69" s="170"/>
      <c r="AC69" s="170"/>
      <c r="AD69" s="170"/>
      <c r="AE69" s="170"/>
      <c r="AF69" s="170"/>
      <c r="AG69" s="170"/>
      <c r="AH69" s="170"/>
      <c r="AI69" s="170"/>
      <c r="AJ69" s="170"/>
      <c r="AK69" s="170"/>
      <c r="AL69" s="170"/>
      <c r="AM69" s="170"/>
      <c r="AN69" s="171"/>
      <c r="AO69" s="141"/>
      <c r="AP69" s="121"/>
      <c r="AQ69" s="122"/>
      <c r="AR69" s="122"/>
      <c r="AS69" s="122"/>
      <c r="AT69" s="122"/>
      <c r="AU69" s="122"/>
      <c r="AV69" s="122"/>
      <c r="AW69" s="122"/>
      <c r="AX69" s="122"/>
      <c r="AY69" s="122"/>
      <c r="AZ69" s="122"/>
      <c r="BA69" s="122"/>
      <c r="BB69" s="122"/>
      <c r="BC69" s="122"/>
      <c r="BD69" s="122"/>
      <c r="IU69" s="123"/>
      <c r="IV69" s="123"/>
    </row>
    <row r="70" spans="1:256" s="124" customFormat="1" ht="16.5" customHeight="1">
      <c r="A70" s="116"/>
      <c r="B70" s="159"/>
      <c r="C70" s="187"/>
      <c r="D70" s="187"/>
      <c r="E70" s="167"/>
      <c r="F70" s="167"/>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72"/>
      <c r="AO70" s="141"/>
      <c r="AP70" s="121"/>
      <c r="AQ70" s="122"/>
      <c r="AR70" s="122"/>
      <c r="AS70" s="122"/>
      <c r="AT70" s="122"/>
      <c r="AU70" s="122"/>
      <c r="AV70" s="122"/>
      <c r="AW70" s="122"/>
      <c r="AX70" s="122"/>
      <c r="AY70" s="122"/>
      <c r="AZ70" s="122"/>
      <c r="BA70" s="122"/>
      <c r="BB70" s="122"/>
      <c r="BC70" s="122"/>
      <c r="BD70" s="122"/>
      <c r="IT70" s="131"/>
      <c r="IU70" s="417"/>
      <c r="IV70" s="123"/>
    </row>
    <row r="71" spans="1:256" s="124" customFormat="1" ht="16.5" customHeight="1">
      <c r="A71" s="116"/>
      <c r="B71" s="159"/>
      <c r="C71" s="187"/>
      <c r="D71" s="187"/>
      <c r="E71" s="167"/>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72"/>
      <c r="AO71" s="141"/>
      <c r="AP71" s="121"/>
      <c r="AQ71" s="122"/>
      <c r="AR71" s="122"/>
      <c r="AS71" s="122"/>
      <c r="AT71" s="122"/>
      <c r="AU71" s="122"/>
      <c r="AV71" s="122"/>
      <c r="AW71" s="122"/>
      <c r="AX71" s="122"/>
      <c r="AY71" s="122"/>
      <c r="AZ71" s="122"/>
      <c r="BA71" s="122"/>
      <c r="BB71" s="122"/>
      <c r="BC71" s="122"/>
      <c r="BD71" s="122"/>
      <c r="IU71" s="417"/>
      <c r="IV71" s="123"/>
    </row>
    <row r="72" spans="1:256" s="124" customFormat="1" ht="6.75" hidden="1" customHeight="1">
      <c r="A72" s="116"/>
      <c r="B72" s="141"/>
      <c r="C72" s="141"/>
      <c r="D72" s="141"/>
      <c r="E72" s="172"/>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72"/>
      <c r="AO72" s="141"/>
      <c r="AP72" s="121"/>
      <c r="AQ72" s="122"/>
      <c r="AR72" s="122"/>
      <c r="AS72" s="122"/>
      <c r="AT72" s="122"/>
      <c r="AU72" s="122"/>
      <c r="AV72" s="122"/>
      <c r="AW72" s="122"/>
      <c r="AX72" s="122"/>
      <c r="AY72" s="122"/>
      <c r="AZ72" s="122"/>
      <c r="BA72" s="122"/>
      <c r="BB72" s="122"/>
      <c r="BC72" s="122"/>
      <c r="BD72" s="122"/>
      <c r="IV72" s="427" t="s">
        <v>88</v>
      </c>
    </row>
    <row r="73" spans="1:256" s="124" customFormat="1" ht="36.75" customHeight="1">
      <c r="A73" s="116"/>
      <c r="B73" s="159"/>
      <c r="C73" s="1638">
        <f>★マスタシート!$CV$15</f>
        <v>2.48</v>
      </c>
      <c r="D73" s="1638"/>
      <c r="E73" s="1638"/>
      <c r="F73" s="1638"/>
      <c r="G73" s="1638"/>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41"/>
      <c r="AO73" s="141"/>
      <c r="AP73" s="121"/>
      <c r="AQ73" s="122"/>
      <c r="AR73" s="122"/>
      <c r="AS73" s="122"/>
      <c r="AT73" s="122"/>
      <c r="AU73" s="122"/>
      <c r="AV73" s="122"/>
      <c r="AW73" s="122"/>
      <c r="AX73" s="122"/>
      <c r="AY73" s="122"/>
      <c r="AZ73" s="122"/>
      <c r="BA73" s="122"/>
      <c r="BB73" s="122"/>
      <c r="BC73" s="122"/>
      <c r="BD73" s="122"/>
      <c r="IV73" s="427">
        <v>1</v>
      </c>
    </row>
    <row r="74" spans="1:256" s="124" customFormat="1" ht="36.75" hidden="1" customHeight="1">
      <c r="A74" s="116"/>
      <c r="B74" s="159"/>
      <c r="C74" s="1638">
        <f>★マスタシート!$CV$15</f>
        <v>2.48</v>
      </c>
      <c r="D74" s="1638"/>
      <c r="E74" s="1638"/>
      <c r="F74" s="1638"/>
      <c r="G74" s="1638"/>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41"/>
      <c r="AO74" s="141"/>
      <c r="AP74" s="121"/>
      <c r="AQ74" s="122"/>
      <c r="AR74" s="122"/>
      <c r="AS74" s="122"/>
      <c r="AT74" s="122"/>
      <c r="AU74" s="122"/>
      <c r="AV74" s="122"/>
      <c r="AW74" s="122"/>
      <c r="AX74" s="122"/>
      <c r="AY74" s="122"/>
      <c r="AZ74" s="122"/>
      <c r="BA74" s="122"/>
      <c r="BB74" s="122"/>
      <c r="BC74" s="122"/>
      <c r="BD74" s="122"/>
      <c r="IV74" s="427">
        <v>2</v>
      </c>
    </row>
    <row r="75" spans="1:256">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c r="AA75" s="116"/>
      <c r="AB75" s="116"/>
      <c r="AC75" s="116"/>
      <c r="AD75" s="116"/>
      <c r="AE75" s="116"/>
      <c r="AF75" s="116"/>
      <c r="AG75" s="116"/>
      <c r="AH75" s="116"/>
      <c r="AI75" s="116"/>
      <c r="AJ75" s="116"/>
      <c r="AK75" s="116"/>
      <c r="AL75" s="116"/>
      <c r="AM75" s="116"/>
      <c r="AN75" s="116"/>
      <c r="AO75" s="116"/>
      <c r="AP75" s="116"/>
      <c r="AQ75" s="363"/>
      <c r="AR75" s="363"/>
      <c r="AS75" s="363"/>
      <c r="AT75" s="363"/>
      <c r="AU75" s="363"/>
      <c r="AV75" s="363"/>
      <c r="AW75" s="363"/>
      <c r="AX75" s="363"/>
      <c r="AY75" s="363"/>
      <c r="AZ75" s="363"/>
      <c r="BA75" s="363"/>
      <c r="BB75" s="363"/>
      <c r="BC75" s="363"/>
      <c r="BD75" s="363"/>
    </row>
    <row r="76" spans="1:256">
      <c r="C76" s="363"/>
      <c r="D76" s="363"/>
      <c r="E76" s="363"/>
      <c r="F76" s="363"/>
      <c r="G76" s="363"/>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row>
    <row r="77" spans="1:256">
      <c r="C77" s="363"/>
      <c r="D77" s="363"/>
      <c r="E77" s="363"/>
      <c r="F77" s="363"/>
      <c r="G77" s="363"/>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4"/>
      <c r="AP91" s="364"/>
      <c r="AQ91" s="364"/>
      <c r="AR91" s="364"/>
      <c r="AS91" s="364"/>
      <c r="AT91" s="364"/>
      <c r="AU91" s="364"/>
      <c r="AV91" s="364"/>
      <c r="AW91" s="364"/>
      <c r="AX91" s="364"/>
      <c r="AY91" s="364"/>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4"/>
      <c r="AP92" s="364"/>
      <c r="AQ92" s="364"/>
      <c r="AR92" s="364"/>
      <c r="AS92" s="364"/>
      <c r="AT92" s="364"/>
      <c r="AU92" s="364"/>
      <c r="AV92" s="364"/>
      <c r="AW92" s="364"/>
      <c r="AX92" s="364"/>
      <c r="AY92" s="364"/>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4"/>
      <c r="AP93" s="364"/>
      <c r="AQ93" s="364"/>
      <c r="AR93" s="364"/>
      <c r="AS93" s="364"/>
      <c r="AT93" s="364"/>
      <c r="AU93" s="364"/>
      <c r="AV93" s="364"/>
      <c r="AW93" s="364"/>
      <c r="AX93" s="364"/>
      <c r="AY93" s="364"/>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4"/>
      <c r="AP94" s="364"/>
      <c r="AQ94" s="364"/>
      <c r="AR94" s="364"/>
      <c r="AS94" s="364"/>
      <c r="AT94" s="364"/>
      <c r="AU94" s="364"/>
      <c r="AV94" s="364"/>
      <c r="AW94" s="364"/>
      <c r="AX94" s="364"/>
      <c r="AY94" s="364"/>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4"/>
      <c r="AP95" s="364"/>
      <c r="AQ95" s="364"/>
      <c r="AR95" s="364"/>
      <c r="AS95" s="364"/>
      <c r="AT95" s="364"/>
      <c r="AU95" s="364"/>
      <c r="AV95" s="364"/>
      <c r="AW95" s="364"/>
      <c r="AX95" s="364"/>
      <c r="AY95" s="364"/>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4"/>
      <c r="AP96" s="364"/>
      <c r="AQ96" s="364"/>
      <c r="AR96" s="364"/>
      <c r="AS96" s="364"/>
      <c r="AT96" s="364"/>
      <c r="AU96" s="364"/>
      <c r="AV96" s="364"/>
      <c r="AW96" s="364"/>
      <c r="AX96" s="364"/>
      <c r="AY96" s="364"/>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3"/>
      <c r="D120" s="363"/>
      <c r="E120" s="363"/>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4"/>
      <c r="AP120" s="364"/>
      <c r="AQ120" s="364"/>
      <c r="AR120" s="364"/>
      <c r="AS120" s="364"/>
      <c r="AT120" s="364"/>
      <c r="AU120" s="364"/>
      <c r="AV120" s="364"/>
      <c r="AW120" s="364"/>
      <c r="AX120" s="364"/>
      <c r="AY120" s="364"/>
    </row>
    <row r="121" spans="3:51">
      <c r="C121" s="363"/>
      <c r="D121" s="363"/>
      <c r="E121" s="363"/>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4"/>
      <c r="AP121" s="364"/>
      <c r="AQ121" s="364"/>
      <c r="AR121" s="364"/>
      <c r="AS121" s="364"/>
      <c r="AT121" s="364"/>
      <c r="AU121" s="364"/>
      <c r="AV121" s="364"/>
      <c r="AW121" s="364"/>
      <c r="AX121" s="364"/>
      <c r="AY121" s="364"/>
    </row>
    <row r="122" spans="3:51">
      <c r="C122" s="363"/>
      <c r="D122" s="363"/>
      <c r="E122" s="363"/>
      <c r="F122" s="363"/>
      <c r="G122" s="363"/>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4"/>
      <c r="AP122" s="364"/>
      <c r="AQ122" s="364"/>
      <c r="AR122" s="364"/>
      <c r="AS122" s="364"/>
      <c r="AT122" s="364"/>
      <c r="AU122" s="364"/>
      <c r="AV122" s="364"/>
      <c r="AW122" s="364"/>
      <c r="AX122" s="364"/>
      <c r="AY122" s="364"/>
    </row>
    <row r="123" spans="3:51">
      <c r="C123" s="364"/>
      <c r="D123" s="364"/>
      <c r="E123" s="364"/>
      <c r="F123" s="364"/>
      <c r="G123" s="364"/>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row>
    <row r="124" spans="3:51">
      <c r="C124" s="364"/>
      <c r="D124" s="364"/>
      <c r="E124" s="364"/>
      <c r="F124" s="364"/>
      <c r="G124" s="364"/>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row>
    <row r="125" spans="3:51">
      <c r="C125" s="364"/>
      <c r="D125" s="364"/>
      <c r="E125" s="364"/>
      <c r="F125" s="364"/>
      <c r="G125" s="364"/>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row>
    <row r="126" spans="3:51">
      <c r="C126" s="364"/>
      <c r="D126" s="364"/>
      <c r="E126" s="364"/>
      <c r="F126" s="364"/>
      <c r="G126" s="364"/>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row>
    <row r="127" spans="3:51">
      <c r="C127" s="364"/>
      <c r="D127" s="364"/>
      <c r="E127" s="364"/>
      <c r="F127" s="364"/>
      <c r="G127" s="364"/>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row>
    <row r="128" spans="3:51">
      <c r="C128" s="364"/>
      <c r="D128" s="364"/>
      <c r="E128" s="364"/>
      <c r="F128" s="364"/>
      <c r="G128" s="364"/>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C138" s="364"/>
      <c r="D138" s="364"/>
      <c r="E138" s="364"/>
      <c r="F138" s="364"/>
      <c r="G138" s="364"/>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3:51">
      <c r="C139" s="364"/>
      <c r="D139" s="364"/>
      <c r="E139" s="364"/>
      <c r="F139" s="364"/>
      <c r="G139" s="364"/>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row>
    <row r="140" spans="3:51">
      <c r="C140" s="364"/>
      <c r="D140" s="364"/>
      <c r="E140" s="364"/>
      <c r="F140" s="364"/>
      <c r="G140" s="364"/>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4"/>
      <c r="AP140" s="364"/>
      <c r="AQ140" s="364"/>
      <c r="AR140" s="364"/>
      <c r="AS140" s="364"/>
      <c r="AT140" s="364"/>
      <c r="AU140" s="364"/>
      <c r="AV140" s="364"/>
      <c r="AW140" s="364"/>
      <c r="AX140" s="364"/>
      <c r="AY140" s="364"/>
    </row>
    <row r="141" spans="3:51">
      <c r="AO141" s="364"/>
      <c r="AP141" s="364"/>
      <c r="AQ141" s="364"/>
      <c r="AR141" s="364"/>
      <c r="AS141" s="364"/>
      <c r="AT141" s="364"/>
      <c r="AU141" s="364"/>
      <c r="AV141" s="364"/>
      <c r="AW141" s="364"/>
      <c r="AX141" s="364"/>
      <c r="AY141" s="364"/>
    </row>
    <row r="142" spans="3:51">
      <c r="AO142" s="364"/>
      <c r="AP142" s="364"/>
      <c r="AQ142" s="364"/>
      <c r="AR142" s="364"/>
      <c r="AS142" s="364"/>
      <c r="AT142" s="364"/>
      <c r="AU142" s="364"/>
      <c r="AV142" s="364"/>
      <c r="AW142" s="364"/>
      <c r="AX142" s="364"/>
      <c r="AY142" s="364"/>
    </row>
    <row r="143" spans="3:51">
      <c r="AO143" s="364"/>
      <c r="AP143" s="364"/>
      <c r="AQ143" s="364"/>
      <c r="AR143" s="364"/>
      <c r="AS143" s="364"/>
      <c r="AT143" s="364"/>
      <c r="AU143" s="364"/>
      <c r="AV143" s="364"/>
      <c r="AW143" s="364"/>
      <c r="AX143" s="364"/>
      <c r="AY143" s="364"/>
    </row>
    <row r="144" spans="3:51">
      <c r="AO144" s="364"/>
      <c r="AP144" s="364"/>
      <c r="AQ144" s="364"/>
      <c r="AR144" s="364"/>
      <c r="AS144" s="364"/>
      <c r="AT144" s="364"/>
      <c r="AU144" s="364"/>
      <c r="AV144" s="364"/>
      <c r="AW144" s="364"/>
      <c r="AX144" s="364"/>
      <c r="AY144" s="364"/>
    </row>
    <row r="145" spans="41:51">
      <c r="AO145" s="364"/>
      <c r="AP145" s="364"/>
      <c r="AQ145" s="364"/>
      <c r="AR145" s="364"/>
      <c r="AS145" s="364"/>
      <c r="AT145" s="364"/>
      <c r="AU145" s="364"/>
      <c r="AV145" s="364"/>
      <c r="AW145" s="364"/>
      <c r="AX145" s="364"/>
      <c r="AY145" s="364"/>
    </row>
    <row r="146" spans="41:51">
      <c r="AO146" s="364"/>
      <c r="AP146" s="364"/>
      <c r="AQ146" s="364"/>
      <c r="AR146" s="364"/>
      <c r="AS146" s="364"/>
      <c r="AT146" s="364"/>
      <c r="AU146" s="364"/>
      <c r="AV146" s="364"/>
      <c r="AW146" s="364"/>
      <c r="AX146" s="364"/>
      <c r="AY146" s="364"/>
    </row>
    <row r="147" spans="41:51">
      <c r="AO147" s="364"/>
      <c r="AP147" s="364"/>
      <c r="AQ147" s="364"/>
      <c r="AR147" s="364"/>
      <c r="AS147" s="364"/>
      <c r="AT147" s="364"/>
      <c r="AU147" s="364"/>
      <c r="AV147" s="364"/>
      <c r="AW147" s="364"/>
      <c r="AX147" s="364"/>
      <c r="AY147" s="364"/>
    </row>
    <row r="148" spans="41:51">
      <c r="AO148" s="364"/>
      <c r="AP148" s="364"/>
      <c r="AQ148" s="364"/>
      <c r="AR148" s="364"/>
      <c r="AS148" s="364"/>
      <c r="AT148" s="364"/>
      <c r="AU148" s="364"/>
      <c r="AV148" s="364"/>
      <c r="AW148" s="364"/>
      <c r="AX148" s="364"/>
      <c r="AY148" s="364"/>
    </row>
    <row r="149" spans="41:51">
      <c r="AO149" s="364"/>
      <c r="AP149" s="364"/>
      <c r="AQ149" s="364"/>
      <c r="AR149" s="364"/>
      <c r="AS149" s="364"/>
      <c r="AT149" s="364"/>
      <c r="AU149" s="364"/>
      <c r="AV149" s="364"/>
      <c r="AW149" s="364"/>
      <c r="AX149" s="364"/>
      <c r="AY149" s="364"/>
    </row>
    <row r="150" spans="41:51">
      <c r="AO150" s="364"/>
      <c r="AP150" s="364"/>
      <c r="AQ150" s="364"/>
      <c r="AR150" s="364"/>
      <c r="AS150" s="364"/>
      <c r="AT150" s="364"/>
      <c r="AU150" s="364"/>
      <c r="AV150" s="364"/>
      <c r="AW150" s="364"/>
      <c r="AX150" s="364"/>
      <c r="AY150" s="364"/>
    </row>
    <row r="151" spans="41:51">
      <c r="AO151" s="364"/>
      <c r="AP151" s="364"/>
      <c r="AQ151" s="364"/>
      <c r="AR151" s="364"/>
      <c r="AS151" s="364"/>
      <c r="AT151" s="364"/>
      <c r="AU151" s="364"/>
      <c r="AV151" s="364"/>
      <c r="AW151" s="364"/>
      <c r="AX151" s="364"/>
      <c r="AY151" s="364"/>
    </row>
    <row r="152" spans="41:51">
      <c r="AO152" s="364"/>
      <c r="AP152" s="364"/>
      <c r="AQ152" s="364"/>
      <c r="AR152" s="364"/>
      <c r="AS152" s="364"/>
      <c r="AT152" s="364"/>
      <c r="AU152" s="364"/>
      <c r="AV152" s="364"/>
      <c r="AW152" s="364"/>
      <c r="AX152" s="364"/>
      <c r="AY152" s="364"/>
    </row>
    <row r="153" spans="41:51">
      <c r="AO153" s="364"/>
      <c r="AP153" s="364"/>
      <c r="AQ153" s="364"/>
      <c r="AR153" s="364"/>
      <c r="AS153" s="364"/>
      <c r="AT153" s="364"/>
      <c r="AU153" s="364"/>
      <c r="AV153" s="364"/>
      <c r="AW153" s="364"/>
      <c r="AX153" s="364"/>
      <c r="AY153" s="364"/>
    </row>
    <row r="154" spans="41:51">
      <c r="AO154" s="364"/>
      <c r="AP154" s="364"/>
      <c r="AQ154" s="364"/>
      <c r="AR154" s="364"/>
      <c r="AS154" s="364"/>
      <c r="AT154" s="364"/>
      <c r="AU154" s="364"/>
      <c r="AV154" s="364"/>
      <c r="AW154" s="364"/>
      <c r="AX154" s="364"/>
      <c r="AY154" s="364"/>
    </row>
    <row r="155" spans="41:51">
      <c r="AO155" s="364"/>
      <c r="AP155" s="364"/>
      <c r="AQ155" s="364"/>
      <c r="AR155" s="364"/>
      <c r="AS155" s="364"/>
      <c r="AT155" s="364"/>
      <c r="AU155" s="364"/>
      <c r="AV155" s="364"/>
      <c r="AW155" s="364"/>
      <c r="AX155" s="364"/>
      <c r="AY155" s="364"/>
    </row>
    <row r="156" spans="41:51">
      <c r="AO156" s="364"/>
      <c r="AP156" s="364"/>
      <c r="AQ156" s="364"/>
      <c r="AR156" s="364"/>
      <c r="AS156" s="364"/>
      <c r="AT156" s="364"/>
      <c r="AU156" s="364"/>
      <c r="AV156" s="364"/>
      <c r="AW156" s="364"/>
      <c r="AX156" s="364"/>
      <c r="AY156" s="364"/>
    </row>
    <row r="157" spans="41:51">
      <c r="AO157" s="364"/>
      <c r="AP157" s="364"/>
      <c r="AQ157" s="364"/>
      <c r="AR157" s="364"/>
      <c r="AS157" s="364"/>
      <c r="AT157" s="364"/>
      <c r="AU157" s="364"/>
      <c r="AV157" s="364"/>
      <c r="AW157" s="364"/>
      <c r="AX157" s="364"/>
      <c r="AY157" s="364"/>
    </row>
    <row r="158" spans="41:51">
      <c r="AO158" s="364"/>
      <c r="AP158" s="364"/>
      <c r="AQ158" s="364"/>
      <c r="AR158" s="364"/>
      <c r="AS158" s="364"/>
      <c r="AT158" s="364"/>
      <c r="AU158" s="364"/>
      <c r="AV158" s="364"/>
      <c r="AW158" s="364"/>
      <c r="AX158" s="364"/>
      <c r="AY158" s="364"/>
    </row>
    <row r="159" spans="41:51">
      <c r="AO159" s="364"/>
      <c r="AP159" s="364"/>
      <c r="AQ159" s="364"/>
      <c r="AR159" s="364"/>
      <c r="AS159" s="364"/>
      <c r="AT159" s="364"/>
      <c r="AU159" s="364"/>
      <c r="AV159" s="364"/>
      <c r="AW159" s="364"/>
      <c r="AX159" s="364"/>
      <c r="AY159" s="364"/>
    </row>
    <row r="160" spans="41: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row r="333" spans="41:51">
      <c r="AO333" s="364"/>
      <c r="AP333" s="364"/>
      <c r="AQ333" s="364"/>
      <c r="AR333" s="364"/>
      <c r="AS333" s="364"/>
      <c r="AT333" s="364"/>
      <c r="AU333" s="364"/>
      <c r="AV333" s="364"/>
      <c r="AW333" s="364"/>
      <c r="AX333" s="364"/>
      <c r="AY333" s="364"/>
    </row>
    <row r="334" spans="41:51">
      <c r="AO334" s="364"/>
      <c r="AP334" s="364"/>
      <c r="AQ334" s="364"/>
      <c r="AR334" s="364"/>
      <c r="AS334" s="364"/>
      <c r="AT334" s="364"/>
      <c r="AU334" s="364"/>
      <c r="AV334" s="364"/>
      <c r="AW334" s="364"/>
      <c r="AX334" s="364"/>
      <c r="AY334" s="364"/>
    </row>
    <row r="335" spans="41:51">
      <c r="AO335" s="364"/>
      <c r="AP335" s="364"/>
      <c r="AQ335" s="364"/>
      <c r="AR335" s="364"/>
      <c r="AS335" s="364"/>
      <c r="AT335" s="364"/>
      <c r="AU335" s="364"/>
      <c r="AV335" s="364"/>
      <c r="AW335" s="364"/>
      <c r="AX335" s="364"/>
      <c r="AY335" s="364"/>
    </row>
  </sheetData>
  <mergeCells count="148">
    <mergeCell ref="P50:T50"/>
    <mergeCell ref="AA50:AB50"/>
    <mergeCell ref="C50:F50"/>
    <mergeCell ref="G50:H50"/>
    <mergeCell ref="I50:M50"/>
    <mergeCell ref="N50:O50"/>
    <mergeCell ref="AH57:AI57"/>
    <mergeCell ref="AJ57:AN57"/>
    <mergeCell ref="Y58:Z58"/>
    <mergeCell ref="C73:G73"/>
    <mergeCell ref="P52:T52"/>
    <mergeCell ref="C61:D69"/>
    <mergeCell ref="AC52:AG52"/>
    <mergeCell ref="AH52:AI52"/>
    <mergeCell ref="AJ52:AN52"/>
    <mergeCell ref="G51:H51"/>
    <mergeCell ref="I51:M51"/>
    <mergeCell ref="N51:O51"/>
    <mergeCell ref="P51:T51"/>
    <mergeCell ref="W51:X51"/>
    <mergeCell ref="AJ56:AN56"/>
    <mergeCell ref="C57:U57"/>
    <mergeCell ref="V57:X57"/>
    <mergeCell ref="Y57:Z57"/>
    <mergeCell ref="AA57:AB57"/>
    <mergeCell ref="AC57:AG57"/>
    <mergeCell ref="AJ58:AN58"/>
    <mergeCell ref="C59:U59"/>
    <mergeCell ref="V59:X59"/>
    <mergeCell ref="Y59:Z59"/>
    <mergeCell ref="AA59:AB59"/>
    <mergeCell ref="AC59:AG59"/>
    <mergeCell ref="AH59:AI59"/>
    <mergeCell ref="C74:G74"/>
    <mergeCell ref="I47:M47"/>
    <mergeCell ref="W52:X52"/>
    <mergeCell ref="Y52:Z52"/>
    <mergeCell ref="W50:X50"/>
    <mergeCell ref="Y50:Z50"/>
    <mergeCell ref="C52:F52"/>
    <mergeCell ref="G52:H52"/>
    <mergeCell ref="I52:M52"/>
    <mergeCell ref="N52:O52"/>
    <mergeCell ref="C54:AN54"/>
    <mergeCell ref="C55:U55"/>
    <mergeCell ref="V55:X55"/>
    <mergeCell ref="Y55:Z55"/>
    <mergeCell ref="Y51:Z51"/>
    <mergeCell ref="AA51:AB51"/>
    <mergeCell ref="AC51:AG51"/>
    <mergeCell ref="AH51:AI51"/>
    <mergeCell ref="AJ51:AN51"/>
    <mergeCell ref="AA52:AB52"/>
    <mergeCell ref="AC50:AG50"/>
    <mergeCell ref="AH50:AI50"/>
    <mergeCell ref="AJ50:AN50"/>
    <mergeCell ref="C51:F51"/>
    <mergeCell ref="AF44:AL44"/>
    <mergeCell ref="C49:T49"/>
    <mergeCell ref="W49:AN49"/>
    <mergeCell ref="N47:O47"/>
    <mergeCell ref="P47:T47"/>
    <mergeCell ref="C46:T46"/>
    <mergeCell ref="C47:F47"/>
    <mergeCell ref="G47:H47"/>
    <mergeCell ref="W46:AN46"/>
    <mergeCell ref="W47:Z47"/>
    <mergeCell ref="AA47:AB47"/>
    <mergeCell ref="AC47:AG47"/>
    <mergeCell ref="AH47:AI47"/>
    <mergeCell ref="AJ47:AN47"/>
    <mergeCell ref="W40:AA40"/>
    <mergeCell ref="W41:AA41"/>
    <mergeCell ref="AC41:AE41"/>
    <mergeCell ref="AF41:AK41"/>
    <mergeCell ref="AF42:AL42"/>
    <mergeCell ref="AF43:AL43"/>
    <mergeCell ref="C42:U42"/>
    <mergeCell ref="AC38:AE38"/>
    <mergeCell ref="AF38:AK38"/>
    <mergeCell ref="C39:U39"/>
    <mergeCell ref="AF39:AK39"/>
    <mergeCell ref="W38:AA38"/>
    <mergeCell ref="AC40:AE40"/>
    <mergeCell ref="AF40:AK40"/>
    <mergeCell ref="I30:Q30"/>
    <mergeCell ref="I31:Q31"/>
    <mergeCell ref="C33:U33"/>
    <mergeCell ref="W33:AB33"/>
    <mergeCell ref="AF37:AK37"/>
    <mergeCell ref="AC33:AE33"/>
    <mergeCell ref="AF33:AN33"/>
    <mergeCell ref="W34:AA34"/>
    <mergeCell ref="AC34:AE34"/>
    <mergeCell ref="AF34:AK34"/>
    <mergeCell ref="W35:AA35"/>
    <mergeCell ref="AC35:AE35"/>
    <mergeCell ref="AF35:AK35"/>
    <mergeCell ref="W36:AA36"/>
    <mergeCell ref="AC36:AE36"/>
    <mergeCell ref="AF36:AK36"/>
    <mergeCell ref="W37:AA37"/>
    <mergeCell ref="AC37:AE37"/>
    <mergeCell ref="AF27:AH29"/>
    <mergeCell ref="AI27:AK29"/>
    <mergeCell ref="AL27:AN29"/>
    <mergeCell ref="C29:K29"/>
    <mergeCell ref="C22:F22"/>
    <mergeCell ref="H22:T22"/>
    <mergeCell ref="AA22:AN22"/>
    <mergeCell ref="C23:F23"/>
    <mergeCell ref="H23:T23"/>
    <mergeCell ref="AA23:AN23"/>
    <mergeCell ref="AA13:AN13"/>
    <mergeCell ref="AA14:AN14"/>
    <mergeCell ref="AA15:AN16"/>
    <mergeCell ref="C16:D20"/>
    <mergeCell ref="E16:T20"/>
    <mergeCell ref="AA17:AN18"/>
    <mergeCell ref="AA19:AN19"/>
    <mergeCell ref="AA20:AN21"/>
    <mergeCell ref="C24:F24"/>
    <mergeCell ref="H24:T24"/>
    <mergeCell ref="AF24:AN25"/>
    <mergeCell ref="AJ59:AN59"/>
    <mergeCell ref="C58:U58"/>
    <mergeCell ref="V58:X58"/>
    <mergeCell ref="AA58:AB58"/>
    <mergeCell ref="AC58:AG58"/>
    <mergeCell ref="AH58:AI58"/>
    <mergeCell ref="AI3:AO3"/>
    <mergeCell ref="B5:AO5"/>
    <mergeCell ref="AG6:AN6"/>
    <mergeCell ref="AG7:AN7"/>
    <mergeCell ref="AG8:AN8"/>
    <mergeCell ref="AG9:AN9"/>
    <mergeCell ref="C56:U56"/>
    <mergeCell ref="V56:X56"/>
    <mergeCell ref="Y56:Z56"/>
    <mergeCell ref="AA56:AB56"/>
    <mergeCell ref="AC56:AG56"/>
    <mergeCell ref="AH56:AI56"/>
    <mergeCell ref="AA55:AB55"/>
    <mergeCell ref="AC55:AG55"/>
    <mergeCell ref="AH55:AI55"/>
    <mergeCell ref="AJ55:AN55"/>
    <mergeCell ref="AA11:AN11"/>
    <mergeCell ref="AA12:AN12"/>
  </mergeCells>
  <phoneticPr fontId="32"/>
  <conditionalFormatting sqref="C51:G51 I51:T51 C52:T52 C47:H47 C50:T50 N47:T47">
    <cfRule type="expression" dxfId="383" priority="63" stopIfTrue="1">
      <formula>$IU$2=2</formula>
    </cfRule>
  </conditionalFormatting>
  <conditionalFormatting sqref="C49:T49 C46:T46">
    <cfRule type="expression" dxfId="382" priority="62" stopIfTrue="1">
      <formula>$IU$2=2</formula>
    </cfRule>
  </conditionalFormatting>
  <conditionalFormatting sqref="W50:AN52">
    <cfRule type="expression" dxfId="381" priority="61" stopIfTrue="1">
      <formula>$IU$3=2</formula>
    </cfRule>
  </conditionalFormatting>
  <conditionalFormatting sqref="W49:AN49">
    <cfRule type="expression" dxfId="380" priority="60" stopIfTrue="1">
      <formula>$IU$3=2</formula>
    </cfRule>
  </conditionalFormatting>
  <conditionalFormatting sqref="R11">
    <cfRule type="expression" dxfId="379" priority="57" stopIfTrue="1">
      <formula>LENB($C$10)&gt;31</formula>
    </cfRule>
    <cfRule type="expression" dxfId="378" priority="58" stopIfTrue="1">
      <formula>LENB($C$10)&lt;32</formula>
    </cfRule>
    <cfRule type="expression" dxfId="377" priority="59" stopIfTrue="1">
      <formula>$C$10=""</formula>
    </cfRule>
  </conditionalFormatting>
  <conditionalFormatting sqref="S11">
    <cfRule type="expression" dxfId="376" priority="54" stopIfTrue="1">
      <formula>LENB($C$10)&gt;33</formula>
    </cfRule>
    <cfRule type="expression" dxfId="375" priority="55" stopIfTrue="1">
      <formula>LENB($C$10)&lt;34</formula>
    </cfRule>
    <cfRule type="expression" dxfId="374" priority="56" stopIfTrue="1">
      <formula>$C$10=""</formula>
    </cfRule>
  </conditionalFormatting>
  <conditionalFormatting sqref="T11">
    <cfRule type="expression" dxfId="373" priority="51" stopIfTrue="1">
      <formula>LENB($C$10)&gt;35</formula>
    </cfRule>
    <cfRule type="expression" dxfId="372" priority="52" stopIfTrue="1">
      <formula>LENB($C$10)&lt;36</formula>
    </cfRule>
    <cfRule type="expression" dxfId="371" priority="53" stopIfTrue="1">
      <formula>$C$10=""</formula>
    </cfRule>
  </conditionalFormatting>
  <conditionalFormatting sqref="U11:V11">
    <cfRule type="expression" dxfId="370" priority="48" stopIfTrue="1">
      <formula>LENB($C$10)&gt;37</formula>
    </cfRule>
    <cfRule type="expression" dxfId="369" priority="49" stopIfTrue="1">
      <formula>LENB($C$10)&lt;38</formula>
    </cfRule>
    <cfRule type="expression" dxfId="368" priority="50" stopIfTrue="1">
      <formula>$C$10=""</formula>
    </cfRule>
  </conditionalFormatting>
  <conditionalFormatting sqref="W11">
    <cfRule type="expression" dxfId="367" priority="45" stopIfTrue="1">
      <formula>LENB($C$10)&gt;39</formula>
    </cfRule>
    <cfRule type="expression" dxfId="366" priority="46" stopIfTrue="1">
      <formula>LENB($C$10)&lt;40</formula>
    </cfRule>
    <cfRule type="expression" dxfId="365" priority="47" stopIfTrue="1">
      <formula>$C$10=""</formula>
    </cfRule>
  </conditionalFormatting>
  <conditionalFormatting sqref="X11">
    <cfRule type="expression" dxfId="364" priority="42" stopIfTrue="1">
      <formula>LENB($C$10)&gt;41</formula>
    </cfRule>
    <cfRule type="expression" dxfId="363" priority="43" stopIfTrue="1">
      <formula>LENB($C$10)&lt;42</formula>
    </cfRule>
    <cfRule type="expression" dxfId="362" priority="44" stopIfTrue="1">
      <formula>$C$10=""</formula>
    </cfRule>
  </conditionalFormatting>
  <conditionalFormatting sqref="Y11">
    <cfRule type="expression" dxfId="361" priority="39" stopIfTrue="1">
      <formula>LENB($C$10)&gt;43</formula>
    </cfRule>
    <cfRule type="expression" dxfId="360" priority="40" stopIfTrue="1">
      <formula>LENB($C$10)&lt;44</formula>
    </cfRule>
    <cfRule type="expression" dxfId="359" priority="41" stopIfTrue="1">
      <formula>$C$10=""</formula>
    </cfRule>
  </conditionalFormatting>
  <conditionalFormatting sqref="O11">
    <cfRule type="expression" dxfId="358" priority="33" stopIfTrue="1">
      <formula>LENB($C$10)&gt;25</formula>
    </cfRule>
    <cfRule type="expression" dxfId="357" priority="34" stopIfTrue="1">
      <formula>LENB($C$10)&lt;26</formula>
    </cfRule>
    <cfRule type="expression" dxfId="356" priority="35" stopIfTrue="1">
      <formula>$C$10=""</formula>
    </cfRule>
  </conditionalFormatting>
  <conditionalFormatting sqref="P11">
    <cfRule type="expression" dxfId="355" priority="30" stopIfTrue="1">
      <formula>LENB($C$10)&gt;27</formula>
    </cfRule>
    <cfRule type="expression" dxfId="354" priority="31" stopIfTrue="1">
      <formula>LENB($C$10)&lt;28</formula>
    </cfRule>
    <cfRule type="expression" dxfId="353" priority="32" stopIfTrue="1">
      <formula>$C$10=""</formula>
    </cfRule>
  </conditionalFormatting>
  <conditionalFormatting sqref="Q11">
    <cfRule type="expression" dxfId="352" priority="27" stopIfTrue="1">
      <formula>LENB($C$10)&gt;29</formula>
    </cfRule>
    <cfRule type="expression" dxfId="351" priority="28" stopIfTrue="1">
      <formula>LENB($C$10)&lt;30</formula>
    </cfRule>
    <cfRule type="expression" dxfId="350" priority="29" stopIfTrue="1">
      <formula>$C$10=""</formula>
    </cfRule>
  </conditionalFormatting>
  <conditionalFormatting sqref="K11">
    <cfRule type="expression" dxfId="349" priority="24" stopIfTrue="1">
      <formula>LENB($C$10)&gt;17</formula>
    </cfRule>
    <cfRule type="expression" dxfId="348" priority="25" stopIfTrue="1">
      <formula>LENB($C$10)&lt;18</formula>
    </cfRule>
    <cfRule type="expression" dxfId="347" priority="26" stopIfTrue="1">
      <formula>$C$10=""</formula>
    </cfRule>
  </conditionalFormatting>
  <conditionalFormatting sqref="L11">
    <cfRule type="expression" dxfId="346" priority="21" stopIfTrue="1">
      <formula>LENB($C$10)&gt;19</formula>
    </cfRule>
    <cfRule type="expression" dxfId="345" priority="22" stopIfTrue="1">
      <formula>LENB($C$10)&lt;20</formula>
    </cfRule>
    <cfRule type="expression" dxfId="344" priority="23" stopIfTrue="1">
      <formula>$C$10=""</formula>
    </cfRule>
  </conditionalFormatting>
  <conditionalFormatting sqref="M11">
    <cfRule type="expression" dxfId="343" priority="18" stopIfTrue="1">
      <formula>LENB($C$10)&gt;21</formula>
    </cfRule>
    <cfRule type="expression" dxfId="342" priority="19" stopIfTrue="1">
      <formula>LENB($C$10)&lt;22</formula>
    </cfRule>
    <cfRule type="expression" dxfId="341" priority="20" stopIfTrue="1">
      <formula>$C$10=""</formula>
    </cfRule>
  </conditionalFormatting>
  <conditionalFormatting sqref="N11">
    <cfRule type="expression" dxfId="340" priority="15" stopIfTrue="1">
      <formula>LENB($C$10)&gt;23</formula>
    </cfRule>
    <cfRule type="expression" dxfId="339" priority="16" stopIfTrue="1">
      <formula>LENB($C$10)&lt;24</formula>
    </cfRule>
    <cfRule type="expression" dxfId="338" priority="17" stopIfTrue="1">
      <formula>$C$10=""</formula>
    </cfRule>
  </conditionalFormatting>
  <conditionalFormatting sqref="Z11">
    <cfRule type="expression" dxfId="337" priority="12" stopIfTrue="1">
      <formula>LENB($C$10)&gt;45</formula>
    </cfRule>
    <cfRule type="expression" dxfId="336" priority="13" stopIfTrue="1">
      <formula>LENB($C$10)&lt;46</formula>
    </cfRule>
    <cfRule type="expression" dxfId="335" priority="14" stopIfTrue="1">
      <formula>$C$10=""</formula>
    </cfRule>
  </conditionalFormatting>
  <conditionalFormatting sqref="J11">
    <cfRule type="expression" dxfId="334" priority="9" stopIfTrue="1">
      <formula>LENB($C$10)&gt;15</formula>
    </cfRule>
    <cfRule type="expression" dxfId="333" priority="10" stopIfTrue="1">
      <formula>LENB($C$10)&lt;16</formula>
    </cfRule>
    <cfRule type="expression" dxfId="332" priority="11" stopIfTrue="1">
      <formula>$C$10=""</formula>
    </cfRule>
  </conditionalFormatting>
  <conditionalFormatting sqref="AF27:AN29">
    <cfRule type="expression" dxfId="331" priority="7" stopIfTrue="1">
      <formula>$IU$1=2</formula>
    </cfRule>
    <cfRule type="expression" dxfId="330" priority="8" stopIfTrue="1">
      <formula>$IU$1=1</formula>
    </cfRule>
  </conditionalFormatting>
  <conditionalFormatting sqref="C47:H47">
    <cfRule type="expression" dxfId="329" priority="4" stopIfTrue="1">
      <formula>$IU$2=2</formula>
    </cfRule>
  </conditionalFormatting>
  <conditionalFormatting sqref="W46:AN46">
    <cfRule type="expression" dxfId="328" priority="3" stopIfTrue="1">
      <formula>$IU$2=2</formula>
    </cfRule>
  </conditionalFormatting>
  <conditionalFormatting sqref="W47:AB47">
    <cfRule type="expression" dxfId="327" priority="1" stopIfTrue="1">
      <formula>$IU$2=2</formula>
    </cfRule>
  </conditionalFormatting>
  <conditionalFormatting sqref="AH47:AN47">
    <cfRule type="expression" dxfId="326" priority="2"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5"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7">
    <pageSetUpPr fitToPage="1"/>
  </sheetPr>
  <dimension ref="A1:IV334"/>
  <sheetViews>
    <sheetView showGridLines="0" showZeros="0" zoomScaleNormal="100" zoomScaleSheetLayoutView="75" workbookViewId="0">
      <pane ySplit="3" topLeftCell="A4" activePane="bottomLeft" state="frozen"/>
      <selection activeCell="BU100" sqref="BU100"/>
      <selection pane="bottomLeft" activeCell="H25" sqref="H25"/>
    </sheetView>
  </sheetViews>
  <sheetFormatPr defaultColWidth="0" defaultRowHeight="13.5"/>
  <cols>
    <col min="1" max="1" width="2.625" style="359" customWidth="1"/>
    <col min="2" max="2" width="1.625" style="359" customWidth="1"/>
    <col min="3" max="12" width="3.375" style="359" customWidth="1"/>
    <col min="13" max="13" width="5.125" style="359" customWidth="1"/>
    <col min="14" max="19" width="3.375" style="359" customWidth="1"/>
    <col min="20" max="20" width="5.125" style="359" customWidth="1"/>
    <col min="21" max="22" width="1.125" style="359" customWidth="1"/>
    <col min="23" max="28" width="2.625" style="359" customWidth="1"/>
    <col min="29" max="29" width="3.875" style="359" customWidth="1"/>
    <col min="30" max="33" width="3.75" style="359" customWidth="1"/>
    <col min="34" max="35" width="2.625" style="359" customWidth="1"/>
    <col min="36" max="39" width="3.75" style="359" customWidth="1"/>
    <col min="40" max="40" width="3.375" style="359" customWidth="1"/>
    <col min="41" max="41" width="1.625" style="359" customWidth="1"/>
    <col min="42" max="42" width="2.625" style="359" customWidth="1"/>
    <col min="43" max="46" width="9" style="359" customWidth="1"/>
    <col min="47" max="47" width="9.75" style="359" bestFit="1" customWidth="1"/>
    <col min="48" max="246" width="9"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★マスタシート!$CV$16</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26.25"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12" customHeight="1">
      <c r="A8" s="361"/>
      <c r="B8" s="366"/>
      <c r="C8" s="365"/>
      <c r="D8" s="365"/>
      <c r="E8" s="365"/>
      <c r="F8" s="365"/>
      <c r="G8" s="97"/>
      <c r="H8" s="97"/>
      <c r="I8" s="365"/>
      <c r="J8" s="365"/>
      <c r="K8" s="365"/>
      <c r="L8" s="365"/>
      <c r="M8" s="365"/>
      <c r="N8" s="365"/>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6.5" customHeight="1">
      <c r="A9" s="361"/>
      <c r="B9" s="366"/>
      <c r="C9" s="365"/>
      <c r="D9" s="365"/>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 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967</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967</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5" customHeight="1">
      <c r="A26" s="116"/>
      <c r="B26" s="117"/>
      <c r="E26" s="138"/>
      <c r="G26" s="115"/>
      <c r="H26" s="115"/>
      <c r="I26" s="137"/>
      <c r="J26" s="137"/>
      <c r="K26" s="113"/>
      <c r="L26" s="103"/>
      <c r="M26" s="103"/>
      <c r="N26" s="135"/>
      <c r="O26" s="135"/>
      <c r="P26" s="135"/>
      <c r="Q26" s="135"/>
      <c r="R26" s="135"/>
      <c r="S26" s="135"/>
      <c r="T26" s="135"/>
      <c r="U26" s="135"/>
      <c r="V26" s="135"/>
      <c r="W26" s="1046"/>
      <c r="X26" s="1046"/>
      <c r="Y26" s="1046"/>
      <c r="Z26" s="1046"/>
      <c r="AA26" s="1046"/>
      <c r="AB26" s="1046"/>
      <c r="AC26" s="1046"/>
      <c r="AD26" s="1046"/>
      <c r="AE26" s="1046"/>
      <c r="AF26" s="1693"/>
      <c r="AG26" s="1694"/>
      <c r="AH26" s="1695"/>
      <c r="AI26" s="1693"/>
      <c r="AJ26" s="1694"/>
      <c r="AK26" s="1695"/>
      <c r="AL26" s="1693"/>
      <c r="AM26" s="1694"/>
      <c r="AN26" s="1695"/>
      <c r="AO26" s="120"/>
      <c r="AP26" s="121"/>
      <c r="AQ26" s="122"/>
      <c r="AR26" s="122"/>
      <c r="AS26" s="122"/>
      <c r="AT26" s="122"/>
      <c r="AU26" s="122"/>
      <c r="AV26" s="122"/>
      <c r="AW26" s="122"/>
      <c r="AX26" s="122"/>
      <c r="AY26" s="123"/>
    </row>
    <row r="27" spans="1:51" s="124" customFormat="1" ht="15" customHeight="1">
      <c r="A27" s="116"/>
      <c r="B27" s="117"/>
      <c r="E27" s="138"/>
      <c r="G27" s="115"/>
      <c r="H27" s="115"/>
      <c r="I27" s="137"/>
      <c r="J27" s="137"/>
      <c r="K27" s="113"/>
      <c r="L27" s="103"/>
      <c r="M27" s="103"/>
      <c r="N27" s="135"/>
      <c r="O27" s="135"/>
      <c r="P27" s="135"/>
      <c r="Q27" s="135"/>
      <c r="R27" s="135"/>
      <c r="S27" s="135"/>
      <c r="T27" s="135"/>
      <c r="U27" s="135"/>
      <c r="V27" s="135"/>
      <c r="W27" s="1047"/>
      <c r="X27" s="1047"/>
      <c r="Y27" s="1047"/>
      <c r="Z27" s="1047"/>
      <c r="AA27" s="1047"/>
      <c r="AB27" s="1047"/>
      <c r="AC27" s="1047"/>
      <c r="AD27" s="1047"/>
      <c r="AE27" s="1047"/>
      <c r="AF27" s="1696"/>
      <c r="AG27" s="1697"/>
      <c r="AH27" s="1698"/>
      <c r="AI27" s="1696"/>
      <c r="AJ27" s="1697"/>
      <c r="AK27" s="1698"/>
      <c r="AL27" s="1696"/>
      <c r="AM27" s="1697"/>
      <c r="AN27" s="1698"/>
      <c r="AO27" s="120"/>
      <c r="AP27" s="121"/>
      <c r="AQ27" s="122"/>
      <c r="AR27" s="122"/>
      <c r="AS27" s="122"/>
      <c r="AT27" s="122"/>
      <c r="AU27" s="122"/>
      <c r="AV27" s="122"/>
      <c r="AW27" s="122"/>
      <c r="AX27" s="122"/>
      <c r="AY27" s="123"/>
    </row>
    <row r="28" spans="1:51" s="124" customFormat="1" ht="13.5" customHeight="1">
      <c r="A28" s="116"/>
      <c r="B28" s="117"/>
      <c r="C28" s="1601" t="str">
        <f>★マスタシート!$S$85</f>
        <v/>
      </c>
      <c r="D28" s="1331"/>
      <c r="E28" s="1331"/>
      <c r="F28" s="1331"/>
      <c r="G28" s="1331"/>
      <c r="H28" s="1331"/>
      <c r="I28" s="1331"/>
      <c r="J28" s="1331"/>
      <c r="K28" s="1331"/>
      <c r="L28" s="103"/>
      <c r="M28" s="103"/>
      <c r="N28" s="135"/>
      <c r="O28" s="135"/>
      <c r="P28" s="135"/>
      <c r="Q28" s="135"/>
      <c r="R28" s="135"/>
      <c r="S28" s="135"/>
      <c r="T28" s="135"/>
      <c r="U28" s="135"/>
      <c r="V28" s="135"/>
      <c r="W28" s="1047"/>
      <c r="X28" s="1047"/>
      <c r="Y28" s="1047"/>
      <c r="Z28" s="1047"/>
      <c r="AA28" s="1047"/>
      <c r="AB28" s="1047"/>
      <c r="AC28" s="1047"/>
      <c r="AD28" s="1047"/>
      <c r="AE28" s="1047"/>
      <c r="AF28" s="1699"/>
      <c r="AG28" s="1700"/>
      <c r="AH28" s="1701"/>
      <c r="AI28" s="1699"/>
      <c r="AJ28" s="1700"/>
      <c r="AK28" s="1701"/>
      <c r="AL28" s="1699"/>
      <c r="AM28" s="1700"/>
      <c r="AN28" s="1701"/>
      <c r="AO28" s="120"/>
      <c r="AP28" s="121"/>
      <c r="AQ28" s="122"/>
      <c r="AR28" s="122"/>
      <c r="AS28" s="122"/>
      <c r="AT28" s="122"/>
      <c r="AU28" s="122"/>
      <c r="AV28" s="122"/>
      <c r="AW28" s="122"/>
      <c r="AX28" s="122"/>
      <c r="AY28" s="123"/>
    </row>
    <row r="29" spans="1:51" s="124" customFormat="1" ht="23.25" customHeight="1">
      <c r="A29" s="116"/>
      <c r="B29" s="117"/>
      <c r="C29" s="924" t="str">
        <f>★マスタシート!$S$86</f>
        <v>お見積り金額</v>
      </c>
      <c r="D29" s="139"/>
      <c r="E29" s="139"/>
      <c r="F29" s="139"/>
      <c r="G29" s="139"/>
      <c r="H29" s="140"/>
      <c r="I29" s="1582">
        <f>★マスタシート!$Y$86</f>
        <v>919094</v>
      </c>
      <c r="J29" s="1582"/>
      <c r="K29" s="1582"/>
      <c r="L29" s="1582"/>
      <c r="M29" s="1582"/>
      <c r="N29" s="1582"/>
      <c r="O29" s="1582"/>
      <c r="P29" s="1582"/>
      <c r="Q29" s="1582"/>
      <c r="R29" s="123"/>
      <c r="S29" s="124" t="str">
        <f>★マスタシート!$AH$86</f>
        <v/>
      </c>
      <c r="T29" s="135"/>
      <c r="U29" s="135"/>
      <c r="V29" s="135"/>
      <c r="W29" s="1047"/>
      <c r="X29" s="1047"/>
      <c r="Y29" s="1047"/>
      <c r="Z29" s="1047"/>
      <c r="AA29" s="1047"/>
      <c r="AB29" s="1047"/>
      <c r="AC29" s="1047"/>
      <c r="AD29" s="1047"/>
      <c r="AE29" s="1047"/>
      <c r="AF29" s="1047"/>
      <c r="AG29" s="1047"/>
      <c r="AH29" s="1047"/>
      <c r="AI29" s="1047"/>
      <c r="AJ29" s="1047"/>
      <c r="AK29" s="1047"/>
      <c r="AL29" s="1047"/>
      <c r="AM29" s="1047"/>
      <c r="AN29" s="1047"/>
      <c r="AO29" s="120"/>
      <c r="AP29" s="121"/>
      <c r="AQ29" s="122"/>
      <c r="AR29" s="122"/>
      <c r="AS29" s="122"/>
      <c r="AT29" s="122"/>
      <c r="AU29" s="122"/>
      <c r="AV29" s="122"/>
      <c r="AW29" s="122"/>
      <c r="AX29" s="122"/>
      <c r="AY29" s="123"/>
    </row>
    <row r="30" spans="1:51" s="124" customFormat="1" ht="14.25" customHeight="1">
      <c r="A30" s="116"/>
      <c r="B30" s="117"/>
      <c r="C30" s="414"/>
      <c r="D30" s="414"/>
      <c r="E30" s="414"/>
      <c r="F30" s="414"/>
      <c r="G30" s="414"/>
      <c r="H30" s="415"/>
      <c r="I30" s="1583" t="str">
        <f>★マスタシート!$Y$87</f>
        <v>(税抜  835,540円)</v>
      </c>
      <c r="J30" s="1583"/>
      <c r="K30" s="1583"/>
      <c r="L30" s="1583"/>
      <c r="M30" s="1583"/>
      <c r="N30" s="1583"/>
      <c r="O30" s="1583"/>
      <c r="P30" s="1583"/>
      <c r="Q30" s="1583"/>
      <c r="R30" s="123"/>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21" customHeight="1">
      <c r="A31" s="116"/>
      <c r="B31" s="117"/>
      <c r="C31" s="1610" t="s">
        <v>506</v>
      </c>
      <c r="D31" s="1611"/>
      <c r="E31" s="1611"/>
      <c r="F31" s="1611"/>
      <c r="G31" s="1611"/>
      <c r="H31" s="1611"/>
      <c r="I31" s="1611"/>
      <c r="J31" s="1611"/>
      <c r="K31" s="1611"/>
      <c r="L31" s="1611"/>
      <c r="M31" s="1611"/>
      <c r="N31" s="1611"/>
      <c r="O31" s="1611"/>
      <c r="P31" s="1611"/>
      <c r="Q31" s="1611"/>
      <c r="R31" s="1611"/>
      <c r="S31" s="1611"/>
      <c r="T31" s="1612"/>
      <c r="U31" s="428"/>
      <c r="V31" s="428"/>
      <c r="W31" s="1702" t="s">
        <v>993</v>
      </c>
      <c r="X31" s="1703"/>
      <c r="Y31" s="1703"/>
      <c r="Z31" s="1703"/>
      <c r="AA31" s="1703"/>
      <c r="AB31" s="1703"/>
      <c r="AC31" s="1703"/>
      <c r="AD31" s="1703"/>
      <c r="AE31" s="1703"/>
      <c r="AF31" s="1703"/>
      <c r="AG31" s="1703"/>
      <c r="AH31" s="1703"/>
      <c r="AI31" s="1703"/>
      <c r="AJ31" s="1703"/>
      <c r="AK31" s="1703"/>
      <c r="AL31" s="1703"/>
      <c r="AM31" s="1703"/>
      <c r="AN31" s="1704"/>
      <c r="AO31" s="120"/>
      <c r="AP31" s="121"/>
      <c r="AQ31" s="122"/>
      <c r="AR31" s="122"/>
      <c r="AS31" s="122"/>
      <c r="AT31" s="122"/>
      <c r="AU31" s="122"/>
      <c r="AV31" s="122"/>
      <c r="AW31" s="122"/>
      <c r="AX31" s="122"/>
      <c r="AY31" s="123"/>
    </row>
    <row r="32" spans="1:51" s="124" customFormat="1" ht="14.25" customHeight="1">
      <c r="A32" s="116"/>
      <c r="B32" s="117"/>
      <c r="C32" s="1619" t="str">
        <f>★マスタシート!$BJ$71</f>
        <v>5</v>
      </c>
      <c r="D32" s="1620"/>
      <c r="E32" s="1621" t="str">
        <f>★マスタシート!$BL$71</f>
        <v>年</v>
      </c>
      <c r="F32" s="1622"/>
      <c r="G32" s="1616" t="str">
        <f>★マスタシート!$BN$71</f>
        <v>月額</v>
      </c>
      <c r="H32" s="1616"/>
      <c r="I32" s="1617">
        <f>★マスタシート!$BP$71</f>
        <v>16380</v>
      </c>
      <c r="J32" s="1617"/>
      <c r="K32" s="1617"/>
      <c r="L32" s="1617"/>
      <c r="M32" s="1617"/>
      <c r="N32" s="1626" t="str">
        <f>IF(★マスタシート!$AO$66=3,"",IF(I32="","","税込"))</f>
        <v>税込</v>
      </c>
      <c r="O32" s="1626"/>
      <c r="P32" s="1617">
        <f>IF(★マスタシート!$AO$66=3,"",ROUNDDOWN(I32*(10 + 100)/100,0))</f>
        <v>18018</v>
      </c>
      <c r="Q32" s="1617"/>
      <c r="R32" s="1617"/>
      <c r="S32" s="1617"/>
      <c r="T32" s="1618"/>
      <c r="U32" s="429"/>
      <c r="V32" s="429"/>
      <c r="W32" s="1705"/>
      <c r="X32" s="1706"/>
      <c r="Y32" s="1706"/>
      <c r="Z32" s="1706"/>
      <c r="AA32" s="1706"/>
      <c r="AB32" s="1706"/>
      <c r="AC32" s="1706"/>
      <c r="AD32" s="1706"/>
      <c r="AE32" s="1706"/>
      <c r="AF32" s="1706"/>
      <c r="AG32" s="1706"/>
      <c r="AH32" s="1706"/>
      <c r="AI32" s="1706"/>
      <c r="AJ32" s="1706"/>
      <c r="AK32" s="1706"/>
      <c r="AL32" s="1706"/>
      <c r="AM32" s="1706"/>
      <c r="AN32" s="1707"/>
      <c r="AO32" s="120"/>
      <c r="AP32" s="121"/>
      <c r="AQ32" s="122"/>
      <c r="AR32" s="122"/>
      <c r="AS32" s="122"/>
      <c r="AT32" s="122"/>
      <c r="AU32" s="122"/>
      <c r="AV32" s="122"/>
      <c r="AW32" s="122"/>
      <c r="AX32" s="122"/>
      <c r="AY32" s="123"/>
    </row>
    <row r="33" spans="1:51" ht="14.25" customHeight="1">
      <c r="A33" s="116"/>
      <c r="C33" s="1619" t="str">
        <f>★マスタシート!$BJ$72</f>
        <v>6</v>
      </c>
      <c r="D33" s="1620"/>
      <c r="E33" s="1621" t="str">
        <f>★マスタシート!$BL$72</f>
        <v>年</v>
      </c>
      <c r="F33" s="1622"/>
      <c r="G33" s="1616" t="str">
        <f>★マスタシート!$BN$72</f>
        <v>月額</v>
      </c>
      <c r="H33" s="1616"/>
      <c r="I33" s="1617">
        <f>★マスタシート!$BP$72</f>
        <v>14200</v>
      </c>
      <c r="J33" s="1617"/>
      <c r="K33" s="1617"/>
      <c r="L33" s="1617"/>
      <c r="M33" s="1617"/>
      <c r="N33" s="1626" t="str">
        <f>IF(★マスタシート!$AO$66=3,"",IF(I33="","","税込"))</f>
        <v>税込</v>
      </c>
      <c r="O33" s="1626"/>
      <c r="P33" s="1617">
        <f>IF(★マスタシート!$AO$66=3,"",ROUNDDOWN(I33*(10 + 100)/100,0))</f>
        <v>15620</v>
      </c>
      <c r="Q33" s="1617"/>
      <c r="R33" s="1617"/>
      <c r="S33" s="1617"/>
      <c r="T33" s="1618"/>
      <c r="U33" s="429"/>
      <c r="V33" s="429"/>
      <c r="W33" s="1042" t="str">
        <f>★マスタシート!$BJ$78</f>
        <v>5</v>
      </c>
      <c r="X33" s="1043" t="str">
        <f>IF(W33="","","年")</f>
        <v>年</v>
      </c>
      <c r="Y33" s="1710" t="str">
        <f>IF(W33="","","月額")</f>
        <v>月額</v>
      </c>
      <c r="Z33" s="1711"/>
      <c r="AA33" s="1712">
        <f>★マスタシート!$BN$138</f>
        <v>18180</v>
      </c>
      <c r="AB33" s="1713"/>
      <c r="AC33" s="1713"/>
      <c r="AD33" s="1713"/>
      <c r="AE33" s="1713"/>
      <c r="AF33" s="1714"/>
      <c r="AG33" s="1708" t="str">
        <f>IF(★マスタシート!$AO$66=3,"",IF(AA33="","","税込"))</f>
        <v>税込</v>
      </c>
      <c r="AH33" s="1709"/>
      <c r="AI33" s="1712">
        <f>IF(★マスタシート!$AO$66=3,"",ROUNDDOWN(AA33*(10 + 100)/100,0))</f>
        <v>19998</v>
      </c>
      <c r="AJ33" s="1713"/>
      <c r="AK33" s="1713"/>
      <c r="AL33" s="1713"/>
      <c r="AM33" s="1713"/>
      <c r="AN33" s="1723"/>
      <c r="AP33" s="121"/>
    </row>
    <row r="34" spans="1:51" s="124" customFormat="1" ht="14.25" customHeight="1">
      <c r="A34" s="116"/>
      <c r="B34" s="159"/>
      <c r="C34" s="1636" t="str">
        <f>★マスタシート!$BJ$73</f>
        <v>7</v>
      </c>
      <c r="D34" s="1637"/>
      <c r="E34" s="1659" t="str">
        <f>★マスタシート!$BL$73</f>
        <v>年</v>
      </c>
      <c r="F34" s="1660"/>
      <c r="G34" s="1630" t="str">
        <f>★マスタシート!$BN$73</f>
        <v>月額</v>
      </c>
      <c r="H34" s="1630"/>
      <c r="I34" s="1631">
        <f>★マスタシート!$BP$73</f>
        <v>12530</v>
      </c>
      <c r="J34" s="1631"/>
      <c r="K34" s="1631"/>
      <c r="L34" s="1631"/>
      <c r="M34" s="1631"/>
      <c r="N34" s="1650" t="str">
        <f>IF(★マスタシート!$AO$66=3,"",IF(I34="","","税込"))</f>
        <v>税込</v>
      </c>
      <c r="O34" s="1650"/>
      <c r="P34" s="1661">
        <f>IF(★マスタシート!$AO$66=3,"",ROUNDDOWN(I34*(10 + 100)/100,0))</f>
        <v>13783</v>
      </c>
      <c r="Q34" s="1661"/>
      <c r="R34" s="1661"/>
      <c r="S34" s="1661"/>
      <c r="T34" s="1662"/>
      <c r="U34" s="430"/>
      <c r="V34" s="430"/>
      <c r="W34" s="1042" t="str">
        <f>★マスタシート!$BJ$79</f>
        <v>6</v>
      </c>
      <c r="X34" s="1043" t="str">
        <f>IF(W34="","","年")</f>
        <v>年</v>
      </c>
      <c r="Y34" s="1710" t="str">
        <f>IF(W34="","","月額")</f>
        <v>月額</v>
      </c>
      <c r="Z34" s="1711"/>
      <c r="AA34" s="1712">
        <f>★マスタシート!$BN$139</f>
        <v>15900</v>
      </c>
      <c r="AB34" s="1713"/>
      <c r="AC34" s="1713"/>
      <c r="AD34" s="1713"/>
      <c r="AE34" s="1713"/>
      <c r="AF34" s="1714"/>
      <c r="AG34" s="1708" t="str">
        <f>IF(★マスタシート!$AO$66=3,"",IF(AA34="","","税込"))</f>
        <v>税込</v>
      </c>
      <c r="AH34" s="1709"/>
      <c r="AI34" s="1712">
        <f>IF(★マスタシート!$AO$66=3,"",ROUNDDOWN(AA34*(10 + 100)/100,0))</f>
        <v>17490</v>
      </c>
      <c r="AJ34" s="1713"/>
      <c r="AK34" s="1713"/>
      <c r="AL34" s="1713"/>
      <c r="AM34" s="1713"/>
      <c r="AN34" s="1723"/>
      <c r="AO34" s="120"/>
      <c r="AP34" s="121"/>
      <c r="AQ34" s="122"/>
      <c r="AR34" s="122"/>
      <c r="AS34" s="122"/>
      <c r="AT34" s="122"/>
      <c r="AU34" s="122"/>
      <c r="AV34" s="122"/>
      <c r="AW34" s="122"/>
      <c r="AX34" s="122"/>
      <c r="AY34" s="123"/>
    </row>
    <row r="35" spans="1:51" s="124" customFormat="1" ht="16.5" customHeight="1">
      <c r="A35" s="116"/>
      <c r="B35" s="159"/>
      <c r="W35" s="1044" t="str">
        <f>★マスタシート!$BJ$80</f>
        <v>7</v>
      </c>
      <c r="X35" s="1045" t="str">
        <f>IF(W35="","","年")</f>
        <v>年</v>
      </c>
      <c r="Y35" s="1721" t="str">
        <f>IF(W35="","","月額")</f>
        <v>月額</v>
      </c>
      <c r="Z35" s="1722"/>
      <c r="AA35" s="1717">
        <f>★マスタシート!$BN$140</f>
        <v>14130</v>
      </c>
      <c r="AB35" s="1718"/>
      <c r="AC35" s="1718"/>
      <c r="AD35" s="1718"/>
      <c r="AE35" s="1718"/>
      <c r="AF35" s="1719"/>
      <c r="AG35" s="1715" t="str">
        <f>IF(★マスタシート!$AO$66=3,"",IF(AA35="","","税込"))</f>
        <v>税込</v>
      </c>
      <c r="AH35" s="1716"/>
      <c r="AI35" s="1717">
        <f>IF(★マスタシート!$AO$66=3,"",ROUNDDOWN(AA35*(10 + 100)/100,0))</f>
        <v>15543</v>
      </c>
      <c r="AJ35" s="1718"/>
      <c r="AK35" s="1718"/>
      <c r="AL35" s="1718"/>
      <c r="AM35" s="1718"/>
      <c r="AN35" s="1720"/>
      <c r="AO35" s="120"/>
      <c r="AP35" s="121"/>
      <c r="AQ35" s="122"/>
      <c r="AR35" s="122"/>
      <c r="AS35" s="122"/>
      <c r="AT35" s="122"/>
      <c r="AU35" s="122"/>
      <c r="AV35" s="122"/>
      <c r="AW35" s="122"/>
      <c r="AX35" s="122"/>
      <c r="AY35" s="123"/>
    </row>
    <row r="36" spans="1:51" s="124" customFormat="1" ht="16.5" customHeight="1">
      <c r="A36" s="116"/>
      <c r="B36" s="159"/>
      <c r="W36" s="1245" t="s">
        <v>992</v>
      </c>
      <c r="AO36" s="120"/>
      <c r="AP36" s="121"/>
      <c r="AQ36" s="122"/>
      <c r="AR36" s="122"/>
      <c r="AS36" s="122"/>
      <c r="AT36" s="122"/>
      <c r="AU36" s="122"/>
      <c r="AV36" s="122"/>
      <c r="AW36" s="122"/>
      <c r="AX36" s="122"/>
      <c r="AY36" s="123"/>
    </row>
    <row r="37" spans="1:51" s="124" customFormat="1" ht="21" customHeight="1">
      <c r="A37" s="116"/>
      <c r="B37" s="159"/>
      <c r="C37" s="1623" t="s">
        <v>0</v>
      </c>
      <c r="D37" s="1624"/>
      <c r="E37" s="1624"/>
      <c r="F37" s="1624"/>
      <c r="G37" s="1624"/>
      <c r="H37" s="1624"/>
      <c r="I37" s="1624"/>
      <c r="J37" s="1624"/>
      <c r="K37" s="1624"/>
      <c r="L37" s="1624"/>
      <c r="M37" s="1624"/>
      <c r="N37" s="1624"/>
      <c r="O37" s="1624"/>
      <c r="P37" s="1624"/>
      <c r="Q37" s="1624"/>
      <c r="R37" s="1624"/>
      <c r="S37" s="1624"/>
      <c r="T37" s="1625"/>
      <c r="W37" s="1623" t="s">
        <v>639</v>
      </c>
      <c r="X37" s="1624"/>
      <c r="Y37" s="1624"/>
      <c r="Z37" s="1624"/>
      <c r="AA37" s="1624"/>
      <c r="AB37" s="1624"/>
      <c r="AC37" s="1624"/>
      <c r="AD37" s="1624"/>
      <c r="AE37" s="1624"/>
      <c r="AF37" s="1624"/>
      <c r="AG37" s="1624"/>
      <c r="AH37" s="1624"/>
      <c r="AI37" s="1624"/>
      <c r="AJ37" s="1624"/>
      <c r="AK37" s="1624"/>
      <c r="AL37" s="1624"/>
      <c r="AM37" s="1624"/>
      <c r="AN37" s="1625"/>
      <c r="AO37" s="120"/>
      <c r="AP37" s="121"/>
      <c r="AQ37" s="122"/>
      <c r="AR37" s="122"/>
      <c r="AS37" s="122"/>
      <c r="AT37" s="122"/>
      <c r="AU37" s="122"/>
      <c r="AV37" s="122"/>
      <c r="AW37" s="122"/>
      <c r="AX37" s="122"/>
      <c r="AY37" s="123"/>
    </row>
    <row r="38" spans="1:51" s="124" customFormat="1" ht="16.5" customHeight="1">
      <c r="A38" s="116"/>
      <c r="B38" s="159"/>
      <c r="C38" s="1627" t="str">
        <f>IF(★マスタシート!$AO$66=3,"",IF(I38="","", "7年契約一式"))</f>
        <v>7年契約一式</v>
      </c>
      <c r="D38" s="1628"/>
      <c r="E38" s="1628"/>
      <c r="F38" s="1629"/>
      <c r="G38" s="1630" t="str">
        <f>IF(★マスタシート!$AO$66=3,"",IF(I38="","","月額"))</f>
        <v>月額</v>
      </c>
      <c r="H38" s="1630"/>
      <c r="I38" s="1633">
        <v>1600</v>
      </c>
      <c r="J38" s="1634"/>
      <c r="K38" s="1634"/>
      <c r="L38" s="1634"/>
      <c r="M38" s="1635"/>
      <c r="N38" s="1630" t="str">
        <f>IF(★マスタシート!$AO$66=3,"",IF(I38="","","税込"))</f>
        <v>税込</v>
      </c>
      <c r="O38" s="1630"/>
      <c r="P38" s="1631">
        <f>IF(★マスタシート!$AO$66=3,"",ROUNDDOWN(I38*(10 + 100)/100,0))</f>
        <v>1760</v>
      </c>
      <c r="Q38" s="1631"/>
      <c r="R38" s="1631"/>
      <c r="S38" s="1631"/>
      <c r="T38" s="1632"/>
      <c r="W38" s="1627" t="str">
        <f>IF(★マスタシート!$AO$66=3,"",IF(AC38="","", "一式"))</f>
        <v/>
      </c>
      <c r="X38" s="1628"/>
      <c r="Y38" s="1628"/>
      <c r="Z38" s="1629"/>
      <c r="AA38" s="1630" t="str">
        <f>IF(★マスタシート!$AO$66=3,"",IF(AC38="","","月額"))</f>
        <v/>
      </c>
      <c r="AB38" s="1630"/>
      <c r="AC38" s="1633">
        <v>0</v>
      </c>
      <c r="AD38" s="1634"/>
      <c r="AE38" s="1634"/>
      <c r="AF38" s="1634"/>
      <c r="AG38" s="1635"/>
      <c r="AH38" s="1630" t="str">
        <f>IF(★マスタシート!$AO$66=3,"",IF(AC38="","","税込"))</f>
        <v/>
      </c>
      <c r="AI38" s="1630"/>
      <c r="AJ38" s="1631">
        <f>IF(★マスタシート!$AO$66=3,"",ROUNDDOWN(AC38*(10 + 100)/100,0))</f>
        <v>0</v>
      </c>
      <c r="AK38" s="1631"/>
      <c r="AL38" s="1631"/>
      <c r="AM38" s="1631"/>
      <c r="AN38" s="1632"/>
      <c r="AO38" s="141"/>
      <c r="AP38" s="121"/>
      <c r="AQ38" s="122"/>
      <c r="AR38" s="122"/>
      <c r="AS38" s="122"/>
      <c r="AT38" s="122"/>
      <c r="AU38" s="122"/>
      <c r="AV38" s="122"/>
      <c r="AW38" s="122"/>
      <c r="AX38" s="122"/>
      <c r="AY38" s="123"/>
    </row>
    <row r="39" spans="1:51" s="124" customFormat="1" ht="16.5" customHeight="1">
      <c r="A39" s="116"/>
      <c r="B39" s="159"/>
      <c r="I39" s="115"/>
      <c r="J39" s="115"/>
      <c r="K39" s="115"/>
      <c r="L39" s="115"/>
      <c r="M39" s="115"/>
      <c r="N39" s="115"/>
      <c r="O39" s="115"/>
      <c r="P39" s="115"/>
      <c r="Q39" s="115"/>
      <c r="R39" s="115"/>
      <c r="S39" s="115"/>
      <c r="T39" s="115"/>
      <c r="U39" s="115"/>
      <c r="V39" s="115"/>
      <c r="W39" s="115"/>
      <c r="X39" s="115"/>
      <c r="Y39" s="115"/>
      <c r="Z39" s="115"/>
      <c r="AA39" s="115"/>
      <c r="AB39" s="115"/>
      <c r="AC39" s="115"/>
      <c r="AD39" s="115"/>
      <c r="AE39" s="115"/>
      <c r="AF39" s="115"/>
      <c r="AG39" s="115"/>
      <c r="AH39" s="115"/>
      <c r="AI39" s="115"/>
      <c r="AJ39" s="115"/>
      <c r="AK39" s="115"/>
      <c r="AL39" s="115"/>
      <c r="AM39" s="115"/>
      <c r="AN39" s="115"/>
      <c r="AO39" s="141"/>
      <c r="AP39" s="121"/>
      <c r="AQ39" s="122"/>
      <c r="AR39" s="122"/>
      <c r="AS39" s="122"/>
      <c r="AT39" s="122"/>
      <c r="AU39" s="122"/>
      <c r="AV39" s="122"/>
      <c r="AW39" s="122"/>
      <c r="AX39" s="122"/>
      <c r="AY39" s="123"/>
    </row>
    <row r="40" spans="1:51" s="124" customFormat="1" ht="17.25" customHeight="1">
      <c r="A40" s="116"/>
      <c r="B40" s="159"/>
      <c r="C40" s="1610" t="s">
        <v>589</v>
      </c>
      <c r="D40" s="1611"/>
      <c r="E40" s="1611"/>
      <c r="F40" s="1611"/>
      <c r="G40" s="1611"/>
      <c r="H40" s="1611"/>
      <c r="I40" s="1611"/>
      <c r="J40" s="1611"/>
      <c r="K40" s="1611"/>
      <c r="L40" s="1611"/>
      <c r="M40" s="1611"/>
      <c r="N40" s="1611"/>
      <c r="O40" s="1611"/>
      <c r="P40" s="1611"/>
      <c r="Q40" s="1611"/>
      <c r="R40" s="1611"/>
      <c r="S40" s="1611"/>
      <c r="T40" s="1611"/>
      <c r="U40" s="1611"/>
      <c r="V40" s="1611"/>
      <c r="W40" s="1611"/>
      <c r="X40" s="1611"/>
      <c r="Y40" s="1611"/>
      <c r="Z40" s="1611"/>
      <c r="AA40" s="1611"/>
      <c r="AB40" s="1611"/>
      <c r="AC40" s="1611"/>
      <c r="AD40" s="1611"/>
      <c r="AE40" s="1611"/>
      <c r="AF40" s="1611"/>
      <c r="AG40" s="1611"/>
      <c r="AH40" s="1611"/>
      <c r="AI40" s="1611"/>
      <c r="AJ40" s="1611"/>
      <c r="AK40" s="1611"/>
      <c r="AL40" s="1611"/>
      <c r="AM40" s="1611"/>
      <c r="AN40" s="1612"/>
      <c r="AO40" s="141"/>
      <c r="AP40" s="121"/>
      <c r="AQ40" s="122"/>
      <c r="AR40" s="122"/>
      <c r="AS40" s="122"/>
      <c r="AT40" s="122"/>
      <c r="AU40" s="122"/>
      <c r="AV40" s="122"/>
      <c r="AW40" s="122"/>
      <c r="AX40" s="122"/>
      <c r="AY40" s="123"/>
    </row>
    <row r="41" spans="1:51" s="124" customFormat="1" ht="16.5" customHeight="1">
      <c r="A41" s="116"/>
      <c r="B41" s="159"/>
      <c r="C41" s="1652">
        <f>★マスタシート!$AO$149</f>
        <v>0</v>
      </c>
      <c r="D41" s="1653"/>
      <c r="E41" s="1653"/>
      <c r="F41" s="1653"/>
      <c r="G41" s="1653"/>
      <c r="H41" s="1653"/>
      <c r="I41" s="1653"/>
      <c r="J41" s="1653"/>
      <c r="K41" s="1653"/>
      <c r="L41" s="1653"/>
      <c r="M41" s="1653"/>
      <c r="N41" s="1653"/>
      <c r="O41" s="1653"/>
      <c r="P41" s="1653"/>
      <c r="Q41" s="1653"/>
      <c r="R41" s="1653"/>
      <c r="S41" s="1653"/>
      <c r="T41" s="1653"/>
      <c r="U41" s="1654"/>
      <c r="V41" s="1655">
        <f>★マスタシート!$BH$149</f>
        <v>0</v>
      </c>
      <c r="W41" s="1656"/>
      <c r="X41" s="1656"/>
      <c r="Y41" s="1669" t="str">
        <f>★マスタシート!$BK$149</f>
        <v/>
      </c>
      <c r="Z41" s="1670"/>
      <c r="AA41" s="1671" t="str">
        <f>★マスタシート!$BM$149</f>
        <v/>
      </c>
      <c r="AB41" s="1671"/>
      <c r="AC41" s="1639">
        <f>★マスタシート!$BO$149</f>
        <v>0</v>
      </c>
      <c r="AD41" s="1640"/>
      <c r="AE41" s="1640"/>
      <c r="AF41" s="1640"/>
      <c r="AG41" s="1672"/>
      <c r="AH41" s="1626" t="str">
        <f>★マスタシート!$BT$149</f>
        <v/>
      </c>
      <c r="AI41" s="1626"/>
      <c r="AJ41" s="1639">
        <f>★マスタシート!$BV$149</f>
        <v>0</v>
      </c>
      <c r="AK41" s="1640"/>
      <c r="AL41" s="1640"/>
      <c r="AM41" s="1640"/>
      <c r="AN41" s="1641"/>
      <c r="AO41" s="141"/>
      <c r="AP41" s="121"/>
      <c r="AQ41" s="122"/>
      <c r="AR41" s="122"/>
      <c r="AS41" s="122"/>
      <c r="AT41" s="122"/>
      <c r="AU41" s="122"/>
      <c r="AV41" s="122"/>
      <c r="AW41" s="122"/>
      <c r="AX41" s="122"/>
      <c r="AY41" s="123"/>
    </row>
    <row r="42" spans="1:51" s="124" customFormat="1" ht="16.5" customHeight="1">
      <c r="A42" s="116"/>
      <c r="B42" s="159"/>
      <c r="C42" s="1652">
        <f>★マスタシート!$AO$150</f>
        <v>0</v>
      </c>
      <c r="D42" s="1653"/>
      <c r="E42" s="1653"/>
      <c r="F42" s="1653"/>
      <c r="G42" s="1653"/>
      <c r="H42" s="1653"/>
      <c r="I42" s="1653"/>
      <c r="J42" s="1653"/>
      <c r="K42" s="1653"/>
      <c r="L42" s="1653"/>
      <c r="M42" s="1653"/>
      <c r="N42" s="1653"/>
      <c r="O42" s="1653"/>
      <c r="P42" s="1653"/>
      <c r="Q42" s="1653"/>
      <c r="R42" s="1653"/>
      <c r="S42" s="1653"/>
      <c r="T42" s="1653"/>
      <c r="U42" s="1654"/>
      <c r="V42" s="1655">
        <f>★マスタシート!$BH$150</f>
        <v>0</v>
      </c>
      <c r="W42" s="1656"/>
      <c r="X42" s="1656"/>
      <c r="Y42" s="1669" t="str">
        <f>★マスタシート!$BK$150</f>
        <v/>
      </c>
      <c r="Z42" s="1670"/>
      <c r="AA42" s="1671" t="str">
        <f>★マスタシート!$BM$150</f>
        <v/>
      </c>
      <c r="AB42" s="1671"/>
      <c r="AC42" s="1639">
        <f>★マスタシート!$BO$150</f>
        <v>0</v>
      </c>
      <c r="AD42" s="1640"/>
      <c r="AE42" s="1640"/>
      <c r="AF42" s="1640"/>
      <c r="AG42" s="1672"/>
      <c r="AH42" s="1626" t="str">
        <f>★マスタシート!$BT$150</f>
        <v/>
      </c>
      <c r="AI42" s="1626"/>
      <c r="AJ42" s="1639">
        <f>★マスタシート!$BV$150</f>
        <v>0</v>
      </c>
      <c r="AK42" s="1640"/>
      <c r="AL42" s="1640"/>
      <c r="AM42" s="1640"/>
      <c r="AN42" s="1641"/>
      <c r="AO42" s="141"/>
      <c r="AP42" s="121"/>
      <c r="AQ42" s="122"/>
      <c r="AR42" s="122"/>
      <c r="AS42" s="122"/>
      <c r="AT42" s="122"/>
      <c r="AU42" s="122"/>
      <c r="AV42" s="122"/>
      <c r="AW42" s="122"/>
      <c r="AX42" s="122"/>
      <c r="AY42" s="123"/>
    </row>
    <row r="43" spans="1:51" s="124" customFormat="1" ht="16.5" customHeight="1">
      <c r="A43" s="116"/>
      <c r="B43" s="159"/>
      <c r="C43" s="1652">
        <f>★マスタシート!$AO$151</f>
        <v>0</v>
      </c>
      <c r="D43" s="1653"/>
      <c r="E43" s="1653"/>
      <c r="F43" s="1653"/>
      <c r="G43" s="1653"/>
      <c r="H43" s="1653"/>
      <c r="I43" s="1653"/>
      <c r="J43" s="1653"/>
      <c r="K43" s="1653"/>
      <c r="L43" s="1653"/>
      <c r="M43" s="1653"/>
      <c r="N43" s="1653"/>
      <c r="O43" s="1653"/>
      <c r="P43" s="1653"/>
      <c r="Q43" s="1653"/>
      <c r="R43" s="1653"/>
      <c r="S43" s="1653"/>
      <c r="T43" s="1653"/>
      <c r="U43" s="1654"/>
      <c r="V43" s="1655">
        <f>★マスタシート!$BH$151</f>
        <v>0</v>
      </c>
      <c r="W43" s="1656"/>
      <c r="X43" s="1656"/>
      <c r="Y43" s="1669" t="str">
        <f>★マスタシート!$BK$151</f>
        <v/>
      </c>
      <c r="Z43" s="1670"/>
      <c r="AA43" s="1671" t="str">
        <f>★マスタシート!$BM$151</f>
        <v/>
      </c>
      <c r="AB43" s="1671"/>
      <c r="AC43" s="1639">
        <f>★マスタシート!$BO$151</f>
        <v>0</v>
      </c>
      <c r="AD43" s="1640"/>
      <c r="AE43" s="1640"/>
      <c r="AF43" s="1640"/>
      <c r="AG43" s="1672"/>
      <c r="AH43" s="1626" t="str">
        <f>★マスタシート!$BT$151</f>
        <v/>
      </c>
      <c r="AI43" s="1626"/>
      <c r="AJ43" s="1639">
        <f>★マスタシート!$BV$151</f>
        <v>0</v>
      </c>
      <c r="AK43" s="1640"/>
      <c r="AL43" s="1640"/>
      <c r="AM43" s="1640"/>
      <c r="AN43" s="1641"/>
      <c r="AO43" s="141"/>
      <c r="AP43" s="121"/>
      <c r="AQ43" s="122"/>
      <c r="AR43" s="122"/>
      <c r="AS43" s="122"/>
      <c r="AT43" s="122"/>
      <c r="AU43" s="122"/>
      <c r="AV43" s="122"/>
      <c r="AW43" s="122"/>
      <c r="AX43" s="122"/>
      <c r="AY43" s="123"/>
    </row>
    <row r="44" spans="1:51" s="124" customFormat="1" ht="16.5" customHeight="1">
      <c r="A44" s="116"/>
      <c r="B44" s="159"/>
      <c r="C44" s="1652">
        <f>★マスタシート!$AO$152</f>
        <v>0</v>
      </c>
      <c r="D44" s="1653"/>
      <c r="E44" s="1653"/>
      <c r="F44" s="1653"/>
      <c r="G44" s="1653"/>
      <c r="H44" s="1653"/>
      <c r="I44" s="1653"/>
      <c r="J44" s="1653"/>
      <c r="K44" s="1653"/>
      <c r="L44" s="1653"/>
      <c r="M44" s="1653"/>
      <c r="N44" s="1653"/>
      <c r="O44" s="1653"/>
      <c r="P44" s="1653"/>
      <c r="Q44" s="1653"/>
      <c r="R44" s="1653"/>
      <c r="S44" s="1653"/>
      <c r="T44" s="1653"/>
      <c r="U44" s="1654"/>
      <c r="V44" s="1655">
        <f>★マスタシート!$BH$152</f>
        <v>0</v>
      </c>
      <c r="W44" s="1656"/>
      <c r="X44" s="1656"/>
      <c r="Y44" s="1669" t="str">
        <f>★マスタシート!$BK$152</f>
        <v/>
      </c>
      <c r="Z44" s="1670"/>
      <c r="AA44" s="1671" t="str">
        <f>★マスタシート!$BM$152</f>
        <v/>
      </c>
      <c r="AB44" s="1671"/>
      <c r="AC44" s="1639">
        <f>★マスタシート!$BO$152</f>
        <v>0</v>
      </c>
      <c r="AD44" s="1640"/>
      <c r="AE44" s="1640"/>
      <c r="AF44" s="1640"/>
      <c r="AG44" s="1672"/>
      <c r="AH44" s="1626" t="str">
        <f>★マスタシート!$BT$152</f>
        <v/>
      </c>
      <c r="AI44" s="1626"/>
      <c r="AJ44" s="1639">
        <f>★マスタシート!$BV$152</f>
        <v>0</v>
      </c>
      <c r="AK44" s="1640"/>
      <c r="AL44" s="1640"/>
      <c r="AM44" s="1640"/>
      <c r="AN44" s="1641"/>
      <c r="AO44" s="141"/>
      <c r="AP44" s="121"/>
      <c r="AQ44" s="122"/>
      <c r="AR44" s="122"/>
      <c r="AS44" s="122"/>
      <c r="AT44" s="122"/>
      <c r="AU44" s="122"/>
      <c r="AV44" s="122"/>
      <c r="AW44" s="122"/>
      <c r="AX44" s="122"/>
      <c r="AY44" s="123"/>
    </row>
    <row r="45" spans="1:51" s="124" customFormat="1" ht="16.5" customHeight="1">
      <c r="A45" s="116"/>
      <c r="B45" s="159"/>
      <c r="C45" s="1642">
        <f>★マスタシート!$AO$153</f>
        <v>0</v>
      </c>
      <c r="D45" s="1643"/>
      <c r="E45" s="1643"/>
      <c r="F45" s="1643"/>
      <c r="G45" s="1643"/>
      <c r="H45" s="1643"/>
      <c r="I45" s="1643"/>
      <c r="J45" s="1643"/>
      <c r="K45" s="1643"/>
      <c r="L45" s="1643"/>
      <c r="M45" s="1643"/>
      <c r="N45" s="1643"/>
      <c r="O45" s="1643"/>
      <c r="P45" s="1643"/>
      <c r="Q45" s="1643"/>
      <c r="R45" s="1643"/>
      <c r="S45" s="1643"/>
      <c r="T45" s="1643"/>
      <c r="U45" s="1644"/>
      <c r="V45" s="1645">
        <f>★マスタシート!$BH$153</f>
        <v>0</v>
      </c>
      <c r="W45" s="1646"/>
      <c r="X45" s="1646"/>
      <c r="Y45" s="1647" t="str">
        <f>★マスタシート!$BK$153</f>
        <v/>
      </c>
      <c r="Z45" s="1648"/>
      <c r="AA45" s="1649" t="str">
        <f>★マスタシート!$BM$153</f>
        <v/>
      </c>
      <c r="AB45" s="1649"/>
      <c r="AC45" s="1633">
        <f>★マスタシート!$BO$153</f>
        <v>0</v>
      </c>
      <c r="AD45" s="1634"/>
      <c r="AE45" s="1634"/>
      <c r="AF45" s="1634"/>
      <c r="AG45" s="1635"/>
      <c r="AH45" s="1650" t="str">
        <f>★マスタシート!$BT$153</f>
        <v/>
      </c>
      <c r="AI45" s="1650"/>
      <c r="AJ45" s="1633">
        <f>★マスタシート!$BV$153</f>
        <v>0</v>
      </c>
      <c r="AK45" s="1634"/>
      <c r="AL45" s="1634"/>
      <c r="AM45" s="1634"/>
      <c r="AN45" s="1651"/>
      <c r="AO45" s="141"/>
      <c r="AP45" s="121"/>
      <c r="AQ45" s="122"/>
      <c r="AR45" s="122"/>
      <c r="AS45" s="122"/>
      <c r="AT45" s="122"/>
      <c r="AU45" s="122"/>
      <c r="AV45" s="122"/>
      <c r="AW45" s="122"/>
      <c r="AX45" s="122"/>
      <c r="AY45" s="123"/>
    </row>
    <row r="46" spans="1:51" s="124" customFormat="1" ht="16.5" customHeight="1">
      <c r="A46" s="116"/>
      <c r="B46" s="159"/>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5"/>
      <c r="AO46" s="141"/>
      <c r="AP46" s="121"/>
      <c r="AQ46" s="122"/>
      <c r="AR46" s="122"/>
      <c r="AS46" s="122"/>
      <c r="AT46" s="122"/>
      <c r="AU46" s="122"/>
      <c r="AV46" s="122"/>
      <c r="AW46" s="122"/>
      <c r="AX46" s="122"/>
      <c r="AY46" s="123"/>
    </row>
    <row r="47" spans="1:51" s="124" customFormat="1" ht="21" customHeight="1">
      <c r="A47" s="116"/>
      <c r="B47" s="117"/>
      <c r="C47" s="1584" t="s">
        <v>121</v>
      </c>
      <c r="D47" s="1585"/>
      <c r="E47" s="1585"/>
      <c r="F47" s="1585"/>
      <c r="G47" s="1585"/>
      <c r="H47" s="1585"/>
      <c r="I47" s="1585"/>
      <c r="J47" s="1585"/>
      <c r="K47" s="1585"/>
      <c r="L47" s="1585"/>
      <c r="M47" s="1585"/>
      <c r="N47" s="1585"/>
      <c r="O47" s="1585"/>
      <c r="P47" s="1585"/>
      <c r="Q47" s="1585"/>
      <c r="R47" s="1585"/>
      <c r="S47" s="1585"/>
      <c r="T47" s="1585"/>
      <c r="U47" s="837"/>
      <c r="V47" s="838"/>
      <c r="W47" s="1586" t="s">
        <v>505</v>
      </c>
      <c r="X47" s="1586"/>
      <c r="Y47" s="1586"/>
      <c r="Z47" s="1586"/>
      <c r="AA47" s="1586"/>
      <c r="AB47" s="1586"/>
      <c r="AC47" s="1586"/>
      <c r="AD47" s="1586"/>
      <c r="AE47" s="1586"/>
      <c r="AF47" s="1586"/>
      <c r="AG47" s="1586"/>
      <c r="AH47" s="1586"/>
      <c r="AI47" s="1586"/>
      <c r="AJ47" s="1586"/>
      <c r="AK47" s="1586"/>
      <c r="AL47" s="1586"/>
      <c r="AM47" s="1586"/>
      <c r="AN47" s="1587"/>
      <c r="AO47" s="120"/>
      <c r="AP47" s="121"/>
      <c r="AQ47" s="122"/>
      <c r="AR47" s="122"/>
      <c r="AS47" s="122"/>
      <c r="AT47" s="122"/>
      <c r="AU47" s="122"/>
      <c r="AV47" s="122"/>
      <c r="AW47" s="122"/>
      <c r="AX47" s="122"/>
      <c r="AY47" s="123"/>
    </row>
    <row r="48" spans="1:51" s="124" customFormat="1" ht="16.5" customHeight="1">
      <c r="A48" s="116"/>
      <c r="B48" s="117"/>
      <c r="C48" s="373"/>
      <c r="D48" s="374"/>
      <c r="E48" s="374" t="str">
        <f>★マスタシート!$BF$46</f>
        <v>αZX-Sタイプ主装置 及び パッケージ 一式</v>
      </c>
      <c r="F48" s="374"/>
      <c r="G48" s="374"/>
      <c r="H48" s="374"/>
      <c r="I48" s="374"/>
      <c r="J48" s="374"/>
      <c r="K48" s="375"/>
      <c r="L48" s="375"/>
      <c r="M48" s="376"/>
      <c r="N48" s="377"/>
      <c r="O48" s="377"/>
      <c r="P48" s="378"/>
      <c r="Q48" s="378"/>
      <c r="R48" s="378"/>
      <c r="S48" s="378"/>
      <c r="T48" s="378"/>
      <c r="U48" s="379"/>
      <c r="V48" s="378"/>
      <c r="W48" s="378"/>
      <c r="X48" s="378"/>
      <c r="Y48" s="378"/>
      <c r="Z48" s="378"/>
      <c r="AA48" s="1588">
        <f>★マスタシート!$BF$49</f>
        <v>919300</v>
      </c>
      <c r="AB48" s="1588"/>
      <c r="AC48" s="1588"/>
      <c r="AD48" s="1588"/>
      <c r="AE48" s="1588"/>
      <c r="AF48" s="1588"/>
      <c r="AG48" s="1588"/>
      <c r="AH48" s="377"/>
      <c r="AI48" s="378"/>
      <c r="AJ48" s="378"/>
      <c r="AK48" s="375"/>
      <c r="AL48" s="375"/>
      <c r="AM48" s="375"/>
      <c r="AN48" s="380"/>
      <c r="AO48" s="120"/>
      <c r="AP48" s="121"/>
      <c r="AQ48" s="122"/>
      <c r="AR48" s="122"/>
      <c r="AS48" s="122"/>
      <c r="AT48" s="122"/>
      <c r="AU48" s="122"/>
      <c r="AV48" s="122"/>
      <c r="AW48" s="122"/>
      <c r="AX48" s="122"/>
      <c r="AY48" s="123"/>
    </row>
    <row r="49" spans="1:56" s="124" customFormat="1" ht="16.5" customHeight="1">
      <c r="A49" s="116"/>
      <c r="B49" s="117"/>
      <c r="C49" s="144"/>
      <c r="D49" s="145"/>
      <c r="E49" s="145" t="s">
        <v>541</v>
      </c>
      <c r="F49" s="145"/>
      <c r="G49" s="145"/>
      <c r="H49" s="145"/>
      <c r="I49" s="145"/>
      <c r="J49" s="145"/>
      <c r="K49" s="145"/>
      <c r="L49" s="145"/>
      <c r="M49" s="146"/>
      <c r="N49" s="147"/>
      <c r="O49" s="147"/>
      <c r="P49" s="148"/>
      <c r="Q49" s="148"/>
      <c r="R49" s="148"/>
      <c r="S49" s="148"/>
      <c r="T49" s="148"/>
      <c r="U49" s="381"/>
      <c r="V49" s="148"/>
      <c r="W49" s="148"/>
      <c r="X49" s="148"/>
      <c r="Y49" s="148"/>
      <c r="Z49" s="148"/>
      <c r="AA49" s="1589">
        <f>★マスタシート!$BF$52</f>
        <v>85900</v>
      </c>
      <c r="AB49" s="1589"/>
      <c r="AC49" s="1589"/>
      <c r="AD49" s="1589"/>
      <c r="AE49" s="1589"/>
      <c r="AF49" s="1589"/>
      <c r="AG49" s="1589"/>
      <c r="AH49" s="147"/>
      <c r="AI49" s="148"/>
      <c r="AJ49" s="148"/>
      <c r="AK49" s="382"/>
      <c r="AL49" s="382"/>
      <c r="AM49" s="382"/>
      <c r="AN49" s="149"/>
      <c r="AO49" s="120"/>
      <c r="AP49" s="121"/>
      <c r="AQ49" s="122"/>
      <c r="AR49" s="122"/>
      <c r="AS49" s="122"/>
      <c r="AT49" s="122"/>
      <c r="AU49" s="122"/>
      <c r="AV49" s="122"/>
      <c r="AW49" s="122"/>
      <c r="AX49" s="122"/>
      <c r="AY49" s="123"/>
    </row>
    <row r="50" spans="1:56" s="124" customFormat="1" ht="16.5" customHeight="1">
      <c r="A50" s="116"/>
      <c r="B50" s="117"/>
      <c r="C50" s="144"/>
      <c r="D50" s="145"/>
      <c r="E50" s="145"/>
      <c r="F50" s="145"/>
      <c r="G50" s="145"/>
      <c r="H50" s="145"/>
      <c r="I50" s="145"/>
      <c r="J50" s="145"/>
      <c r="K50" s="382"/>
      <c r="L50" s="382"/>
      <c r="M50" s="383"/>
      <c r="N50" s="147"/>
      <c r="O50" s="147"/>
      <c r="P50" s="148"/>
      <c r="Q50" s="148"/>
      <c r="R50" s="148"/>
      <c r="S50" s="148"/>
      <c r="T50" s="148"/>
      <c r="U50" s="381"/>
      <c r="V50" s="148"/>
      <c r="W50" s="148"/>
      <c r="X50" s="148"/>
      <c r="Y50" s="148"/>
      <c r="Z50" s="148"/>
      <c r="AA50" s="1589"/>
      <c r="AB50" s="1589"/>
      <c r="AC50" s="1589"/>
      <c r="AD50" s="1589"/>
      <c r="AE50" s="1589"/>
      <c r="AF50" s="1589"/>
      <c r="AG50" s="1589"/>
      <c r="AH50" s="147"/>
      <c r="AI50" s="148"/>
      <c r="AJ50" s="148"/>
      <c r="AK50" s="150"/>
      <c r="AL50" s="150"/>
      <c r="AM50" s="150"/>
      <c r="AN50" s="149"/>
      <c r="AO50" s="120"/>
      <c r="AP50" s="121"/>
      <c r="AQ50" s="122"/>
      <c r="AR50" s="151"/>
      <c r="AS50" s="122"/>
      <c r="AT50" s="122"/>
      <c r="AU50" s="122"/>
      <c r="AV50" s="122"/>
      <c r="AW50" s="122"/>
      <c r="AX50" s="122"/>
      <c r="AY50" s="123"/>
    </row>
    <row r="51" spans="1:56" s="124" customFormat="1" ht="16.5" customHeight="1">
      <c r="A51" s="116"/>
      <c r="B51" s="117"/>
      <c r="C51" s="144"/>
      <c r="D51" s="145"/>
      <c r="E51" s="145"/>
      <c r="F51" s="145"/>
      <c r="G51" s="145"/>
      <c r="H51" s="145"/>
      <c r="I51" s="145"/>
      <c r="J51" s="145"/>
      <c r="K51" s="384"/>
      <c r="L51" s="384"/>
      <c r="M51" s="146"/>
      <c r="N51" s="147"/>
      <c r="O51" s="147"/>
      <c r="P51" s="148"/>
      <c r="Q51" s="148"/>
      <c r="R51" s="148"/>
      <c r="S51" s="148"/>
      <c r="T51" s="148"/>
      <c r="U51" s="381"/>
      <c r="V51" s="148"/>
      <c r="W51" s="148"/>
      <c r="X51" s="148"/>
      <c r="Y51" s="148"/>
      <c r="Z51" s="148"/>
      <c r="AA51" s="1589"/>
      <c r="AB51" s="1589"/>
      <c r="AC51" s="1589"/>
      <c r="AD51" s="1589"/>
      <c r="AE51" s="1589"/>
      <c r="AF51" s="1589"/>
      <c r="AG51" s="1589"/>
      <c r="AH51" s="147"/>
      <c r="AI51" s="148"/>
      <c r="AJ51" s="148"/>
      <c r="AK51" s="150"/>
      <c r="AL51" s="150"/>
      <c r="AM51" s="150"/>
      <c r="AN51" s="149"/>
      <c r="AO51" s="120"/>
      <c r="AP51" s="121"/>
      <c r="AQ51" s="122"/>
      <c r="AR51" s="122"/>
      <c r="AS51" s="122"/>
      <c r="AT51" s="122"/>
      <c r="AU51" s="122"/>
      <c r="AV51" s="122"/>
      <c r="AW51" s="122"/>
      <c r="AX51" s="122"/>
      <c r="AY51" s="123"/>
    </row>
    <row r="52" spans="1:56" s="124" customFormat="1" ht="16.5" customHeight="1">
      <c r="A52" s="116"/>
      <c r="B52" s="117"/>
      <c r="C52" s="144"/>
      <c r="D52" s="145"/>
      <c r="E52" s="145"/>
      <c r="F52" s="145"/>
      <c r="G52" s="145"/>
      <c r="H52" s="145"/>
      <c r="I52" s="145"/>
      <c r="J52" s="145"/>
      <c r="K52" s="382"/>
      <c r="L52" s="382"/>
      <c r="M52" s="383"/>
      <c r="N52" s="147"/>
      <c r="O52" s="147"/>
      <c r="P52" s="148"/>
      <c r="Q52" s="148"/>
      <c r="R52" s="148"/>
      <c r="S52" s="148"/>
      <c r="T52" s="148"/>
      <c r="U52" s="381"/>
      <c r="V52" s="148"/>
      <c r="W52" s="148"/>
      <c r="X52" s="148"/>
      <c r="Y52" s="148"/>
      <c r="Z52" s="148"/>
      <c r="AA52" s="1589"/>
      <c r="AB52" s="1589"/>
      <c r="AC52" s="1589"/>
      <c r="AD52" s="1589"/>
      <c r="AE52" s="1589"/>
      <c r="AF52" s="1589"/>
      <c r="AG52" s="1589"/>
      <c r="AH52" s="147"/>
      <c r="AI52" s="148"/>
      <c r="AJ52" s="148"/>
      <c r="AK52" s="382"/>
      <c r="AL52" s="382"/>
      <c r="AM52" s="382"/>
      <c r="AN52" s="149"/>
      <c r="AO52" s="120"/>
      <c r="AP52" s="121"/>
      <c r="AQ52" s="122"/>
      <c r="AR52" s="122"/>
      <c r="AS52" s="122"/>
      <c r="AT52" s="122"/>
      <c r="AU52" s="122"/>
      <c r="AV52" s="122"/>
      <c r="AW52" s="122"/>
      <c r="AX52" s="122"/>
      <c r="AY52" s="123"/>
    </row>
    <row r="53" spans="1:56" s="124" customFormat="1" ht="16.5" customHeight="1">
      <c r="A53" s="116"/>
      <c r="B53" s="117"/>
      <c r="C53" s="144"/>
      <c r="D53" s="145"/>
      <c r="E53" s="145"/>
      <c r="F53" s="145"/>
      <c r="G53" s="145"/>
      <c r="H53" s="145"/>
      <c r="I53" s="145"/>
      <c r="J53" s="145"/>
      <c r="K53" s="384"/>
      <c r="L53" s="384"/>
      <c r="M53" s="146"/>
      <c r="N53" s="147"/>
      <c r="O53" s="147"/>
      <c r="P53" s="148"/>
      <c r="Q53" s="148"/>
      <c r="R53" s="148"/>
      <c r="S53" s="148"/>
      <c r="T53" s="148"/>
      <c r="U53" s="381"/>
      <c r="V53" s="148"/>
      <c r="W53" s="148"/>
      <c r="X53" s="148"/>
      <c r="Y53" s="148"/>
      <c r="Z53" s="148"/>
      <c r="AA53" s="1589"/>
      <c r="AB53" s="1589"/>
      <c r="AC53" s="1589"/>
      <c r="AD53" s="1589"/>
      <c r="AE53" s="1589"/>
      <c r="AF53" s="1589"/>
      <c r="AG53" s="1589"/>
      <c r="AH53" s="147"/>
      <c r="AI53" s="148"/>
      <c r="AJ53" s="148"/>
      <c r="AK53" s="384"/>
      <c r="AL53" s="384"/>
      <c r="AM53" s="384"/>
      <c r="AN53" s="385"/>
      <c r="AO53" s="120"/>
      <c r="AP53" s="121"/>
      <c r="AQ53" s="122"/>
      <c r="AR53" s="122"/>
      <c r="AS53" s="122"/>
      <c r="AT53" s="122"/>
      <c r="AU53" s="122"/>
      <c r="AV53" s="122"/>
      <c r="AW53" s="122"/>
      <c r="AX53" s="122"/>
      <c r="AY53" s="123"/>
    </row>
    <row r="54" spans="1:56" s="124" customFormat="1" ht="16.5" customHeight="1">
      <c r="A54" s="116"/>
      <c r="B54" s="117"/>
      <c r="C54" s="144"/>
      <c r="D54" s="145">
        <v>0</v>
      </c>
      <c r="E54" s="145"/>
      <c r="F54" s="145"/>
      <c r="G54" s="145"/>
      <c r="H54" s="145"/>
      <c r="I54" s="145"/>
      <c r="J54" s="145"/>
      <c r="K54" s="382"/>
      <c r="L54" s="382"/>
      <c r="M54" s="146"/>
      <c r="N54" s="147"/>
      <c r="O54" s="147"/>
      <c r="P54" s="148"/>
      <c r="Q54" s="148"/>
      <c r="R54" s="148"/>
      <c r="S54" s="148"/>
      <c r="T54" s="148"/>
      <c r="U54" s="381"/>
      <c r="V54" s="148"/>
      <c r="W54" s="148"/>
      <c r="X54" s="148"/>
      <c r="Y54" s="148"/>
      <c r="Z54" s="148"/>
      <c r="AA54" s="1589">
        <v>0</v>
      </c>
      <c r="AB54" s="1589"/>
      <c r="AC54" s="1589"/>
      <c r="AD54" s="1589"/>
      <c r="AE54" s="1589"/>
      <c r="AF54" s="1589"/>
      <c r="AG54" s="1589"/>
      <c r="AH54" s="147"/>
      <c r="AI54" s="148"/>
      <c r="AJ54" s="148"/>
      <c r="AK54" s="382"/>
      <c r="AL54" s="382"/>
      <c r="AM54" s="382"/>
      <c r="AN54" s="149"/>
      <c r="AO54" s="120"/>
      <c r="AP54" s="121"/>
      <c r="AQ54" s="122"/>
      <c r="AR54" s="122"/>
      <c r="AS54" s="122"/>
      <c r="AT54" s="122"/>
      <c r="AU54" s="122"/>
      <c r="AV54" s="122"/>
      <c r="AW54" s="122"/>
      <c r="AX54" s="122"/>
      <c r="AY54" s="123"/>
    </row>
    <row r="55" spans="1:56" s="124" customFormat="1" ht="16.5" customHeight="1">
      <c r="A55" s="116"/>
      <c r="B55" s="117"/>
      <c r="C55" s="386"/>
      <c r="D55" s="387">
        <v>0</v>
      </c>
      <c r="E55" s="387" t="s">
        <v>539</v>
      </c>
      <c r="F55" s="387"/>
      <c r="G55" s="387"/>
      <c r="H55" s="387"/>
      <c r="I55" s="387"/>
      <c r="J55" s="387"/>
      <c r="K55" s="388"/>
      <c r="L55" s="388"/>
      <c r="M55" s="389"/>
      <c r="N55" s="152"/>
      <c r="O55" s="152"/>
      <c r="P55" s="390"/>
      <c r="Q55" s="390"/>
      <c r="R55" s="390"/>
      <c r="S55" s="390"/>
      <c r="T55" s="390"/>
      <c r="U55" s="391"/>
      <c r="V55" s="390"/>
      <c r="W55" s="390"/>
      <c r="X55" s="390"/>
      <c r="Y55" s="390"/>
      <c r="Z55" s="390"/>
      <c r="AA55" s="1609">
        <v>-169660</v>
      </c>
      <c r="AB55" s="1609"/>
      <c r="AC55" s="1609"/>
      <c r="AD55" s="1609"/>
      <c r="AE55" s="1609"/>
      <c r="AF55" s="1609"/>
      <c r="AG55" s="1609"/>
      <c r="AH55" s="152"/>
      <c r="AI55" s="390"/>
      <c r="AJ55" s="390"/>
      <c r="AK55" s="388"/>
      <c r="AL55" s="388"/>
      <c r="AM55" s="388"/>
      <c r="AN55" s="392"/>
      <c r="AO55" s="120"/>
      <c r="AP55" s="121"/>
      <c r="AQ55" s="122"/>
      <c r="AR55" s="122"/>
      <c r="AS55" s="122"/>
      <c r="AT55" s="122"/>
      <c r="AU55" s="122"/>
      <c r="AV55" s="122"/>
      <c r="AW55" s="122"/>
      <c r="AX55" s="122"/>
      <c r="AY55" s="123"/>
    </row>
    <row r="56" spans="1:56" s="124" customFormat="1" ht="21" customHeight="1">
      <c r="A56" s="116"/>
      <c r="B56" s="117"/>
      <c r="C56" s="1584" t="str">
        <f>IF(★マスタシート!$AO$66=3,"合　 計","小　 計")</f>
        <v>小　 計</v>
      </c>
      <c r="D56" s="1586"/>
      <c r="E56" s="1586"/>
      <c r="F56" s="1586"/>
      <c r="G56" s="1586"/>
      <c r="H56" s="1586"/>
      <c r="I56" s="1586"/>
      <c r="J56" s="1586"/>
      <c r="K56" s="1586"/>
      <c r="L56" s="1586"/>
      <c r="M56" s="1586"/>
      <c r="N56" s="1586"/>
      <c r="O56" s="1586"/>
      <c r="P56" s="1586"/>
      <c r="Q56" s="1586"/>
      <c r="R56" s="1586"/>
      <c r="S56" s="1586"/>
      <c r="T56" s="1586"/>
      <c r="U56" s="839"/>
      <c r="V56" s="840"/>
      <c r="W56" s="841"/>
      <c r="X56" s="841"/>
      <c r="Y56" s="841"/>
      <c r="Z56" s="841"/>
      <c r="AA56" s="1602">
        <f>SUM(AA48:AG55)</f>
        <v>835540</v>
      </c>
      <c r="AB56" s="1602"/>
      <c r="AC56" s="1602"/>
      <c r="AD56" s="1602"/>
      <c r="AE56" s="1602"/>
      <c r="AF56" s="1602"/>
      <c r="AG56" s="1602"/>
      <c r="AH56" s="1602"/>
      <c r="AI56" s="842"/>
      <c r="AJ56" s="841"/>
      <c r="AK56" s="843"/>
      <c r="AL56" s="843"/>
      <c r="AM56" s="843"/>
      <c r="AN56" s="844"/>
      <c r="AO56" s="120"/>
      <c r="AP56" s="121"/>
      <c r="AQ56" s="122"/>
      <c r="AR56" s="122"/>
      <c r="AS56" s="122"/>
      <c r="AT56" s="122"/>
      <c r="AU56" s="122"/>
      <c r="AV56" s="122"/>
      <c r="AW56" s="122"/>
      <c r="AX56" s="122"/>
      <c r="AY56" s="123"/>
    </row>
    <row r="57" spans="1:56" s="124" customFormat="1" ht="21" customHeight="1">
      <c r="A57" s="116"/>
      <c r="B57" s="117"/>
      <c r="C57" s="153"/>
      <c r="D57" s="153"/>
      <c r="E57" s="153"/>
      <c r="F57" s="153"/>
      <c r="G57" s="153"/>
      <c r="H57" s="153"/>
      <c r="I57" s="153"/>
      <c r="J57" s="153"/>
      <c r="K57" s="153"/>
      <c r="L57" s="153"/>
      <c r="M57" s="153"/>
      <c r="N57" s="1603" t="str">
        <f>IF(★マスタシート!$AO$66=3,"",TEXT(,"消費税（10％）"))</f>
        <v>消費税(10%)</v>
      </c>
      <c r="O57" s="1604"/>
      <c r="P57" s="1604"/>
      <c r="Q57" s="1604"/>
      <c r="R57" s="1604"/>
      <c r="S57" s="1604"/>
      <c r="T57" s="1604"/>
      <c r="U57" s="1604"/>
      <c r="V57" s="997"/>
      <c r="W57" s="993"/>
      <c r="X57" s="993"/>
      <c r="Y57" s="993"/>
      <c r="Z57" s="993"/>
      <c r="AA57" s="1605">
        <f>IF(★マスタシート!$AO$66=3,"",ROUNDDOWN(AA56*10/100,0))</f>
        <v>83554</v>
      </c>
      <c r="AB57" s="1605"/>
      <c r="AC57" s="1605"/>
      <c r="AD57" s="1605"/>
      <c r="AE57" s="1605"/>
      <c r="AF57" s="1605"/>
      <c r="AG57" s="1605"/>
      <c r="AH57" s="1605"/>
      <c r="AI57" s="994"/>
      <c r="AJ57" s="993"/>
      <c r="AK57" s="995"/>
      <c r="AL57" s="995"/>
      <c r="AM57" s="995"/>
      <c r="AN57" s="996"/>
      <c r="AO57" s="120"/>
      <c r="AP57" s="121"/>
      <c r="AQ57" s="122"/>
      <c r="AR57" s="122"/>
      <c r="AS57" s="122"/>
      <c r="AT57" s="122"/>
      <c r="AU57" s="122"/>
      <c r="AV57" s="122"/>
      <c r="AW57" s="122"/>
      <c r="AX57" s="122"/>
      <c r="AY57" s="123"/>
    </row>
    <row r="58" spans="1:56" s="124" customFormat="1" ht="21" customHeight="1">
      <c r="A58" s="116"/>
      <c r="B58" s="117"/>
      <c r="C58" s="153"/>
      <c r="D58" s="153"/>
      <c r="E58" s="153"/>
      <c r="F58" s="153"/>
      <c r="G58" s="153"/>
      <c r="H58" s="153"/>
      <c r="I58" s="153"/>
      <c r="J58" s="153"/>
      <c r="K58" s="153"/>
      <c r="L58" s="153"/>
      <c r="M58" s="156"/>
      <c r="N58" s="1584" t="str">
        <f>IF(★マスタシート!$AO$66=3,"","合　計")</f>
        <v>合　計</v>
      </c>
      <c r="O58" s="1586"/>
      <c r="P58" s="1586"/>
      <c r="Q58" s="1586"/>
      <c r="R58" s="1586"/>
      <c r="S58" s="1586"/>
      <c r="T58" s="1586"/>
      <c r="U58" s="1586"/>
      <c r="V58" s="990"/>
      <c r="W58" s="989"/>
      <c r="X58" s="989"/>
      <c r="Y58" s="989"/>
      <c r="Z58" s="989"/>
      <c r="AA58" s="1602">
        <f>IF(★マスタシート!$AO$66=3,"",ROUNDDOWN(AA56*(10+100)/100,0))</f>
        <v>919094</v>
      </c>
      <c r="AB58" s="1602"/>
      <c r="AC58" s="1602"/>
      <c r="AD58" s="1602"/>
      <c r="AE58" s="1602"/>
      <c r="AF58" s="1602"/>
      <c r="AG58" s="1602"/>
      <c r="AH58" s="1602"/>
      <c r="AI58" s="842"/>
      <c r="AJ58" s="989"/>
      <c r="AK58" s="998"/>
      <c r="AL58" s="998"/>
      <c r="AM58" s="998"/>
      <c r="AN58" s="999"/>
      <c r="AO58" s="120"/>
      <c r="AP58" s="121"/>
      <c r="AQ58" s="122"/>
      <c r="AR58" s="122"/>
      <c r="AS58" s="122"/>
      <c r="AT58" s="122"/>
      <c r="AU58" s="122"/>
      <c r="AV58" s="122"/>
      <c r="AW58" s="122"/>
      <c r="AX58" s="122"/>
      <c r="AY58" s="123"/>
    </row>
    <row r="59" spans="1:56" s="124" customFormat="1" ht="15" customHeight="1">
      <c r="A59" s="116"/>
      <c r="B59" s="159"/>
      <c r="C59" s="153"/>
      <c r="D59" s="153"/>
      <c r="E59" s="153"/>
      <c r="F59" s="153"/>
      <c r="G59" s="153"/>
      <c r="H59" s="153"/>
      <c r="I59" s="153"/>
      <c r="J59" s="153"/>
      <c r="K59" s="153"/>
      <c r="L59" s="153"/>
      <c r="M59" s="164"/>
      <c r="N59" s="164"/>
      <c r="O59" s="164"/>
      <c r="P59" s="164"/>
      <c r="Q59" s="164"/>
      <c r="R59" s="164"/>
      <c r="S59" s="164"/>
      <c r="T59" s="164"/>
      <c r="U59" s="164"/>
      <c r="V59" s="164"/>
      <c r="W59" s="164"/>
      <c r="X59" s="164"/>
      <c r="Y59" s="164"/>
      <c r="Z59" s="164"/>
      <c r="AA59" s="164"/>
      <c r="AB59" s="164"/>
      <c r="AC59" s="164"/>
      <c r="AD59" s="164"/>
      <c r="AE59" s="164"/>
      <c r="AF59" s="164"/>
      <c r="AG59" s="164"/>
      <c r="AH59" s="164"/>
      <c r="AI59" s="164"/>
      <c r="AJ59" s="164"/>
      <c r="AK59" s="164"/>
      <c r="AL59" s="164"/>
      <c r="AM59" s="164"/>
      <c r="AN59" s="188"/>
      <c r="AO59" s="141"/>
      <c r="AP59" s="121"/>
      <c r="AQ59" s="122"/>
      <c r="AR59" s="122"/>
      <c r="AS59" s="122"/>
      <c r="AT59" s="122"/>
      <c r="AU59" s="122"/>
      <c r="AV59" s="122"/>
      <c r="AW59" s="122"/>
      <c r="AX59" s="122"/>
      <c r="AY59" s="123"/>
    </row>
    <row r="60" spans="1:56" s="124" customFormat="1" ht="10.5" customHeight="1">
      <c r="A60" s="116"/>
      <c r="B60" s="159"/>
      <c r="C60" s="1663" t="s">
        <v>507</v>
      </c>
      <c r="D60" s="1664"/>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6"/>
      <c r="AO60" s="141"/>
      <c r="AP60" s="121"/>
      <c r="AQ60" s="122"/>
      <c r="AR60" s="122"/>
      <c r="AS60" s="122"/>
      <c r="AT60" s="122"/>
      <c r="AU60" s="122"/>
      <c r="AV60" s="122"/>
      <c r="AW60" s="122"/>
      <c r="AX60" s="122"/>
      <c r="AY60" s="122"/>
      <c r="AZ60" s="122"/>
      <c r="BA60" s="122"/>
      <c r="BB60" s="122"/>
      <c r="BC60" s="122"/>
      <c r="BD60" s="122"/>
    </row>
    <row r="61" spans="1:56" s="124" customFormat="1">
      <c r="A61" s="116"/>
      <c r="B61" s="159"/>
      <c r="C61" s="1665"/>
      <c r="D61" s="1666"/>
      <c r="E61" s="167"/>
      <c r="F61" s="167" t="str">
        <f>★マスタシート!$D$56</f>
        <v>◇  メンテナンスリースには保守サービスがセットされていますので、基本的に故障修理費は無料となります。</v>
      </c>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8"/>
      <c r="AO61" s="141"/>
      <c r="AP61" s="121"/>
      <c r="AQ61" s="122"/>
      <c r="AR61" s="122"/>
      <c r="AS61" s="122"/>
      <c r="AT61" s="122"/>
      <c r="AU61" s="122"/>
      <c r="AV61" s="122"/>
      <c r="AW61" s="122"/>
      <c r="AX61" s="122"/>
      <c r="AY61" s="122"/>
      <c r="AZ61" s="122"/>
      <c r="BA61" s="122"/>
      <c r="BB61" s="122"/>
      <c r="BC61" s="122"/>
      <c r="BD61" s="122"/>
    </row>
    <row r="62" spans="1:56" s="124" customFormat="1">
      <c r="A62" s="116"/>
      <c r="B62" s="159"/>
      <c r="C62" s="1665"/>
      <c r="D62" s="1666"/>
      <c r="E62" s="167"/>
      <c r="F62" s="167" t="str">
        <f>★マスタシート!$D$57</f>
        <v>◇  見積金額には回線やネットワーク商品の月々の使用料は含まれておりません。</v>
      </c>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8"/>
      <c r="AO62" s="141"/>
      <c r="AP62" s="121"/>
      <c r="AQ62" s="122"/>
      <c r="AR62" s="122"/>
      <c r="AS62" s="122"/>
      <c r="AT62" s="122"/>
      <c r="AU62" s="122"/>
      <c r="AV62" s="122"/>
      <c r="AW62" s="122"/>
      <c r="AX62" s="122"/>
      <c r="AY62" s="122"/>
      <c r="AZ62" s="122"/>
      <c r="BA62" s="122"/>
      <c r="BB62" s="122"/>
      <c r="BC62" s="122"/>
      <c r="BD62" s="122"/>
    </row>
    <row r="63" spans="1:56" s="124" customFormat="1">
      <c r="A63" s="116"/>
      <c r="B63" s="159"/>
      <c r="C63" s="1665"/>
      <c r="D63" s="1666"/>
      <c r="E63" s="167"/>
      <c r="F63" s="167" t="str">
        <f>★マスタシート!$D$58</f>
        <v>◇  工事料金は、工事内容により変動する場合がございます。</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9"/>
      <c r="AO63" s="141"/>
      <c r="AP63" s="121"/>
      <c r="AQ63" s="122"/>
      <c r="AR63" s="122"/>
      <c r="AS63" s="122"/>
      <c r="AT63" s="122"/>
      <c r="AU63" s="122"/>
      <c r="AV63" s="122"/>
      <c r="AW63" s="122"/>
      <c r="AX63" s="122"/>
      <c r="AY63" s="122"/>
      <c r="AZ63" s="122"/>
      <c r="BA63" s="122"/>
      <c r="BB63" s="122"/>
      <c r="BC63" s="122"/>
      <c r="BD63" s="122"/>
    </row>
    <row r="64" spans="1:56" s="124" customFormat="1">
      <c r="A64" s="116"/>
      <c r="B64" s="159"/>
      <c r="C64" s="1665"/>
      <c r="D64" s="1666"/>
      <c r="E64" s="167"/>
      <c r="F64" s="167" t="str">
        <f>★マスタシート!$D$59</f>
        <v>◇　ビジネスフォンサポートプラスの長期契約割引の途中解約時には、違約金が発生する場合があります。</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9"/>
      <c r="AO64" s="141"/>
      <c r="AP64" s="121"/>
      <c r="AQ64" s="122"/>
      <c r="AR64" s="122"/>
      <c r="AS64" s="122"/>
      <c r="AT64" s="122"/>
      <c r="AU64" s="122"/>
      <c r="AV64" s="122"/>
      <c r="AW64" s="122"/>
      <c r="AX64" s="122"/>
      <c r="AY64" s="122"/>
      <c r="AZ64" s="122"/>
      <c r="BA64" s="122"/>
      <c r="BB64" s="122"/>
      <c r="BC64" s="122"/>
      <c r="BD64" s="122"/>
    </row>
    <row r="65" spans="1:256" s="124" customFormat="1">
      <c r="A65" s="116"/>
      <c r="B65" s="159"/>
      <c r="C65" s="1665"/>
      <c r="D65" s="1666"/>
      <c r="E65" s="167"/>
      <c r="F65" s="167">
        <f>★マスタシート!$D$60</f>
        <v>0</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9"/>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665"/>
      <c r="D66" s="1666"/>
      <c r="E66" s="167"/>
      <c r="F66" s="167">
        <f>★マスタシート!$D$61</f>
        <v>0</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9"/>
      <c r="AO66" s="141"/>
      <c r="AP66" s="121"/>
      <c r="AQ66" s="122"/>
      <c r="AR66" s="122"/>
      <c r="AS66" s="122"/>
      <c r="AT66" s="122"/>
      <c r="AU66" s="122"/>
      <c r="AV66" s="122"/>
      <c r="AW66" s="122"/>
      <c r="AX66" s="122"/>
      <c r="AY66" s="122"/>
      <c r="AZ66" s="122"/>
      <c r="BA66" s="122"/>
      <c r="BB66" s="122"/>
      <c r="BC66" s="122"/>
      <c r="BD66" s="122"/>
    </row>
    <row r="67" spans="1:256" s="124" customFormat="1">
      <c r="A67" s="116"/>
      <c r="B67" s="159"/>
      <c r="C67" s="1665"/>
      <c r="D67" s="1666"/>
      <c r="E67" s="167"/>
      <c r="F67" s="167">
        <f>★マスタシート!$D$62</f>
        <v>0</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9"/>
      <c r="AO67" s="141"/>
      <c r="AP67" s="121"/>
      <c r="AQ67" s="122"/>
      <c r="AR67" s="122"/>
      <c r="AS67" s="122"/>
      <c r="AT67" s="122"/>
      <c r="AU67" s="122"/>
      <c r="AV67" s="122"/>
      <c r="AW67" s="122"/>
      <c r="AX67" s="122"/>
      <c r="AY67" s="122"/>
      <c r="AZ67" s="122"/>
      <c r="BA67" s="122"/>
      <c r="BB67" s="122"/>
      <c r="BC67" s="122"/>
      <c r="BD67" s="122"/>
    </row>
    <row r="68" spans="1:256" s="124" customFormat="1" ht="11.25" customHeight="1">
      <c r="A68" s="116"/>
      <c r="B68" s="159"/>
      <c r="C68" s="1667"/>
      <c r="D68" s="1668"/>
      <c r="E68" s="170"/>
      <c r="F68" s="170"/>
      <c r="G68" s="170"/>
      <c r="H68" s="170"/>
      <c r="I68" s="170"/>
      <c r="J68" s="170"/>
      <c r="K68" s="170"/>
      <c r="L68" s="170"/>
      <c r="M68" s="170"/>
      <c r="N68" s="170"/>
      <c r="O68" s="170"/>
      <c r="P68" s="170"/>
      <c r="Q68" s="170"/>
      <c r="R68" s="170"/>
      <c r="S68" s="170"/>
      <c r="T68" s="170"/>
      <c r="U68" s="170"/>
      <c r="V68" s="170"/>
      <c r="W68" s="170"/>
      <c r="X68" s="170"/>
      <c r="Y68" s="170"/>
      <c r="Z68" s="170"/>
      <c r="AA68" s="170"/>
      <c r="AB68" s="170"/>
      <c r="AC68" s="170"/>
      <c r="AD68" s="170"/>
      <c r="AE68" s="170"/>
      <c r="AF68" s="170"/>
      <c r="AG68" s="170"/>
      <c r="AH68" s="170"/>
      <c r="AI68" s="170"/>
      <c r="AJ68" s="170"/>
      <c r="AK68" s="170"/>
      <c r="AL68" s="170"/>
      <c r="AM68" s="170"/>
      <c r="AN68" s="171"/>
      <c r="AO68" s="141"/>
      <c r="AP68" s="121"/>
      <c r="AQ68" s="122"/>
      <c r="AR68" s="122"/>
      <c r="AS68" s="122"/>
      <c r="AT68" s="122"/>
      <c r="AU68" s="122"/>
      <c r="AV68" s="122"/>
      <c r="AW68" s="122"/>
      <c r="AX68" s="122"/>
      <c r="AY68" s="122"/>
      <c r="AZ68" s="122"/>
      <c r="BA68" s="122"/>
      <c r="BB68" s="122"/>
      <c r="BC68" s="122"/>
      <c r="BD68" s="122"/>
    </row>
    <row r="69" spans="1:256" s="124" customFormat="1" ht="15" customHeight="1">
      <c r="A69" s="116"/>
      <c r="B69" s="141"/>
      <c r="C69" s="141"/>
      <c r="D69" s="141"/>
      <c r="E69" s="172"/>
      <c r="F69" s="167"/>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72"/>
      <c r="AO69" s="141"/>
      <c r="AP69" s="121"/>
      <c r="AQ69" s="122"/>
      <c r="AR69" s="122"/>
      <c r="AS69" s="122"/>
      <c r="AT69" s="122"/>
      <c r="AU69" s="122"/>
      <c r="AV69" s="122"/>
      <c r="AW69" s="122"/>
      <c r="AX69" s="122"/>
      <c r="AY69" s="122"/>
      <c r="AZ69" s="122"/>
      <c r="BA69" s="122"/>
      <c r="BB69" s="122"/>
      <c r="BC69" s="122"/>
      <c r="BD69" s="122"/>
      <c r="IV69" s="427" t="s">
        <v>88</v>
      </c>
    </row>
    <row r="70" spans="1:256" s="124" customFormat="1" ht="36.75" customHeight="1">
      <c r="A70" s="116"/>
      <c r="B70" s="159"/>
      <c r="C70" s="1638">
        <f>★マスタシート!$CV$16</f>
        <v>2.48</v>
      </c>
      <c r="D70" s="1638"/>
      <c r="E70" s="1638"/>
      <c r="F70" s="1638"/>
      <c r="G70" s="1638"/>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41"/>
      <c r="AO70" s="141"/>
      <c r="AP70" s="121"/>
      <c r="AQ70" s="122"/>
      <c r="AR70" s="122"/>
      <c r="AS70" s="122"/>
      <c r="AT70" s="122"/>
      <c r="AU70" s="122"/>
      <c r="AV70" s="122"/>
      <c r="AW70" s="122"/>
      <c r="AX70" s="122"/>
      <c r="AY70" s="122"/>
      <c r="AZ70" s="122"/>
      <c r="BA70" s="122"/>
      <c r="BB70" s="122"/>
      <c r="BC70" s="122"/>
      <c r="BD70" s="122"/>
      <c r="IV70" s="427">
        <v>1</v>
      </c>
    </row>
    <row r="71" spans="1:256" s="124" customFormat="1" ht="36.75" hidden="1" customHeight="1">
      <c r="A71" s="116"/>
      <c r="B71" s="159"/>
      <c r="C71" s="1638">
        <f>★マスタシート!$CV$16</f>
        <v>2.48</v>
      </c>
      <c r="D71" s="1638"/>
      <c r="E71" s="1638"/>
      <c r="F71" s="1638"/>
      <c r="G71" s="1638"/>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41"/>
      <c r="AO71" s="141"/>
      <c r="AP71" s="121"/>
      <c r="AQ71" s="122"/>
      <c r="AR71" s="122"/>
      <c r="AS71" s="122"/>
      <c r="AT71" s="122"/>
      <c r="AU71" s="122"/>
      <c r="AV71" s="122"/>
      <c r="AW71" s="122"/>
      <c r="AX71" s="122"/>
      <c r="AY71" s="122"/>
      <c r="AZ71" s="122"/>
      <c r="BA71" s="122"/>
      <c r="BB71" s="122"/>
      <c r="BC71" s="122"/>
      <c r="BD71" s="122"/>
      <c r="IV71" s="427">
        <v>2</v>
      </c>
    </row>
    <row r="72" spans="1:256" ht="16.5" customHeight="1">
      <c r="A72" s="361"/>
      <c r="B72" s="361"/>
      <c r="C72" s="361"/>
      <c r="D72" s="361"/>
      <c r="E72" s="361"/>
      <c r="F72" s="361"/>
      <c r="G72" s="361"/>
      <c r="H72" s="361"/>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2"/>
      <c r="AO72" s="362"/>
      <c r="AP72" s="362"/>
      <c r="AQ72" s="363"/>
      <c r="AR72" s="363"/>
      <c r="AS72" s="363"/>
      <c r="AT72" s="363"/>
      <c r="AU72" s="363"/>
      <c r="AV72" s="363"/>
      <c r="AW72" s="363"/>
      <c r="AX72" s="363"/>
      <c r="AY72" s="363"/>
      <c r="AZ72" s="363"/>
      <c r="BA72" s="363"/>
      <c r="BB72" s="363"/>
      <c r="BC72" s="363"/>
      <c r="BD72" s="363"/>
    </row>
    <row r="73" spans="1:256">
      <c r="C73" s="363"/>
      <c r="D73" s="363"/>
      <c r="E73" s="363"/>
      <c r="F73" s="363"/>
      <c r="G73" s="363"/>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row>
    <row r="74" spans="1:256">
      <c r="C74" s="363"/>
      <c r="D74" s="363"/>
      <c r="E74" s="363"/>
      <c r="F74" s="363"/>
      <c r="G74" s="363"/>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row>
    <row r="75" spans="1:256">
      <c r="C75" s="363"/>
      <c r="D75" s="363"/>
      <c r="E75" s="363"/>
      <c r="F75" s="363"/>
      <c r="G75" s="363"/>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row>
    <row r="76" spans="1:256">
      <c r="C76" s="363"/>
      <c r="D76" s="363"/>
      <c r="E76" s="363"/>
      <c r="F76" s="363"/>
      <c r="G76" s="363"/>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row>
    <row r="77" spans="1:256">
      <c r="C77" s="363"/>
      <c r="D77" s="363"/>
      <c r="E77" s="363"/>
      <c r="F77" s="363"/>
      <c r="G77" s="363"/>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4"/>
      <c r="AP90" s="364"/>
      <c r="AQ90" s="364"/>
      <c r="AR90" s="364"/>
      <c r="AS90" s="364"/>
      <c r="AT90" s="364"/>
      <c r="AU90" s="364"/>
      <c r="AV90" s="364"/>
      <c r="AW90" s="364"/>
      <c r="AX90" s="364"/>
      <c r="AY90" s="364"/>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4"/>
      <c r="AP91" s="364"/>
      <c r="AQ91" s="364"/>
      <c r="AR91" s="364"/>
      <c r="AS91" s="364"/>
      <c r="AT91" s="364"/>
      <c r="AU91" s="364"/>
      <c r="AV91" s="364"/>
      <c r="AW91" s="364"/>
      <c r="AX91" s="364"/>
      <c r="AY91" s="364"/>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4"/>
      <c r="AP92" s="364"/>
      <c r="AQ92" s="364"/>
      <c r="AR92" s="364"/>
      <c r="AS92" s="364"/>
      <c r="AT92" s="364"/>
      <c r="AU92" s="364"/>
      <c r="AV92" s="364"/>
      <c r="AW92" s="364"/>
      <c r="AX92" s="364"/>
      <c r="AY92" s="364"/>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4"/>
      <c r="AP93" s="364"/>
      <c r="AQ93" s="364"/>
      <c r="AR93" s="364"/>
      <c r="AS93" s="364"/>
      <c r="AT93" s="364"/>
      <c r="AU93" s="364"/>
      <c r="AV93" s="364"/>
      <c r="AW93" s="364"/>
      <c r="AX93" s="364"/>
      <c r="AY93" s="364"/>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4"/>
      <c r="AP94" s="364"/>
      <c r="AQ94" s="364"/>
      <c r="AR94" s="364"/>
      <c r="AS94" s="364"/>
      <c r="AT94" s="364"/>
      <c r="AU94" s="364"/>
      <c r="AV94" s="364"/>
      <c r="AW94" s="364"/>
      <c r="AX94" s="364"/>
      <c r="AY94" s="364"/>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4"/>
      <c r="AP95" s="364"/>
      <c r="AQ95" s="364"/>
      <c r="AR95" s="364"/>
      <c r="AS95" s="364"/>
      <c r="AT95" s="364"/>
      <c r="AU95" s="364"/>
      <c r="AV95" s="364"/>
      <c r="AW95" s="364"/>
      <c r="AX95" s="364"/>
      <c r="AY95" s="364"/>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4"/>
      <c r="AP96" s="364"/>
      <c r="AQ96" s="364"/>
      <c r="AR96" s="364"/>
      <c r="AS96" s="364"/>
      <c r="AT96" s="364"/>
      <c r="AU96" s="364"/>
      <c r="AV96" s="364"/>
      <c r="AW96" s="364"/>
      <c r="AX96" s="364"/>
      <c r="AY96" s="364"/>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3"/>
      <c r="D120" s="363"/>
      <c r="E120" s="363"/>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4"/>
      <c r="AP120" s="364"/>
      <c r="AQ120" s="364"/>
      <c r="AR120" s="364"/>
      <c r="AS120" s="364"/>
      <c r="AT120" s="364"/>
      <c r="AU120" s="364"/>
      <c r="AV120" s="364"/>
      <c r="AW120" s="364"/>
      <c r="AX120" s="364"/>
      <c r="AY120" s="364"/>
    </row>
    <row r="121" spans="3:51">
      <c r="C121" s="363"/>
      <c r="D121" s="363"/>
      <c r="E121" s="363"/>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4"/>
      <c r="AP121" s="364"/>
      <c r="AQ121" s="364"/>
      <c r="AR121" s="364"/>
      <c r="AS121" s="364"/>
      <c r="AT121" s="364"/>
      <c r="AU121" s="364"/>
      <c r="AV121" s="364"/>
      <c r="AW121" s="364"/>
      <c r="AX121" s="364"/>
      <c r="AY121" s="364"/>
    </row>
    <row r="122" spans="3:51">
      <c r="C122" s="364"/>
      <c r="D122" s="364"/>
      <c r="E122" s="364"/>
      <c r="F122" s="364"/>
      <c r="G122" s="364"/>
      <c r="H122" s="364"/>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4"/>
      <c r="AJ122" s="364"/>
      <c r="AK122" s="364"/>
      <c r="AL122" s="364"/>
      <c r="AM122" s="364"/>
      <c r="AN122" s="364"/>
      <c r="AO122" s="364"/>
      <c r="AP122" s="364"/>
      <c r="AQ122" s="364"/>
      <c r="AR122" s="364"/>
      <c r="AS122" s="364"/>
      <c r="AT122" s="364"/>
      <c r="AU122" s="364"/>
      <c r="AV122" s="364"/>
      <c r="AW122" s="364"/>
      <c r="AX122" s="364"/>
      <c r="AY122" s="364"/>
    </row>
    <row r="123" spans="3:51">
      <c r="C123" s="364"/>
      <c r="D123" s="364"/>
      <c r="E123" s="364"/>
      <c r="F123" s="364"/>
      <c r="G123" s="364"/>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row>
    <row r="124" spans="3:51">
      <c r="C124" s="364"/>
      <c r="D124" s="364"/>
      <c r="E124" s="364"/>
      <c r="F124" s="364"/>
      <c r="G124" s="364"/>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row>
    <row r="125" spans="3:51">
      <c r="C125" s="364"/>
      <c r="D125" s="364"/>
      <c r="E125" s="364"/>
      <c r="F125" s="364"/>
      <c r="G125" s="364"/>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row>
    <row r="126" spans="3:51">
      <c r="C126" s="364"/>
      <c r="D126" s="364"/>
      <c r="E126" s="364"/>
      <c r="F126" s="364"/>
      <c r="G126" s="364"/>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row>
    <row r="127" spans="3:51">
      <c r="C127" s="364"/>
      <c r="D127" s="364"/>
      <c r="E127" s="364"/>
      <c r="F127" s="364"/>
      <c r="G127" s="364"/>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row>
    <row r="128" spans="3:51">
      <c r="C128" s="364"/>
      <c r="D128" s="364"/>
      <c r="E128" s="364"/>
      <c r="F128" s="364"/>
      <c r="G128" s="364"/>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C138" s="364"/>
      <c r="D138" s="364"/>
      <c r="E138" s="364"/>
      <c r="F138" s="364"/>
      <c r="G138" s="364"/>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3:51">
      <c r="C139" s="364"/>
      <c r="D139" s="364"/>
      <c r="E139" s="364"/>
      <c r="F139" s="364"/>
      <c r="G139" s="364"/>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row>
    <row r="140" spans="3:51">
      <c r="AO140" s="364"/>
      <c r="AP140" s="364"/>
      <c r="AQ140" s="364"/>
      <c r="AR140" s="364"/>
      <c r="AS140" s="364"/>
      <c r="AT140" s="364"/>
      <c r="AU140" s="364"/>
      <c r="AV140" s="364"/>
      <c r="AW140" s="364"/>
      <c r="AX140" s="364"/>
      <c r="AY140" s="364"/>
    </row>
    <row r="141" spans="3:51">
      <c r="AO141" s="364"/>
      <c r="AP141" s="364"/>
      <c r="AQ141" s="364"/>
      <c r="AR141" s="364"/>
      <c r="AS141" s="364"/>
      <c r="AT141" s="364"/>
      <c r="AU141" s="364"/>
      <c r="AV141" s="364"/>
      <c r="AW141" s="364"/>
      <c r="AX141" s="364"/>
      <c r="AY141" s="364"/>
    </row>
    <row r="142" spans="3:51">
      <c r="AO142" s="364"/>
      <c r="AP142" s="364"/>
      <c r="AQ142" s="364"/>
      <c r="AR142" s="364"/>
      <c r="AS142" s="364"/>
      <c r="AT142" s="364"/>
      <c r="AU142" s="364"/>
      <c r="AV142" s="364"/>
      <c r="AW142" s="364"/>
      <c r="AX142" s="364"/>
      <c r="AY142" s="364"/>
    </row>
    <row r="143" spans="3:51">
      <c r="AO143" s="364"/>
      <c r="AP143" s="364"/>
      <c r="AQ143" s="364"/>
      <c r="AR143" s="364"/>
      <c r="AS143" s="364"/>
      <c r="AT143" s="364"/>
      <c r="AU143" s="364"/>
      <c r="AV143" s="364"/>
      <c r="AW143" s="364"/>
      <c r="AX143" s="364"/>
      <c r="AY143" s="364"/>
    </row>
    <row r="144" spans="3:51">
      <c r="AO144" s="364"/>
      <c r="AP144" s="364"/>
      <c r="AQ144" s="364"/>
      <c r="AR144" s="364"/>
      <c r="AS144" s="364"/>
      <c r="AT144" s="364"/>
      <c r="AU144" s="364"/>
      <c r="AV144" s="364"/>
      <c r="AW144" s="364"/>
      <c r="AX144" s="364"/>
      <c r="AY144" s="364"/>
    </row>
    <row r="145" spans="41:51">
      <c r="AO145" s="364"/>
      <c r="AP145" s="364"/>
      <c r="AQ145" s="364"/>
      <c r="AR145" s="364"/>
      <c r="AS145" s="364"/>
      <c r="AT145" s="364"/>
      <c r="AU145" s="364"/>
      <c r="AV145" s="364"/>
      <c r="AW145" s="364"/>
      <c r="AX145" s="364"/>
      <c r="AY145" s="364"/>
    </row>
    <row r="146" spans="41:51">
      <c r="AO146" s="364"/>
      <c r="AP146" s="364"/>
      <c r="AQ146" s="364"/>
      <c r="AR146" s="364"/>
      <c r="AS146" s="364"/>
      <c r="AT146" s="364"/>
      <c r="AU146" s="364"/>
      <c r="AV146" s="364"/>
      <c r="AW146" s="364"/>
      <c r="AX146" s="364"/>
      <c r="AY146" s="364"/>
    </row>
    <row r="147" spans="41:51">
      <c r="AO147" s="364"/>
      <c r="AP147" s="364"/>
      <c r="AQ147" s="364"/>
      <c r="AR147" s="364"/>
      <c r="AS147" s="364"/>
      <c r="AT147" s="364"/>
      <c r="AU147" s="364"/>
      <c r="AV147" s="364"/>
      <c r="AW147" s="364"/>
      <c r="AX147" s="364"/>
      <c r="AY147" s="364"/>
    </row>
    <row r="148" spans="41:51">
      <c r="AO148" s="364"/>
      <c r="AP148" s="364"/>
      <c r="AQ148" s="364"/>
      <c r="AR148" s="364"/>
      <c r="AS148" s="364"/>
      <c r="AT148" s="364"/>
      <c r="AU148" s="364"/>
      <c r="AV148" s="364"/>
      <c r="AW148" s="364"/>
      <c r="AX148" s="364"/>
      <c r="AY148" s="364"/>
    </row>
    <row r="149" spans="41:51">
      <c r="AO149" s="364"/>
      <c r="AP149" s="364"/>
      <c r="AQ149" s="364"/>
      <c r="AR149" s="364"/>
      <c r="AS149" s="364"/>
      <c r="AT149" s="364"/>
      <c r="AU149" s="364"/>
      <c r="AV149" s="364"/>
      <c r="AW149" s="364"/>
      <c r="AX149" s="364"/>
      <c r="AY149" s="364"/>
    </row>
    <row r="150" spans="41:51">
      <c r="AO150" s="364"/>
      <c r="AP150" s="364"/>
      <c r="AQ150" s="364"/>
      <c r="AR150" s="364"/>
      <c r="AS150" s="364"/>
      <c r="AT150" s="364"/>
      <c r="AU150" s="364"/>
      <c r="AV150" s="364"/>
      <c r="AW150" s="364"/>
      <c r="AX150" s="364"/>
      <c r="AY150" s="364"/>
    </row>
    <row r="151" spans="41:51">
      <c r="AO151" s="364"/>
      <c r="AP151" s="364"/>
      <c r="AQ151" s="364"/>
      <c r="AR151" s="364"/>
      <c r="AS151" s="364"/>
      <c r="AT151" s="364"/>
      <c r="AU151" s="364"/>
      <c r="AV151" s="364"/>
      <c r="AW151" s="364"/>
      <c r="AX151" s="364"/>
      <c r="AY151" s="364"/>
    </row>
    <row r="152" spans="41:51">
      <c r="AO152" s="364"/>
      <c r="AP152" s="364"/>
      <c r="AQ152" s="364"/>
      <c r="AR152" s="364"/>
      <c r="AS152" s="364"/>
      <c r="AT152" s="364"/>
      <c r="AU152" s="364"/>
      <c r="AV152" s="364"/>
      <c r="AW152" s="364"/>
      <c r="AX152" s="364"/>
      <c r="AY152" s="364"/>
    </row>
    <row r="153" spans="41:51">
      <c r="AO153" s="364"/>
      <c r="AP153" s="364"/>
      <c r="AQ153" s="364"/>
      <c r="AR153" s="364"/>
      <c r="AS153" s="364"/>
      <c r="AT153" s="364"/>
      <c r="AU153" s="364"/>
      <c r="AV153" s="364"/>
      <c r="AW153" s="364"/>
      <c r="AX153" s="364"/>
      <c r="AY153" s="364"/>
    </row>
    <row r="154" spans="41:51">
      <c r="AO154" s="364"/>
      <c r="AP154" s="364"/>
      <c r="AQ154" s="364"/>
      <c r="AR154" s="364"/>
      <c r="AS154" s="364"/>
      <c r="AT154" s="364"/>
      <c r="AU154" s="364"/>
      <c r="AV154" s="364"/>
      <c r="AW154" s="364"/>
      <c r="AX154" s="364"/>
      <c r="AY154" s="364"/>
    </row>
    <row r="155" spans="41:51">
      <c r="AO155" s="364"/>
      <c r="AP155" s="364"/>
      <c r="AQ155" s="364"/>
      <c r="AR155" s="364"/>
      <c r="AS155" s="364"/>
      <c r="AT155" s="364"/>
      <c r="AU155" s="364"/>
      <c r="AV155" s="364"/>
      <c r="AW155" s="364"/>
      <c r="AX155" s="364"/>
      <c r="AY155" s="364"/>
    </row>
    <row r="156" spans="41:51">
      <c r="AO156" s="364"/>
      <c r="AP156" s="364"/>
      <c r="AQ156" s="364"/>
      <c r="AR156" s="364"/>
      <c r="AS156" s="364"/>
      <c r="AT156" s="364"/>
      <c r="AU156" s="364"/>
      <c r="AV156" s="364"/>
      <c r="AW156" s="364"/>
      <c r="AX156" s="364"/>
      <c r="AY156" s="364"/>
    </row>
    <row r="157" spans="41:51">
      <c r="AO157" s="364"/>
      <c r="AP157" s="364"/>
      <c r="AQ157" s="364"/>
      <c r="AR157" s="364"/>
      <c r="AS157" s="364"/>
      <c r="AT157" s="364"/>
      <c r="AU157" s="364"/>
      <c r="AV157" s="364"/>
      <c r="AW157" s="364"/>
      <c r="AX157" s="364"/>
      <c r="AY157" s="364"/>
    </row>
    <row r="158" spans="41:51">
      <c r="AO158" s="364"/>
      <c r="AP158" s="364"/>
      <c r="AQ158" s="364"/>
      <c r="AR158" s="364"/>
      <c r="AS158" s="364"/>
      <c r="AT158" s="364"/>
      <c r="AU158" s="364"/>
      <c r="AV158" s="364"/>
      <c r="AW158" s="364"/>
      <c r="AX158" s="364"/>
      <c r="AY158" s="364"/>
    </row>
    <row r="159" spans="41:51">
      <c r="AO159" s="364"/>
      <c r="AP159" s="364"/>
      <c r="AQ159" s="364"/>
      <c r="AR159" s="364"/>
      <c r="AS159" s="364"/>
      <c r="AT159" s="364"/>
      <c r="AU159" s="364"/>
      <c r="AV159" s="364"/>
      <c r="AW159" s="364"/>
      <c r="AX159" s="364"/>
      <c r="AY159" s="364"/>
    </row>
    <row r="160" spans="41: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row r="333" spans="41:51">
      <c r="AO333" s="364"/>
      <c r="AP333" s="364"/>
      <c r="AQ333" s="364"/>
      <c r="AR333" s="364"/>
      <c r="AS333" s="364"/>
      <c r="AT333" s="364"/>
      <c r="AU333" s="364"/>
      <c r="AV333" s="364"/>
      <c r="AW333" s="364"/>
      <c r="AX333" s="364"/>
      <c r="AY333" s="364"/>
    </row>
    <row r="334" spans="41:51">
      <c r="AO334" s="364"/>
      <c r="AP334" s="364"/>
      <c r="AQ334" s="364"/>
      <c r="AR334" s="364"/>
      <c r="AS334" s="364"/>
      <c r="AT334" s="364"/>
      <c r="AU334" s="364"/>
      <c r="AV334" s="364"/>
      <c r="AW334" s="364"/>
      <c r="AX334" s="364"/>
      <c r="AY334" s="364"/>
    </row>
  </sheetData>
  <mergeCells count="130">
    <mergeCell ref="AI33:AN33"/>
    <mergeCell ref="C56:T56"/>
    <mergeCell ref="AA56:AH56"/>
    <mergeCell ref="C71:G71"/>
    <mergeCell ref="N57:U57"/>
    <mergeCell ref="AA57:AH57"/>
    <mergeCell ref="C60:D68"/>
    <mergeCell ref="C70:G70"/>
    <mergeCell ref="N58:U58"/>
    <mergeCell ref="W37:AN37"/>
    <mergeCell ref="W38:Z38"/>
    <mergeCell ref="AA38:AB38"/>
    <mergeCell ref="AC38:AG38"/>
    <mergeCell ref="AH38:AI38"/>
    <mergeCell ref="AJ38:AN38"/>
    <mergeCell ref="AA48:AG48"/>
    <mergeCell ref="AA49:AG49"/>
    <mergeCell ref="AA50:AG50"/>
    <mergeCell ref="AA51:AG51"/>
    <mergeCell ref="AA52:AG52"/>
    <mergeCell ref="AA53:AG53"/>
    <mergeCell ref="AA54:AG54"/>
    <mergeCell ref="AA55:AG55"/>
    <mergeCell ref="AA58:AH58"/>
    <mergeCell ref="C47:T47"/>
    <mergeCell ref="W47:AN47"/>
    <mergeCell ref="AG35:AH35"/>
    <mergeCell ref="C37:T37"/>
    <mergeCell ref="C38:F38"/>
    <mergeCell ref="G38:H38"/>
    <mergeCell ref="N38:O38"/>
    <mergeCell ref="P38:T38"/>
    <mergeCell ref="I38:M38"/>
    <mergeCell ref="AA35:AF35"/>
    <mergeCell ref="AI35:AN35"/>
    <mergeCell ref="C40:AN40"/>
    <mergeCell ref="C41:U41"/>
    <mergeCell ref="V41:X41"/>
    <mergeCell ref="Y41:Z41"/>
    <mergeCell ref="AA41:AB41"/>
    <mergeCell ref="AC41:AG41"/>
    <mergeCell ref="AH41:AI41"/>
    <mergeCell ref="AJ41:AN41"/>
    <mergeCell ref="AH43:AI43"/>
    <mergeCell ref="AJ43:AN43"/>
    <mergeCell ref="C42:U42"/>
    <mergeCell ref="V42:X42"/>
    <mergeCell ref="Y42:Z42"/>
    <mergeCell ref="C34:D34"/>
    <mergeCell ref="E34:F34"/>
    <mergeCell ref="G34:H34"/>
    <mergeCell ref="I34:M34"/>
    <mergeCell ref="N34:O34"/>
    <mergeCell ref="AG34:AH34"/>
    <mergeCell ref="AA42:AB42"/>
    <mergeCell ref="AC42:AG42"/>
    <mergeCell ref="AH42:AI42"/>
    <mergeCell ref="Y35:Z35"/>
    <mergeCell ref="P34:T34"/>
    <mergeCell ref="AI34:AN34"/>
    <mergeCell ref="AA14:AN14"/>
    <mergeCell ref="AF24:AN25"/>
    <mergeCell ref="AF26:AH28"/>
    <mergeCell ref="AI26:AK28"/>
    <mergeCell ref="AL26:AN28"/>
    <mergeCell ref="C28:K28"/>
    <mergeCell ref="I29:Q29"/>
    <mergeCell ref="C31:T31"/>
    <mergeCell ref="C22:F22"/>
    <mergeCell ref="H22:T22"/>
    <mergeCell ref="AA22:AN22"/>
    <mergeCell ref="C23:F23"/>
    <mergeCell ref="H23:T23"/>
    <mergeCell ref="AA23:AN23"/>
    <mergeCell ref="W31:AN32"/>
    <mergeCell ref="C32:D32"/>
    <mergeCell ref="E32:F32"/>
    <mergeCell ref="G32:H32"/>
    <mergeCell ref="I32:M32"/>
    <mergeCell ref="N32:O32"/>
    <mergeCell ref="P32:T32"/>
    <mergeCell ref="C24:F24"/>
    <mergeCell ref="H24:T24"/>
    <mergeCell ref="I30:Q30"/>
    <mergeCell ref="AI3:AO3"/>
    <mergeCell ref="B5:AO5"/>
    <mergeCell ref="AG6:AN6"/>
    <mergeCell ref="AG7:AN7"/>
    <mergeCell ref="AG8:AN8"/>
    <mergeCell ref="AG9:AN9"/>
    <mergeCell ref="AA11:AN11"/>
    <mergeCell ref="AA12:AN12"/>
    <mergeCell ref="AA13:AN13"/>
    <mergeCell ref="AJ42:AN42"/>
    <mergeCell ref="C43:U43"/>
    <mergeCell ref="V43:X43"/>
    <mergeCell ref="Y43:Z43"/>
    <mergeCell ref="AA43:AB43"/>
    <mergeCell ref="AC43:AG43"/>
    <mergeCell ref="AJ44:AN44"/>
    <mergeCell ref="AA15:AN16"/>
    <mergeCell ref="C16:D20"/>
    <mergeCell ref="E16:T20"/>
    <mergeCell ref="AA17:AN18"/>
    <mergeCell ref="AA19:AN19"/>
    <mergeCell ref="AA20:AN21"/>
    <mergeCell ref="C33:D33"/>
    <mergeCell ref="E33:F33"/>
    <mergeCell ref="G33:H33"/>
    <mergeCell ref="I33:M33"/>
    <mergeCell ref="N33:O33"/>
    <mergeCell ref="P33:T33"/>
    <mergeCell ref="AG33:AH33"/>
    <mergeCell ref="Y33:Z33"/>
    <mergeCell ref="AA33:AF33"/>
    <mergeCell ref="AA34:AF34"/>
    <mergeCell ref="Y34:Z34"/>
    <mergeCell ref="C45:U45"/>
    <mergeCell ref="V45:X45"/>
    <mergeCell ref="Y45:Z45"/>
    <mergeCell ref="AA45:AB45"/>
    <mergeCell ref="AC45:AG45"/>
    <mergeCell ref="AH45:AI45"/>
    <mergeCell ref="AJ45:AN45"/>
    <mergeCell ref="C44:U44"/>
    <mergeCell ref="V44:X44"/>
    <mergeCell ref="Y44:Z44"/>
    <mergeCell ref="AA44:AB44"/>
    <mergeCell ref="AC44:AG44"/>
    <mergeCell ref="AH44:AI44"/>
  </mergeCells>
  <phoneticPr fontId="32"/>
  <conditionalFormatting sqref="S11">
    <cfRule type="expression" dxfId="325" priority="84" stopIfTrue="1">
      <formula>LENB($C$10)&gt;33</formula>
    </cfRule>
    <cfRule type="expression" dxfId="324" priority="85" stopIfTrue="1">
      <formula>LENB($C$10)&lt;34</formula>
    </cfRule>
    <cfRule type="expression" dxfId="323" priority="86" stopIfTrue="1">
      <formula>$C$10=""</formula>
    </cfRule>
  </conditionalFormatting>
  <conditionalFormatting sqref="T11">
    <cfRule type="expression" dxfId="322" priority="81" stopIfTrue="1">
      <formula>LENB($C$10)&gt;35</formula>
    </cfRule>
    <cfRule type="expression" dxfId="321" priority="82" stopIfTrue="1">
      <formula>LENB($C$10)&lt;36</formula>
    </cfRule>
    <cfRule type="expression" dxfId="320" priority="83" stopIfTrue="1">
      <formula>$C$10=""</formula>
    </cfRule>
  </conditionalFormatting>
  <conditionalFormatting sqref="U11:V11">
    <cfRule type="expression" dxfId="319" priority="78" stopIfTrue="1">
      <formula>LENB($C$10)&gt;37</formula>
    </cfRule>
    <cfRule type="expression" dxfId="318" priority="79" stopIfTrue="1">
      <formula>LENB($C$10)&lt;38</formula>
    </cfRule>
    <cfRule type="expression" dxfId="317" priority="80" stopIfTrue="1">
      <formula>$C$10=""</formula>
    </cfRule>
  </conditionalFormatting>
  <conditionalFormatting sqref="W11">
    <cfRule type="expression" dxfId="316" priority="75" stopIfTrue="1">
      <formula>LENB($C$10)&gt;39</formula>
    </cfRule>
    <cfRule type="expression" dxfId="315" priority="76" stopIfTrue="1">
      <formula>LENB($C$10)&lt;40</formula>
    </cfRule>
    <cfRule type="expression" dxfId="314" priority="77" stopIfTrue="1">
      <formula>$C$10=""</formula>
    </cfRule>
  </conditionalFormatting>
  <conditionalFormatting sqref="X11">
    <cfRule type="expression" dxfId="313" priority="72" stopIfTrue="1">
      <formula>LENB($C$10)&gt;41</formula>
    </cfRule>
    <cfRule type="expression" dxfId="312" priority="73" stopIfTrue="1">
      <formula>LENB($C$10)&lt;42</formula>
    </cfRule>
    <cfRule type="expression" dxfId="311" priority="74" stopIfTrue="1">
      <formula>$C$10=""</formula>
    </cfRule>
  </conditionalFormatting>
  <conditionalFormatting sqref="Y11">
    <cfRule type="expression" dxfId="310" priority="69" stopIfTrue="1">
      <formula>LENB($C$10)&gt;43</formula>
    </cfRule>
    <cfRule type="expression" dxfId="309" priority="70" stopIfTrue="1">
      <formula>LENB($C$10)&lt;44</formula>
    </cfRule>
    <cfRule type="expression" dxfId="308" priority="71" stopIfTrue="1">
      <formula>$C$10=""</formula>
    </cfRule>
  </conditionalFormatting>
  <conditionalFormatting sqref="Z11">
    <cfRule type="expression" dxfId="307" priority="66" stopIfTrue="1">
      <formula>LENB($C$10)&gt;45</formula>
    </cfRule>
    <cfRule type="expression" dxfId="306" priority="67" stopIfTrue="1">
      <formula>LENB($C$10)&lt;46</formula>
    </cfRule>
    <cfRule type="expression" dxfId="305" priority="68" stopIfTrue="1">
      <formula>$C$10=""</formula>
    </cfRule>
  </conditionalFormatting>
  <conditionalFormatting sqref="C32:T34">
    <cfRule type="expression" dxfId="304" priority="65" stopIfTrue="1">
      <formula>$IU$3=2</formula>
    </cfRule>
  </conditionalFormatting>
  <conditionalFormatting sqref="C31:T31">
    <cfRule type="expression" dxfId="303" priority="64" stopIfTrue="1">
      <formula>$IU$3=2</formula>
    </cfRule>
  </conditionalFormatting>
  <conditionalFormatting sqref="W33:W35 AG33:AG35 Y35:AA35 Y33:Y35 W33:AA34 AI35 AG33:AI34">
    <cfRule type="expression" dxfId="302" priority="62" stopIfTrue="1">
      <formula>$IV$1=2</formula>
    </cfRule>
  </conditionalFormatting>
  <conditionalFormatting sqref="W31">
    <cfRule type="expression" dxfId="301" priority="61" stopIfTrue="1">
      <formula>$IV$1=2</formula>
    </cfRule>
  </conditionalFormatting>
  <conditionalFormatting sqref="O11">
    <cfRule type="expression" dxfId="300" priority="57" stopIfTrue="1">
      <formula>LENB($C$10)&gt;25</formula>
    </cfRule>
    <cfRule type="expression" dxfId="299" priority="58" stopIfTrue="1">
      <formula>LENB($C$10)&lt;26</formula>
    </cfRule>
    <cfRule type="expression" dxfId="298" priority="59" stopIfTrue="1">
      <formula>$C$10=""</formula>
    </cfRule>
  </conditionalFormatting>
  <conditionalFormatting sqref="P11">
    <cfRule type="expression" dxfId="297" priority="54" stopIfTrue="1">
      <formula>LENB($C$10)&gt;27</formula>
    </cfRule>
    <cfRule type="expression" dxfId="296" priority="55" stopIfTrue="1">
      <formula>LENB($C$10)&lt;28</formula>
    </cfRule>
    <cfRule type="expression" dxfId="295" priority="56" stopIfTrue="1">
      <formula>$C$10=""</formula>
    </cfRule>
  </conditionalFormatting>
  <conditionalFormatting sqref="Q11">
    <cfRule type="expression" dxfId="294" priority="51" stopIfTrue="1">
      <formula>LENB($C$10)&gt;29</formula>
    </cfRule>
    <cfRule type="expression" dxfId="293" priority="52" stopIfTrue="1">
      <formula>LENB($C$10)&lt;30</formula>
    </cfRule>
    <cfRule type="expression" dxfId="292" priority="53" stopIfTrue="1">
      <formula>$C$10=""</formula>
    </cfRule>
  </conditionalFormatting>
  <conditionalFormatting sqref="R11">
    <cfRule type="expression" dxfId="291" priority="48" stopIfTrue="1">
      <formula>LENB($C$10)&gt;31</formula>
    </cfRule>
    <cfRule type="expression" dxfId="290" priority="49" stopIfTrue="1">
      <formula>LENB($C$10)&lt;32</formula>
    </cfRule>
    <cfRule type="expression" dxfId="289" priority="50" stopIfTrue="1">
      <formula>$C$10=""</formula>
    </cfRule>
  </conditionalFormatting>
  <conditionalFormatting sqref="K11">
    <cfRule type="expression" dxfId="288" priority="45" stopIfTrue="1">
      <formula>LENB($C$10)&gt;17</formula>
    </cfRule>
    <cfRule type="expression" dxfId="287" priority="46" stopIfTrue="1">
      <formula>LENB($C$10)&lt;18</formula>
    </cfRule>
    <cfRule type="expression" dxfId="286" priority="47" stopIfTrue="1">
      <formula>$C$10=""</formula>
    </cfRule>
  </conditionalFormatting>
  <conditionalFormatting sqref="L11">
    <cfRule type="expression" dxfId="285" priority="42" stopIfTrue="1">
      <formula>LENB($C$10)&gt;19</formula>
    </cfRule>
    <cfRule type="expression" dxfId="284" priority="43" stopIfTrue="1">
      <formula>LENB($C$10)&lt;20</formula>
    </cfRule>
    <cfRule type="expression" dxfId="283" priority="44" stopIfTrue="1">
      <formula>$C$10=""</formula>
    </cfRule>
  </conditionalFormatting>
  <conditionalFormatting sqref="M11">
    <cfRule type="expression" dxfId="282" priority="39" stopIfTrue="1">
      <formula>LENB($C$10)&gt;21</formula>
    </cfRule>
    <cfRule type="expression" dxfId="281" priority="40" stopIfTrue="1">
      <formula>LENB($C$10)&lt;22</formula>
    </cfRule>
    <cfRule type="expression" dxfId="280" priority="41" stopIfTrue="1">
      <formula>$C$10=""</formula>
    </cfRule>
  </conditionalFormatting>
  <conditionalFormatting sqref="N11">
    <cfRule type="expression" dxfId="279" priority="36" stopIfTrue="1">
      <formula>LENB($C$10)&gt;23</formula>
    </cfRule>
    <cfRule type="expression" dxfId="278" priority="37" stopIfTrue="1">
      <formula>LENB($C$10)&lt;24</formula>
    </cfRule>
    <cfRule type="expression" dxfId="277" priority="38" stopIfTrue="1">
      <formula>$C$10=""</formula>
    </cfRule>
  </conditionalFormatting>
  <conditionalFormatting sqref="J11">
    <cfRule type="expression" dxfId="276" priority="33" stopIfTrue="1">
      <formula>LENB($C$10)&gt;15</formula>
    </cfRule>
    <cfRule type="expression" dxfId="275" priority="34" stopIfTrue="1">
      <formula>LENB($C$10)&lt;16</formula>
    </cfRule>
    <cfRule type="expression" dxfId="274" priority="35" stopIfTrue="1">
      <formula>$C$10=""</formula>
    </cfRule>
  </conditionalFormatting>
  <conditionalFormatting sqref="AF26:AN28">
    <cfRule type="expression" dxfId="273" priority="31" stopIfTrue="1">
      <formula>$IU$1=2</formula>
    </cfRule>
    <cfRule type="expression" dxfId="272" priority="32" stopIfTrue="1">
      <formula>$IU$1=1</formula>
    </cfRule>
  </conditionalFormatting>
  <conditionalFormatting sqref="N38:T38 G38:H38 C38">
    <cfRule type="expression" dxfId="271" priority="30" stopIfTrue="1">
      <formula>$IU$2=2</formula>
    </cfRule>
  </conditionalFormatting>
  <conditionalFormatting sqref="C37:T37">
    <cfRule type="expression" dxfId="270" priority="29" stopIfTrue="1">
      <formula>$IU$2=2</formula>
    </cfRule>
  </conditionalFormatting>
  <conditionalFormatting sqref="I32:T32">
    <cfRule type="expression" dxfId="269" priority="4" stopIfTrue="1">
      <formula>$IU$3=2</formula>
    </cfRule>
  </conditionalFormatting>
  <conditionalFormatting sqref="W37:AN37">
    <cfRule type="expression" dxfId="268" priority="3" stopIfTrue="1">
      <formula>$IU$2=2</formula>
    </cfRule>
  </conditionalFormatting>
  <conditionalFormatting sqref="W38:AB38">
    <cfRule type="expression" dxfId="267" priority="1" stopIfTrue="1">
      <formula>$IU$2=2</formula>
    </cfRule>
  </conditionalFormatting>
  <conditionalFormatting sqref="AH38:AN38">
    <cfRule type="expression" dxfId="266" priority="2"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4"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51">
    <pageSetUpPr fitToPage="1"/>
  </sheetPr>
  <dimension ref="A1:IV334"/>
  <sheetViews>
    <sheetView showGridLines="0" showZeros="0" zoomScaleNormal="100" zoomScaleSheetLayoutView="75" workbookViewId="0">
      <pane ySplit="3" topLeftCell="A4" activePane="bottomLeft" state="frozen"/>
      <selection activeCell="BU100" sqref="BU100"/>
      <selection pane="bottomLeft" activeCell="H25" sqref="H25"/>
    </sheetView>
  </sheetViews>
  <sheetFormatPr defaultColWidth="0" defaultRowHeight="13.5"/>
  <cols>
    <col min="1" max="1" width="2.625" style="359" customWidth="1"/>
    <col min="2" max="2" width="1.625" style="359" customWidth="1"/>
    <col min="3" max="12" width="3.375" style="359" customWidth="1"/>
    <col min="13" max="13" width="5.125" style="359" customWidth="1"/>
    <col min="14" max="19" width="3.375" style="359" customWidth="1"/>
    <col min="20" max="20" width="5.125" style="359" customWidth="1"/>
    <col min="21" max="22" width="1.125" style="359" customWidth="1"/>
    <col min="23" max="28" width="2.625" style="359" customWidth="1"/>
    <col min="29" max="29" width="3.875" style="359" customWidth="1"/>
    <col min="30" max="33" width="3.75" style="359" customWidth="1"/>
    <col min="34" max="35" width="2.625" style="359" customWidth="1"/>
    <col min="36" max="39" width="3.75" style="359" customWidth="1"/>
    <col min="40" max="40" width="4.375" style="359" customWidth="1"/>
    <col min="41" max="41" width="1.625" style="359" customWidth="1"/>
    <col min="42" max="42" width="2.625" style="359" customWidth="1"/>
    <col min="43" max="46" width="9" style="359" customWidth="1"/>
    <col min="47" max="47" width="9.75" style="359" bestFit="1" customWidth="1"/>
    <col min="48" max="245" width="9" style="359" customWidth="1"/>
    <col min="246" max="246" width="9.875"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★マスタシート!$CV$17</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9"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9" customHeight="1">
      <c r="A8" s="361"/>
      <c r="B8" s="366"/>
      <c r="C8" s="365"/>
      <c r="D8" s="365"/>
      <c r="E8" s="365"/>
      <c r="F8" s="365"/>
      <c r="G8" s="97"/>
      <c r="H8" s="97"/>
      <c r="I8" s="365"/>
      <c r="J8" s="365"/>
      <c r="K8" s="365"/>
      <c r="L8" s="365"/>
      <c r="M8" s="365"/>
      <c r="N8" s="365"/>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6.5" customHeight="1">
      <c r="A9" s="361"/>
      <c r="B9" s="366"/>
      <c r="C9" s="365"/>
      <c r="D9" s="365"/>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967</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967</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6.5" customHeight="1">
      <c r="A26" s="116"/>
      <c r="B26" s="117"/>
      <c r="E26" s="138"/>
      <c r="G26" s="115"/>
      <c r="H26" s="115"/>
      <c r="I26" s="137"/>
      <c r="J26" s="137"/>
      <c r="K26" s="113"/>
      <c r="L26" s="103"/>
      <c r="M26" s="103"/>
      <c r="N26" s="135"/>
      <c r="O26" s="135"/>
      <c r="P26" s="135"/>
      <c r="Q26" s="135"/>
      <c r="R26" s="135"/>
      <c r="S26" s="135"/>
      <c r="T26" s="135"/>
      <c r="U26" s="135"/>
      <c r="V26" s="135"/>
      <c r="W26" s="370"/>
      <c r="X26" s="370"/>
      <c r="Y26" s="370"/>
      <c r="Z26" s="370"/>
      <c r="AA26" s="370"/>
      <c r="AB26" s="370"/>
      <c r="AC26" s="370"/>
      <c r="AD26" s="370"/>
      <c r="AE26" s="370"/>
      <c r="AF26" s="1592"/>
      <c r="AG26" s="1593"/>
      <c r="AH26" s="1594"/>
      <c r="AI26" s="1592"/>
      <c r="AJ26" s="1593"/>
      <c r="AK26" s="1594"/>
      <c r="AL26" s="1592"/>
      <c r="AM26" s="1593"/>
      <c r="AN26" s="1594"/>
      <c r="AO26" s="120"/>
      <c r="AP26" s="121"/>
      <c r="AQ26" s="122"/>
      <c r="AR26" s="122"/>
      <c r="AS26" s="122"/>
      <c r="AT26" s="122"/>
      <c r="AU26" s="122"/>
      <c r="AV26" s="122"/>
      <c r="AW26" s="122"/>
      <c r="AX26" s="122"/>
      <c r="AY26" s="123"/>
    </row>
    <row r="27" spans="1:51" s="124" customFormat="1" ht="16.5" customHeight="1">
      <c r="A27" s="116"/>
      <c r="B27" s="117"/>
      <c r="E27" s="138"/>
      <c r="G27" s="115"/>
      <c r="H27" s="115"/>
      <c r="I27" s="137"/>
      <c r="J27" s="137"/>
      <c r="K27" s="113"/>
      <c r="L27" s="103"/>
      <c r="M27" s="103"/>
      <c r="N27" s="135"/>
      <c r="O27" s="135"/>
      <c r="P27" s="135"/>
      <c r="Q27" s="135"/>
      <c r="R27" s="135"/>
      <c r="S27" s="135"/>
      <c r="T27" s="135"/>
      <c r="U27" s="135"/>
      <c r="V27" s="135"/>
      <c r="W27" s="354"/>
      <c r="X27" s="354"/>
      <c r="Y27" s="354"/>
      <c r="Z27" s="354"/>
      <c r="AA27" s="354"/>
      <c r="AB27" s="354"/>
      <c r="AC27" s="354"/>
      <c r="AD27" s="354"/>
      <c r="AE27" s="354"/>
      <c r="AF27" s="1595"/>
      <c r="AG27" s="1596"/>
      <c r="AH27" s="1597"/>
      <c r="AI27" s="1595"/>
      <c r="AJ27" s="1596"/>
      <c r="AK27" s="1597"/>
      <c r="AL27" s="1595"/>
      <c r="AM27" s="1596"/>
      <c r="AN27" s="1597"/>
      <c r="AO27" s="120"/>
      <c r="AP27" s="121"/>
      <c r="AQ27" s="122"/>
      <c r="AR27" s="122"/>
      <c r="AS27" s="122"/>
      <c r="AT27" s="122"/>
      <c r="AU27" s="122"/>
      <c r="AV27" s="122"/>
      <c r="AW27" s="122"/>
      <c r="AX27" s="122"/>
      <c r="AY27" s="123"/>
    </row>
    <row r="28" spans="1:51" s="124" customFormat="1" ht="13.5" customHeight="1">
      <c r="A28" s="116"/>
      <c r="B28" s="117"/>
      <c r="C28" s="1601" t="str">
        <f>★マスタシート!$S$85</f>
        <v/>
      </c>
      <c r="D28" s="1331"/>
      <c r="E28" s="1331"/>
      <c r="F28" s="1331"/>
      <c r="G28" s="1331"/>
      <c r="H28" s="1331"/>
      <c r="I28" s="1331"/>
      <c r="J28" s="1331"/>
      <c r="K28" s="1331"/>
      <c r="L28" s="103"/>
      <c r="M28" s="103"/>
      <c r="N28" s="135"/>
      <c r="O28" s="135"/>
      <c r="P28" s="135"/>
      <c r="Q28" s="135"/>
      <c r="R28" s="135"/>
      <c r="S28" s="135"/>
      <c r="T28" s="135"/>
      <c r="U28" s="135"/>
      <c r="V28" s="135"/>
      <c r="W28" s="354"/>
      <c r="X28" s="354"/>
      <c r="Y28" s="354"/>
      <c r="Z28" s="354"/>
      <c r="AA28" s="354"/>
      <c r="AB28" s="354"/>
      <c r="AC28" s="354"/>
      <c r="AD28" s="354"/>
      <c r="AE28" s="354"/>
      <c r="AF28" s="1598"/>
      <c r="AG28" s="1599"/>
      <c r="AH28" s="1600"/>
      <c r="AI28" s="1598"/>
      <c r="AJ28" s="1599"/>
      <c r="AK28" s="1600"/>
      <c r="AL28" s="1598"/>
      <c r="AM28" s="1599"/>
      <c r="AN28" s="1600"/>
      <c r="AO28" s="120"/>
      <c r="AP28" s="121"/>
      <c r="AQ28" s="122"/>
      <c r="AR28" s="122"/>
      <c r="AS28" s="122"/>
      <c r="AT28" s="122"/>
      <c r="AU28" s="122"/>
      <c r="AV28" s="122"/>
      <c r="AW28" s="122"/>
      <c r="AX28" s="122"/>
      <c r="AY28" s="123"/>
    </row>
    <row r="29" spans="1:51" s="124" customFormat="1" ht="23.25" customHeight="1">
      <c r="A29" s="116"/>
      <c r="B29" s="117"/>
      <c r="C29" s="924" t="str">
        <f>★マスタシート!$S$86</f>
        <v>お見積り金額</v>
      </c>
      <c r="D29" s="139"/>
      <c r="E29" s="139"/>
      <c r="F29" s="139"/>
      <c r="G29" s="139"/>
      <c r="H29" s="140"/>
      <c r="I29" s="1582">
        <f>★マスタシート!$Y$86</f>
        <v>919094</v>
      </c>
      <c r="J29" s="1582"/>
      <c r="K29" s="1582"/>
      <c r="L29" s="1582"/>
      <c r="M29" s="1582"/>
      <c r="N29" s="1582"/>
      <c r="O29" s="1582"/>
      <c r="P29" s="1582"/>
      <c r="Q29" s="1582"/>
      <c r="R29" s="123"/>
      <c r="S29" s="124" t="str">
        <f>★マスタシート!$AH$86</f>
        <v/>
      </c>
      <c r="T29" s="135"/>
      <c r="U29" s="135"/>
      <c r="V29" s="135"/>
      <c r="W29" s="354"/>
      <c r="X29" s="354"/>
      <c r="Y29" s="354"/>
      <c r="Z29" s="354"/>
      <c r="AA29" s="354"/>
      <c r="AB29" s="354"/>
      <c r="AC29" s="354"/>
      <c r="AD29" s="354"/>
      <c r="AE29" s="354"/>
      <c r="AF29" s="354"/>
      <c r="AG29" s="354"/>
      <c r="AH29" s="354"/>
      <c r="AI29" s="354"/>
      <c r="AJ29" s="354"/>
      <c r="AK29" s="354"/>
      <c r="AL29" s="354"/>
      <c r="AM29" s="354"/>
      <c r="AN29" s="354"/>
      <c r="AO29" s="120"/>
      <c r="AP29" s="121"/>
      <c r="AQ29" s="122"/>
      <c r="AR29" s="122"/>
      <c r="AS29" s="122"/>
      <c r="AT29" s="122"/>
      <c r="AU29" s="122"/>
      <c r="AV29" s="122"/>
      <c r="AW29" s="122"/>
      <c r="AX29" s="122"/>
      <c r="AY29" s="123"/>
    </row>
    <row r="30" spans="1:51" s="124" customFormat="1" ht="14.25" customHeight="1">
      <c r="A30" s="116"/>
      <c r="B30" s="117"/>
      <c r="C30" s="414"/>
      <c r="D30" s="414"/>
      <c r="E30" s="414"/>
      <c r="F30" s="414"/>
      <c r="G30" s="414"/>
      <c r="H30" s="415"/>
      <c r="I30" s="1583" t="str">
        <f>★マスタシート!$Y$87</f>
        <v>(税抜  835,540円)</v>
      </c>
      <c r="J30" s="1583"/>
      <c r="K30" s="1583"/>
      <c r="L30" s="1583"/>
      <c r="M30" s="1583"/>
      <c r="N30" s="1583"/>
      <c r="O30" s="1583"/>
      <c r="P30" s="1583"/>
      <c r="Q30" s="1583"/>
      <c r="R30" s="123"/>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14.25" customHeight="1">
      <c r="A31" s="116"/>
      <c r="B31" s="117"/>
      <c r="E31" s="115"/>
      <c r="G31" s="115"/>
      <c r="H31" s="115"/>
      <c r="I31" s="113"/>
      <c r="J31" s="113"/>
      <c r="K31" s="113"/>
      <c r="N31" s="135"/>
      <c r="O31" s="135"/>
      <c r="P31" s="135"/>
      <c r="Q31" s="135"/>
      <c r="R31" s="135"/>
      <c r="S31" s="135"/>
      <c r="T31" s="135"/>
      <c r="U31" s="135"/>
      <c r="V31" s="135"/>
      <c r="W31" s="372"/>
      <c r="X31" s="372"/>
      <c r="Y31" s="372"/>
      <c r="Z31" s="372"/>
      <c r="AA31" s="372"/>
      <c r="AB31" s="372"/>
      <c r="AC31" s="372"/>
      <c r="AD31" s="372"/>
      <c r="AE31" s="372"/>
      <c r="AF31" s="372"/>
      <c r="AG31" s="372"/>
      <c r="AH31" s="372"/>
      <c r="AI31" s="372"/>
      <c r="AJ31" s="372"/>
      <c r="AK31" s="372"/>
      <c r="AL31" s="372"/>
      <c r="AM31" s="372"/>
      <c r="AN31" s="372"/>
      <c r="AO31" s="120"/>
      <c r="AP31" s="121"/>
      <c r="AQ31" s="122"/>
      <c r="AR31" s="122"/>
      <c r="AS31" s="122"/>
      <c r="AT31" s="122"/>
      <c r="AU31" s="122"/>
      <c r="AV31" s="122"/>
      <c r="AW31" s="122"/>
      <c r="AX31" s="122"/>
      <c r="AY31" s="123"/>
    </row>
    <row r="32" spans="1:51" s="124" customFormat="1" ht="19.5" customHeight="1">
      <c r="A32" s="116"/>
      <c r="B32" s="159"/>
      <c r="C32" s="1610" t="s">
        <v>506</v>
      </c>
      <c r="D32" s="1611"/>
      <c r="E32" s="1611"/>
      <c r="F32" s="1611"/>
      <c r="G32" s="1611"/>
      <c r="H32" s="1611"/>
      <c r="I32" s="1611"/>
      <c r="J32" s="1611"/>
      <c r="K32" s="1611"/>
      <c r="L32" s="1611"/>
      <c r="M32" s="1611"/>
      <c r="N32" s="1611"/>
      <c r="O32" s="1611"/>
      <c r="P32" s="1611"/>
      <c r="Q32" s="1611"/>
      <c r="R32" s="1611"/>
      <c r="S32" s="1611"/>
      <c r="T32" s="1612"/>
      <c r="U32" s="428"/>
      <c r="V32" s="428"/>
      <c r="W32" s="1702" t="s">
        <v>993</v>
      </c>
      <c r="X32" s="1703"/>
      <c r="Y32" s="1703"/>
      <c r="Z32" s="1703"/>
      <c r="AA32" s="1703"/>
      <c r="AB32" s="1703"/>
      <c r="AC32" s="1703"/>
      <c r="AD32" s="1703"/>
      <c r="AE32" s="1703"/>
      <c r="AF32" s="1703"/>
      <c r="AG32" s="1703"/>
      <c r="AH32" s="1703"/>
      <c r="AI32" s="1703"/>
      <c r="AJ32" s="1703"/>
      <c r="AK32" s="1703"/>
      <c r="AL32" s="1703"/>
      <c r="AM32" s="1703"/>
      <c r="AN32" s="1704"/>
      <c r="AO32" s="120"/>
      <c r="AP32" s="121"/>
      <c r="AQ32" s="122"/>
      <c r="AR32" s="122"/>
      <c r="AS32" s="122"/>
      <c r="AT32" s="122"/>
      <c r="AU32" s="122"/>
      <c r="AV32" s="122"/>
      <c r="AW32" s="122"/>
      <c r="AX32" s="122"/>
      <c r="AY32" s="123"/>
    </row>
    <row r="33" spans="1:51" s="124" customFormat="1" ht="16.5" customHeight="1">
      <c r="A33" s="116"/>
      <c r="B33" s="159"/>
      <c r="C33" s="1619" t="str">
        <f>★マスタシート!$BJ$71</f>
        <v>5</v>
      </c>
      <c r="D33" s="1620"/>
      <c r="E33" s="1621" t="str">
        <f>★マスタシート!$BL$71</f>
        <v>年</v>
      </c>
      <c r="F33" s="1622"/>
      <c r="G33" s="1616" t="str">
        <f>★マスタシート!$BN$71</f>
        <v>月額</v>
      </c>
      <c r="H33" s="1616"/>
      <c r="I33" s="1617">
        <f>★マスタシート!$BP$71</f>
        <v>16380</v>
      </c>
      <c r="J33" s="1617"/>
      <c r="K33" s="1617"/>
      <c r="L33" s="1617"/>
      <c r="M33" s="1617"/>
      <c r="N33" s="1626" t="str">
        <f>IF(★マスタシート!$AO$66=3,"",IF(I33="","","税込"))</f>
        <v>税込</v>
      </c>
      <c r="O33" s="1626"/>
      <c r="P33" s="1617">
        <f>IF(★マスタシート!$AO$66=3,"",ROUNDDOWN(I33*(10 + 100)/100,0))</f>
        <v>18018</v>
      </c>
      <c r="Q33" s="1617"/>
      <c r="R33" s="1617"/>
      <c r="S33" s="1617"/>
      <c r="T33" s="1618"/>
      <c r="U33" s="429"/>
      <c r="V33" s="429"/>
      <c r="W33" s="1705"/>
      <c r="X33" s="1706"/>
      <c r="Y33" s="1706"/>
      <c r="Z33" s="1706"/>
      <c r="AA33" s="1706"/>
      <c r="AB33" s="1706"/>
      <c r="AC33" s="1706"/>
      <c r="AD33" s="1706"/>
      <c r="AE33" s="1706"/>
      <c r="AF33" s="1706"/>
      <c r="AG33" s="1706"/>
      <c r="AH33" s="1706"/>
      <c r="AI33" s="1706"/>
      <c r="AJ33" s="1706"/>
      <c r="AK33" s="1706"/>
      <c r="AL33" s="1706"/>
      <c r="AM33" s="1706"/>
      <c r="AN33" s="1707"/>
      <c r="AO33" s="120"/>
      <c r="AP33" s="121"/>
      <c r="AQ33" s="122"/>
      <c r="AR33" s="122"/>
      <c r="AS33" s="122"/>
      <c r="AT33" s="122"/>
      <c r="AU33" s="122"/>
      <c r="AV33" s="122"/>
      <c r="AW33" s="122"/>
      <c r="AX33" s="122"/>
      <c r="AY33" s="123"/>
    </row>
    <row r="34" spans="1:51" s="124" customFormat="1" ht="16.5" customHeight="1">
      <c r="A34" s="116"/>
      <c r="B34" s="159"/>
      <c r="C34" s="1619" t="str">
        <f>★マスタシート!$BJ$72</f>
        <v>6</v>
      </c>
      <c r="D34" s="1620"/>
      <c r="E34" s="1621" t="str">
        <f>★マスタシート!$BL$72</f>
        <v>年</v>
      </c>
      <c r="F34" s="1622"/>
      <c r="G34" s="1616" t="str">
        <f>★マスタシート!$BN$72</f>
        <v>月額</v>
      </c>
      <c r="H34" s="1616"/>
      <c r="I34" s="1617">
        <f>★マスタシート!$BP$72</f>
        <v>14200</v>
      </c>
      <c r="J34" s="1617"/>
      <c r="K34" s="1617"/>
      <c r="L34" s="1617"/>
      <c r="M34" s="1617"/>
      <c r="N34" s="1626" t="str">
        <f>IF(★マスタシート!$AO$66=3,"",IF(I34="","","税込"))</f>
        <v>税込</v>
      </c>
      <c r="O34" s="1626"/>
      <c r="P34" s="1617">
        <f>IF(★マスタシート!$AO$66=3,"",ROUNDDOWN(I34*(10 + 100)/100,0))</f>
        <v>15620</v>
      </c>
      <c r="Q34" s="1617"/>
      <c r="R34" s="1617"/>
      <c r="S34" s="1617"/>
      <c r="T34" s="1618"/>
      <c r="U34" s="429"/>
      <c r="V34" s="429"/>
      <c r="W34" s="1042" t="str">
        <f>★マスタシート!$BJ$78</f>
        <v>5</v>
      </c>
      <c r="X34" s="1043" t="str">
        <f>IF(W34="","","年")</f>
        <v>年</v>
      </c>
      <c r="Y34" s="1710" t="str">
        <f>IF(W34="","","月額")</f>
        <v>月額</v>
      </c>
      <c r="Z34" s="1711"/>
      <c r="AA34" s="1712">
        <f>★マスタシート!$BN$138</f>
        <v>18180</v>
      </c>
      <c r="AB34" s="1713"/>
      <c r="AC34" s="1713"/>
      <c r="AD34" s="1713"/>
      <c r="AE34" s="1713"/>
      <c r="AF34" s="1714"/>
      <c r="AG34" s="1708" t="str">
        <f>IF(★マスタシート!$AO$66=3,"",IF(AA34="","","税込"))</f>
        <v>税込</v>
      </c>
      <c r="AH34" s="1709"/>
      <c r="AI34" s="1712">
        <f>IF(★マスタシート!$AO$66=3,"",ROUNDDOWN(AA34*(10 + 100)/100,0))</f>
        <v>19998</v>
      </c>
      <c r="AJ34" s="1713"/>
      <c r="AK34" s="1713"/>
      <c r="AL34" s="1713"/>
      <c r="AM34" s="1713"/>
      <c r="AN34" s="1723"/>
      <c r="AO34" s="120"/>
      <c r="AP34" s="121"/>
      <c r="AQ34" s="122"/>
      <c r="AR34" s="122"/>
      <c r="AS34" s="122"/>
      <c r="AT34" s="122"/>
      <c r="AU34" s="122"/>
      <c r="AV34" s="122"/>
      <c r="AW34" s="122"/>
      <c r="AX34" s="122"/>
      <c r="AY34" s="123"/>
    </row>
    <row r="35" spans="1:51" s="124" customFormat="1" ht="16.5" customHeight="1">
      <c r="A35" s="116"/>
      <c r="B35" s="159"/>
      <c r="C35" s="1636" t="str">
        <f>★マスタシート!$BJ$73</f>
        <v>7</v>
      </c>
      <c r="D35" s="1637"/>
      <c r="E35" s="1659" t="str">
        <f>★マスタシート!$BL$73</f>
        <v>年</v>
      </c>
      <c r="F35" s="1660"/>
      <c r="G35" s="1630" t="str">
        <f>★マスタシート!$BN$73</f>
        <v>月額</v>
      </c>
      <c r="H35" s="1630"/>
      <c r="I35" s="1631">
        <f>★マスタシート!$BP$73</f>
        <v>12530</v>
      </c>
      <c r="J35" s="1631"/>
      <c r="K35" s="1631"/>
      <c r="L35" s="1631"/>
      <c r="M35" s="1631"/>
      <c r="N35" s="1650" t="str">
        <f>IF(★マスタシート!$AO$66=3,"",IF(I35="","","税込"))</f>
        <v>税込</v>
      </c>
      <c r="O35" s="1650"/>
      <c r="P35" s="1661">
        <f>IF(★マスタシート!$AO$66=3,"",ROUNDDOWN(I35*(10 + 100)/100,0))</f>
        <v>13783</v>
      </c>
      <c r="Q35" s="1661"/>
      <c r="R35" s="1661"/>
      <c r="S35" s="1661"/>
      <c r="T35" s="1662"/>
      <c r="U35" s="430"/>
      <c r="V35" s="430"/>
      <c r="W35" s="1042" t="str">
        <f>★マスタシート!$BJ$79</f>
        <v>6</v>
      </c>
      <c r="X35" s="1043" t="str">
        <f>IF(W35="","","年")</f>
        <v>年</v>
      </c>
      <c r="Y35" s="1710" t="str">
        <f>IF(W35="","","月額")</f>
        <v>月額</v>
      </c>
      <c r="Z35" s="1711"/>
      <c r="AA35" s="1712">
        <f>★マスタシート!$BN$139</f>
        <v>15900</v>
      </c>
      <c r="AB35" s="1713"/>
      <c r="AC35" s="1713"/>
      <c r="AD35" s="1713"/>
      <c r="AE35" s="1713"/>
      <c r="AF35" s="1714"/>
      <c r="AG35" s="1708" t="str">
        <f>IF(★マスタシート!$AO$66=3,"",IF(AA35="","","税込"))</f>
        <v>税込</v>
      </c>
      <c r="AH35" s="1709"/>
      <c r="AI35" s="1712">
        <f>IF(★マスタシート!$AO$66=3,"",ROUNDDOWN(AA35*(10 + 100)/100,0))</f>
        <v>17490</v>
      </c>
      <c r="AJ35" s="1713"/>
      <c r="AK35" s="1713"/>
      <c r="AL35" s="1713"/>
      <c r="AM35" s="1713"/>
      <c r="AN35" s="1723"/>
      <c r="AO35" s="141"/>
      <c r="AP35" s="121"/>
      <c r="AQ35" s="122"/>
      <c r="AR35" s="122"/>
      <c r="AS35" s="122"/>
      <c r="AT35" s="122"/>
      <c r="AU35" s="122"/>
      <c r="AV35" s="122"/>
      <c r="AW35" s="122"/>
      <c r="AX35" s="122"/>
      <c r="AY35" s="123"/>
    </row>
    <row r="36" spans="1:51" s="124" customFormat="1" ht="16.5" customHeight="1">
      <c r="A36" s="116"/>
      <c r="B36" s="159"/>
      <c r="I36" s="115"/>
      <c r="J36" s="115"/>
      <c r="K36" s="115"/>
      <c r="L36" s="115"/>
      <c r="M36" s="115"/>
      <c r="N36" s="115"/>
      <c r="O36" s="115"/>
      <c r="P36" s="115"/>
      <c r="Q36" s="115"/>
      <c r="R36" s="115"/>
      <c r="S36" s="115"/>
      <c r="T36" s="115"/>
      <c r="U36" s="115"/>
      <c r="V36" s="115"/>
      <c r="W36" s="1044" t="str">
        <f>★マスタシート!$BJ$80</f>
        <v>7</v>
      </c>
      <c r="X36" s="1045" t="str">
        <f>IF(W36="","","年")</f>
        <v>年</v>
      </c>
      <c r="Y36" s="1721" t="str">
        <f>IF(W36="","","月額")</f>
        <v>月額</v>
      </c>
      <c r="Z36" s="1722"/>
      <c r="AA36" s="1717">
        <f>★マスタシート!$BN$140</f>
        <v>14130</v>
      </c>
      <c r="AB36" s="1718"/>
      <c r="AC36" s="1718"/>
      <c r="AD36" s="1718"/>
      <c r="AE36" s="1718"/>
      <c r="AF36" s="1719"/>
      <c r="AG36" s="1715" t="str">
        <f>IF(★マスタシート!$AO$66=3,"",IF(AA36="","","税込"))</f>
        <v>税込</v>
      </c>
      <c r="AH36" s="1716"/>
      <c r="AI36" s="1717">
        <f>IF(★マスタシート!$AO$66=3,"",ROUNDDOWN(AA36*(10 + 100)/100,0))</f>
        <v>15543</v>
      </c>
      <c r="AJ36" s="1718"/>
      <c r="AK36" s="1718"/>
      <c r="AL36" s="1718"/>
      <c r="AM36" s="1718"/>
      <c r="AN36" s="1720"/>
      <c r="AO36" s="141"/>
      <c r="AP36" s="121"/>
      <c r="AQ36" s="122"/>
      <c r="AR36" s="122"/>
      <c r="AS36" s="122"/>
      <c r="AT36" s="122"/>
      <c r="AU36" s="122"/>
      <c r="AV36" s="122"/>
      <c r="AW36" s="122"/>
      <c r="AX36" s="122"/>
      <c r="AY36" s="123"/>
    </row>
    <row r="37" spans="1:51" s="124" customFormat="1" ht="16.5" customHeight="1">
      <c r="A37" s="116"/>
      <c r="B37" s="159"/>
      <c r="I37" s="115"/>
      <c r="J37" s="115"/>
      <c r="K37" s="115"/>
      <c r="L37" s="115"/>
      <c r="M37" s="115"/>
      <c r="N37" s="115"/>
      <c r="O37" s="115"/>
      <c r="P37" s="115"/>
      <c r="Q37" s="115"/>
      <c r="R37" s="115"/>
      <c r="S37" s="115"/>
      <c r="T37" s="115"/>
      <c r="U37" s="115"/>
      <c r="V37" s="115"/>
      <c r="W37" s="1244" t="s">
        <v>992</v>
      </c>
      <c r="X37" s="115"/>
      <c r="Y37" s="115"/>
      <c r="Z37" s="115"/>
      <c r="AA37" s="115"/>
      <c r="AB37" s="115"/>
      <c r="AC37" s="115"/>
      <c r="AD37" s="115"/>
      <c r="AE37" s="115"/>
      <c r="AF37" s="115"/>
      <c r="AG37" s="115"/>
      <c r="AH37" s="115"/>
      <c r="AI37" s="115"/>
      <c r="AJ37" s="115"/>
      <c r="AK37" s="115"/>
      <c r="AL37" s="115"/>
      <c r="AM37" s="115"/>
      <c r="AN37" s="115"/>
      <c r="AO37" s="141"/>
      <c r="AP37" s="121"/>
      <c r="AQ37" s="122"/>
      <c r="AR37" s="122"/>
      <c r="AS37" s="122"/>
      <c r="AT37" s="122"/>
      <c r="AU37" s="122"/>
      <c r="AV37" s="122"/>
      <c r="AW37" s="122"/>
      <c r="AX37" s="122"/>
      <c r="AY37" s="123"/>
    </row>
    <row r="38" spans="1:51" s="124" customFormat="1" ht="19.5" customHeight="1">
      <c r="A38" s="116"/>
      <c r="B38" s="159"/>
      <c r="C38" s="1623" t="s">
        <v>0</v>
      </c>
      <c r="D38" s="1624"/>
      <c r="E38" s="1624"/>
      <c r="F38" s="1624"/>
      <c r="G38" s="1624"/>
      <c r="H38" s="1624"/>
      <c r="I38" s="1624"/>
      <c r="J38" s="1624"/>
      <c r="K38" s="1624"/>
      <c r="L38" s="1624"/>
      <c r="M38" s="1624"/>
      <c r="N38" s="1624"/>
      <c r="O38" s="1624"/>
      <c r="P38" s="1624"/>
      <c r="Q38" s="1624"/>
      <c r="R38" s="1624"/>
      <c r="S38" s="1624"/>
      <c r="T38" s="1625"/>
      <c r="U38" s="115"/>
      <c r="V38" s="115"/>
      <c r="W38" s="1623" t="s">
        <v>639</v>
      </c>
      <c r="X38" s="1624"/>
      <c r="Y38" s="1624"/>
      <c r="Z38" s="1624"/>
      <c r="AA38" s="1624"/>
      <c r="AB38" s="1624"/>
      <c r="AC38" s="1624"/>
      <c r="AD38" s="1624"/>
      <c r="AE38" s="1624"/>
      <c r="AF38" s="1624"/>
      <c r="AG38" s="1624"/>
      <c r="AH38" s="1624"/>
      <c r="AI38" s="1624"/>
      <c r="AJ38" s="1624"/>
      <c r="AK38" s="1624"/>
      <c r="AL38" s="1624"/>
      <c r="AM38" s="1624"/>
      <c r="AN38" s="1625"/>
      <c r="AO38" s="141"/>
      <c r="AP38" s="121"/>
      <c r="AQ38" s="122"/>
      <c r="AR38" s="122"/>
      <c r="AS38" s="122"/>
      <c r="AT38" s="122"/>
      <c r="AU38" s="122"/>
      <c r="AV38" s="122"/>
      <c r="AW38" s="122"/>
      <c r="AX38" s="122"/>
      <c r="AY38" s="123"/>
    </row>
    <row r="39" spans="1:51" s="124" customFormat="1" ht="16.5" customHeight="1">
      <c r="A39" s="116"/>
      <c r="B39" s="159"/>
      <c r="C39" s="1627" t="str">
        <f>IF(★マスタシート!$AO$66=3,"",IF(I39="","", "7年契約一式"))</f>
        <v>7年契約一式</v>
      </c>
      <c r="D39" s="1628"/>
      <c r="E39" s="1628"/>
      <c r="F39" s="1629"/>
      <c r="G39" s="1630" t="str">
        <f>IF(★マスタシート!$AO$66=3,"",IF(I39="","","月額"))</f>
        <v>月額</v>
      </c>
      <c r="H39" s="1630"/>
      <c r="I39" s="1633">
        <v>1600</v>
      </c>
      <c r="J39" s="1634"/>
      <c r="K39" s="1634"/>
      <c r="L39" s="1634"/>
      <c r="M39" s="1635"/>
      <c r="N39" s="1630" t="str">
        <f>IF(★マスタシート!$AO$66=3,"",IF(I39="","","税込"))</f>
        <v>税込</v>
      </c>
      <c r="O39" s="1630"/>
      <c r="P39" s="1631">
        <f>IF(★マスタシート!$AO$66=3,"",ROUNDDOWN(I39*(10 + 100)/100,0))</f>
        <v>1760</v>
      </c>
      <c r="Q39" s="1631"/>
      <c r="R39" s="1631"/>
      <c r="S39" s="1631"/>
      <c r="T39" s="1632"/>
      <c r="U39" s="115"/>
      <c r="V39" s="115"/>
      <c r="W39" s="1627" t="str">
        <f>IF(★マスタシート!$AO$66=3,"",IF(AC39="","", "一式"))</f>
        <v/>
      </c>
      <c r="X39" s="1628"/>
      <c r="Y39" s="1628"/>
      <c r="Z39" s="1629"/>
      <c r="AA39" s="1630" t="str">
        <f>IF(★マスタシート!$AO$66=3,"",IF(AC39="","","月額"))</f>
        <v/>
      </c>
      <c r="AB39" s="1630"/>
      <c r="AC39" s="1633">
        <v>0</v>
      </c>
      <c r="AD39" s="1634"/>
      <c r="AE39" s="1634"/>
      <c r="AF39" s="1634"/>
      <c r="AG39" s="1635"/>
      <c r="AH39" s="1630" t="str">
        <f>IF(★マスタシート!$AO$66=3,"",IF(AC39="","","税込"))</f>
        <v/>
      </c>
      <c r="AI39" s="1630"/>
      <c r="AJ39" s="1631">
        <f>IF(★マスタシート!$AO$66=3,"",ROUNDDOWN(AC39*(10 + 100)/100,0))</f>
        <v>0</v>
      </c>
      <c r="AK39" s="1631"/>
      <c r="AL39" s="1631"/>
      <c r="AM39" s="1631"/>
      <c r="AN39" s="1632"/>
      <c r="AO39" s="141"/>
      <c r="AP39" s="121"/>
      <c r="AQ39" s="122"/>
      <c r="AR39" s="122"/>
      <c r="AS39" s="122"/>
      <c r="AT39" s="122"/>
      <c r="AU39" s="122"/>
      <c r="AV39" s="122"/>
      <c r="AW39" s="122"/>
      <c r="AX39" s="122"/>
      <c r="AY39" s="123"/>
    </row>
    <row r="40" spans="1:51" s="124" customFormat="1" ht="16.5" customHeight="1">
      <c r="A40" s="116"/>
      <c r="B40" s="159"/>
      <c r="I40" s="115"/>
      <c r="J40" s="115"/>
      <c r="K40" s="115"/>
      <c r="L40" s="115"/>
      <c r="M40" s="115"/>
      <c r="N40" s="115"/>
      <c r="O40" s="115"/>
      <c r="P40" s="115"/>
      <c r="Q40" s="115"/>
      <c r="R40" s="115"/>
      <c r="S40" s="115"/>
      <c r="T40" s="115"/>
      <c r="U40" s="115"/>
      <c r="V40" s="115"/>
      <c r="W40" s="115"/>
      <c r="X40" s="115"/>
      <c r="Y40" s="115"/>
      <c r="Z40" s="115"/>
      <c r="AA40" s="115"/>
      <c r="AB40" s="115"/>
      <c r="AC40" s="115"/>
      <c r="AD40" s="115"/>
      <c r="AE40" s="115"/>
      <c r="AF40" s="115"/>
      <c r="AG40" s="115"/>
      <c r="AH40" s="115"/>
      <c r="AI40" s="115"/>
      <c r="AJ40" s="115"/>
      <c r="AK40" s="115"/>
      <c r="AL40" s="115"/>
      <c r="AM40" s="115"/>
      <c r="AN40" s="115"/>
      <c r="AO40" s="141"/>
      <c r="AP40" s="121"/>
      <c r="AQ40" s="122"/>
      <c r="AR40" s="122"/>
      <c r="AS40" s="122"/>
      <c r="AT40" s="122"/>
      <c r="AU40" s="122"/>
      <c r="AV40" s="122"/>
      <c r="AW40" s="122"/>
      <c r="AX40" s="122"/>
      <c r="AY40" s="123"/>
    </row>
    <row r="41" spans="1:51" s="124" customFormat="1" ht="17.25" customHeight="1">
      <c r="A41" s="116"/>
      <c r="B41" s="159"/>
      <c r="C41" s="1610" t="s">
        <v>587</v>
      </c>
      <c r="D41" s="1611"/>
      <c r="E41" s="1611"/>
      <c r="F41" s="1611"/>
      <c r="G41" s="1611"/>
      <c r="H41" s="1611"/>
      <c r="I41" s="1611"/>
      <c r="J41" s="1611"/>
      <c r="K41" s="1611"/>
      <c r="L41" s="1611"/>
      <c r="M41" s="1611"/>
      <c r="N41" s="1611"/>
      <c r="O41" s="1611"/>
      <c r="P41" s="1611"/>
      <c r="Q41" s="1611"/>
      <c r="R41" s="1611"/>
      <c r="S41" s="1611"/>
      <c r="T41" s="1611"/>
      <c r="U41" s="1611"/>
      <c r="V41" s="1611"/>
      <c r="W41" s="1611"/>
      <c r="X41" s="1611"/>
      <c r="Y41" s="1611"/>
      <c r="Z41" s="1611"/>
      <c r="AA41" s="1611"/>
      <c r="AB41" s="1611"/>
      <c r="AC41" s="1611"/>
      <c r="AD41" s="1611"/>
      <c r="AE41" s="1611"/>
      <c r="AF41" s="1611"/>
      <c r="AG41" s="1611"/>
      <c r="AH41" s="1611"/>
      <c r="AI41" s="1611"/>
      <c r="AJ41" s="1611"/>
      <c r="AK41" s="1611"/>
      <c r="AL41" s="1611"/>
      <c r="AM41" s="1611"/>
      <c r="AN41" s="1612"/>
      <c r="AO41" s="141"/>
      <c r="AP41" s="121"/>
      <c r="AQ41" s="122"/>
      <c r="AR41" s="122"/>
      <c r="AS41" s="122"/>
      <c r="AT41" s="122"/>
      <c r="AU41" s="122"/>
      <c r="AV41" s="122"/>
      <c r="AW41" s="122"/>
      <c r="AX41" s="122"/>
      <c r="AY41" s="123"/>
    </row>
    <row r="42" spans="1:51" s="124" customFormat="1" ht="16.5" customHeight="1">
      <c r="A42" s="116"/>
      <c r="B42" s="159"/>
      <c r="C42" s="1652">
        <f>★マスタシート!$AO$149</f>
        <v>0</v>
      </c>
      <c r="D42" s="1653"/>
      <c r="E42" s="1653"/>
      <c r="F42" s="1653"/>
      <c r="G42" s="1653"/>
      <c r="H42" s="1653"/>
      <c r="I42" s="1653"/>
      <c r="J42" s="1653"/>
      <c r="K42" s="1653"/>
      <c r="L42" s="1653"/>
      <c r="M42" s="1653"/>
      <c r="N42" s="1653"/>
      <c r="O42" s="1653"/>
      <c r="P42" s="1653"/>
      <c r="Q42" s="1653"/>
      <c r="R42" s="1653"/>
      <c r="S42" s="1653"/>
      <c r="T42" s="1653"/>
      <c r="U42" s="1654"/>
      <c r="V42" s="1655">
        <f>★マスタシート!$BH$149</f>
        <v>0</v>
      </c>
      <c r="W42" s="1656"/>
      <c r="X42" s="1656"/>
      <c r="Y42" s="1669" t="str">
        <f>★マスタシート!$BK$149</f>
        <v/>
      </c>
      <c r="Z42" s="1670"/>
      <c r="AA42" s="1671" t="str">
        <f>★マスタシート!$BM$149</f>
        <v/>
      </c>
      <c r="AB42" s="1671"/>
      <c r="AC42" s="1639">
        <f>★マスタシート!$BO$149</f>
        <v>0</v>
      </c>
      <c r="AD42" s="1640"/>
      <c r="AE42" s="1640"/>
      <c r="AF42" s="1640"/>
      <c r="AG42" s="1672"/>
      <c r="AH42" s="1626" t="str">
        <f>★マスタシート!$BT$149</f>
        <v/>
      </c>
      <c r="AI42" s="1626"/>
      <c r="AJ42" s="1639">
        <f>★マスタシート!$BV$149</f>
        <v>0</v>
      </c>
      <c r="AK42" s="1640"/>
      <c r="AL42" s="1640"/>
      <c r="AM42" s="1640"/>
      <c r="AN42" s="1641"/>
      <c r="AO42" s="141"/>
      <c r="AP42" s="121"/>
      <c r="AQ42" s="122"/>
      <c r="AR42" s="122"/>
      <c r="AS42" s="122"/>
      <c r="AT42" s="122"/>
      <c r="AU42" s="122"/>
      <c r="AV42" s="122"/>
      <c r="AW42" s="122"/>
      <c r="AX42" s="122"/>
      <c r="AY42" s="123"/>
    </row>
    <row r="43" spans="1:51" s="124" customFormat="1" ht="16.5" customHeight="1">
      <c r="A43" s="116"/>
      <c r="B43" s="159"/>
      <c r="C43" s="1652">
        <f>★マスタシート!$AO$150</f>
        <v>0</v>
      </c>
      <c r="D43" s="1653"/>
      <c r="E43" s="1653"/>
      <c r="F43" s="1653"/>
      <c r="G43" s="1653"/>
      <c r="H43" s="1653"/>
      <c r="I43" s="1653"/>
      <c r="J43" s="1653"/>
      <c r="K43" s="1653"/>
      <c r="L43" s="1653"/>
      <c r="M43" s="1653"/>
      <c r="N43" s="1653"/>
      <c r="O43" s="1653"/>
      <c r="P43" s="1653"/>
      <c r="Q43" s="1653"/>
      <c r="R43" s="1653"/>
      <c r="S43" s="1653"/>
      <c r="T43" s="1653"/>
      <c r="U43" s="1654"/>
      <c r="V43" s="1655">
        <f>★マスタシート!$BH$150</f>
        <v>0</v>
      </c>
      <c r="W43" s="1656"/>
      <c r="X43" s="1656"/>
      <c r="Y43" s="1669" t="str">
        <f>★マスタシート!$BK$150</f>
        <v/>
      </c>
      <c r="Z43" s="1670"/>
      <c r="AA43" s="1671" t="str">
        <f>★マスタシート!$BM$150</f>
        <v/>
      </c>
      <c r="AB43" s="1671"/>
      <c r="AC43" s="1639">
        <f>★マスタシート!$BO$150</f>
        <v>0</v>
      </c>
      <c r="AD43" s="1640"/>
      <c r="AE43" s="1640"/>
      <c r="AF43" s="1640"/>
      <c r="AG43" s="1672"/>
      <c r="AH43" s="1626" t="str">
        <f>★マスタシート!$BT$150</f>
        <v/>
      </c>
      <c r="AI43" s="1626"/>
      <c r="AJ43" s="1639">
        <f>★マスタシート!$BV$150</f>
        <v>0</v>
      </c>
      <c r="AK43" s="1640"/>
      <c r="AL43" s="1640"/>
      <c r="AM43" s="1640"/>
      <c r="AN43" s="1641"/>
      <c r="AO43" s="141"/>
      <c r="AP43" s="121"/>
      <c r="AQ43" s="122"/>
      <c r="AR43" s="122"/>
      <c r="AS43" s="122"/>
      <c r="AT43" s="122"/>
      <c r="AU43" s="122"/>
      <c r="AV43" s="122"/>
      <c r="AW43" s="122"/>
      <c r="AX43" s="122"/>
      <c r="AY43" s="123"/>
    </row>
    <row r="44" spans="1:51" s="124" customFormat="1" ht="16.5" customHeight="1">
      <c r="A44" s="116"/>
      <c r="B44" s="159"/>
      <c r="C44" s="1652">
        <f>★マスタシート!$AO$151</f>
        <v>0</v>
      </c>
      <c r="D44" s="1653"/>
      <c r="E44" s="1653"/>
      <c r="F44" s="1653"/>
      <c r="G44" s="1653"/>
      <c r="H44" s="1653"/>
      <c r="I44" s="1653"/>
      <c r="J44" s="1653"/>
      <c r="K44" s="1653"/>
      <c r="L44" s="1653"/>
      <c r="M44" s="1653"/>
      <c r="N44" s="1653"/>
      <c r="O44" s="1653"/>
      <c r="P44" s="1653"/>
      <c r="Q44" s="1653"/>
      <c r="R44" s="1653"/>
      <c r="S44" s="1653"/>
      <c r="T44" s="1653"/>
      <c r="U44" s="1654"/>
      <c r="V44" s="1655">
        <f>★マスタシート!$BH$151</f>
        <v>0</v>
      </c>
      <c r="W44" s="1656"/>
      <c r="X44" s="1656"/>
      <c r="Y44" s="1669" t="str">
        <f>★マスタシート!$BK$151</f>
        <v/>
      </c>
      <c r="Z44" s="1670"/>
      <c r="AA44" s="1671" t="str">
        <f>★マスタシート!$BM$151</f>
        <v/>
      </c>
      <c r="AB44" s="1671"/>
      <c r="AC44" s="1639">
        <f>★マスタシート!$BO$151</f>
        <v>0</v>
      </c>
      <c r="AD44" s="1640"/>
      <c r="AE44" s="1640"/>
      <c r="AF44" s="1640"/>
      <c r="AG44" s="1672"/>
      <c r="AH44" s="1626" t="str">
        <f>★マスタシート!$BT$151</f>
        <v/>
      </c>
      <c r="AI44" s="1626"/>
      <c r="AJ44" s="1639">
        <f>★マスタシート!$BV$151</f>
        <v>0</v>
      </c>
      <c r="AK44" s="1640"/>
      <c r="AL44" s="1640"/>
      <c r="AM44" s="1640"/>
      <c r="AN44" s="1641"/>
      <c r="AO44" s="141"/>
      <c r="AP44" s="121"/>
      <c r="AQ44" s="122"/>
      <c r="AR44" s="122"/>
      <c r="AS44" s="122"/>
      <c r="AT44" s="122"/>
      <c r="AU44" s="122"/>
      <c r="AV44" s="122"/>
      <c r="AW44" s="122"/>
      <c r="AX44" s="122"/>
      <c r="AY44" s="123"/>
    </row>
    <row r="45" spans="1:51" s="124" customFormat="1" ht="16.5" customHeight="1">
      <c r="A45" s="116"/>
      <c r="B45" s="159"/>
      <c r="C45" s="1652">
        <f>★マスタシート!$AO$152</f>
        <v>0</v>
      </c>
      <c r="D45" s="1653"/>
      <c r="E45" s="1653"/>
      <c r="F45" s="1653"/>
      <c r="G45" s="1653"/>
      <c r="H45" s="1653"/>
      <c r="I45" s="1653"/>
      <c r="J45" s="1653"/>
      <c r="K45" s="1653"/>
      <c r="L45" s="1653"/>
      <c r="M45" s="1653"/>
      <c r="N45" s="1653"/>
      <c r="O45" s="1653"/>
      <c r="P45" s="1653"/>
      <c r="Q45" s="1653"/>
      <c r="R45" s="1653"/>
      <c r="S45" s="1653"/>
      <c r="T45" s="1653"/>
      <c r="U45" s="1654"/>
      <c r="V45" s="1655">
        <f>★マスタシート!$BH$152</f>
        <v>0</v>
      </c>
      <c r="W45" s="1656"/>
      <c r="X45" s="1656"/>
      <c r="Y45" s="1669" t="str">
        <f>★マスタシート!$BK$152</f>
        <v/>
      </c>
      <c r="Z45" s="1670"/>
      <c r="AA45" s="1671" t="str">
        <f>★マスタシート!$BM$152</f>
        <v/>
      </c>
      <c r="AB45" s="1671"/>
      <c r="AC45" s="1639">
        <f>★マスタシート!$BO$152</f>
        <v>0</v>
      </c>
      <c r="AD45" s="1640"/>
      <c r="AE45" s="1640"/>
      <c r="AF45" s="1640"/>
      <c r="AG45" s="1672"/>
      <c r="AH45" s="1626" t="str">
        <f>★マスタシート!$BT$152</f>
        <v/>
      </c>
      <c r="AI45" s="1626"/>
      <c r="AJ45" s="1639">
        <f>★マスタシート!$BV$152</f>
        <v>0</v>
      </c>
      <c r="AK45" s="1640"/>
      <c r="AL45" s="1640"/>
      <c r="AM45" s="1640"/>
      <c r="AN45" s="1641"/>
      <c r="AO45" s="141"/>
      <c r="AP45" s="121"/>
      <c r="AQ45" s="122"/>
      <c r="AR45" s="122"/>
      <c r="AS45" s="122"/>
      <c r="AT45" s="122"/>
      <c r="AU45" s="122"/>
      <c r="AV45" s="122"/>
      <c r="AW45" s="122"/>
      <c r="AX45" s="122"/>
      <c r="AY45" s="123"/>
    </row>
    <row r="46" spans="1:51" s="124" customFormat="1" ht="16.5" customHeight="1">
      <c r="A46" s="116"/>
      <c r="B46" s="159"/>
      <c r="C46" s="1642">
        <f>★マスタシート!$AO$153</f>
        <v>0</v>
      </c>
      <c r="D46" s="1643"/>
      <c r="E46" s="1643"/>
      <c r="F46" s="1643"/>
      <c r="G46" s="1643"/>
      <c r="H46" s="1643"/>
      <c r="I46" s="1643"/>
      <c r="J46" s="1643"/>
      <c r="K46" s="1643"/>
      <c r="L46" s="1643"/>
      <c r="M46" s="1643"/>
      <c r="N46" s="1643"/>
      <c r="O46" s="1643"/>
      <c r="P46" s="1643"/>
      <c r="Q46" s="1643"/>
      <c r="R46" s="1643"/>
      <c r="S46" s="1643"/>
      <c r="T46" s="1643"/>
      <c r="U46" s="1644"/>
      <c r="V46" s="1645">
        <f>★マスタシート!$BH$153</f>
        <v>0</v>
      </c>
      <c r="W46" s="1646"/>
      <c r="X46" s="1646"/>
      <c r="Y46" s="1647" t="str">
        <f>★マスタシート!$BK$153</f>
        <v/>
      </c>
      <c r="Z46" s="1648"/>
      <c r="AA46" s="1649" t="str">
        <f>★マスタシート!$BM$153</f>
        <v/>
      </c>
      <c r="AB46" s="1649"/>
      <c r="AC46" s="1633">
        <f>★マスタシート!$BO$153</f>
        <v>0</v>
      </c>
      <c r="AD46" s="1634"/>
      <c r="AE46" s="1634"/>
      <c r="AF46" s="1634"/>
      <c r="AG46" s="1635"/>
      <c r="AH46" s="1650" t="str">
        <f>★マスタシート!$BT$153</f>
        <v/>
      </c>
      <c r="AI46" s="1650"/>
      <c r="AJ46" s="1633">
        <f>★マスタシート!$BV$153</f>
        <v>0</v>
      </c>
      <c r="AK46" s="1634"/>
      <c r="AL46" s="1634"/>
      <c r="AM46" s="1634"/>
      <c r="AN46" s="1651"/>
      <c r="AO46" s="141"/>
      <c r="AP46" s="121"/>
      <c r="AQ46" s="122"/>
      <c r="AR46" s="122"/>
      <c r="AS46" s="122"/>
      <c r="AT46" s="122"/>
      <c r="AU46" s="122"/>
      <c r="AV46" s="122"/>
      <c r="AW46" s="122"/>
      <c r="AX46" s="122"/>
      <c r="AY46" s="123"/>
    </row>
    <row r="47" spans="1:51" s="124" customFormat="1" ht="16.5" customHeight="1">
      <c r="A47" s="116"/>
      <c r="B47" s="159"/>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5"/>
      <c r="AO47" s="141"/>
      <c r="AP47" s="121"/>
      <c r="AQ47" s="122"/>
      <c r="AR47" s="122"/>
      <c r="AS47" s="122"/>
      <c r="AT47" s="122"/>
      <c r="AU47" s="122"/>
      <c r="AV47" s="122"/>
      <c r="AW47" s="122"/>
      <c r="AX47" s="122"/>
      <c r="AY47" s="123"/>
    </row>
    <row r="48" spans="1:51" s="124" customFormat="1" ht="22.5" customHeight="1">
      <c r="A48" s="116"/>
      <c r="B48" s="117"/>
      <c r="C48" s="1584" t="s">
        <v>121</v>
      </c>
      <c r="D48" s="1586"/>
      <c r="E48" s="1586"/>
      <c r="F48" s="1586"/>
      <c r="G48" s="1586"/>
      <c r="H48" s="1586"/>
      <c r="I48" s="1586"/>
      <c r="J48" s="1586"/>
      <c r="K48" s="1586"/>
      <c r="L48" s="1586"/>
      <c r="M48" s="1586"/>
      <c r="N48" s="1586"/>
      <c r="O48" s="1586"/>
      <c r="P48" s="1586"/>
      <c r="Q48" s="1586"/>
      <c r="R48" s="1586"/>
      <c r="S48" s="1586"/>
      <c r="T48" s="1586"/>
      <c r="U48" s="1586"/>
      <c r="V48" s="1674"/>
      <c r="W48" s="1673" t="s">
        <v>509</v>
      </c>
      <c r="X48" s="1586"/>
      <c r="Y48" s="1586"/>
      <c r="Z48" s="1586"/>
      <c r="AA48" s="1586"/>
      <c r="AB48" s="1674"/>
      <c r="AC48" s="1673" t="s">
        <v>510</v>
      </c>
      <c r="AD48" s="1586"/>
      <c r="AE48" s="1674"/>
      <c r="AF48" s="1586" t="s">
        <v>505</v>
      </c>
      <c r="AG48" s="1586"/>
      <c r="AH48" s="1586"/>
      <c r="AI48" s="1586"/>
      <c r="AJ48" s="1586"/>
      <c r="AK48" s="1586"/>
      <c r="AL48" s="1586"/>
      <c r="AM48" s="1586"/>
      <c r="AN48" s="1587"/>
      <c r="AO48" s="120"/>
      <c r="AP48" s="121"/>
      <c r="AQ48" s="122"/>
      <c r="AR48" s="122"/>
      <c r="AS48" s="122"/>
      <c r="AT48" s="122"/>
      <c r="AU48" s="122"/>
      <c r="AV48" s="122"/>
      <c r="AW48" s="122"/>
      <c r="AX48" s="122"/>
      <c r="AY48" s="123"/>
    </row>
    <row r="49" spans="1:56" s="124" customFormat="1" ht="16.5" customHeight="1">
      <c r="A49" s="116"/>
      <c r="B49" s="117"/>
      <c r="C49" s="373"/>
      <c r="D49" s="374"/>
      <c r="E49" s="374" t="str">
        <f>★マスタシート!$BF$46</f>
        <v>αZX-Sタイプ主装置 及び パッケージ 一式</v>
      </c>
      <c r="F49" s="374"/>
      <c r="G49" s="374"/>
      <c r="H49" s="374"/>
      <c r="I49" s="374"/>
      <c r="J49" s="374"/>
      <c r="K49" s="375"/>
      <c r="L49" s="375"/>
      <c r="M49" s="376"/>
      <c r="N49" s="377"/>
      <c r="O49" s="377"/>
      <c r="P49" s="378"/>
      <c r="Q49" s="378"/>
      <c r="R49" s="378"/>
      <c r="S49" s="378"/>
      <c r="T49" s="378"/>
      <c r="U49" s="393"/>
      <c r="V49" s="394"/>
      <c r="W49" s="1676">
        <f>★マスタシート!$BF$49</f>
        <v>919300</v>
      </c>
      <c r="X49" s="1588"/>
      <c r="Y49" s="1588"/>
      <c r="Z49" s="1588"/>
      <c r="AA49" s="1588"/>
      <c r="AB49" s="394"/>
      <c r="AC49" s="1677" t="s">
        <v>968</v>
      </c>
      <c r="AD49" s="1678"/>
      <c r="AE49" s="1679"/>
      <c r="AF49" s="1676">
        <f>★マスタシート!$BF$49</f>
        <v>919300</v>
      </c>
      <c r="AG49" s="1588"/>
      <c r="AH49" s="1588"/>
      <c r="AI49" s="1588"/>
      <c r="AJ49" s="1588"/>
      <c r="AK49" s="1588"/>
      <c r="AL49" s="377"/>
      <c r="AM49" s="375"/>
      <c r="AN49" s="380"/>
      <c r="AO49" s="120"/>
      <c r="AP49" s="121"/>
      <c r="AQ49" s="122"/>
      <c r="AR49" s="122"/>
      <c r="AS49" s="122"/>
      <c r="AT49" s="122"/>
      <c r="AU49" s="122"/>
      <c r="AV49" s="122"/>
      <c r="AW49" s="122"/>
      <c r="AX49" s="122"/>
      <c r="AY49" s="123"/>
    </row>
    <row r="50" spans="1:56" s="124" customFormat="1" ht="16.5" customHeight="1">
      <c r="A50" s="116"/>
      <c r="B50" s="117"/>
      <c r="C50" s="144"/>
      <c r="D50" s="145"/>
      <c r="E50" s="145"/>
      <c r="F50" s="145"/>
      <c r="G50" s="145"/>
      <c r="H50" s="145"/>
      <c r="I50" s="145"/>
      <c r="J50" s="145"/>
      <c r="K50" s="382"/>
      <c r="L50" s="382"/>
      <c r="M50" s="146"/>
      <c r="N50" s="147"/>
      <c r="O50" s="147"/>
      <c r="P50" s="148"/>
      <c r="Q50" s="148"/>
      <c r="R50" s="148"/>
      <c r="S50" s="148"/>
      <c r="T50" s="148"/>
      <c r="U50" s="148"/>
      <c r="V50" s="173"/>
      <c r="W50" s="1675"/>
      <c r="X50" s="1589"/>
      <c r="Y50" s="1589"/>
      <c r="Z50" s="1589"/>
      <c r="AA50" s="1589"/>
      <c r="AB50" s="173"/>
      <c r="AC50" s="1680"/>
      <c r="AD50" s="1681"/>
      <c r="AE50" s="1682"/>
      <c r="AF50" s="1675"/>
      <c r="AG50" s="1589"/>
      <c r="AH50" s="1589"/>
      <c r="AI50" s="1589"/>
      <c r="AJ50" s="1589"/>
      <c r="AK50" s="1589"/>
      <c r="AL50" s="147"/>
      <c r="AM50" s="382"/>
      <c r="AN50" s="149"/>
      <c r="AO50" s="120"/>
      <c r="AP50" s="121"/>
      <c r="AQ50" s="122"/>
      <c r="AR50" s="122"/>
      <c r="AS50" s="122"/>
      <c r="AT50" s="122"/>
      <c r="AU50" s="122"/>
      <c r="AV50" s="122"/>
      <c r="AW50" s="122"/>
      <c r="AX50" s="122"/>
      <c r="AY50" s="123"/>
    </row>
    <row r="51" spans="1:56" s="124" customFormat="1" ht="16.5" customHeight="1">
      <c r="A51" s="116"/>
      <c r="B51" s="117"/>
      <c r="C51" s="144"/>
      <c r="D51" s="145"/>
      <c r="E51" s="145"/>
      <c r="F51" s="145"/>
      <c r="G51" s="145"/>
      <c r="H51" s="145"/>
      <c r="I51" s="145"/>
      <c r="J51" s="145"/>
      <c r="K51" s="145"/>
      <c r="L51" s="145"/>
      <c r="M51" s="146"/>
      <c r="N51" s="147"/>
      <c r="O51" s="147"/>
      <c r="P51" s="148"/>
      <c r="Q51" s="148"/>
      <c r="R51" s="148"/>
      <c r="S51" s="148"/>
      <c r="T51" s="148"/>
      <c r="U51" s="148"/>
      <c r="V51" s="173"/>
      <c r="W51" s="1675"/>
      <c r="X51" s="1589"/>
      <c r="Y51" s="1589"/>
      <c r="Z51" s="1589"/>
      <c r="AA51" s="1589"/>
      <c r="AB51" s="173"/>
      <c r="AC51" s="1680"/>
      <c r="AD51" s="1681"/>
      <c r="AE51" s="1682"/>
      <c r="AF51" s="1675"/>
      <c r="AG51" s="1589"/>
      <c r="AH51" s="1589"/>
      <c r="AI51" s="1589"/>
      <c r="AJ51" s="1589"/>
      <c r="AK51" s="1589"/>
      <c r="AL51" s="147"/>
      <c r="AM51" s="150"/>
      <c r="AN51" s="149"/>
      <c r="AO51" s="120"/>
      <c r="AP51" s="121"/>
      <c r="AQ51" s="122"/>
      <c r="AR51" s="122"/>
      <c r="AS51" s="122"/>
      <c r="AT51" s="122"/>
      <c r="AU51" s="122"/>
      <c r="AV51" s="122"/>
      <c r="AW51" s="122"/>
      <c r="AX51" s="122"/>
      <c r="AY51" s="123"/>
    </row>
    <row r="52" spans="1:56" s="124" customFormat="1" ht="16.5" customHeight="1">
      <c r="A52" s="116"/>
      <c r="B52" s="117"/>
      <c r="C52" s="144"/>
      <c r="D52" s="145"/>
      <c r="E52" s="145"/>
      <c r="F52" s="145"/>
      <c r="G52" s="145"/>
      <c r="H52" s="145"/>
      <c r="I52" s="145"/>
      <c r="J52" s="145"/>
      <c r="K52" s="382"/>
      <c r="L52" s="382"/>
      <c r="M52" s="383"/>
      <c r="N52" s="147"/>
      <c r="O52" s="147"/>
      <c r="P52" s="148"/>
      <c r="Q52" s="148"/>
      <c r="R52" s="148"/>
      <c r="S52" s="148"/>
      <c r="T52" s="148"/>
      <c r="U52" s="148"/>
      <c r="V52" s="173"/>
      <c r="W52" s="1675"/>
      <c r="X52" s="1589"/>
      <c r="Y52" s="1589"/>
      <c r="Z52" s="1589"/>
      <c r="AA52" s="1589"/>
      <c r="AB52" s="173"/>
      <c r="AC52" s="1680"/>
      <c r="AD52" s="1681"/>
      <c r="AE52" s="1682"/>
      <c r="AF52" s="1675">
        <v>0</v>
      </c>
      <c r="AG52" s="1589"/>
      <c r="AH52" s="1589"/>
      <c r="AI52" s="1589"/>
      <c r="AJ52" s="1589"/>
      <c r="AK52" s="1589"/>
      <c r="AL52" s="147"/>
      <c r="AM52" s="382"/>
      <c r="AN52" s="149"/>
      <c r="AO52" s="120"/>
      <c r="AP52" s="121"/>
      <c r="AQ52" s="122"/>
      <c r="AR52" s="122"/>
      <c r="AS52" s="122"/>
      <c r="AT52" s="122"/>
      <c r="AU52" s="122"/>
      <c r="AV52" s="122"/>
      <c r="AW52" s="122"/>
      <c r="AX52" s="122"/>
      <c r="AY52" s="123"/>
    </row>
    <row r="53" spans="1:56" s="124" customFormat="1" ht="16.5" customHeight="1">
      <c r="A53" s="116"/>
      <c r="B53" s="117"/>
      <c r="C53" s="395"/>
      <c r="D53" s="396"/>
      <c r="E53" s="561" t="s">
        <v>539</v>
      </c>
      <c r="F53" s="561"/>
      <c r="G53" s="396"/>
      <c r="H53" s="396"/>
      <c r="I53" s="396"/>
      <c r="J53" s="396"/>
      <c r="K53" s="397"/>
      <c r="L53" s="397"/>
      <c r="M53" s="398"/>
      <c r="N53" s="399"/>
      <c r="O53" s="399"/>
      <c r="P53" s="400"/>
      <c r="Q53" s="400"/>
      <c r="R53" s="400"/>
      <c r="S53" s="400"/>
      <c r="T53" s="400"/>
      <c r="U53" s="400"/>
      <c r="V53" s="401"/>
      <c r="W53" s="1724"/>
      <c r="X53" s="1725"/>
      <c r="Y53" s="1725"/>
      <c r="Z53" s="1725"/>
      <c r="AA53" s="1725"/>
      <c r="AB53" s="401"/>
      <c r="AC53" s="1726"/>
      <c r="AD53" s="1727"/>
      <c r="AE53" s="1728"/>
      <c r="AF53" s="1725">
        <v>-169660</v>
      </c>
      <c r="AG53" s="1725"/>
      <c r="AH53" s="1725"/>
      <c r="AI53" s="1725"/>
      <c r="AJ53" s="1725"/>
      <c r="AK53" s="1725"/>
      <c r="AL53" s="399"/>
      <c r="AM53" s="397"/>
      <c r="AN53" s="402"/>
      <c r="AO53" s="120"/>
      <c r="AP53" s="121"/>
      <c r="AQ53" s="122"/>
      <c r="AR53" s="122"/>
      <c r="AS53" s="122"/>
      <c r="AT53" s="122"/>
      <c r="AU53" s="122"/>
      <c r="AV53" s="122"/>
      <c r="AW53" s="122"/>
      <c r="AX53" s="122"/>
      <c r="AY53" s="123"/>
    </row>
    <row r="54" spans="1:56" s="124" customFormat="1" ht="21" customHeight="1">
      <c r="A54" s="116"/>
      <c r="B54" s="117"/>
      <c r="C54" s="1688" t="s">
        <v>511</v>
      </c>
      <c r="D54" s="1689"/>
      <c r="E54" s="1689"/>
      <c r="F54" s="1689"/>
      <c r="G54" s="1689"/>
      <c r="H54" s="1689"/>
      <c r="I54" s="1689"/>
      <c r="J54" s="1689"/>
      <c r="K54" s="1689"/>
      <c r="L54" s="1689"/>
      <c r="M54" s="1689"/>
      <c r="N54" s="1689"/>
      <c r="O54" s="1689"/>
      <c r="P54" s="1689"/>
      <c r="Q54" s="1689"/>
      <c r="R54" s="1689"/>
      <c r="S54" s="1689"/>
      <c r="T54" s="1689"/>
      <c r="U54" s="1689"/>
      <c r="V54" s="845"/>
      <c r="W54" s="845"/>
      <c r="X54" s="845"/>
      <c r="Y54" s="845"/>
      <c r="Z54" s="845"/>
      <c r="AA54" s="845"/>
      <c r="AB54" s="845"/>
      <c r="AC54" s="845"/>
      <c r="AD54" s="845"/>
      <c r="AE54" s="845"/>
      <c r="AF54" s="1690">
        <f>AF49+AF52+AF53</f>
        <v>749640</v>
      </c>
      <c r="AG54" s="1690"/>
      <c r="AH54" s="1690"/>
      <c r="AI54" s="1690"/>
      <c r="AJ54" s="1690"/>
      <c r="AK54" s="1690"/>
      <c r="AL54" s="846"/>
      <c r="AM54" s="845"/>
      <c r="AN54" s="847"/>
      <c r="AO54" s="120"/>
      <c r="AP54" s="121"/>
      <c r="AQ54" s="122"/>
      <c r="AR54" s="122"/>
      <c r="AS54" s="122"/>
      <c r="AT54" s="122"/>
      <c r="AU54" s="122"/>
      <c r="AV54" s="122"/>
      <c r="AW54" s="122"/>
      <c r="AX54" s="122"/>
      <c r="AY54" s="123"/>
    </row>
    <row r="55" spans="1:56" s="124" customFormat="1" ht="17.25" hidden="1" customHeight="1">
      <c r="A55" s="116"/>
      <c r="B55" s="117"/>
      <c r="C55" s="144"/>
      <c r="D55" s="145"/>
      <c r="E55" s="145"/>
      <c r="F55" s="145"/>
      <c r="G55" s="145"/>
      <c r="H55" s="145"/>
      <c r="I55" s="145"/>
      <c r="J55" s="145"/>
      <c r="K55" s="145"/>
      <c r="L55" s="145"/>
      <c r="M55" s="146"/>
      <c r="N55" s="147"/>
      <c r="O55" s="147"/>
      <c r="P55" s="148"/>
      <c r="Q55" s="148"/>
      <c r="R55" s="148"/>
      <c r="S55" s="148"/>
      <c r="T55" s="148"/>
      <c r="U55" s="148"/>
      <c r="V55" s="173"/>
      <c r="W55" s="1675"/>
      <c r="X55" s="1589"/>
      <c r="Y55" s="1589"/>
      <c r="Z55" s="1589"/>
      <c r="AA55" s="1589"/>
      <c r="AB55" s="173"/>
      <c r="AC55" s="1680"/>
      <c r="AD55" s="1681"/>
      <c r="AE55" s="1682"/>
      <c r="AF55" s="1589">
        <v>0</v>
      </c>
      <c r="AG55" s="1589"/>
      <c r="AH55" s="1589"/>
      <c r="AI55" s="1589"/>
      <c r="AJ55" s="1589"/>
      <c r="AK55" s="1589"/>
      <c r="AL55" s="147"/>
      <c r="AM55" s="150"/>
      <c r="AN55" s="149"/>
      <c r="AO55" s="120"/>
      <c r="AP55" s="121"/>
      <c r="AQ55" s="122"/>
      <c r="AR55" s="122"/>
      <c r="AS55" s="122"/>
      <c r="AT55" s="122"/>
      <c r="AU55" s="122"/>
      <c r="AV55" s="122"/>
      <c r="AW55" s="122"/>
      <c r="AX55" s="122"/>
      <c r="AY55" s="123"/>
    </row>
    <row r="56" spans="1:56" s="124" customFormat="1" ht="17.25" customHeight="1">
      <c r="A56" s="116"/>
      <c r="B56" s="117"/>
      <c r="C56" s="180"/>
      <c r="D56" s="181"/>
      <c r="E56" s="181" t="s">
        <v>541</v>
      </c>
      <c r="F56" s="181"/>
      <c r="G56" s="181"/>
      <c r="H56" s="181"/>
      <c r="I56" s="181"/>
      <c r="J56" s="181"/>
      <c r="K56" s="181"/>
      <c r="L56" s="181"/>
      <c r="M56" s="182"/>
      <c r="N56" s="152"/>
      <c r="O56" s="152"/>
      <c r="P56" s="119"/>
      <c r="Q56" s="119"/>
      <c r="R56" s="119"/>
      <c r="S56" s="119"/>
      <c r="T56" s="119"/>
      <c r="U56" s="119"/>
      <c r="V56" s="183"/>
      <c r="W56" s="1683"/>
      <c r="X56" s="1609"/>
      <c r="Y56" s="1609"/>
      <c r="Z56" s="1609"/>
      <c r="AA56" s="1609"/>
      <c r="AB56" s="183"/>
      <c r="AC56" s="1684"/>
      <c r="AD56" s="1685"/>
      <c r="AE56" s="1686"/>
      <c r="AF56" s="1609">
        <f>★マスタシート!$BF$52</f>
        <v>85900</v>
      </c>
      <c r="AG56" s="1609"/>
      <c r="AH56" s="1609"/>
      <c r="AI56" s="1609"/>
      <c r="AJ56" s="1609"/>
      <c r="AK56" s="1609"/>
      <c r="AL56" s="152"/>
      <c r="AM56" s="184"/>
      <c r="AN56" s="185"/>
      <c r="AO56" s="120"/>
      <c r="AP56" s="121"/>
      <c r="AQ56" s="122"/>
      <c r="AR56" s="122"/>
      <c r="AS56" s="122"/>
      <c r="AT56" s="122"/>
      <c r="AU56" s="122"/>
      <c r="AV56" s="122"/>
      <c r="AW56" s="122"/>
      <c r="AX56" s="122"/>
      <c r="AY56" s="123"/>
    </row>
    <row r="57" spans="1:56" s="124" customFormat="1" ht="21" customHeight="1">
      <c r="A57" s="116"/>
      <c r="B57" s="117"/>
      <c r="C57" s="1606" t="s">
        <v>512</v>
      </c>
      <c r="D57" s="1607"/>
      <c r="E57" s="1607"/>
      <c r="F57" s="1607"/>
      <c r="G57" s="1607"/>
      <c r="H57" s="1607"/>
      <c r="I57" s="1607"/>
      <c r="J57" s="1607"/>
      <c r="K57" s="1607"/>
      <c r="L57" s="1607"/>
      <c r="M57" s="1607"/>
      <c r="N57" s="1607"/>
      <c r="O57" s="1607"/>
      <c r="P57" s="1607"/>
      <c r="Q57" s="1607"/>
      <c r="R57" s="1607"/>
      <c r="S57" s="1607"/>
      <c r="T57" s="1607"/>
      <c r="U57" s="1607"/>
      <c r="V57" s="840"/>
      <c r="W57" s="841"/>
      <c r="X57" s="841"/>
      <c r="Y57" s="841"/>
      <c r="Z57" s="841"/>
      <c r="AA57" s="848"/>
      <c r="AB57" s="848"/>
      <c r="AC57" s="848"/>
      <c r="AD57" s="848"/>
      <c r="AE57" s="848"/>
      <c r="AF57" s="1608">
        <f>AF49+AF52+AF53+AF55+AF56</f>
        <v>835540</v>
      </c>
      <c r="AG57" s="1608"/>
      <c r="AH57" s="1608"/>
      <c r="AI57" s="1608"/>
      <c r="AJ57" s="1608"/>
      <c r="AK57" s="1608"/>
      <c r="AL57" s="1608"/>
      <c r="AM57" s="843"/>
      <c r="AN57" s="844"/>
      <c r="AO57" s="120"/>
      <c r="AP57" s="121"/>
      <c r="AQ57" s="122"/>
      <c r="AR57" s="122"/>
      <c r="AS57" s="122"/>
      <c r="AT57" s="122"/>
      <c r="AU57" s="122"/>
      <c r="AV57" s="122"/>
      <c r="AW57" s="122"/>
      <c r="AX57" s="122"/>
      <c r="AY57" s="123"/>
    </row>
    <row r="58" spans="1:56" s="124" customFormat="1" ht="21" customHeight="1">
      <c r="A58" s="116"/>
      <c r="B58" s="117"/>
      <c r="C58" s="154"/>
      <c r="D58" s="154"/>
      <c r="E58" s="154"/>
      <c r="F58" s="154"/>
      <c r="G58" s="154"/>
      <c r="H58" s="154"/>
      <c r="I58" s="154"/>
      <c r="J58" s="154"/>
      <c r="K58" s="154"/>
      <c r="L58" s="154"/>
      <c r="V58" s="154"/>
      <c r="W58" s="1000"/>
      <c r="X58" s="1001"/>
      <c r="Y58" s="1001" t="str">
        <f>IF(★マスタシート!$AO$66=3,"",TEXT(,"消費税（10％）"))</f>
        <v>消費税(10%)</v>
      </c>
      <c r="Z58" s="1001"/>
      <c r="AA58" s="1001"/>
      <c r="AB58" s="1001"/>
      <c r="AC58" s="1001"/>
      <c r="AD58" s="1001"/>
      <c r="AE58" s="994"/>
      <c r="AF58" s="1687">
        <f>IF(★マスタシート!$AO$66=3,"",ROUNDDOWN(AF57*10/100,0))</f>
        <v>83554</v>
      </c>
      <c r="AG58" s="1605"/>
      <c r="AH58" s="1605"/>
      <c r="AI58" s="1605"/>
      <c r="AJ58" s="1605"/>
      <c r="AK58" s="1605"/>
      <c r="AL58" s="1605"/>
      <c r="AM58" s="995"/>
      <c r="AN58" s="996"/>
      <c r="AO58" s="120"/>
      <c r="AP58" s="121"/>
      <c r="AQ58" s="122"/>
      <c r="AR58" s="122"/>
      <c r="AS58" s="122"/>
      <c r="AT58" s="122"/>
      <c r="AU58" s="122"/>
      <c r="AV58" s="122"/>
      <c r="AW58" s="122"/>
      <c r="AX58" s="122"/>
      <c r="AY58" s="123"/>
    </row>
    <row r="59" spans="1:56" s="124" customFormat="1" ht="21" customHeight="1">
      <c r="A59" s="116"/>
      <c r="B59" s="117"/>
      <c r="C59" s="153"/>
      <c r="D59" s="153"/>
      <c r="E59" s="153"/>
      <c r="F59" s="153"/>
      <c r="G59" s="153"/>
      <c r="H59" s="153"/>
      <c r="I59" s="153"/>
      <c r="J59" s="153"/>
      <c r="K59" s="153"/>
      <c r="L59" s="153"/>
      <c r="V59" s="153"/>
      <c r="W59" s="1004"/>
      <c r="X59" s="1005"/>
      <c r="Y59" s="1005" t="str">
        <f>IF(★マスタシート!$AO$66=3,"","合　 計 （税込）")</f>
        <v>合　 計 （税込）</v>
      </c>
      <c r="Z59" s="1005"/>
      <c r="AA59" s="1005"/>
      <c r="AB59" s="1005"/>
      <c r="AC59" s="1005"/>
      <c r="AD59" s="1005"/>
      <c r="AE59" s="1006"/>
      <c r="AF59" s="1691">
        <f>IF(★マスタシート!$AO$66=3,"",ROUNDDOWN(AF57*(10+100)/100,0))</f>
        <v>919094</v>
      </c>
      <c r="AG59" s="1692"/>
      <c r="AH59" s="1692"/>
      <c r="AI59" s="1692"/>
      <c r="AJ59" s="1692"/>
      <c r="AK59" s="1692"/>
      <c r="AL59" s="1692"/>
      <c r="AM59" s="1007"/>
      <c r="AN59" s="1008"/>
      <c r="AO59" s="120"/>
      <c r="AP59" s="121"/>
      <c r="AQ59" s="122"/>
      <c r="AR59" s="122"/>
      <c r="AS59" s="122"/>
      <c r="AT59" s="122"/>
      <c r="AU59" s="122"/>
      <c r="AV59" s="122"/>
      <c r="AW59" s="122"/>
      <c r="AX59" s="122"/>
      <c r="AY59" s="123"/>
    </row>
    <row r="60" spans="1:56" s="124" customFormat="1" ht="6.75" customHeight="1">
      <c r="A60" s="116"/>
      <c r="B60" s="117"/>
      <c r="C60" s="153"/>
      <c r="D60" s="153"/>
      <c r="E60" s="153"/>
      <c r="F60" s="153"/>
      <c r="G60" s="153"/>
      <c r="H60" s="153"/>
      <c r="I60" s="153"/>
      <c r="J60" s="153"/>
      <c r="K60" s="153"/>
      <c r="L60" s="153"/>
      <c r="M60" s="156"/>
      <c r="N60" s="157"/>
      <c r="O60" s="157"/>
      <c r="P60" s="157"/>
      <c r="Q60" s="157"/>
      <c r="R60" s="157"/>
      <c r="S60" s="157"/>
      <c r="T60" s="157"/>
      <c r="U60" s="157"/>
      <c r="V60" s="157"/>
      <c r="W60" s="157"/>
      <c r="X60" s="157"/>
      <c r="Y60" s="157"/>
      <c r="Z60" s="157"/>
      <c r="AA60" s="157"/>
      <c r="AB60" s="157"/>
      <c r="AC60" s="157"/>
      <c r="AD60" s="157"/>
      <c r="AE60" s="157"/>
      <c r="AF60" s="157"/>
      <c r="AG60" s="157"/>
      <c r="AH60" s="157"/>
      <c r="AI60" s="157"/>
      <c r="AJ60" s="157"/>
      <c r="AK60" s="156"/>
      <c r="AL60" s="156"/>
      <c r="AM60" s="156"/>
      <c r="AN60" s="158"/>
      <c r="AO60" s="120"/>
      <c r="AP60" s="121"/>
      <c r="AQ60" s="122"/>
      <c r="AR60" s="122"/>
      <c r="AS60" s="122"/>
      <c r="AT60" s="122"/>
      <c r="AU60" s="122"/>
      <c r="AV60" s="122"/>
      <c r="AW60" s="122"/>
      <c r="AX60" s="122"/>
      <c r="AY60" s="123"/>
    </row>
    <row r="61" spans="1:56" s="124" customFormat="1" ht="6.75" customHeight="1">
      <c r="A61" s="116"/>
      <c r="B61" s="159"/>
      <c r="C61" s="153"/>
      <c r="D61" s="153"/>
      <c r="E61" s="153"/>
      <c r="F61" s="153"/>
      <c r="G61" s="153"/>
      <c r="H61" s="153"/>
      <c r="I61" s="153"/>
      <c r="J61" s="153"/>
      <c r="K61" s="153"/>
      <c r="L61" s="153"/>
      <c r="M61" s="164"/>
      <c r="N61" s="164"/>
      <c r="O61" s="164"/>
      <c r="P61" s="164"/>
      <c r="Q61" s="164"/>
      <c r="R61" s="164"/>
      <c r="S61" s="164"/>
      <c r="T61" s="164"/>
      <c r="U61" s="164"/>
      <c r="V61" s="164"/>
      <c r="W61" s="164"/>
      <c r="X61" s="164"/>
      <c r="Y61" s="164"/>
      <c r="Z61" s="164"/>
      <c r="AA61" s="164"/>
      <c r="AB61" s="164"/>
      <c r="AC61" s="164"/>
      <c r="AD61" s="164"/>
      <c r="AE61" s="164"/>
      <c r="AF61" s="164"/>
      <c r="AG61" s="164"/>
      <c r="AH61" s="164"/>
      <c r="AI61" s="164"/>
      <c r="AJ61" s="164"/>
      <c r="AK61" s="164"/>
      <c r="AL61" s="164"/>
      <c r="AM61" s="164"/>
      <c r="AN61" s="188"/>
      <c r="AO61" s="141"/>
      <c r="AP61" s="121"/>
      <c r="AQ61" s="122"/>
      <c r="AR61" s="122"/>
      <c r="AS61" s="122"/>
      <c r="AT61" s="122"/>
      <c r="AU61" s="122"/>
      <c r="AV61" s="122"/>
      <c r="AW61" s="122"/>
      <c r="AX61" s="122"/>
      <c r="AY61" s="123"/>
    </row>
    <row r="62" spans="1:56" s="124" customFormat="1" ht="8.25" customHeight="1">
      <c r="A62" s="116"/>
      <c r="B62" s="159"/>
      <c r="C62" s="1663" t="s">
        <v>507</v>
      </c>
      <c r="D62" s="1664"/>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6"/>
      <c r="AO62" s="141"/>
      <c r="AP62" s="121"/>
      <c r="AQ62" s="122"/>
      <c r="AR62" s="122"/>
      <c r="AS62" s="122"/>
      <c r="AT62" s="122"/>
      <c r="AU62" s="122"/>
      <c r="AV62" s="122"/>
      <c r="AW62" s="122"/>
      <c r="AX62" s="122"/>
      <c r="AY62" s="122"/>
      <c r="AZ62" s="122"/>
      <c r="BA62" s="122"/>
      <c r="BB62" s="122"/>
      <c r="BC62" s="122"/>
      <c r="BD62" s="122"/>
    </row>
    <row r="63" spans="1:56" s="124" customFormat="1">
      <c r="A63" s="116"/>
      <c r="B63" s="159"/>
      <c r="C63" s="1665"/>
      <c r="D63" s="1666"/>
      <c r="E63" s="167"/>
      <c r="F63" s="167" t="str">
        <f>★マスタシート!$D$56</f>
        <v>◇  メンテナンスリースには保守サービスがセットされていますので、基本的に故障修理費は無料となります。</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8"/>
      <c r="AO63" s="141"/>
      <c r="AP63" s="121"/>
      <c r="AQ63" s="122"/>
      <c r="AR63" s="122"/>
      <c r="AS63" s="122"/>
      <c r="AT63" s="122"/>
      <c r="AU63" s="122"/>
      <c r="AV63" s="122"/>
      <c r="AW63" s="122"/>
      <c r="AX63" s="122"/>
      <c r="AY63" s="122"/>
      <c r="AZ63" s="122"/>
      <c r="BA63" s="122"/>
      <c r="BB63" s="122"/>
      <c r="BC63" s="122"/>
      <c r="BD63" s="122"/>
    </row>
    <row r="64" spans="1:56" s="124" customFormat="1">
      <c r="A64" s="116"/>
      <c r="B64" s="159"/>
      <c r="C64" s="1665"/>
      <c r="D64" s="1666"/>
      <c r="E64" s="167"/>
      <c r="F64" s="167" t="str">
        <f>★マスタシート!$D$57</f>
        <v>◇  見積金額には回線やネットワーク商品の月々の使用料は含まれておりません。</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8"/>
      <c r="AO64" s="141"/>
      <c r="AP64" s="121"/>
      <c r="AQ64" s="122"/>
      <c r="AR64" s="122"/>
      <c r="AS64" s="122"/>
      <c r="AT64" s="122"/>
      <c r="AU64" s="122"/>
      <c r="AV64" s="122"/>
      <c r="AW64" s="122"/>
      <c r="AX64" s="122"/>
      <c r="AY64" s="122"/>
      <c r="AZ64" s="122"/>
      <c r="BA64" s="122"/>
      <c r="BB64" s="122"/>
      <c r="BC64" s="122"/>
      <c r="BD64" s="122"/>
    </row>
    <row r="65" spans="1:256" s="124" customFormat="1">
      <c r="A65" s="116"/>
      <c r="B65" s="159"/>
      <c r="C65" s="1665"/>
      <c r="D65" s="1666"/>
      <c r="E65" s="167"/>
      <c r="F65" s="167" t="str">
        <f>★マスタシート!$D$58</f>
        <v>◇  工事料金は、工事内容により変動する場合がございます。</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9"/>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665"/>
      <c r="D66" s="1666"/>
      <c r="E66" s="167"/>
      <c r="F66" s="167" t="str">
        <f>★マスタシート!$D$59</f>
        <v>◇　ビジネスフォンサポートプラスの長期契約割引の途中解約時には、違約金が発生する場合があります。</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9"/>
      <c r="AO66" s="141"/>
      <c r="AP66" s="121"/>
      <c r="AQ66" s="122"/>
      <c r="AR66" s="122"/>
      <c r="AS66" s="122"/>
      <c r="AT66" s="122"/>
      <c r="AU66" s="122"/>
      <c r="AV66" s="122"/>
      <c r="AW66" s="122"/>
      <c r="AX66" s="122"/>
      <c r="AY66" s="122"/>
      <c r="AZ66" s="122"/>
      <c r="BA66" s="122"/>
      <c r="BB66" s="122"/>
      <c r="BC66" s="122"/>
      <c r="BD66" s="122"/>
    </row>
    <row r="67" spans="1:256" s="124" customFormat="1">
      <c r="A67" s="116"/>
      <c r="B67" s="159"/>
      <c r="C67" s="1665"/>
      <c r="D67" s="1666"/>
      <c r="E67" s="167"/>
      <c r="F67" s="167">
        <f>★マスタシート!$D$60</f>
        <v>0</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9"/>
      <c r="AO67" s="141"/>
      <c r="AP67" s="121"/>
      <c r="AQ67" s="122"/>
      <c r="AR67" s="122"/>
      <c r="AS67" s="122"/>
      <c r="AT67" s="122"/>
      <c r="AU67" s="122"/>
      <c r="AV67" s="122"/>
      <c r="AW67" s="122"/>
      <c r="AX67" s="122"/>
      <c r="AY67" s="122"/>
      <c r="AZ67" s="122"/>
      <c r="BA67" s="122"/>
      <c r="BB67" s="122"/>
      <c r="BC67" s="122"/>
      <c r="BD67" s="122"/>
    </row>
    <row r="68" spans="1:256" s="124" customFormat="1">
      <c r="A68" s="116"/>
      <c r="B68" s="159"/>
      <c r="C68" s="1665"/>
      <c r="D68" s="1666"/>
      <c r="E68" s="167"/>
      <c r="F68" s="167">
        <f>★マスタシート!$D$61</f>
        <v>0</v>
      </c>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9"/>
      <c r="AO68" s="141"/>
      <c r="AP68" s="121"/>
      <c r="AQ68" s="122"/>
      <c r="AR68" s="122"/>
      <c r="AS68" s="122"/>
      <c r="AT68" s="122"/>
      <c r="AU68" s="122"/>
      <c r="AV68" s="122"/>
      <c r="AW68" s="122"/>
      <c r="AX68" s="122"/>
      <c r="AY68" s="122"/>
      <c r="AZ68" s="122"/>
      <c r="BA68" s="122"/>
      <c r="BB68" s="122"/>
      <c r="BC68" s="122"/>
      <c r="BD68" s="122"/>
      <c r="IU68" s="123"/>
      <c r="IV68" s="123"/>
    </row>
    <row r="69" spans="1:256" s="124" customFormat="1">
      <c r="A69" s="116"/>
      <c r="B69" s="159"/>
      <c r="C69" s="1665"/>
      <c r="D69" s="1666"/>
      <c r="E69" s="167"/>
      <c r="F69" s="167">
        <f>★マスタシート!$D$62</f>
        <v>0</v>
      </c>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9"/>
      <c r="AO69" s="141"/>
      <c r="AP69" s="121"/>
      <c r="AQ69" s="122"/>
      <c r="AR69" s="122"/>
      <c r="AS69" s="122"/>
      <c r="AT69" s="122"/>
      <c r="AU69" s="122"/>
      <c r="AV69" s="122"/>
      <c r="AW69" s="122"/>
      <c r="AX69" s="122"/>
      <c r="AY69" s="122"/>
      <c r="AZ69" s="122"/>
      <c r="BA69" s="122"/>
      <c r="BB69" s="122"/>
      <c r="BC69" s="122"/>
      <c r="BD69" s="122"/>
      <c r="IU69" s="123"/>
      <c r="IV69" s="416"/>
    </row>
    <row r="70" spans="1:256" s="124" customFormat="1" ht="9" customHeight="1">
      <c r="A70" s="116"/>
      <c r="B70" s="159"/>
      <c r="C70" s="1667"/>
      <c r="D70" s="1668"/>
      <c r="E70" s="170"/>
      <c r="F70" s="170"/>
      <c r="G70" s="170"/>
      <c r="H70" s="170"/>
      <c r="I70" s="170"/>
      <c r="J70" s="170"/>
      <c r="K70" s="170"/>
      <c r="L70" s="170"/>
      <c r="M70" s="170"/>
      <c r="N70" s="170"/>
      <c r="O70" s="170"/>
      <c r="P70" s="170"/>
      <c r="Q70" s="170"/>
      <c r="R70" s="170"/>
      <c r="S70" s="170"/>
      <c r="T70" s="170"/>
      <c r="U70" s="170"/>
      <c r="V70" s="170"/>
      <c r="W70" s="170"/>
      <c r="X70" s="170"/>
      <c r="Y70" s="170"/>
      <c r="Z70" s="170"/>
      <c r="AA70" s="170"/>
      <c r="AB70" s="170"/>
      <c r="AC70" s="170"/>
      <c r="AD70" s="170"/>
      <c r="AE70" s="170"/>
      <c r="AF70" s="170"/>
      <c r="AG70" s="170"/>
      <c r="AH70" s="170"/>
      <c r="AI70" s="170"/>
      <c r="AJ70" s="170"/>
      <c r="AK70" s="170"/>
      <c r="AL70" s="170"/>
      <c r="AM70" s="170"/>
      <c r="AN70" s="171"/>
      <c r="AO70" s="141"/>
      <c r="AP70" s="121"/>
      <c r="AQ70" s="122"/>
      <c r="AR70" s="122"/>
      <c r="AS70" s="122"/>
      <c r="AT70" s="122"/>
      <c r="AU70" s="122"/>
      <c r="AV70" s="122"/>
      <c r="AW70" s="122"/>
      <c r="AX70" s="122"/>
      <c r="AY70" s="122"/>
      <c r="AZ70" s="122"/>
      <c r="BA70" s="122"/>
      <c r="BB70" s="122"/>
      <c r="BC70" s="122"/>
      <c r="BD70" s="122"/>
      <c r="IU70" s="123"/>
      <c r="IV70" s="123"/>
    </row>
    <row r="71" spans="1:256" s="124" customFormat="1" ht="16.5" customHeight="1">
      <c r="A71" s="116"/>
      <c r="B71" s="159"/>
      <c r="C71" s="187"/>
      <c r="D71" s="187"/>
      <c r="E71" s="167"/>
      <c r="F71" s="167"/>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72"/>
      <c r="AO71" s="141"/>
      <c r="AP71" s="121"/>
      <c r="AQ71" s="122"/>
      <c r="AR71" s="122"/>
      <c r="AS71" s="122"/>
      <c r="AT71" s="122"/>
      <c r="AU71" s="122"/>
      <c r="AV71" s="122"/>
      <c r="AW71" s="122"/>
      <c r="AX71" s="122"/>
      <c r="AY71" s="122"/>
      <c r="AZ71" s="122"/>
      <c r="BA71" s="122"/>
      <c r="BB71" s="122"/>
      <c r="BC71" s="122"/>
      <c r="BD71" s="122"/>
      <c r="IT71" s="131"/>
      <c r="IU71" s="417"/>
      <c r="IV71" s="123"/>
    </row>
    <row r="72" spans="1:256" s="124" customFormat="1" ht="16.5" customHeight="1">
      <c r="A72" s="116"/>
      <c r="B72" s="159"/>
      <c r="C72" s="187"/>
      <c r="D72" s="18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72"/>
      <c r="AO72" s="141"/>
      <c r="AP72" s="121"/>
      <c r="AQ72" s="122"/>
      <c r="AR72" s="122"/>
      <c r="AS72" s="122"/>
      <c r="AT72" s="122"/>
      <c r="AU72" s="122"/>
      <c r="AV72" s="122"/>
      <c r="AW72" s="122"/>
      <c r="AX72" s="122"/>
      <c r="AY72" s="122"/>
      <c r="AZ72" s="122"/>
      <c r="BA72" s="122"/>
      <c r="BB72" s="122"/>
      <c r="BC72" s="122"/>
      <c r="BD72" s="122"/>
      <c r="IT72" s="131"/>
      <c r="IU72" s="417"/>
      <c r="IV72" s="123"/>
    </row>
    <row r="73" spans="1:256" s="124" customFormat="1" ht="16.5" customHeight="1">
      <c r="A73" s="116"/>
      <c r="B73" s="159"/>
      <c r="C73" s="187"/>
      <c r="D73" s="187"/>
      <c r="E73" s="167"/>
      <c r="F73" s="167"/>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c r="AE73" s="167"/>
      <c r="AF73" s="167"/>
      <c r="AG73" s="167"/>
      <c r="AH73" s="167"/>
      <c r="AI73" s="167"/>
      <c r="AJ73" s="167"/>
      <c r="AK73" s="167"/>
      <c r="AL73" s="167"/>
      <c r="AM73" s="167"/>
      <c r="AN73" s="172"/>
      <c r="AO73" s="141"/>
      <c r="AP73" s="121"/>
      <c r="AQ73" s="122"/>
      <c r="AR73" s="122"/>
      <c r="AS73" s="122"/>
      <c r="AT73" s="122"/>
      <c r="AU73" s="122"/>
      <c r="AV73" s="122"/>
      <c r="AW73" s="122"/>
      <c r="AX73" s="122"/>
      <c r="AY73" s="122"/>
      <c r="AZ73" s="122"/>
      <c r="BA73" s="122"/>
      <c r="BB73" s="122"/>
      <c r="BC73" s="122"/>
      <c r="BD73" s="122"/>
      <c r="IT73" s="131"/>
      <c r="IU73" s="417"/>
      <c r="IV73" s="123"/>
    </row>
    <row r="74" spans="1:256" s="124" customFormat="1" ht="6.75" customHeight="1">
      <c r="A74" s="116"/>
      <c r="B74" s="141"/>
      <c r="C74" s="141"/>
      <c r="D74" s="141"/>
      <c r="E74" s="172"/>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72"/>
      <c r="AO74" s="141"/>
      <c r="AP74" s="121"/>
      <c r="AQ74" s="122"/>
      <c r="AR74" s="122"/>
      <c r="AS74" s="122"/>
      <c r="AT74" s="122"/>
      <c r="AU74" s="122"/>
      <c r="AV74" s="122"/>
      <c r="AW74" s="122"/>
      <c r="AX74" s="122"/>
      <c r="AY74" s="122"/>
      <c r="AZ74" s="122"/>
      <c r="BA74" s="122"/>
      <c r="BB74" s="122"/>
      <c r="BC74" s="122"/>
      <c r="BD74" s="122"/>
      <c r="IV74" s="427" t="s">
        <v>88</v>
      </c>
    </row>
    <row r="75" spans="1:256" s="124" customFormat="1" ht="36.75" customHeight="1">
      <c r="A75" s="116"/>
      <c r="B75" s="159"/>
      <c r="C75" s="1638">
        <f>★マスタシート!$CV$17</f>
        <v>2.48</v>
      </c>
      <c r="D75" s="1638"/>
      <c r="E75" s="1638"/>
      <c r="F75" s="1638"/>
      <c r="G75" s="1638"/>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41"/>
      <c r="AO75" s="141"/>
      <c r="AP75" s="121"/>
      <c r="AQ75" s="122"/>
      <c r="AR75" s="122"/>
      <c r="AS75" s="122"/>
      <c r="AT75" s="122"/>
      <c r="AU75" s="122"/>
      <c r="AV75" s="122"/>
      <c r="AW75" s="122"/>
      <c r="AX75" s="122"/>
      <c r="AY75" s="122"/>
      <c r="AZ75" s="122"/>
      <c r="BA75" s="122"/>
      <c r="BB75" s="122"/>
      <c r="BC75" s="122"/>
      <c r="BD75" s="122"/>
      <c r="IV75" s="427">
        <v>1</v>
      </c>
    </row>
    <row r="76" spans="1:256" s="124" customFormat="1" ht="36.75" hidden="1" customHeight="1">
      <c r="A76" s="116"/>
      <c r="B76" s="159"/>
      <c r="C76" s="1638">
        <f>★マスタシート!$CV$17</f>
        <v>2.48</v>
      </c>
      <c r="D76" s="1638"/>
      <c r="E76" s="1638"/>
      <c r="F76" s="1638"/>
      <c r="G76" s="1638"/>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41"/>
      <c r="AO76" s="141"/>
      <c r="AP76" s="121"/>
      <c r="AQ76" s="122"/>
      <c r="AR76" s="122"/>
      <c r="AS76" s="122"/>
      <c r="AT76" s="122"/>
      <c r="AU76" s="122"/>
      <c r="AV76" s="122"/>
      <c r="AW76" s="122"/>
      <c r="AX76" s="122"/>
      <c r="AY76" s="122"/>
      <c r="AZ76" s="122"/>
      <c r="BA76" s="122"/>
      <c r="BB76" s="122"/>
      <c r="BC76" s="122"/>
      <c r="BD76" s="122"/>
      <c r="IV76" s="427">
        <v>2</v>
      </c>
    </row>
    <row r="77" spans="1:256">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4"/>
      <c r="AP90" s="364"/>
      <c r="AQ90" s="364"/>
      <c r="AR90" s="364"/>
      <c r="AS90" s="364"/>
      <c r="AT90" s="364"/>
      <c r="AU90" s="364"/>
      <c r="AV90" s="364"/>
      <c r="AW90" s="364"/>
      <c r="AX90" s="364"/>
      <c r="AY90" s="364"/>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4"/>
      <c r="AP91" s="364"/>
      <c r="AQ91" s="364"/>
      <c r="AR91" s="364"/>
      <c r="AS91" s="364"/>
      <c r="AT91" s="364"/>
      <c r="AU91" s="364"/>
      <c r="AV91" s="364"/>
      <c r="AW91" s="364"/>
      <c r="AX91" s="364"/>
      <c r="AY91" s="364"/>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4"/>
      <c r="AP92" s="364"/>
      <c r="AQ92" s="364"/>
      <c r="AR92" s="364"/>
      <c r="AS92" s="364"/>
      <c r="AT92" s="364"/>
      <c r="AU92" s="364"/>
      <c r="AV92" s="364"/>
      <c r="AW92" s="364"/>
      <c r="AX92" s="364"/>
      <c r="AY92" s="364"/>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4"/>
      <c r="AP93" s="364"/>
      <c r="AQ93" s="364"/>
      <c r="AR93" s="364"/>
      <c r="AS93" s="364"/>
      <c r="AT93" s="364"/>
      <c r="AU93" s="364"/>
      <c r="AV93" s="364"/>
      <c r="AW93" s="364"/>
      <c r="AX93" s="364"/>
      <c r="AY93" s="364"/>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4"/>
      <c r="AP94" s="364"/>
      <c r="AQ94" s="364"/>
      <c r="AR94" s="364"/>
      <c r="AS94" s="364"/>
      <c r="AT94" s="364"/>
      <c r="AU94" s="364"/>
      <c r="AV94" s="364"/>
      <c r="AW94" s="364"/>
      <c r="AX94" s="364"/>
      <c r="AY94" s="364"/>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4"/>
      <c r="AP95" s="364"/>
      <c r="AQ95" s="364"/>
      <c r="AR95" s="364"/>
      <c r="AS95" s="364"/>
      <c r="AT95" s="364"/>
      <c r="AU95" s="364"/>
      <c r="AV95" s="364"/>
      <c r="AW95" s="364"/>
      <c r="AX95" s="364"/>
      <c r="AY95" s="364"/>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4"/>
      <c r="AP96" s="364"/>
      <c r="AQ96" s="364"/>
      <c r="AR96" s="364"/>
      <c r="AS96" s="364"/>
      <c r="AT96" s="364"/>
      <c r="AU96" s="364"/>
      <c r="AV96" s="364"/>
      <c r="AW96" s="364"/>
      <c r="AX96" s="364"/>
      <c r="AY96" s="364"/>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3"/>
      <c r="D120" s="363"/>
      <c r="E120" s="363"/>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4"/>
      <c r="AP120" s="364"/>
      <c r="AQ120" s="364"/>
      <c r="AR120" s="364"/>
      <c r="AS120" s="364"/>
      <c r="AT120" s="364"/>
      <c r="AU120" s="364"/>
      <c r="AV120" s="364"/>
      <c r="AW120" s="364"/>
      <c r="AX120" s="364"/>
      <c r="AY120" s="364"/>
    </row>
    <row r="121" spans="3:51">
      <c r="C121" s="363"/>
      <c r="D121" s="363"/>
      <c r="E121" s="363"/>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4"/>
      <c r="AP121" s="364"/>
      <c r="AQ121" s="364"/>
      <c r="AR121" s="364"/>
      <c r="AS121" s="364"/>
      <c r="AT121" s="364"/>
      <c r="AU121" s="364"/>
      <c r="AV121" s="364"/>
      <c r="AW121" s="364"/>
      <c r="AX121" s="364"/>
      <c r="AY121" s="364"/>
    </row>
    <row r="122" spans="3:51">
      <c r="C122" s="364"/>
      <c r="D122" s="364"/>
      <c r="E122" s="364"/>
      <c r="F122" s="364"/>
      <c r="G122" s="364"/>
      <c r="H122" s="364"/>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4"/>
      <c r="AJ122" s="364"/>
      <c r="AK122" s="364"/>
      <c r="AL122" s="364"/>
      <c r="AM122" s="364"/>
      <c r="AN122" s="364"/>
      <c r="AO122" s="364"/>
      <c r="AP122" s="364"/>
      <c r="AQ122" s="364"/>
      <c r="AR122" s="364"/>
      <c r="AS122" s="364"/>
      <c r="AT122" s="364"/>
      <c r="AU122" s="364"/>
      <c r="AV122" s="364"/>
      <c r="AW122" s="364"/>
      <c r="AX122" s="364"/>
      <c r="AY122" s="364"/>
    </row>
    <row r="123" spans="3:51">
      <c r="C123" s="364"/>
      <c r="D123" s="364"/>
      <c r="E123" s="364"/>
      <c r="F123" s="364"/>
      <c r="G123" s="364"/>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row>
    <row r="124" spans="3:51">
      <c r="C124" s="364"/>
      <c r="D124" s="364"/>
      <c r="E124" s="364"/>
      <c r="F124" s="364"/>
      <c r="G124" s="364"/>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row>
    <row r="125" spans="3:51">
      <c r="C125" s="364"/>
      <c r="D125" s="364"/>
      <c r="E125" s="364"/>
      <c r="F125" s="364"/>
      <c r="G125" s="364"/>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row>
    <row r="126" spans="3:51">
      <c r="C126" s="364"/>
      <c r="D126" s="364"/>
      <c r="E126" s="364"/>
      <c r="F126" s="364"/>
      <c r="G126" s="364"/>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row>
    <row r="127" spans="3:51">
      <c r="C127" s="364"/>
      <c r="D127" s="364"/>
      <c r="E127" s="364"/>
      <c r="F127" s="364"/>
      <c r="G127" s="364"/>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row>
    <row r="128" spans="3:51">
      <c r="C128" s="364"/>
      <c r="D128" s="364"/>
      <c r="E128" s="364"/>
      <c r="F128" s="364"/>
      <c r="G128" s="364"/>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C138" s="364"/>
      <c r="D138" s="364"/>
      <c r="E138" s="364"/>
      <c r="F138" s="364"/>
      <c r="G138" s="364"/>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3:51">
      <c r="C139" s="364"/>
      <c r="D139" s="364"/>
      <c r="E139" s="364"/>
      <c r="F139" s="364"/>
      <c r="G139" s="364"/>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row>
    <row r="140" spans="3:51">
      <c r="AO140" s="364"/>
      <c r="AP140" s="364"/>
      <c r="AQ140" s="364"/>
      <c r="AR140" s="364"/>
      <c r="AS140" s="364"/>
      <c r="AT140" s="364"/>
      <c r="AU140" s="364"/>
      <c r="AV140" s="364"/>
      <c r="AW140" s="364"/>
      <c r="AX140" s="364"/>
      <c r="AY140" s="364"/>
    </row>
    <row r="141" spans="3:51">
      <c r="AO141" s="364"/>
      <c r="AP141" s="364"/>
      <c r="AQ141" s="364"/>
      <c r="AR141" s="364"/>
      <c r="AS141" s="364"/>
      <c r="AT141" s="364"/>
      <c r="AU141" s="364"/>
      <c r="AV141" s="364"/>
      <c r="AW141" s="364"/>
      <c r="AX141" s="364"/>
      <c r="AY141" s="364"/>
    </row>
    <row r="142" spans="3:51">
      <c r="AO142" s="364"/>
      <c r="AP142" s="364"/>
      <c r="AQ142" s="364"/>
      <c r="AR142" s="364"/>
      <c r="AS142" s="364"/>
      <c r="AT142" s="364"/>
      <c r="AU142" s="364"/>
      <c r="AV142" s="364"/>
      <c r="AW142" s="364"/>
      <c r="AX142" s="364"/>
      <c r="AY142" s="364"/>
    </row>
    <row r="143" spans="3:51">
      <c r="AO143" s="364"/>
      <c r="AP143" s="364"/>
      <c r="AQ143" s="364"/>
      <c r="AR143" s="364"/>
      <c r="AS143" s="364"/>
      <c r="AT143" s="364"/>
      <c r="AU143" s="364"/>
      <c r="AV143" s="364"/>
      <c r="AW143" s="364"/>
      <c r="AX143" s="364"/>
      <c r="AY143" s="364"/>
    </row>
    <row r="144" spans="3:51">
      <c r="AO144" s="364"/>
      <c r="AP144" s="364"/>
      <c r="AQ144" s="364"/>
      <c r="AR144" s="364"/>
      <c r="AS144" s="364"/>
      <c r="AT144" s="364"/>
      <c r="AU144" s="364"/>
      <c r="AV144" s="364"/>
      <c r="AW144" s="364"/>
      <c r="AX144" s="364"/>
      <c r="AY144" s="364"/>
    </row>
    <row r="145" spans="41:51">
      <c r="AO145" s="364"/>
      <c r="AP145" s="364"/>
      <c r="AQ145" s="364"/>
      <c r="AR145" s="364"/>
      <c r="AS145" s="364"/>
      <c r="AT145" s="364"/>
      <c r="AU145" s="364"/>
      <c r="AV145" s="364"/>
      <c r="AW145" s="364"/>
      <c r="AX145" s="364"/>
      <c r="AY145" s="364"/>
    </row>
    <row r="146" spans="41:51">
      <c r="AO146" s="364"/>
      <c r="AP146" s="364"/>
      <c r="AQ146" s="364"/>
      <c r="AR146" s="364"/>
      <c r="AS146" s="364"/>
      <c r="AT146" s="364"/>
      <c r="AU146" s="364"/>
      <c r="AV146" s="364"/>
      <c r="AW146" s="364"/>
      <c r="AX146" s="364"/>
      <c r="AY146" s="364"/>
    </row>
    <row r="147" spans="41:51">
      <c r="AO147" s="364"/>
      <c r="AP147" s="364"/>
      <c r="AQ147" s="364"/>
      <c r="AR147" s="364"/>
      <c r="AS147" s="364"/>
      <c r="AT147" s="364"/>
      <c r="AU147" s="364"/>
      <c r="AV147" s="364"/>
      <c r="AW147" s="364"/>
      <c r="AX147" s="364"/>
      <c r="AY147" s="364"/>
    </row>
    <row r="148" spans="41:51">
      <c r="AO148" s="364"/>
      <c r="AP148" s="364"/>
      <c r="AQ148" s="364"/>
      <c r="AR148" s="364"/>
      <c r="AS148" s="364"/>
      <c r="AT148" s="364"/>
      <c r="AU148" s="364"/>
      <c r="AV148" s="364"/>
      <c r="AW148" s="364"/>
      <c r="AX148" s="364"/>
      <c r="AY148" s="364"/>
    </row>
    <row r="149" spans="41:51">
      <c r="AO149" s="364"/>
      <c r="AP149" s="364"/>
      <c r="AQ149" s="364"/>
      <c r="AR149" s="364"/>
      <c r="AS149" s="364"/>
      <c r="AT149" s="364"/>
      <c r="AU149" s="364"/>
      <c r="AV149" s="364"/>
      <c r="AW149" s="364"/>
      <c r="AX149" s="364"/>
      <c r="AY149" s="364"/>
    </row>
    <row r="150" spans="41:51">
      <c r="AO150" s="364"/>
      <c r="AP150" s="364"/>
      <c r="AQ150" s="364"/>
      <c r="AR150" s="364"/>
      <c r="AS150" s="364"/>
      <c r="AT150" s="364"/>
      <c r="AU150" s="364"/>
      <c r="AV150" s="364"/>
      <c r="AW150" s="364"/>
      <c r="AX150" s="364"/>
      <c r="AY150" s="364"/>
    </row>
    <row r="151" spans="41:51">
      <c r="AO151" s="364"/>
      <c r="AP151" s="364"/>
      <c r="AQ151" s="364"/>
      <c r="AR151" s="364"/>
      <c r="AS151" s="364"/>
      <c r="AT151" s="364"/>
      <c r="AU151" s="364"/>
      <c r="AV151" s="364"/>
      <c r="AW151" s="364"/>
      <c r="AX151" s="364"/>
      <c r="AY151" s="364"/>
    </row>
    <row r="152" spans="41:51">
      <c r="AO152" s="364"/>
      <c r="AP152" s="364"/>
      <c r="AQ152" s="364"/>
      <c r="AR152" s="364"/>
      <c r="AS152" s="364"/>
      <c r="AT152" s="364"/>
      <c r="AU152" s="364"/>
      <c r="AV152" s="364"/>
      <c r="AW152" s="364"/>
      <c r="AX152" s="364"/>
      <c r="AY152" s="364"/>
    </row>
    <row r="153" spans="41:51">
      <c r="AO153" s="364"/>
      <c r="AP153" s="364"/>
      <c r="AQ153" s="364"/>
      <c r="AR153" s="364"/>
      <c r="AS153" s="364"/>
      <c r="AT153" s="364"/>
      <c r="AU153" s="364"/>
      <c r="AV153" s="364"/>
      <c r="AW153" s="364"/>
      <c r="AX153" s="364"/>
      <c r="AY153" s="364"/>
    </row>
    <row r="154" spans="41:51">
      <c r="AO154" s="364"/>
      <c r="AP154" s="364"/>
      <c r="AQ154" s="364"/>
      <c r="AR154" s="364"/>
      <c r="AS154" s="364"/>
      <c r="AT154" s="364"/>
      <c r="AU154" s="364"/>
      <c r="AV154" s="364"/>
      <c r="AW154" s="364"/>
      <c r="AX154" s="364"/>
      <c r="AY154" s="364"/>
    </row>
    <row r="155" spans="41:51">
      <c r="AO155" s="364"/>
      <c r="AP155" s="364"/>
      <c r="AQ155" s="364"/>
      <c r="AR155" s="364"/>
      <c r="AS155" s="364"/>
      <c r="AT155" s="364"/>
      <c r="AU155" s="364"/>
      <c r="AV155" s="364"/>
      <c r="AW155" s="364"/>
      <c r="AX155" s="364"/>
      <c r="AY155" s="364"/>
    </row>
    <row r="156" spans="41:51">
      <c r="AO156" s="364"/>
      <c r="AP156" s="364"/>
      <c r="AQ156" s="364"/>
      <c r="AR156" s="364"/>
      <c r="AS156" s="364"/>
      <c r="AT156" s="364"/>
      <c r="AU156" s="364"/>
      <c r="AV156" s="364"/>
      <c r="AW156" s="364"/>
      <c r="AX156" s="364"/>
      <c r="AY156" s="364"/>
    </row>
    <row r="157" spans="41:51">
      <c r="AO157" s="364"/>
      <c r="AP157" s="364"/>
      <c r="AQ157" s="364"/>
      <c r="AR157" s="364"/>
      <c r="AS157" s="364"/>
      <c r="AT157" s="364"/>
      <c r="AU157" s="364"/>
      <c r="AV157" s="364"/>
      <c r="AW157" s="364"/>
      <c r="AX157" s="364"/>
      <c r="AY157" s="364"/>
    </row>
    <row r="158" spans="41:51">
      <c r="AO158" s="364"/>
      <c r="AP158" s="364"/>
      <c r="AQ158" s="364"/>
      <c r="AR158" s="364"/>
      <c r="AS158" s="364"/>
      <c r="AT158" s="364"/>
      <c r="AU158" s="364"/>
      <c r="AV158" s="364"/>
      <c r="AW158" s="364"/>
      <c r="AX158" s="364"/>
      <c r="AY158" s="364"/>
    </row>
    <row r="159" spans="41:51">
      <c r="AO159" s="364"/>
      <c r="AP159" s="364"/>
      <c r="AQ159" s="364"/>
      <c r="AR159" s="364"/>
      <c r="AS159" s="364"/>
      <c r="AT159" s="364"/>
      <c r="AU159" s="364"/>
      <c r="AV159" s="364"/>
      <c r="AW159" s="364"/>
      <c r="AX159" s="364"/>
      <c r="AY159" s="364"/>
    </row>
    <row r="160" spans="41: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row r="333" spans="41:51">
      <c r="AO333" s="364"/>
      <c r="AP333" s="364"/>
      <c r="AQ333" s="364"/>
      <c r="AR333" s="364"/>
      <c r="AS333" s="364"/>
      <c r="AT333" s="364"/>
      <c r="AU333" s="364"/>
      <c r="AV333" s="364"/>
      <c r="AW333" s="364"/>
      <c r="AX333" s="364"/>
      <c r="AY333" s="364"/>
    </row>
    <row r="334" spans="41:51">
      <c r="AO334" s="364"/>
      <c r="AP334" s="364"/>
      <c r="AQ334" s="364"/>
      <c r="AR334" s="364"/>
      <c r="AS334" s="364"/>
      <c r="AT334" s="364"/>
      <c r="AU334" s="364"/>
      <c r="AV334" s="364"/>
      <c r="AW334" s="364"/>
      <c r="AX334" s="364"/>
      <c r="AY334" s="364"/>
    </row>
  </sheetData>
  <mergeCells count="145">
    <mergeCell ref="W38:AN38"/>
    <mergeCell ref="W39:Z39"/>
    <mergeCell ref="AA39:AB39"/>
    <mergeCell ref="AC39:AG39"/>
    <mergeCell ref="AH39:AI39"/>
    <mergeCell ref="AJ39:AN39"/>
    <mergeCell ref="C76:G76"/>
    <mergeCell ref="C38:T38"/>
    <mergeCell ref="C39:F39"/>
    <mergeCell ref="G39:H39"/>
    <mergeCell ref="N39:O39"/>
    <mergeCell ref="P39:T39"/>
    <mergeCell ref="C57:U57"/>
    <mergeCell ref="C48:V48"/>
    <mergeCell ref="I39:M39"/>
    <mergeCell ref="C75:G75"/>
    <mergeCell ref="AF57:AL57"/>
    <mergeCell ref="AF58:AL58"/>
    <mergeCell ref="AF59:AL59"/>
    <mergeCell ref="C62:D70"/>
    <mergeCell ref="C54:U54"/>
    <mergeCell ref="AF54:AK54"/>
    <mergeCell ref="W55:AA55"/>
    <mergeCell ref="AC55:AE55"/>
    <mergeCell ref="C45:U45"/>
    <mergeCell ref="AF55:AK55"/>
    <mergeCell ref="W56:AA56"/>
    <mergeCell ref="AC56:AE56"/>
    <mergeCell ref="AF56:AK56"/>
    <mergeCell ref="W52:AA52"/>
    <mergeCell ref="AC52:AE52"/>
    <mergeCell ref="AF52:AK52"/>
    <mergeCell ref="W53:AA53"/>
    <mergeCell ref="AC53:AE53"/>
    <mergeCell ref="AF53:AK53"/>
    <mergeCell ref="C46:U46"/>
    <mergeCell ref="V45:X45"/>
    <mergeCell ref="W51:AA51"/>
    <mergeCell ref="AC51:AE51"/>
    <mergeCell ref="AF51:AK51"/>
    <mergeCell ref="AA46:AB46"/>
    <mergeCell ref="AC46:AG46"/>
    <mergeCell ref="AH46:AI46"/>
    <mergeCell ref="AJ46:AN46"/>
    <mergeCell ref="AA35:AF35"/>
    <mergeCell ref="AA36:AF36"/>
    <mergeCell ref="C35:D35"/>
    <mergeCell ref="E35:F35"/>
    <mergeCell ref="G35:H35"/>
    <mergeCell ref="I35:M35"/>
    <mergeCell ref="N35:O35"/>
    <mergeCell ref="Y34:Z34"/>
    <mergeCell ref="W50:AA50"/>
    <mergeCell ref="AC50:AE50"/>
    <mergeCell ref="AF50:AK50"/>
    <mergeCell ref="P35:T35"/>
    <mergeCell ref="W48:AB48"/>
    <mergeCell ref="AC48:AE48"/>
    <mergeCell ref="AF48:AN48"/>
    <mergeCell ref="W49:AA49"/>
    <mergeCell ref="AC49:AE49"/>
    <mergeCell ref="AF49:AK49"/>
    <mergeCell ref="Y35:Z35"/>
    <mergeCell ref="Y36:Z36"/>
    <mergeCell ref="AG35:AH35"/>
    <mergeCell ref="AG36:AH36"/>
    <mergeCell ref="V46:X46"/>
    <mergeCell ref="Y46:Z46"/>
    <mergeCell ref="E34:F34"/>
    <mergeCell ref="G34:H34"/>
    <mergeCell ref="I34:M34"/>
    <mergeCell ref="N34:O34"/>
    <mergeCell ref="P34:T34"/>
    <mergeCell ref="AI34:AN34"/>
    <mergeCell ref="C32:T32"/>
    <mergeCell ref="C33:D33"/>
    <mergeCell ref="E33:F33"/>
    <mergeCell ref="G33:H33"/>
    <mergeCell ref="I33:M33"/>
    <mergeCell ref="N33:O33"/>
    <mergeCell ref="P33:T33"/>
    <mergeCell ref="AA34:AF34"/>
    <mergeCell ref="AG34:AH34"/>
    <mergeCell ref="W32:AN33"/>
    <mergeCell ref="C16:D20"/>
    <mergeCell ref="E16:T20"/>
    <mergeCell ref="AA17:AN18"/>
    <mergeCell ref="AA19:AN19"/>
    <mergeCell ref="AA20:AN21"/>
    <mergeCell ref="C22:F22"/>
    <mergeCell ref="H22:T22"/>
    <mergeCell ref="AA22:AN22"/>
    <mergeCell ref="AA15:AN16"/>
    <mergeCell ref="AF26:AH28"/>
    <mergeCell ref="AI26:AK28"/>
    <mergeCell ref="AL26:AN28"/>
    <mergeCell ref="C28:K28"/>
    <mergeCell ref="I29:Q29"/>
    <mergeCell ref="I30:Q30"/>
    <mergeCell ref="C23:F23"/>
    <mergeCell ref="H23:T23"/>
    <mergeCell ref="AA23:AN23"/>
    <mergeCell ref="C24:F24"/>
    <mergeCell ref="H24:T24"/>
    <mergeCell ref="AF24:AN25"/>
    <mergeCell ref="AI3:AO3"/>
    <mergeCell ref="B5:AO5"/>
    <mergeCell ref="AG6:AN6"/>
    <mergeCell ref="AG7:AN7"/>
    <mergeCell ref="AG8:AN8"/>
    <mergeCell ref="AI35:AN35"/>
    <mergeCell ref="AI36:AN36"/>
    <mergeCell ref="Y45:Z45"/>
    <mergeCell ref="AA45:AB45"/>
    <mergeCell ref="AC45:AG45"/>
    <mergeCell ref="AH45:AI45"/>
    <mergeCell ref="AJ43:AN43"/>
    <mergeCell ref="C44:U44"/>
    <mergeCell ref="V44:X44"/>
    <mergeCell ref="Y44:Z44"/>
    <mergeCell ref="AA44:AB44"/>
    <mergeCell ref="AC44:AG44"/>
    <mergeCell ref="AJ45:AN45"/>
    <mergeCell ref="AG9:AN9"/>
    <mergeCell ref="AA11:AN11"/>
    <mergeCell ref="AA12:AN12"/>
    <mergeCell ref="AA13:AN13"/>
    <mergeCell ref="AA14:AN14"/>
    <mergeCell ref="C34:D34"/>
    <mergeCell ref="C41:AN41"/>
    <mergeCell ref="C42:U42"/>
    <mergeCell ref="V42:X42"/>
    <mergeCell ref="Y42:Z42"/>
    <mergeCell ref="AA42:AB42"/>
    <mergeCell ref="AC42:AG42"/>
    <mergeCell ref="AH42:AI42"/>
    <mergeCell ref="AJ42:AN42"/>
    <mergeCell ref="AH44:AI44"/>
    <mergeCell ref="AJ44:AN44"/>
    <mergeCell ref="C43:U43"/>
    <mergeCell ref="V43:X43"/>
    <mergeCell ref="Y43:Z43"/>
    <mergeCell ref="AA43:AB43"/>
    <mergeCell ref="AC43:AG43"/>
    <mergeCell ref="AH43:AI43"/>
  </mergeCells>
  <phoneticPr fontId="32"/>
  <conditionalFormatting sqref="E53 C39:H39 N39:T39">
    <cfRule type="expression" dxfId="265" priority="91" stopIfTrue="1">
      <formula>$IU$2=2</formula>
    </cfRule>
  </conditionalFormatting>
  <conditionalFormatting sqref="S11">
    <cfRule type="expression" dxfId="264" priority="88" stopIfTrue="1">
      <formula>LENB($C$10)&gt;33</formula>
    </cfRule>
    <cfRule type="expression" dxfId="263" priority="89" stopIfTrue="1">
      <formula>LENB($C$10)&lt;34</formula>
    </cfRule>
    <cfRule type="expression" dxfId="262" priority="90" stopIfTrue="1">
      <formula>$C$10=""</formula>
    </cfRule>
  </conditionalFormatting>
  <conditionalFormatting sqref="T11">
    <cfRule type="expression" dxfId="261" priority="85" stopIfTrue="1">
      <formula>LENB($C$10)&gt;35</formula>
    </cfRule>
    <cfRule type="expression" dxfId="260" priority="86" stopIfTrue="1">
      <formula>LENB($C$10)&lt;36</formula>
    </cfRule>
    <cfRule type="expression" dxfId="259" priority="87" stopIfTrue="1">
      <formula>$C$10=""</formula>
    </cfRule>
  </conditionalFormatting>
  <conditionalFormatting sqref="U11:V11">
    <cfRule type="expression" dxfId="258" priority="82" stopIfTrue="1">
      <formula>LENB($C$10)&gt;37</formula>
    </cfRule>
    <cfRule type="expression" dxfId="257" priority="83" stopIfTrue="1">
      <formula>LENB($C$10)&lt;38</formula>
    </cfRule>
    <cfRule type="expression" dxfId="256" priority="84" stopIfTrue="1">
      <formula>$C$10=""</formula>
    </cfRule>
  </conditionalFormatting>
  <conditionalFormatting sqref="W11">
    <cfRule type="expression" dxfId="255" priority="79" stopIfTrue="1">
      <formula>LENB($C$10)&gt;39</formula>
    </cfRule>
    <cfRule type="expression" dxfId="254" priority="80" stopIfTrue="1">
      <formula>LENB($C$10)&lt;40</formula>
    </cfRule>
    <cfRule type="expression" dxfId="253" priority="81" stopIfTrue="1">
      <formula>$C$10=""</formula>
    </cfRule>
  </conditionalFormatting>
  <conditionalFormatting sqref="X11">
    <cfRule type="expression" dxfId="252" priority="76" stopIfTrue="1">
      <formula>LENB($C$10)&gt;41</formula>
    </cfRule>
    <cfRule type="expression" dxfId="251" priority="77" stopIfTrue="1">
      <formula>LENB($C$10)&lt;42</formula>
    </cfRule>
    <cfRule type="expression" dxfId="250" priority="78" stopIfTrue="1">
      <formula>$C$10=""</formula>
    </cfRule>
  </conditionalFormatting>
  <conditionalFormatting sqref="Y11">
    <cfRule type="expression" dxfId="249" priority="73" stopIfTrue="1">
      <formula>LENB($C$10)&gt;43</formula>
    </cfRule>
    <cfRule type="expression" dxfId="248" priority="74" stopIfTrue="1">
      <formula>LENB($C$10)&lt;44</formula>
    </cfRule>
    <cfRule type="expression" dxfId="247" priority="75" stopIfTrue="1">
      <formula>$C$10=""</formula>
    </cfRule>
  </conditionalFormatting>
  <conditionalFormatting sqref="C33:T35">
    <cfRule type="expression" dxfId="246" priority="72" stopIfTrue="1">
      <formula>$IU$3=2</formula>
    </cfRule>
  </conditionalFormatting>
  <conditionalFormatting sqref="C32:T32">
    <cfRule type="expression" dxfId="245" priority="71" stopIfTrue="1">
      <formula>$IU$3=2</formula>
    </cfRule>
  </conditionalFormatting>
  <conditionalFormatting sqref="W34:W36 Y34:Y36 AA35:AA36 AG34:AG36 AI34:AI36">
    <cfRule type="expression" dxfId="244" priority="70" stopIfTrue="1">
      <formula>$IV$1=2</formula>
    </cfRule>
  </conditionalFormatting>
  <conditionalFormatting sqref="W32">
    <cfRule type="expression" dxfId="243" priority="69" stopIfTrue="1">
      <formula>$IV$1=2</formula>
    </cfRule>
  </conditionalFormatting>
  <conditionalFormatting sqref="Z11">
    <cfRule type="expression" dxfId="242" priority="66" stopIfTrue="1">
      <formula>LENB($C$10)&gt;45</formula>
    </cfRule>
    <cfRule type="expression" dxfId="241" priority="67" stopIfTrue="1">
      <formula>LENB($C$10)&lt;46</formula>
    </cfRule>
    <cfRule type="expression" dxfId="240" priority="68" stopIfTrue="1">
      <formula>$C$10=""</formula>
    </cfRule>
  </conditionalFormatting>
  <conditionalFormatting sqref="R11">
    <cfRule type="expression" dxfId="239" priority="63" stopIfTrue="1">
      <formula>LENB($C$10)&gt;31</formula>
    </cfRule>
    <cfRule type="expression" dxfId="238" priority="64" stopIfTrue="1">
      <formula>LENB($C$10)&lt;32</formula>
    </cfRule>
    <cfRule type="expression" dxfId="237" priority="65" stopIfTrue="1">
      <formula>$C$10=""</formula>
    </cfRule>
  </conditionalFormatting>
  <conditionalFormatting sqref="O11">
    <cfRule type="expression" dxfId="236" priority="60" stopIfTrue="1">
      <formula>LENB($C$10)&gt;25</formula>
    </cfRule>
    <cfRule type="expression" dxfId="235" priority="61" stopIfTrue="1">
      <formula>LENB($C$10)&lt;26</formula>
    </cfRule>
    <cfRule type="expression" dxfId="234" priority="62" stopIfTrue="1">
      <formula>$C$10=""</formula>
    </cfRule>
  </conditionalFormatting>
  <conditionalFormatting sqref="P11">
    <cfRule type="expression" dxfId="233" priority="57" stopIfTrue="1">
      <formula>LENB($C$10)&gt;27</formula>
    </cfRule>
    <cfRule type="expression" dxfId="232" priority="58" stopIfTrue="1">
      <formula>LENB($C$10)&lt;28</formula>
    </cfRule>
    <cfRule type="expression" dxfId="231" priority="59" stopIfTrue="1">
      <formula>$C$10=""</formula>
    </cfRule>
  </conditionalFormatting>
  <conditionalFormatting sqref="Q11">
    <cfRule type="expression" dxfId="230" priority="54" stopIfTrue="1">
      <formula>LENB($C$10)&gt;29</formula>
    </cfRule>
    <cfRule type="expression" dxfId="229" priority="55" stopIfTrue="1">
      <formula>LENB($C$10)&lt;30</formula>
    </cfRule>
    <cfRule type="expression" dxfId="228" priority="56" stopIfTrue="1">
      <formula>$C$10=""</formula>
    </cfRule>
  </conditionalFormatting>
  <conditionalFormatting sqref="K11">
    <cfRule type="expression" dxfId="227" priority="51" stopIfTrue="1">
      <formula>LENB($C$10)&gt;17</formula>
    </cfRule>
    <cfRule type="expression" dxfId="226" priority="52" stopIfTrue="1">
      <formula>LENB($C$10)&lt;18</formula>
    </cfRule>
    <cfRule type="expression" dxfId="225" priority="53" stopIfTrue="1">
      <formula>$C$10=""</formula>
    </cfRule>
  </conditionalFormatting>
  <conditionalFormatting sqref="L11">
    <cfRule type="expression" dxfId="224" priority="48" stopIfTrue="1">
      <formula>LENB($C$10)&gt;19</formula>
    </cfRule>
    <cfRule type="expression" dxfId="223" priority="49" stopIfTrue="1">
      <formula>LENB($C$10)&lt;20</formula>
    </cfRule>
    <cfRule type="expression" dxfId="222" priority="50" stopIfTrue="1">
      <formula>$C$10=""</formula>
    </cfRule>
  </conditionalFormatting>
  <conditionalFormatting sqref="M11">
    <cfRule type="expression" dxfId="221" priority="45" stopIfTrue="1">
      <formula>LENB($C$10)&gt;21</formula>
    </cfRule>
    <cfRule type="expression" dxfId="220" priority="46" stopIfTrue="1">
      <formula>LENB($C$10)&lt;22</formula>
    </cfRule>
    <cfRule type="expression" dxfId="219" priority="47" stopIfTrue="1">
      <formula>$C$10=""</formula>
    </cfRule>
  </conditionalFormatting>
  <conditionalFormatting sqref="N11">
    <cfRule type="expression" dxfId="218" priority="42" stopIfTrue="1">
      <formula>LENB($C$10)&gt;23</formula>
    </cfRule>
    <cfRule type="expression" dxfId="217" priority="43" stopIfTrue="1">
      <formula>LENB($C$10)&lt;24</formula>
    </cfRule>
    <cfRule type="expression" dxfId="216" priority="44" stopIfTrue="1">
      <formula>$C$10=""</formula>
    </cfRule>
  </conditionalFormatting>
  <conditionalFormatting sqref="J11">
    <cfRule type="expression" dxfId="215" priority="39" stopIfTrue="1">
      <formula>LENB($C$10)&gt;15</formula>
    </cfRule>
    <cfRule type="expression" dxfId="214" priority="40" stopIfTrue="1">
      <formula>LENB($C$10)&lt;16</formula>
    </cfRule>
    <cfRule type="expression" dxfId="213" priority="41" stopIfTrue="1">
      <formula>$C$10=""</formula>
    </cfRule>
  </conditionalFormatting>
  <conditionalFormatting sqref="AF26:AN28">
    <cfRule type="expression" dxfId="212" priority="37" stopIfTrue="1">
      <formula>$IU$1=2</formula>
    </cfRule>
    <cfRule type="expression" dxfId="211" priority="38" stopIfTrue="1">
      <formula>$IU$1=1</formula>
    </cfRule>
  </conditionalFormatting>
  <conditionalFormatting sqref="C38:T38">
    <cfRule type="expression" dxfId="210" priority="35" stopIfTrue="1">
      <formula>$IU$2=2</formula>
    </cfRule>
  </conditionalFormatting>
  <conditionalFormatting sqref="AI36 Y36:AA36 W34:AA35 AG34:AI35">
    <cfRule type="expression" dxfId="209" priority="29" stopIfTrue="1">
      <formula>$IV$1=2</formula>
    </cfRule>
  </conditionalFormatting>
  <conditionalFormatting sqref="W34:W36 AA35:AA36 AG34:AG36 Y34:Y36 AI34:AI36">
    <cfRule type="expression" dxfId="208" priority="28" stopIfTrue="1">
      <formula>$IV$1=2</formula>
    </cfRule>
  </conditionalFormatting>
  <conditionalFormatting sqref="AI34:AI36">
    <cfRule type="expression" dxfId="207" priority="27" stopIfTrue="1">
      <formula>$IV$1=2</formula>
    </cfRule>
  </conditionalFormatting>
  <conditionalFormatting sqref="AI34:AI36">
    <cfRule type="expression" dxfId="206" priority="26" stopIfTrue="1">
      <formula>$IV$1=2</formula>
    </cfRule>
  </conditionalFormatting>
  <conditionalFormatting sqref="AI34:AI36">
    <cfRule type="expression" dxfId="205" priority="25" stopIfTrue="1">
      <formula>$IV$1=2</formula>
    </cfRule>
  </conditionalFormatting>
  <conditionalFormatting sqref="AI34:AI36">
    <cfRule type="expression" dxfId="204" priority="24" stopIfTrue="1">
      <formula>$IV$1=2</formula>
    </cfRule>
  </conditionalFormatting>
  <conditionalFormatting sqref="AI34:AI36">
    <cfRule type="expression" dxfId="203" priority="23" stopIfTrue="1">
      <formula>$IV$1=2</formula>
    </cfRule>
  </conditionalFormatting>
  <conditionalFormatting sqref="AI34:AI36">
    <cfRule type="expression" dxfId="202" priority="22" stopIfTrue="1">
      <formula>$IV$1=2</formula>
    </cfRule>
  </conditionalFormatting>
  <conditionalFormatting sqref="AI34:AI36">
    <cfRule type="expression" dxfId="201" priority="21" stopIfTrue="1">
      <formula>$IV$1=2</formula>
    </cfRule>
  </conditionalFormatting>
  <conditionalFormatting sqref="AI34:AI36">
    <cfRule type="expression" dxfId="200" priority="20" stopIfTrue="1">
      <formula>$IV$1=2</formula>
    </cfRule>
  </conditionalFormatting>
  <conditionalFormatting sqref="AI34:AI36">
    <cfRule type="expression" dxfId="199" priority="19" stopIfTrue="1">
      <formula>$IV$1=2</formula>
    </cfRule>
  </conditionalFormatting>
  <conditionalFormatting sqref="AI34:AI36">
    <cfRule type="expression" dxfId="198" priority="18" stopIfTrue="1">
      <formula>$IV$1=2</formula>
    </cfRule>
  </conditionalFormatting>
  <conditionalFormatting sqref="AI34:AI36">
    <cfRule type="expression" dxfId="197" priority="17" stopIfTrue="1">
      <formula>$IV$1=2</formula>
    </cfRule>
  </conditionalFormatting>
  <conditionalFormatting sqref="AI34:AI36">
    <cfRule type="expression" dxfId="196" priority="16" stopIfTrue="1">
      <formula>$IV$1=2</formula>
    </cfRule>
  </conditionalFormatting>
  <conditionalFormatting sqref="AI34:AI36">
    <cfRule type="expression" dxfId="195" priority="15" stopIfTrue="1">
      <formula>$IV$1=2</formula>
    </cfRule>
  </conditionalFormatting>
  <conditionalFormatting sqref="AI34:AI36">
    <cfRule type="expression" dxfId="194" priority="14" stopIfTrue="1">
      <formula>$IV$1=2</formula>
    </cfRule>
  </conditionalFormatting>
  <conditionalFormatting sqref="AI34:AI36">
    <cfRule type="expression" dxfId="193" priority="13" stopIfTrue="1">
      <formula>$IV$1=2</formula>
    </cfRule>
  </conditionalFormatting>
  <conditionalFormatting sqref="AI34:AI36">
    <cfRule type="expression" dxfId="192" priority="12" stopIfTrue="1">
      <formula>$IV$1=2</formula>
    </cfRule>
  </conditionalFormatting>
  <conditionalFormatting sqref="AI34:AI36">
    <cfRule type="expression" dxfId="191" priority="11" stopIfTrue="1">
      <formula>$IV$1=2</formula>
    </cfRule>
  </conditionalFormatting>
  <conditionalFormatting sqref="AI34:AI36">
    <cfRule type="expression" dxfId="190" priority="10" stopIfTrue="1">
      <formula>$IV$1=2</formula>
    </cfRule>
  </conditionalFormatting>
  <conditionalFormatting sqref="AI34:AI36">
    <cfRule type="expression" dxfId="189" priority="9" stopIfTrue="1">
      <formula>$IV$1=2</formula>
    </cfRule>
  </conditionalFormatting>
  <conditionalFormatting sqref="AI34:AI36">
    <cfRule type="expression" dxfId="188" priority="8" stopIfTrue="1">
      <formula>$IV$1=2</formula>
    </cfRule>
  </conditionalFormatting>
  <conditionalFormatting sqref="AI34:AI36">
    <cfRule type="expression" dxfId="187" priority="7" stopIfTrue="1">
      <formula>$IV$1=2</formula>
    </cfRule>
  </conditionalFormatting>
  <conditionalFormatting sqref="AI34:AI36">
    <cfRule type="expression" dxfId="186" priority="6" stopIfTrue="1">
      <formula>$IV$1=2</formula>
    </cfRule>
  </conditionalFormatting>
  <conditionalFormatting sqref="AI34:AI36">
    <cfRule type="expression" dxfId="185" priority="5" stopIfTrue="1">
      <formula>$IV$1=2</formula>
    </cfRule>
  </conditionalFormatting>
  <conditionalFormatting sqref="AI34:AI36">
    <cfRule type="expression" dxfId="184" priority="4" stopIfTrue="1">
      <formula>$IV$1=2</formula>
    </cfRule>
  </conditionalFormatting>
  <conditionalFormatting sqref="W38:AN38">
    <cfRule type="expression" dxfId="183" priority="3" stopIfTrue="1">
      <formula>$IU$2=2</formula>
    </cfRule>
  </conditionalFormatting>
  <conditionalFormatting sqref="W39:AB39">
    <cfRule type="expression" dxfId="182" priority="1" stopIfTrue="1">
      <formula>$IU$2=2</formula>
    </cfRule>
  </conditionalFormatting>
  <conditionalFormatting sqref="AH39:AN39">
    <cfRule type="expression" dxfId="181" priority="2"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4"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3">
    <pageSetUpPr fitToPage="1"/>
  </sheetPr>
  <dimension ref="A1:IV332"/>
  <sheetViews>
    <sheetView showGridLines="0" showZeros="0" zoomScaleNormal="100" zoomScaleSheetLayoutView="75" workbookViewId="0">
      <pane ySplit="3" topLeftCell="A4" activePane="bottomLeft" state="frozen"/>
      <selection activeCell="BU100" sqref="BU100"/>
      <selection pane="bottomLeft" activeCell="H25" sqref="H25"/>
    </sheetView>
  </sheetViews>
  <sheetFormatPr defaultColWidth="0" defaultRowHeight="13.5"/>
  <cols>
    <col min="1" max="1" width="2.625" style="359" customWidth="1"/>
    <col min="2" max="2" width="1.625" style="359" customWidth="1"/>
    <col min="3" max="12" width="3.375" style="359" customWidth="1"/>
    <col min="13" max="13" width="4.875" style="359" customWidth="1"/>
    <col min="14" max="19" width="3.375" style="359" customWidth="1"/>
    <col min="20" max="20" width="4.875" style="359" customWidth="1"/>
    <col min="21" max="22" width="1.125" style="359" customWidth="1"/>
    <col min="23" max="28" width="2.625" style="359" customWidth="1"/>
    <col min="29" max="29" width="3.875" style="359" customWidth="1"/>
    <col min="30" max="33" width="3.75" style="359" customWidth="1"/>
    <col min="34" max="35" width="2.625" style="359" customWidth="1"/>
    <col min="36" max="39" width="3.75" style="359" customWidth="1"/>
    <col min="40" max="40" width="4.375" style="359" customWidth="1"/>
    <col min="41" max="41" width="1.625" style="359" customWidth="1"/>
    <col min="42" max="42" width="2.625" style="359" customWidth="1"/>
    <col min="43" max="46" width="9" style="359" customWidth="1"/>
    <col min="47" max="47" width="9.75" style="359" bestFit="1" customWidth="1"/>
    <col min="48" max="246" width="9"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★マスタシート!$CV$18</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22.5"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12" customHeight="1">
      <c r="A8" s="361"/>
      <c r="B8" s="366"/>
      <c r="C8" s="365"/>
      <c r="D8" s="365"/>
      <c r="E8" s="367"/>
      <c r="F8" s="367"/>
      <c r="G8" s="367"/>
      <c r="H8" s="367"/>
      <c r="I8" s="367"/>
      <c r="J8" s="367"/>
      <c r="K8" s="367"/>
      <c r="L8" s="367"/>
      <c r="M8" s="367"/>
      <c r="N8" s="367"/>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6.5" customHeight="1">
      <c r="A9" s="361"/>
      <c r="B9" s="366"/>
      <c r="C9" s="365"/>
      <c r="D9" s="365"/>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969</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969</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3.5" customHeight="1">
      <c r="A26" s="116"/>
      <c r="B26" s="117"/>
      <c r="E26" s="138"/>
      <c r="G26" s="115"/>
      <c r="H26" s="115"/>
      <c r="I26" s="137"/>
      <c r="J26" s="137"/>
      <c r="K26" s="113"/>
      <c r="L26" s="103"/>
      <c r="M26" s="103"/>
      <c r="N26" s="135"/>
      <c r="O26" s="135"/>
      <c r="P26" s="135"/>
      <c r="Q26" s="135"/>
      <c r="R26" s="135"/>
      <c r="S26" s="135"/>
      <c r="T26" s="135"/>
      <c r="U26" s="135"/>
      <c r="V26" s="135"/>
      <c r="W26" s="370"/>
      <c r="X26" s="370"/>
      <c r="Y26" s="370"/>
      <c r="Z26" s="370"/>
      <c r="AA26" s="370"/>
      <c r="AB26" s="370"/>
      <c r="AC26" s="370"/>
      <c r="AD26" s="370"/>
      <c r="AE26" s="370"/>
      <c r="AF26" s="370"/>
      <c r="AG26" s="370"/>
      <c r="AH26" s="370"/>
      <c r="AI26" s="370"/>
      <c r="AJ26" s="370"/>
      <c r="AK26" s="370"/>
      <c r="AL26" s="370"/>
      <c r="AM26" s="370"/>
      <c r="AN26" s="370"/>
      <c r="AO26" s="120"/>
      <c r="AP26" s="121"/>
      <c r="AQ26" s="122"/>
      <c r="AR26" s="122"/>
      <c r="AS26" s="122"/>
      <c r="AT26" s="122"/>
      <c r="AU26" s="122"/>
      <c r="AV26" s="122"/>
      <c r="AW26" s="122"/>
      <c r="AX26" s="122"/>
      <c r="AY26" s="123"/>
    </row>
    <row r="27" spans="1:51" s="124" customFormat="1" ht="15" customHeight="1">
      <c r="A27" s="116"/>
      <c r="B27" s="117"/>
      <c r="E27" s="138"/>
      <c r="G27" s="115"/>
      <c r="H27" s="115"/>
      <c r="I27" s="137"/>
      <c r="J27" s="137"/>
      <c r="K27" s="113"/>
      <c r="L27" s="103"/>
      <c r="M27" s="103"/>
      <c r="N27" s="135"/>
      <c r="O27" s="135"/>
      <c r="P27" s="135"/>
      <c r="Q27" s="135"/>
      <c r="R27" s="135"/>
      <c r="S27" s="135"/>
      <c r="T27" s="135"/>
      <c r="U27" s="135"/>
      <c r="V27" s="135"/>
      <c r="W27" s="354"/>
      <c r="X27" s="354"/>
      <c r="Y27" s="354"/>
      <c r="Z27" s="354"/>
      <c r="AA27" s="354"/>
      <c r="AB27" s="354"/>
      <c r="AC27" s="354"/>
      <c r="AD27" s="354"/>
      <c r="AE27" s="354"/>
      <c r="AF27" s="1592"/>
      <c r="AG27" s="1593"/>
      <c r="AH27" s="1594"/>
      <c r="AI27" s="1592"/>
      <c r="AJ27" s="1593"/>
      <c r="AK27" s="1594"/>
      <c r="AL27" s="1592"/>
      <c r="AM27" s="1593"/>
      <c r="AN27" s="1594"/>
      <c r="AO27" s="120"/>
      <c r="AP27" s="121"/>
      <c r="AQ27" s="122"/>
      <c r="AR27" s="122"/>
      <c r="AS27" s="122"/>
      <c r="AT27" s="122"/>
      <c r="AU27" s="122"/>
      <c r="AV27" s="122"/>
      <c r="AW27" s="122"/>
      <c r="AX27" s="122"/>
      <c r="AY27" s="123"/>
    </row>
    <row r="28" spans="1:51" s="124" customFormat="1" ht="15" customHeight="1">
      <c r="A28" s="116"/>
      <c r="B28" s="117"/>
      <c r="E28" s="138"/>
      <c r="G28" s="115"/>
      <c r="H28" s="115"/>
      <c r="I28" s="137"/>
      <c r="J28" s="137"/>
      <c r="K28" s="113"/>
      <c r="L28" s="103"/>
      <c r="M28" s="103"/>
      <c r="N28" s="135"/>
      <c r="O28" s="135"/>
      <c r="P28" s="135"/>
      <c r="Q28" s="135"/>
      <c r="R28" s="135"/>
      <c r="S28" s="135"/>
      <c r="T28" s="135"/>
      <c r="U28" s="135"/>
      <c r="V28" s="135"/>
      <c r="W28" s="354"/>
      <c r="X28" s="354"/>
      <c r="Y28" s="354"/>
      <c r="Z28" s="354"/>
      <c r="AA28" s="354"/>
      <c r="AB28" s="354"/>
      <c r="AC28" s="354"/>
      <c r="AD28" s="354"/>
      <c r="AE28" s="354"/>
      <c r="AF28" s="1595"/>
      <c r="AG28" s="1596"/>
      <c r="AH28" s="1597"/>
      <c r="AI28" s="1595"/>
      <c r="AJ28" s="1596"/>
      <c r="AK28" s="1597"/>
      <c r="AL28" s="1595"/>
      <c r="AM28" s="1596"/>
      <c r="AN28" s="1597"/>
      <c r="AO28" s="120"/>
      <c r="AP28" s="121"/>
      <c r="AQ28" s="122"/>
      <c r="AR28" s="122"/>
      <c r="AS28" s="122"/>
      <c r="AT28" s="122"/>
      <c r="AU28" s="122"/>
      <c r="AV28" s="122"/>
      <c r="AW28" s="122"/>
      <c r="AX28" s="122"/>
      <c r="AY28" s="123"/>
    </row>
    <row r="29" spans="1:51" s="124" customFormat="1" ht="13.5" customHeight="1">
      <c r="A29" s="116"/>
      <c r="B29" s="117"/>
      <c r="C29" s="1601" t="str">
        <f>★マスタシート!$S$90</f>
        <v/>
      </c>
      <c r="D29" s="1331"/>
      <c r="E29" s="1331"/>
      <c r="F29" s="1331"/>
      <c r="G29" s="1331"/>
      <c r="H29" s="1331"/>
      <c r="I29" s="1331"/>
      <c r="J29" s="1331"/>
      <c r="K29" s="1331"/>
      <c r="L29" s="103"/>
      <c r="M29" s="103"/>
      <c r="N29" s="135"/>
      <c r="O29" s="135"/>
      <c r="P29" s="135"/>
      <c r="Q29" s="135"/>
      <c r="R29" s="135"/>
      <c r="S29" s="135"/>
      <c r="T29" s="135"/>
      <c r="U29" s="135"/>
      <c r="V29" s="135"/>
      <c r="W29" s="354"/>
      <c r="X29" s="354"/>
      <c r="Y29" s="354"/>
      <c r="Z29" s="354"/>
      <c r="AA29" s="354"/>
      <c r="AB29" s="354"/>
      <c r="AC29" s="354"/>
      <c r="AD29" s="354"/>
      <c r="AE29" s="354"/>
      <c r="AF29" s="1598"/>
      <c r="AG29" s="1599"/>
      <c r="AH29" s="1600"/>
      <c r="AI29" s="1598"/>
      <c r="AJ29" s="1599"/>
      <c r="AK29" s="1600"/>
      <c r="AL29" s="1598"/>
      <c r="AM29" s="1599"/>
      <c r="AN29" s="1600"/>
      <c r="AO29" s="120"/>
      <c r="AP29" s="121"/>
      <c r="AQ29" s="122"/>
      <c r="AR29" s="122"/>
      <c r="AS29" s="122"/>
      <c r="AT29" s="122"/>
      <c r="AU29" s="122"/>
      <c r="AV29" s="122"/>
      <c r="AW29" s="122"/>
      <c r="AX29" s="122"/>
      <c r="AY29" s="123"/>
    </row>
    <row r="30" spans="1:51" s="124" customFormat="1" ht="23.25" customHeight="1">
      <c r="A30" s="116"/>
      <c r="B30" s="117"/>
      <c r="C30" s="924" t="str">
        <f>★マスタシート!$S$91</f>
        <v>お見積り金額</v>
      </c>
      <c r="D30" s="139"/>
      <c r="E30" s="139"/>
      <c r="F30" s="139"/>
      <c r="G30" s="139"/>
      <c r="H30" s="140"/>
      <c r="I30" s="1582">
        <f>★マスタシート!$Y$91</f>
        <v>919094</v>
      </c>
      <c r="J30" s="1582"/>
      <c r="K30" s="1582"/>
      <c r="L30" s="1582"/>
      <c r="M30" s="1582"/>
      <c r="N30" s="1582"/>
      <c r="O30" s="1582"/>
      <c r="P30" s="1582"/>
      <c r="Q30" s="1582"/>
      <c r="R30" s="123"/>
      <c r="S30" s="124" t="str">
        <f>★マスタシート!$AH$91</f>
        <v/>
      </c>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14.25" customHeight="1">
      <c r="A31" s="116"/>
      <c r="B31" s="117"/>
      <c r="C31" s="414"/>
      <c r="D31" s="414"/>
      <c r="E31" s="414"/>
      <c r="F31" s="414"/>
      <c r="G31" s="414"/>
      <c r="H31" s="415"/>
      <c r="I31" s="1583" t="str">
        <f>★マスタシート!$Y$92</f>
        <v>(税抜  835,540円)</v>
      </c>
      <c r="J31" s="1583"/>
      <c r="K31" s="1583"/>
      <c r="L31" s="1583"/>
      <c r="M31" s="1583"/>
      <c r="N31" s="1583"/>
      <c r="O31" s="1583"/>
      <c r="P31" s="1583"/>
      <c r="Q31" s="1583"/>
      <c r="R31" s="123"/>
      <c r="T31" s="135"/>
      <c r="U31" s="135"/>
      <c r="V31" s="135"/>
      <c r="W31" s="141"/>
      <c r="X31" s="141"/>
      <c r="Y31" s="141"/>
      <c r="Z31" s="141"/>
      <c r="AA31" s="142"/>
      <c r="AB31" s="142"/>
      <c r="AC31" s="143"/>
      <c r="AD31" s="143"/>
      <c r="AE31" s="143"/>
      <c r="AF31" s="143"/>
      <c r="AG31" s="143"/>
      <c r="AH31" s="120"/>
      <c r="AI31" s="120"/>
      <c r="AJ31" s="143"/>
      <c r="AK31" s="143"/>
      <c r="AL31" s="143"/>
      <c r="AM31" s="143"/>
      <c r="AN31" s="143"/>
      <c r="AO31" s="120"/>
      <c r="AP31" s="121"/>
      <c r="AQ31" s="122"/>
      <c r="AR31" s="122"/>
      <c r="AS31" s="122"/>
      <c r="AT31" s="122"/>
      <c r="AU31" s="122"/>
      <c r="AV31" s="122"/>
      <c r="AW31" s="122"/>
      <c r="AX31" s="122"/>
      <c r="AY31" s="123"/>
    </row>
    <row r="32" spans="1:51" s="124" customFormat="1" ht="14.25" customHeight="1">
      <c r="A32" s="116"/>
      <c r="B32" s="117"/>
      <c r="E32" s="115"/>
      <c r="G32" s="115"/>
      <c r="H32" s="115"/>
      <c r="I32" s="113"/>
      <c r="J32" s="113"/>
      <c r="K32" s="113"/>
      <c r="N32" s="135"/>
      <c r="O32" s="135"/>
      <c r="P32" s="135"/>
      <c r="Q32" s="135"/>
      <c r="R32" s="135"/>
      <c r="S32" s="135"/>
      <c r="T32" s="135"/>
      <c r="U32" s="135"/>
      <c r="V32" s="135"/>
      <c r="W32" s="372"/>
      <c r="X32" s="372"/>
      <c r="Y32" s="372"/>
      <c r="Z32" s="372"/>
      <c r="AA32" s="372"/>
      <c r="AB32" s="372"/>
      <c r="AC32" s="372"/>
      <c r="AD32" s="372"/>
      <c r="AE32" s="372"/>
      <c r="AF32" s="372"/>
      <c r="AG32" s="372"/>
      <c r="AH32" s="372"/>
      <c r="AI32" s="372"/>
      <c r="AJ32" s="372"/>
      <c r="AK32" s="372"/>
      <c r="AL32" s="372"/>
      <c r="AM32" s="372"/>
      <c r="AN32" s="372"/>
      <c r="AO32" s="120"/>
      <c r="AP32" s="121"/>
      <c r="AQ32" s="122"/>
      <c r="AR32" s="122"/>
      <c r="AS32" s="122"/>
      <c r="AT32" s="122"/>
      <c r="AU32" s="122"/>
      <c r="AV32" s="122"/>
      <c r="AW32" s="122"/>
      <c r="AX32" s="122"/>
      <c r="AY32" s="123"/>
    </row>
    <row r="33" spans="1:51" s="124" customFormat="1" ht="22.5" customHeight="1">
      <c r="A33" s="116"/>
      <c r="B33" s="117"/>
      <c r="C33" s="1584" t="s">
        <v>121</v>
      </c>
      <c r="D33" s="1585"/>
      <c r="E33" s="1585"/>
      <c r="F33" s="1585"/>
      <c r="G33" s="1585"/>
      <c r="H33" s="1585"/>
      <c r="I33" s="1585"/>
      <c r="J33" s="1585"/>
      <c r="K33" s="1585"/>
      <c r="L33" s="1585"/>
      <c r="M33" s="1585"/>
      <c r="N33" s="1585"/>
      <c r="O33" s="1585"/>
      <c r="P33" s="1585"/>
      <c r="Q33" s="1585"/>
      <c r="R33" s="1585"/>
      <c r="S33" s="1585"/>
      <c r="T33" s="1585"/>
      <c r="U33" s="837"/>
      <c r="V33" s="838"/>
      <c r="W33" s="1586" t="s">
        <v>505</v>
      </c>
      <c r="X33" s="1586"/>
      <c r="Y33" s="1586"/>
      <c r="Z33" s="1586"/>
      <c r="AA33" s="1586"/>
      <c r="AB33" s="1586"/>
      <c r="AC33" s="1586"/>
      <c r="AD33" s="1586"/>
      <c r="AE33" s="1586"/>
      <c r="AF33" s="1586"/>
      <c r="AG33" s="1586"/>
      <c r="AH33" s="1586"/>
      <c r="AI33" s="1586"/>
      <c r="AJ33" s="1586"/>
      <c r="AK33" s="1586"/>
      <c r="AL33" s="1586"/>
      <c r="AM33" s="1586"/>
      <c r="AN33" s="1587"/>
      <c r="AO33" s="120"/>
      <c r="AP33" s="121"/>
      <c r="AQ33" s="122"/>
      <c r="AR33" s="122"/>
      <c r="AS33" s="122"/>
      <c r="AT33" s="122"/>
      <c r="AU33" s="122"/>
      <c r="AV33" s="122"/>
      <c r="AW33" s="122"/>
      <c r="AX33" s="122"/>
      <c r="AY33" s="123"/>
    </row>
    <row r="34" spans="1:51" s="124" customFormat="1" ht="16.5" customHeight="1">
      <c r="A34" s="116"/>
      <c r="B34" s="117"/>
      <c r="C34" s="373"/>
      <c r="D34" s="374"/>
      <c r="E34" s="374" t="str">
        <f>★マスタシート!$BF$46</f>
        <v>αZX-Sタイプ主装置 及び パッケージ 一式</v>
      </c>
      <c r="F34" s="374"/>
      <c r="G34" s="374"/>
      <c r="H34" s="374"/>
      <c r="I34" s="374"/>
      <c r="J34" s="374"/>
      <c r="K34" s="375"/>
      <c r="L34" s="375"/>
      <c r="M34" s="376"/>
      <c r="N34" s="377"/>
      <c r="O34" s="377"/>
      <c r="P34" s="378"/>
      <c r="Q34" s="378"/>
      <c r="R34" s="378"/>
      <c r="S34" s="378"/>
      <c r="T34" s="378"/>
      <c r="U34" s="379"/>
      <c r="V34" s="378"/>
      <c r="W34" s="378"/>
      <c r="X34" s="378"/>
      <c r="Y34" s="378"/>
      <c r="Z34" s="378"/>
      <c r="AA34" s="1588">
        <f>★マスタシート!$BF$49</f>
        <v>919300</v>
      </c>
      <c r="AB34" s="1588"/>
      <c r="AC34" s="1588"/>
      <c r="AD34" s="1588"/>
      <c r="AE34" s="1588"/>
      <c r="AF34" s="1588"/>
      <c r="AG34" s="1588"/>
      <c r="AH34" s="377"/>
      <c r="AI34" s="378"/>
      <c r="AJ34" s="378"/>
      <c r="AK34" s="375"/>
      <c r="AL34" s="375"/>
      <c r="AM34" s="375"/>
      <c r="AN34" s="380"/>
      <c r="AO34" s="120"/>
      <c r="AP34" s="121"/>
      <c r="AQ34" s="122"/>
      <c r="AR34" s="122"/>
      <c r="AS34" s="122"/>
      <c r="AT34" s="122"/>
      <c r="AU34" s="122"/>
      <c r="AV34" s="122"/>
      <c r="AW34" s="122"/>
      <c r="AX34" s="122"/>
      <c r="AY34" s="123"/>
    </row>
    <row r="35" spans="1:51" s="124" customFormat="1" ht="16.5" customHeight="1">
      <c r="A35" s="116"/>
      <c r="B35" s="117"/>
      <c r="C35" s="144"/>
      <c r="D35" s="145"/>
      <c r="E35" s="145" t="s">
        <v>541</v>
      </c>
      <c r="F35" s="145"/>
      <c r="G35" s="145"/>
      <c r="H35" s="145"/>
      <c r="I35" s="145"/>
      <c r="J35" s="145"/>
      <c r="K35" s="145"/>
      <c r="L35" s="145"/>
      <c r="M35" s="146"/>
      <c r="N35" s="147"/>
      <c r="O35" s="147"/>
      <c r="P35" s="148"/>
      <c r="Q35" s="148"/>
      <c r="R35" s="148"/>
      <c r="S35" s="148"/>
      <c r="T35" s="148"/>
      <c r="U35" s="381"/>
      <c r="V35" s="148"/>
      <c r="W35" s="148"/>
      <c r="X35" s="148"/>
      <c r="Y35" s="148"/>
      <c r="Z35" s="148"/>
      <c r="AA35" s="1589">
        <f>★マスタシート!$BF$52</f>
        <v>85900</v>
      </c>
      <c r="AB35" s="1589"/>
      <c r="AC35" s="1589"/>
      <c r="AD35" s="1589"/>
      <c r="AE35" s="1589"/>
      <c r="AF35" s="1589"/>
      <c r="AG35" s="1589"/>
      <c r="AH35" s="147"/>
      <c r="AI35" s="148"/>
      <c r="AJ35" s="148"/>
      <c r="AK35" s="382"/>
      <c r="AL35" s="382"/>
      <c r="AM35" s="382"/>
      <c r="AN35" s="149"/>
      <c r="AO35" s="120"/>
      <c r="AP35" s="121"/>
      <c r="AQ35" s="122"/>
      <c r="AR35" s="122"/>
      <c r="AS35" s="122"/>
      <c r="AT35" s="122"/>
      <c r="AU35" s="122"/>
      <c r="AV35" s="122"/>
      <c r="AW35" s="122"/>
      <c r="AX35" s="122"/>
      <c r="AY35" s="123"/>
    </row>
    <row r="36" spans="1:51" s="124" customFormat="1" ht="16.5" customHeight="1">
      <c r="A36" s="116"/>
      <c r="B36" s="117"/>
      <c r="C36" s="144"/>
      <c r="D36" s="145"/>
      <c r="E36" s="145"/>
      <c r="F36" s="145"/>
      <c r="G36" s="145"/>
      <c r="H36" s="145"/>
      <c r="I36" s="145"/>
      <c r="J36" s="145"/>
      <c r="K36" s="382"/>
      <c r="L36" s="382"/>
      <c r="M36" s="383"/>
      <c r="N36" s="147"/>
      <c r="O36" s="147"/>
      <c r="P36" s="148"/>
      <c r="Q36" s="148"/>
      <c r="R36" s="148"/>
      <c r="S36" s="148"/>
      <c r="T36" s="148"/>
      <c r="U36" s="381"/>
      <c r="V36" s="148"/>
      <c r="W36" s="148"/>
      <c r="X36" s="148"/>
      <c r="Y36" s="148"/>
      <c r="Z36" s="148"/>
      <c r="AA36" s="1589">
        <v>0</v>
      </c>
      <c r="AB36" s="1589"/>
      <c r="AC36" s="1589"/>
      <c r="AD36" s="1589"/>
      <c r="AE36" s="1589"/>
      <c r="AF36" s="1589"/>
      <c r="AG36" s="1589"/>
      <c r="AH36" s="147"/>
      <c r="AI36" s="148"/>
      <c r="AJ36" s="148"/>
      <c r="AK36" s="150"/>
      <c r="AL36" s="150"/>
      <c r="AM36" s="150"/>
      <c r="AN36" s="149"/>
      <c r="AO36" s="120"/>
      <c r="AP36" s="121"/>
      <c r="AQ36" s="122"/>
      <c r="AR36" s="122"/>
      <c r="AS36" s="122"/>
      <c r="AT36" s="122"/>
      <c r="AU36" s="122"/>
      <c r="AV36" s="122"/>
      <c r="AW36" s="122"/>
      <c r="AX36" s="122"/>
      <c r="AY36" s="123"/>
    </row>
    <row r="37" spans="1:51" s="124" customFormat="1" ht="16.5" customHeight="1">
      <c r="A37" s="116"/>
      <c r="B37" s="117"/>
      <c r="C37" s="144"/>
      <c r="D37" s="145"/>
      <c r="E37" s="145"/>
      <c r="F37" s="145"/>
      <c r="G37" s="145"/>
      <c r="H37" s="145"/>
      <c r="I37" s="145"/>
      <c r="J37" s="145"/>
      <c r="K37" s="384"/>
      <c r="L37" s="384"/>
      <c r="M37" s="146"/>
      <c r="N37" s="147"/>
      <c r="O37" s="147"/>
      <c r="P37" s="148"/>
      <c r="Q37" s="148"/>
      <c r="R37" s="148"/>
      <c r="S37" s="148"/>
      <c r="T37" s="148"/>
      <c r="U37" s="381"/>
      <c r="V37" s="148"/>
      <c r="W37" s="148"/>
      <c r="X37" s="148"/>
      <c r="Y37" s="148"/>
      <c r="Z37" s="148"/>
      <c r="AA37" s="1589"/>
      <c r="AB37" s="1589"/>
      <c r="AC37" s="1589"/>
      <c r="AD37" s="1589"/>
      <c r="AE37" s="1589"/>
      <c r="AF37" s="1589"/>
      <c r="AG37" s="1589"/>
      <c r="AH37" s="147"/>
      <c r="AI37" s="148"/>
      <c r="AJ37" s="148"/>
      <c r="AK37" s="150"/>
      <c r="AL37" s="150"/>
      <c r="AM37" s="150"/>
      <c r="AN37" s="149"/>
      <c r="AO37" s="120"/>
      <c r="AP37" s="121"/>
      <c r="AQ37" s="122"/>
      <c r="AR37" s="151"/>
      <c r="AS37" s="122"/>
      <c r="AT37" s="122"/>
      <c r="AU37" s="122"/>
      <c r="AV37" s="122"/>
      <c r="AW37" s="122"/>
      <c r="AX37" s="122"/>
      <c r="AY37" s="123"/>
    </row>
    <row r="38" spans="1:51" s="124" customFormat="1" ht="16.5" customHeight="1">
      <c r="A38" s="116"/>
      <c r="B38" s="117"/>
      <c r="C38" s="144"/>
      <c r="D38" s="145"/>
      <c r="E38" s="145"/>
      <c r="F38" s="145"/>
      <c r="G38" s="145"/>
      <c r="H38" s="145"/>
      <c r="I38" s="145"/>
      <c r="J38" s="145"/>
      <c r="K38" s="382"/>
      <c r="L38" s="382"/>
      <c r="M38" s="383"/>
      <c r="N38" s="147"/>
      <c r="O38" s="147"/>
      <c r="P38" s="148"/>
      <c r="Q38" s="148"/>
      <c r="R38" s="148"/>
      <c r="S38" s="148"/>
      <c r="T38" s="148"/>
      <c r="U38" s="381"/>
      <c r="V38" s="148"/>
      <c r="W38" s="148"/>
      <c r="X38" s="148"/>
      <c r="Y38" s="148"/>
      <c r="Z38" s="148"/>
      <c r="AA38" s="1589"/>
      <c r="AB38" s="1589"/>
      <c r="AC38" s="1589"/>
      <c r="AD38" s="1589"/>
      <c r="AE38" s="1589"/>
      <c r="AF38" s="1589"/>
      <c r="AG38" s="1589"/>
      <c r="AH38" s="147"/>
      <c r="AI38" s="148"/>
      <c r="AJ38" s="148"/>
      <c r="AK38" s="382"/>
      <c r="AL38" s="382"/>
      <c r="AM38" s="382"/>
      <c r="AN38" s="149"/>
      <c r="AO38" s="120"/>
      <c r="AP38" s="121"/>
      <c r="AQ38" s="122"/>
      <c r="AR38" s="122"/>
      <c r="AS38" s="122"/>
      <c r="AT38" s="122"/>
      <c r="AU38" s="122"/>
      <c r="AV38" s="122"/>
      <c r="AW38" s="122"/>
      <c r="AX38" s="122"/>
      <c r="AY38" s="123"/>
    </row>
    <row r="39" spans="1:51" s="124" customFormat="1" ht="16.5" customHeight="1">
      <c r="A39" s="116"/>
      <c r="B39" s="117"/>
      <c r="C39" s="144"/>
      <c r="D39" s="145"/>
      <c r="E39" s="145"/>
      <c r="F39" s="145"/>
      <c r="G39" s="145"/>
      <c r="H39" s="145"/>
      <c r="I39" s="145"/>
      <c r="J39" s="145"/>
      <c r="K39" s="384"/>
      <c r="L39" s="384"/>
      <c r="M39" s="146"/>
      <c r="N39" s="147"/>
      <c r="O39" s="147"/>
      <c r="P39" s="148"/>
      <c r="Q39" s="148"/>
      <c r="R39" s="148"/>
      <c r="S39" s="148"/>
      <c r="T39" s="148"/>
      <c r="U39" s="381"/>
      <c r="V39" s="148"/>
      <c r="W39" s="148"/>
      <c r="X39" s="148"/>
      <c r="Y39" s="148"/>
      <c r="Z39" s="148"/>
      <c r="AA39" s="1589"/>
      <c r="AB39" s="1589"/>
      <c r="AC39" s="1589"/>
      <c r="AD39" s="1589"/>
      <c r="AE39" s="1589"/>
      <c r="AF39" s="1589"/>
      <c r="AG39" s="1589"/>
      <c r="AH39" s="147"/>
      <c r="AI39" s="148"/>
      <c r="AJ39" s="148"/>
      <c r="AK39" s="384"/>
      <c r="AL39" s="384"/>
      <c r="AM39" s="384"/>
      <c r="AN39" s="385"/>
      <c r="AO39" s="120"/>
      <c r="AP39" s="121"/>
      <c r="AQ39" s="122"/>
      <c r="AR39" s="122"/>
      <c r="AS39" s="122"/>
      <c r="AT39" s="122"/>
      <c r="AU39" s="122"/>
      <c r="AV39" s="122"/>
      <c r="AW39" s="122"/>
      <c r="AX39" s="122"/>
      <c r="AY39" s="123"/>
    </row>
    <row r="40" spans="1:51" s="124" customFormat="1" ht="16.5" customHeight="1">
      <c r="A40" s="116"/>
      <c r="B40" s="117"/>
      <c r="C40" s="144"/>
      <c r="D40" s="145"/>
      <c r="E40" s="145"/>
      <c r="F40" s="145"/>
      <c r="G40" s="145"/>
      <c r="H40" s="145"/>
      <c r="I40" s="145"/>
      <c r="J40" s="145"/>
      <c r="K40" s="382"/>
      <c r="L40" s="382"/>
      <c r="M40" s="146"/>
      <c r="N40" s="147"/>
      <c r="O40" s="147"/>
      <c r="P40" s="148"/>
      <c r="Q40" s="148"/>
      <c r="R40" s="148"/>
      <c r="S40" s="148"/>
      <c r="T40" s="148"/>
      <c r="U40" s="381"/>
      <c r="V40" s="148"/>
      <c r="W40" s="148"/>
      <c r="X40" s="148"/>
      <c r="Y40" s="148"/>
      <c r="Z40" s="148"/>
      <c r="AA40" s="1589">
        <v>0</v>
      </c>
      <c r="AB40" s="1589"/>
      <c r="AC40" s="1589"/>
      <c r="AD40" s="1589"/>
      <c r="AE40" s="1589"/>
      <c r="AF40" s="1589"/>
      <c r="AG40" s="1589"/>
      <c r="AH40" s="147"/>
      <c r="AI40" s="148"/>
      <c r="AJ40" s="148"/>
      <c r="AK40" s="382"/>
      <c r="AL40" s="382"/>
      <c r="AM40" s="382"/>
      <c r="AN40" s="149"/>
      <c r="AO40" s="120"/>
      <c r="AP40" s="121"/>
      <c r="AQ40" s="122"/>
      <c r="AR40" s="122"/>
      <c r="AS40" s="122"/>
      <c r="AT40" s="122"/>
      <c r="AU40" s="122"/>
      <c r="AV40" s="122"/>
      <c r="AW40" s="122"/>
      <c r="AX40" s="122"/>
      <c r="AY40" s="123"/>
    </row>
    <row r="41" spans="1:51" s="124" customFormat="1" ht="16.5" customHeight="1">
      <c r="A41" s="116"/>
      <c r="B41" s="117"/>
      <c r="C41" s="386"/>
      <c r="D41" s="387"/>
      <c r="E41" s="387" t="s">
        <v>539</v>
      </c>
      <c r="F41" s="387"/>
      <c r="G41" s="387"/>
      <c r="H41" s="387"/>
      <c r="I41" s="387"/>
      <c r="J41" s="387"/>
      <c r="K41" s="388"/>
      <c r="L41" s="388"/>
      <c r="M41" s="389"/>
      <c r="N41" s="152"/>
      <c r="O41" s="152"/>
      <c r="P41" s="390"/>
      <c r="Q41" s="390"/>
      <c r="R41" s="390"/>
      <c r="S41" s="390"/>
      <c r="T41" s="390"/>
      <c r="U41" s="391"/>
      <c r="V41" s="390"/>
      <c r="W41" s="390"/>
      <c r="X41" s="390"/>
      <c r="Y41" s="390"/>
      <c r="Z41" s="390"/>
      <c r="AA41" s="1609">
        <v>-169660</v>
      </c>
      <c r="AB41" s="1609"/>
      <c r="AC41" s="1609"/>
      <c r="AD41" s="1609"/>
      <c r="AE41" s="1609"/>
      <c r="AF41" s="1609"/>
      <c r="AG41" s="1609"/>
      <c r="AH41" s="152"/>
      <c r="AI41" s="390"/>
      <c r="AJ41" s="390"/>
      <c r="AK41" s="388"/>
      <c r="AL41" s="388"/>
      <c r="AM41" s="388"/>
      <c r="AN41" s="392"/>
      <c r="AO41" s="120"/>
      <c r="AP41" s="121"/>
      <c r="AQ41" s="122"/>
      <c r="AR41" s="122"/>
      <c r="AS41" s="122"/>
      <c r="AT41" s="122"/>
      <c r="AU41" s="122"/>
      <c r="AV41" s="122"/>
      <c r="AW41" s="122"/>
      <c r="AX41" s="122"/>
      <c r="AY41" s="123"/>
    </row>
    <row r="42" spans="1:51" s="124" customFormat="1" ht="21" customHeight="1">
      <c r="A42" s="116"/>
      <c r="B42" s="117"/>
      <c r="C42" s="1584" t="str">
        <f>IF(★マスタシート!$AO$66=3,"合　 計","小　 計")</f>
        <v>小　 計</v>
      </c>
      <c r="D42" s="1586"/>
      <c r="E42" s="1586"/>
      <c r="F42" s="1586"/>
      <c r="G42" s="1586"/>
      <c r="H42" s="1586"/>
      <c r="I42" s="1586"/>
      <c r="J42" s="1586"/>
      <c r="K42" s="1586"/>
      <c r="L42" s="1586"/>
      <c r="M42" s="1586"/>
      <c r="N42" s="1586"/>
      <c r="O42" s="1586"/>
      <c r="P42" s="1586"/>
      <c r="Q42" s="1586"/>
      <c r="R42" s="1586"/>
      <c r="S42" s="1586"/>
      <c r="T42" s="1586"/>
      <c r="U42" s="839"/>
      <c r="V42" s="840"/>
      <c r="W42" s="841"/>
      <c r="X42" s="841"/>
      <c r="Y42" s="841"/>
      <c r="Z42" s="841"/>
      <c r="AA42" s="1602">
        <f>SUM(AA34:AA41)</f>
        <v>835540</v>
      </c>
      <c r="AB42" s="1602"/>
      <c r="AC42" s="1602"/>
      <c r="AD42" s="1602"/>
      <c r="AE42" s="1602"/>
      <c r="AF42" s="1602"/>
      <c r="AG42" s="1602"/>
      <c r="AH42" s="1602"/>
      <c r="AI42" s="842"/>
      <c r="AJ42" s="841"/>
      <c r="AK42" s="843"/>
      <c r="AL42" s="843"/>
      <c r="AM42" s="843"/>
      <c r="AN42" s="844"/>
      <c r="AO42" s="120"/>
      <c r="AP42" s="121"/>
      <c r="AQ42" s="122"/>
      <c r="AR42" s="122"/>
      <c r="AS42" s="122"/>
      <c r="AT42" s="122"/>
      <c r="AU42" s="122"/>
      <c r="AV42" s="122"/>
      <c r="AW42" s="122"/>
      <c r="AX42" s="122"/>
      <c r="AY42" s="123"/>
    </row>
    <row r="43" spans="1:51" s="124" customFormat="1" ht="21" customHeight="1">
      <c r="A43" s="116"/>
      <c r="B43" s="117"/>
      <c r="C43" s="153"/>
      <c r="D43" s="153"/>
      <c r="E43" s="153"/>
      <c r="F43" s="153"/>
      <c r="G43" s="153"/>
      <c r="H43" s="153"/>
      <c r="I43" s="153"/>
      <c r="J43" s="153"/>
      <c r="K43" s="153"/>
      <c r="L43" s="153"/>
      <c r="M43" s="154"/>
      <c r="N43" s="1603" t="str">
        <f>IF(★マスタシート!$AO$66=3,"",TEXT("消費税 （10％）",""))</f>
        <v>消費税 （10％）</v>
      </c>
      <c r="O43" s="1604"/>
      <c r="P43" s="1604"/>
      <c r="Q43" s="1604"/>
      <c r="R43" s="1604"/>
      <c r="S43" s="1604"/>
      <c r="T43" s="1604"/>
      <c r="U43" s="1604"/>
      <c r="V43" s="997"/>
      <c r="W43" s="993"/>
      <c r="X43" s="993"/>
      <c r="Y43" s="993"/>
      <c r="Z43" s="993"/>
      <c r="AA43" s="1605">
        <f>IF(★マスタシート!$AO$66=3,"",ROUNDDOWN(AA42*(10)/100,0))</f>
        <v>83554</v>
      </c>
      <c r="AB43" s="1605"/>
      <c r="AC43" s="1605"/>
      <c r="AD43" s="1605"/>
      <c r="AE43" s="1605"/>
      <c r="AF43" s="1605"/>
      <c r="AG43" s="1605"/>
      <c r="AH43" s="1605"/>
      <c r="AI43" s="994"/>
      <c r="AJ43" s="993"/>
      <c r="AK43" s="995"/>
      <c r="AL43" s="995"/>
      <c r="AM43" s="995"/>
      <c r="AN43" s="996"/>
      <c r="AO43" s="120"/>
      <c r="AP43" s="121"/>
      <c r="AQ43" s="122"/>
      <c r="AR43" s="122"/>
      <c r="AS43" s="122"/>
      <c r="AT43" s="122"/>
      <c r="AU43" s="122"/>
      <c r="AV43" s="122"/>
      <c r="AW43" s="122"/>
      <c r="AX43" s="122"/>
      <c r="AY43" s="123"/>
    </row>
    <row r="44" spans="1:51" s="124" customFormat="1" ht="21" customHeight="1">
      <c r="A44" s="116"/>
      <c r="B44" s="117"/>
      <c r="C44" s="153"/>
      <c r="D44" s="153"/>
      <c r="E44" s="153"/>
      <c r="F44" s="153"/>
      <c r="G44" s="153"/>
      <c r="H44" s="153"/>
      <c r="I44" s="153"/>
      <c r="J44" s="153"/>
      <c r="K44" s="153"/>
      <c r="L44" s="153"/>
      <c r="M44" s="153"/>
      <c r="N44" s="1729" t="str">
        <f>IF(★マスタシート!$AO$66=3,"","合　 計")</f>
        <v>合　 計</v>
      </c>
      <c r="O44" s="1730"/>
      <c r="P44" s="1730"/>
      <c r="Q44" s="1730"/>
      <c r="R44" s="1730"/>
      <c r="S44" s="1730"/>
      <c r="T44" s="1730"/>
      <c r="U44" s="1730"/>
      <c r="V44" s="1010"/>
      <c r="W44" s="1009"/>
      <c r="X44" s="1009"/>
      <c r="Y44" s="1009"/>
      <c r="Z44" s="1009"/>
      <c r="AA44" s="1692">
        <f>IF(★マスタシート!$AO$66=3,"",ROUNDDOWN(AA42*(10 + 100)/100,0))</f>
        <v>919094</v>
      </c>
      <c r="AB44" s="1692"/>
      <c r="AC44" s="1692"/>
      <c r="AD44" s="1692"/>
      <c r="AE44" s="1692"/>
      <c r="AF44" s="1692"/>
      <c r="AG44" s="1692"/>
      <c r="AH44" s="1692"/>
      <c r="AI44" s="1006"/>
      <c r="AJ44" s="1009"/>
      <c r="AK44" s="1007"/>
      <c r="AL44" s="1007"/>
      <c r="AM44" s="1007"/>
      <c r="AN44" s="1008"/>
      <c r="AO44" s="120"/>
      <c r="AP44" s="121"/>
      <c r="AQ44" s="122"/>
      <c r="AR44" s="122"/>
      <c r="AS44" s="122"/>
      <c r="AT44" s="122"/>
      <c r="AU44" s="122"/>
      <c r="AV44" s="122"/>
      <c r="AW44" s="122"/>
      <c r="AX44" s="122"/>
      <c r="AY44" s="123"/>
    </row>
    <row r="45" spans="1:51" s="124" customFormat="1" ht="14.25" customHeight="1">
      <c r="A45" s="116"/>
      <c r="B45" s="117"/>
      <c r="C45" s="153"/>
      <c r="D45" s="153"/>
      <c r="E45" s="153"/>
      <c r="F45" s="153"/>
      <c r="G45" s="153"/>
      <c r="H45" s="153"/>
      <c r="I45" s="153"/>
      <c r="J45" s="153"/>
      <c r="K45" s="153"/>
      <c r="L45" s="153"/>
      <c r="M45" s="156"/>
      <c r="N45" s="157"/>
      <c r="O45" s="157"/>
      <c r="P45" s="157"/>
      <c r="Q45" s="157"/>
      <c r="R45" s="157"/>
      <c r="S45" s="157"/>
      <c r="T45" s="157"/>
      <c r="U45" s="157"/>
      <c r="V45" s="157"/>
      <c r="W45" s="157"/>
      <c r="X45" s="157"/>
      <c r="Y45" s="157"/>
      <c r="Z45" s="157"/>
      <c r="AA45" s="157"/>
      <c r="AB45" s="157"/>
      <c r="AC45" s="157"/>
      <c r="AD45" s="157"/>
      <c r="AE45" s="157"/>
      <c r="AF45" s="157"/>
      <c r="AG45" s="157"/>
      <c r="AH45" s="157"/>
      <c r="AI45" s="157"/>
      <c r="AJ45" s="157"/>
      <c r="AK45" s="156"/>
      <c r="AL45" s="156"/>
      <c r="AM45" s="156"/>
      <c r="AN45" s="158"/>
      <c r="AO45" s="120"/>
      <c r="AP45" s="121"/>
      <c r="AQ45" s="122"/>
      <c r="AR45" s="122"/>
      <c r="AS45" s="122"/>
      <c r="AT45" s="122"/>
      <c r="AU45" s="122"/>
      <c r="AV45" s="122"/>
      <c r="AW45" s="122"/>
      <c r="AX45" s="122"/>
      <c r="AY45" s="123"/>
    </row>
    <row r="46" spans="1:51" s="124" customFormat="1" ht="19.5" customHeight="1">
      <c r="A46" s="116"/>
      <c r="B46" s="141"/>
      <c r="C46" s="1623" t="s">
        <v>0</v>
      </c>
      <c r="D46" s="1624"/>
      <c r="E46" s="1624"/>
      <c r="F46" s="1624"/>
      <c r="G46" s="1624"/>
      <c r="H46" s="1624"/>
      <c r="I46" s="1624"/>
      <c r="J46" s="1624"/>
      <c r="K46" s="1624"/>
      <c r="L46" s="1624"/>
      <c r="M46" s="1624"/>
      <c r="N46" s="1624"/>
      <c r="O46" s="1624"/>
      <c r="P46" s="1624"/>
      <c r="Q46" s="1624"/>
      <c r="R46" s="1624"/>
      <c r="S46" s="1624"/>
      <c r="T46" s="1625"/>
      <c r="U46" s="160"/>
      <c r="V46" s="113"/>
      <c r="W46" s="1702" t="s">
        <v>993</v>
      </c>
      <c r="X46" s="1703"/>
      <c r="Y46" s="1703"/>
      <c r="Z46" s="1703"/>
      <c r="AA46" s="1703"/>
      <c r="AB46" s="1703"/>
      <c r="AC46" s="1703"/>
      <c r="AD46" s="1703"/>
      <c r="AE46" s="1703"/>
      <c r="AF46" s="1703"/>
      <c r="AG46" s="1703"/>
      <c r="AH46" s="1703"/>
      <c r="AI46" s="1703"/>
      <c r="AJ46" s="1703"/>
      <c r="AK46" s="1703"/>
      <c r="AL46" s="1703"/>
      <c r="AM46" s="1703"/>
      <c r="AN46" s="1704"/>
      <c r="AO46" s="120"/>
      <c r="AP46" s="121"/>
      <c r="AQ46" s="122"/>
      <c r="AR46" s="122"/>
      <c r="AS46" s="122"/>
      <c r="AT46" s="122"/>
      <c r="AU46" s="122"/>
      <c r="AV46" s="122"/>
      <c r="AW46" s="122"/>
      <c r="AX46" s="122"/>
      <c r="AY46" s="123"/>
    </row>
    <row r="47" spans="1:51" s="124" customFormat="1" ht="16.5" customHeight="1">
      <c r="A47" s="116"/>
      <c r="B47" s="141"/>
      <c r="C47" s="1627" t="str">
        <f>IF(★マスタシート!$AO$66=3,"",IF(I47="","", "7年契約一式"))</f>
        <v>7年契約一式</v>
      </c>
      <c r="D47" s="1628"/>
      <c r="E47" s="1628"/>
      <c r="F47" s="1629"/>
      <c r="G47" s="1630" t="str">
        <f>IF(★マスタシート!$AO$66=3,"",IF(I47="","","月額"))</f>
        <v>月額</v>
      </c>
      <c r="H47" s="1630"/>
      <c r="I47" s="1633">
        <v>1600</v>
      </c>
      <c r="J47" s="1634"/>
      <c r="K47" s="1634"/>
      <c r="L47" s="1634"/>
      <c r="M47" s="1635"/>
      <c r="N47" s="1630" t="str">
        <f>IF(★マスタシート!$AO$66=3,"",IF(I47="","","税込"))</f>
        <v>税込</v>
      </c>
      <c r="O47" s="1630"/>
      <c r="P47" s="1631">
        <f>IF(★マスタシート!$AO$66=3,"",ROUNDDOWN(I47*(10 + 100)/100,0))</f>
        <v>1760</v>
      </c>
      <c r="Q47" s="1631"/>
      <c r="R47" s="1631"/>
      <c r="S47" s="1631"/>
      <c r="T47" s="1632"/>
      <c r="U47" s="161"/>
      <c r="V47" s="162"/>
      <c r="W47" s="1705"/>
      <c r="X47" s="1706"/>
      <c r="Y47" s="1706"/>
      <c r="Z47" s="1706"/>
      <c r="AA47" s="1706"/>
      <c r="AB47" s="1706"/>
      <c r="AC47" s="1706"/>
      <c r="AD47" s="1706"/>
      <c r="AE47" s="1706"/>
      <c r="AF47" s="1706"/>
      <c r="AG47" s="1706"/>
      <c r="AH47" s="1706"/>
      <c r="AI47" s="1706"/>
      <c r="AJ47" s="1706"/>
      <c r="AK47" s="1706"/>
      <c r="AL47" s="1706"/>
      <c r="AM47" s="1706"/>
      <c r="AN47" s="1707"/>
      <c r="AO47" s="120"/>
      <c r="AP47" s="121"/>
      <c r="AQ47" s="122"/>
      <c r="AR47" s="122"/>
      <c r="AS47" s="122"/>
      <c r="AT47" s="122"/>
      <c r="AU47" s="122"/>
      <c r="AV47" s="122"/>
      <c r="AW47" s="122"/>
      <c r="AX47" s="122"/>
      <c r="AY47" s="123"/>
    </row>
    <row r="48" spans="1:51" s="124" customFormat="1" ht="16.5" customHeight="1">
      <c r="A48" s="116"/>
      <c r="B48" s="141"/>
      <c r="C48" s="189"/>
      <c r="D48" s="189"/>
      <c r="E48" s="189"/>
      <c r="F48" s="189"/>
      <c r="G48" s="142"/>
      <c r="H48" s="142"/>
      <c r="I48" s="190"/>
      <c r="J48" s="190"/>
      <c r="K48" s="190"/>
      <c r="L48" s="190"/>
      <c r="M48" s="190"/>
      <c r="N48" s="120"/>
      <c r="O48" s="120"/>
      <c r="P48" s="190"/>
      <c r="Q48" s="190"/>
      <c r="R48" s="190"/>
      <c r="S48" s="190"/>
      <c r="T48" s="190"/>
      <c r="U48" s="161"/>
      <c r="V48" s="162"/>
      <c r="W48" s="1042" t="str">
        <f>★マスタシート!$BJ$78</f>
        <v>5</v>
      </c>
      <c r="X48" s="1043" t="str">
        <f>IF(W48="","","年")</f>
        <v>年</v>
      </c>
      <c r="Y48" s="1710" t="str">
        <f>IF(W48="","","月額")</f>
        <v>月額</v>
      </c>
      <c r="Z48" s="1711"/>
      <c r="AA48" s="1712">
        <f>★マスタシート!$BN$138</f>
        <v>18180</v>
      </c>
      <c r="AB48" s="1713"/>
      <c r="AC48" s="1713"/>
      <c r="AD48" s="1713"/>
      <c r="AE48" s="1713"/>
      <c r="AF48" s="1714"/>
      <c r="AG48" s="1708" t="str">
        <f>IF(★マスタシート!$AO$66=3,"",IF(AA48="","","税込"))</f>
        <v>税込</v>
      </c>
      <c r="AH48" s="1709"/>
      <c r="AI48" s="1712">
        <f>IF(★マスタシート!$AO$66=3,"",ROUNDDOWN(AA48*(10 + 100)/100,0))</f>
        <v>19998</v>
      </c>
      <c r="AJ48" s="1713"/>
      <c r="AK48" s="1713"/>
      <c r="AL48" s="1713"/>
      <c r="AM48" s="1713"/>
      <c r="AN48" s="1723"/>
      <c r="AO48" s="120"/>
      <c r="AP48" s="121"/>
      <c r="AQ48" s="122"/>
      <c r="AR48" s="122"/>
      <c r="AS48" s="122"/>
      <c r="AT48" s="122"/>
      <c r="AU48" s="122"/>
      <c r="AV48" s="122"/>
      <c r="AW48" s="122"/>
      <c r="AX48" s="122"/>
      <c r="AY48" s="123"/>
    </row>
    <row r="49" spans="1:56" s="124" customFormat="1" ht="16.5" customHeight="1">
      <c r="A49" s="116"/>
      <c r="B49" s="159"/>
      <c r="C49" s="1623" t="s">
        <v>639</v>
      </c>
      <c r="D49" s="1624"/>
      <c r="E49" s="1624"/>
      <c r="F49" s="1624"/>
      <c r="G49" s="1624"/>
      <c r="H49" s="1624"/>
      <c r="I49" s="1624"/>
      <c r="J49" s="1624"/>
      <c r="K49" s="1624"/>
      <c r="L49" s="1624"/>
      <c r="M49" s="1624"/>
      <c r="N49" s="1624"/>
      <c r="O49" s="1624"/>
      <c r="P49" s="1624"/>
      <c r="Q49" s="1624"/>
      <c r="R49" s="1624"/>
      <c r="S49" s="1624"/>
      <c r="T49" s="1625"/>
      <c r="U49" s="163"/>
      <c r="V49" s="164"/>
      <c r="W49" s="1042" t="str">
        <f>★マスタシート!$BJ$79</f>
        <v>6</v>
      </c>
      <c r="X49" s="1043" t="str">
        <f>IF(W49="","","年")</f>
        <v>年</v>
      </c>
      <c r="Y49" s="1710" t="str">
        <f>IF(W49="","","月額")</f>
        <v>月額</v>
      </c>
      <c r="Z49" s="1711"/>
      <c r="AA49" s="1712">
        <f>★マスタシート!$BN$139</f>
        <v>15900</v>
      </c>
      <c r="AB49" s="1713"/>
      <c r="AC49" s="1713"/>
      <c r="AD49" s="1713"/>
      <c r="AE49" s="1713"/>
      <c r="AF49" s="1714"/>
      <c r="AG49" s="1708" t="str">
        <f>IF(★マスタシート!$AO$66=3,"",IF(AA49="","","税込"))</f>
        <v>税込</v>
      </c>
      <c r="AH49" s="1709"/>
      <c r="AI49" s="1712">
        <f>IF(★マスタシート!$AO$66=3,"",ROUNDDOWN(AA49*(10 + 100)/100,0))</f>
        <v>17490</v>
      </c>
      <c r="AJ49" s="1713"/>
      <c r="AK49" s="1713"/>
      <c r="AL49" s="1713"/>
      <c r="AM49" s="1713"/>
      <c r="AN49" s="1723"/>
      <c r="AO49" s="141"/>
      <c r="AP49" s="121"/>
      <c r="AQ49" s="122"/>
      <c r="AR49" s="122"/>
      <c r="AS49" s="122"/>
      <c r="AT49" s="122"/>
      <c r="AU49" s="122"/>
      <c r="AV49" s="122"/>
      <c r="AW49" s="122"/>
      <c r="AX49" s="122"/>
      <c r="AY49" s="123"/>
    </row>
    <row r="50" spans="1:56" s="124" customFormat="1" ht="16.5" customHeight="1">
      <c r="A50" s="116"/>
      <c r="B50" s="159"/>
      <c r="C50" s="1627" t="str">
        <f>IF(★マスタシート!$AO$66=3,"",IF(I50="","", "一式"))</f>
        <v/>
      </c>
      <c r="D50" s="1628"/>
      <c r="E50" s="1628"/>
      <c r="F50" s="1629"/>
      <c r="G50" s="1630" t="str">
        <f>IF(★マスタシート!$AO$66=3,"",IF(I50="","","月額"))</f>
        <v/>
      </c>
      <c r="H50" s="1630"/>
      <c r="I50" s="1633">
        <v>0</v>
      </c>
      <c r="J50" s="1634"/>
      <c r="K50" s="1634"/>
      <c r="L50" s="1634"/>
      <c r="M50" s="1635"/>
      <c r="N50" s="1630" t="str">
        <f>IF(★マスタシート!$AO$66=3,"",IF(I50="","","税込"))</f>
        <v/>
      </c>
      <c r="O50" s="1630"/>
      <c r="P50" s="1631">
        <f>IF(★マスタシート!$AO$66=3,"",ROUNDDOWN(I50*(10 + 100)/100,0))</f>
        <v>0</v>
      </c>
      <c r="Q50" s="1631"/>
      <c r="R50" s="1631"/>
      <c r="S50" s="1631"/>
      <c r="T50" s="1632"/>
      <c r="U50" s="163"/>
      <c r="V50" s="164"/>
      <c r="W50" s="1044" t="str">
        <f>★マスタシート!$BJ$80</f>
        <v>7</v>
      </c>
      <c r="X50" s="1045" t="str">
        <f>IF(W50="","","年")</f>
        <v>年</v>
      </c>
      <c r="Y50" s="1721" t="str">
        <f>IF(W50="","","月額")</f>
        <v>月額</v>
      </c>
      <c r="Z50" s="1722"/>
      <c r="AA50" s="1717">
        <f>★マスタシート!$BN$140</f>
        <v>14130</v>
      </c>
      <c r="AB50" s="1718"/>
      <c r="AC50" s="1718"/>
      <c r="AD50" s="1718"/>
      <c r="AE50" s="1718"/>
      <c r="AF50" s="1719"/>
      <c r="AG50" s="1715" t="str">
        <f>IF(★マスタシート!$AO$66=3,"",IF(AA50="","","税込"))</f>
        <v>税込</v>
      </c>
      <c r="AH50" s="1716"/>
      <c r="AI50" s="1717">
        <f>IF(★マスタシート!$AO$66=3,"",ROUNDDOWN(AA50*(10 + 100)/100,0))</f>
        <v>15543</v>
      </c>
      <c r="AJ50" s="1718"/>
      <c r="AK50" s="1718"/>
      <c r="AL50" s="1718"/>
      <c r="AM50" s="1718"/>
      <c r="AN50" s="1720"/>
      <c r="AO50" s="141"/>
      <c r="AP50" s="121"/>
      <c r="AQ50" s="122"/>
      <c r="AR50" s="122"/>
      <c r="AS50" s="122"/>
      <c r="AT50" s="122"/>
      <c r="AU50" s="122"/>
      <c r="AV50" s="122"/>
      <c r="AW50" s="122"/>
      <c r="AX50" s="122"/>
      <c r="AY50" s="123"/>
    </row>
    <row r="51" spans="1:56" s="124" customFormat="1" ht="16.5" customHeight="1">
      <c r="A51" s="116"/>
      <c r="B51" s="159"/>
      <c r="C51" s="191"/>
      <c r="D51" s="191"/>
      <c r="E51" s="191"/>
      <c r="F51" s="191"/>
      <c r="G51" s="192"/>
      <c r="H51" s="192"/>
      <c r="I51" s="193"/>
      <c r="J51" s="193"/>
      <c r="K51" s="193"/>
      <c r="L51" s="193"/>
      <c r="M51" s="193"/>
      <c r="N51" s="162"/>
      <c r="O51" s="162"/>
      <c r="P51" s="193"/>
      <c r="Q51" s="193"/>
      <c r="R51" s="193"/>
      <c r="S51" s="193"/>
      <c r="T51" s="193"/>
      <c r="U51" s="163"/>
      <c r="V51" s="164"/>
      <c r="W51" s="1246" t="s">
        <v>992</v>
      </c>
      <c r="X51" s="120"/>
      <c r="Y51" s="194"/>
      <c r="Z51" s="194"/>
      <c r="AA51" s="1048"/>
      <c r="AB51" s="1048"/>
      <c r="AC51" s="1048"/>
      <c r="AD51" s="1048"/>
      <c r="AE51" s="1048"/>
      <c r="AF51" s="1048"/>
      <c r="AG51" s="1028"/>
      <c r="AH51" s="1028"/>
      <c r="AI51" s="1048"/>
      <c r="AJ51" s="1048"/>
      <c r="AK51" s="1048"/>
      <c r="AL51" s="1048"/>
      <c r="AM51" s="1048"/>
      <c r="AN51" s="1048"/>
      <c r="AO51" s="141"/>
      <c r="AP51" s="121"/>
      <c r="AQ51" s="122"/>
      <c r="AR51" s="122"/>
      <c r="AS51" s="122"/>
      <c r="AT51" s="122"/>
      <c r="AU51" s="122"/>
      <c r="AV51" s="122"/>
      <c r="AW51" s="122"/>
      <c r="AX51" s="122"/>
      <c r="AY51" s="123"/>
    </row>
    <row r="52" spans="1:56" s="124" customFormat="1" ht="17.25" customHeight="1">
      <c r="A52" s="116"/>
      <c r="B52" s="159"/>
      <c r="C52" s="1610" t="s">
        <v>589</v>
      </c>
      <c r="D52" s="1611"/>
      <c r="E52" s="1611"/>
      <c r="F52" s="1611"/>
      <c r="G52" s="1611"/>
      <c r="H52" s="1611"/>
      <c r="I52" s="1611"/>
      <c r="J52" s="1611"/>
      <c r="K52" s="1611"/>
      <c r="L52" s="1611"/>
      <c r="M52" s="1611"/>
      <c r="N52" s="1611"/>
      <c r="O52" s="1611"/>
      <c r="P52" s="1611"/>
      <c r="Q52" s="1611"/>
      <c r="R52" s="1611"/>
      <c r="S52" s="1611"/>
      <c r="T52" s="1611"/>
      <c r="U52" s="1611"/>
      <c r="V52" s="1611"/>
      <c r="W52" s="1611"/>
      <c r="X52" s="1611"/>
      <c r="Y52" s="1611"/>
      <c r="Z52" s="1611"/>
      <c r="AA52" s="1611"/>
      <c r="AB52" s="1611"/>
      <c r="AC52" s="1611"/>
      <c r="AD52" s="1611"/>
      <c r="AE52" s="1611"/>
      <c r="AF52" s="1611"/>
      <c r="AG52" s="1611"/>
      <c r="AH52" s="1611"/>
      <c r="AI52" s="1611"/>
      <c r="AJ52" s="1611"/>
      <c r="AK52" s="1611"/>
      <c r="AL52" s="1611"/>
      <c r="AM52" s="1611"/>
      <c r="AN52" s="1612"/>
      <c r="AO52" s="141"/>
      <c r="AP52" s="121"/>
      <c r="AQ52" s="122"/>
      <c r="AR52" s="122"/>
      <c r="AS52" s="122"/>
      <c r="AT52" s="122"/>
      <c r="AU52" s="122"/>
      <c r="AV52" s="122"/>
      <c r="AW52" s="122"/>
      <c r="AX52" s="122"/>
      <c r="AY52" s="123"/>
    </row>
    <row r="53" spans="1:56" s="124" customFormat="1" ht="16.5" customHeight="1">
      <c r="A53" s="116"/>
      <c r="B53" s="159"/>
      <c r="C53" s="1652">
        <f>★マスタシート!$AO$149</f>
        <v>0</v>
      </c>
      <c r="D53" s="1653"/>
      <c r="E53" s="1653"/>
      <c r="F53" s="1653"/>
      <c r="G53" s="1653"/>
      <c r="H53" s="1653"/>
      <c r="I53" s="1653"/>
      <c r="J53" s="1653"/>
      <c r="K53" s="1653"/>
      <c r="L53" s="1653"/>
      <c r="M53" s="1653"/>
      <c r="N53" s="1653"/>
      <c r="O53" s="1653"/>
      <c r="P53" s="1653"/>
      <c r="Q53" s="1653"/>
      <c r="R53" s="1653"/>
      <c r="S53" s="1653"/>
      <c r="T53" s="1653"/>
      <c r="U53" s="1654"/>
      <c r="V53" s="1655">
        <f>★マスタシート!$BH$149</f>
        <v>0</v>
      </c>
      <c r="W53" s="1656"/>
      <c r="X53" s="1656"/>
      <c r="Y53" s="1669" t="str">
        <f>★マスタシート!$BK$149</f>
        <v/>
      </c>
      <c r="Z53" s="1670"/>
      <c r="AA53" s="1671" t="str">
        <f>★マスタシート!$BM$149</f>
        <v/>
      </c>
      <c r="AB53" s="1671"/>
      <c r="AC53" s="1639">
        <f>★マスタシート!$BO$149</f>
        <v>0</v>
      </c>
      <c r="AD53" s="1640"/>
      <c r="AE53" s="1640"/>
      <c r="AF53" s="1640"/>
      <c r="AG53" s="1672"/>
      <c r="AH53" s="1626" t="str">
        <f>★マスタシート!$BT$149</f>
        <v/>
      </c>
      <c r="AI53" s="1626"/>
      <c r="AJ53" s="1639">
        <f>★マスタシート!$BV$149</f>
        <v>0</v>
      </c>
      <c r="AK53" s="1640"/>
      <c r="AL53" s="1640"/>
      <c r="AM53" s="1640"/>
      <c r="AN53" s="1641"/>
      <c r="AO53" s="141"/>
      <c r="AP53" s="121"/>
      <c r="AQ53" s="122"/>
      <c r="AR53" s="122"/>
      <c r="AS53" s="122"/>
      <c r="AT53" s="122"/>
      <c r="AU53" s="122"/>
      <c r="AV53" s="122"/>
      <c r="AW53" s="122"/>
      <c r="AX53" s="122"/>
      <c r="AY53" s="123"/>
    </row>
    <row r="54" spans="1:56" s="124" customFormat="1" ht="16.5" customHeight="1">
      <c r="A54" s="116"/>
      <c r="B54" s="159"/>
      <c r="C54" s="1652">
        <f>★マスタシート!$AO$150</f>
        <v>0</v>
      </c>
      <c r="D54" s="1653"/>
      <c r="E54" s="1653"/>
      <c r="F54" s="1653"/>
      <c r="G54" s="1653"/>
      <c r="H54" s="1653"/>
      <c r="I54" s="1653"/>
      <c r="J54" s="1653"/>
      <c r="K54" s="1653"/>
      <c r="L54" s="1653"/>
      <c r="M54" s="1653"/>
      <c r="N54" s="1653"/>
      <c r="O54" s="1653"/>
      <c r="P54" s="1653"/>
      <c r="Q54" s="1653"/>
      <c r="R54" s="1653"/>
      <c r="S54" s="1653"/>
      <c r="T54" s="1653"/>
      <c r="U54" s="1654"/>
      <c r="V54" s="1655">
        <f>★マスタシート!$BH$150</f>
        <v>0</v>
      </c>
      <c r="W54" s="1656"/>
      <c r="X54" s="1656"/>
      <c r="Y54" s="1669" t="str">
        <f>★マスタシート!$BK$150</f>
        <v/>
      </c>
      <c r="Z54" s="1670"/>
      <c r="AA54" s="1671" t="str">
        <f>★マスタシート!$BM$150</f>
        <v/>
      </c>
      <c r="AB54" s="1671"/>
      <c r="AC54" s="1639">
        <f>★マスタシート!$BO$150</f>
        <v>0</v>
      </c>
      <c r="AD54" s="1640"/>
      <c r="AE54" s="1640"/>
      <c r="AF54" s="1640"/>
      <c r="AG54" s="1672"/>
      <c r="AH54" s="1626" t="str">
        <f>★マスタシート!$BT$150</f>
        <v/>
      </c>
      <c r="AI54" s="1626"/>
      <c r="AJ54" s="1639">
        <f>★マスタシート!$BV$150</f>
        <v>0</v>
      </c>
      <c r="AK54" s="1640"/>
      <c r="AL54" s="1640"/>
      <c r="AM54" s="1640"/>
      <c r="AN54" s="1641"/>
      <c r="AO54" s="141"/>
      <c r="AP54" s="121"/>
      <c r="AQ54" s="122"/>
      <c r="AR54" s="122"/>
      <c r="AS54" s="122"/>
      <c r="AT54" s="122"/>
      <c r="AU54" s="122"/>
      <c r="AV54" s="122"/>
      <c r="AW54" s="122"/>
      <c r="AX54" s="122"/>
      <c r="AY54" s="123"/>
    </row>
    <row r="55" spans="1:56" s="124" customFormat="1" ht="16.5" customHeight="1">
      <c r="A55" s="116"/>
      <c r="B55" s="159"/>
      <c r="C55" s="1652">
        <f>★マスタシート!$AO$151</f>
        <v>0</v>
      </c>
      <c r="D55" s="1653"/>
      <c r="E55" s="1653"/>
      <c r="F55" s="1653"/>
      <c r="G55" s="1653"/>
      <c r="H55" s="1653"/>
      <c r="I55" s="1653"/>
      <c r="J55" s="1653"/>
      <c r="K55" s="1653"/>
      <c r="L55" s="1653"/>
      <c r="M55" s="1653"/>
      <c r="N55" s="1653"/>
      <c r="O55" s="1653"/>
      <c r="P55" s="1653"/>
      <c r="Q55" s="1653"/>
      <c r="R55" s="1653"/>
      <c r="S55" s="1653"/>
      <c r="T55" s="1653"/>
      <c r="U55" s="1654"/>
      <c r="V55" s="1655">
        <f>★マスタシート!$BH$151</f>
        <v>0</v>
      </c>
      <c r="W55" s="1656"/>
      <c r="X55" s="1656"/>
      <c r="Y55" s="1669" t="str">
        <f>★マスタシート!$BK$151</f>
        <v/>
      </c>
      <c r="Z55" s="1670"/>
      <c r="AA55" s="1671" t="str">
        <f>★マスタシート!$BM$151</f>
        <v/>
      </c>
      <c r="AB55" s="1671"/>
      <c r="AC55" s="1639">
        <f>★マスタシート!$BO$151</f>
        <v>0</v>
      </c>
      <c r="AD55" s="1640"/>
      <c r="AE55" s="1640"/>
      <c r="AF55" s="1640"/>
      <c r="AG55" s="1672"/>
      <c r="AH55" s="1626" t="str">
        <f>★マスタシート!$BT$151</f>
        <v/>
      </c>
      <c r="AI55" s="1626"/>
      <c r="AJ55" s="1639">
        <f>★マスタシート!$BV$151</f>
        <v>0</v>
      </c>
      <c r="AK55" s="1640"/>
      <c r="AL55" s="1640"/>
      <c r="AM55" s="1640"/>
      <c r="AN55" s="1641"/>
      <c r="AO55" s="141"/>
      <c r="AP55" s="121"/>
      <c r="AQ55" s="122"/>
      <c r="AR55" s="122"/>
      <c r="AS55" s="122"/>
      <c r="AT55" s="122"/>
      <c r="AU55" s="122"/>
      <c r="AV55" s="122"/>
      <c r="AW55" s="122"/>
      <c r="AX55" s="122"/>
      <c r="AY55" s="123"/>
    </row>
    <row r="56" spans="1:56" s="124" customFormat="1" ht="16.5" customHeight="1">
      <c r="A56" s="116"/>
      <c r="B56" s="159"/>
      <c r="C56" s="1652">
        <f>★マスタシート!$AO$152</f>
        <v>0</v>
      </c>
      <c r="D56" s="1653"/>
      <c r="E56" s="1653"/>
      <c r="F56" s="1653"/>
      <c r="G56" s="1653"/>
      <c r="H56" s="1653"/>
      <c r="I56" s="1653"/>
      <c r="J56" s="1653"/>
      <c r="K56" s="1653"/>
      <c r="L56" s="1653"/>
      <c r="M56" s="1653"/>
      <c r="N56" s="1653"/>
      <c r="O56" s="1653"/>
      <c r="P56" s="1653"/>
      <c r="Q56" s="1653"/>
      <c r="R56" s="1653"/>
      <c r="S56" s="1653"/>
      <c r="T56" s="1653"/>
      <c r="U56" s="1654"/>
      <c r="V56" s="1655">
        <f>★マスタシート!$BH$152</f>
        <v>0</v>
      </c>
      <c r="W56" s="1656"/>
      <c r="X56" s="1656"/>
      <c r="Y56" s="1669" t="str">
        <f>★マスタシート!$BK$152</f>
        <v/>
      </c>
      <c r="Z56" s="1670"/>
      <c r="AA56" s="1671" t="str">
        <f>★マスタシート!$BM$152</f>
        <v/>
      </c>
      <c r="AB56" s="1671"/>
      <c r="AC56" s="1639">
        <f>★マスタシート!$BO$152</f>
        <v>0</v>
      </c>
      <c r="AD56" s="1640"/>
      <c r="AE56" s="1640"/>
      <c r="AF56" s="1640"/>
      <c r="AG56" s="1672"/>
      <c r="AH56" s="1626" t="str">
        <f>★マスタシート!$BT$152</f>
        <v/>
      </c>
      <c r="AI56" s="1626"/>
      <c r="AJ56" s="1639">
        <f>★マスタシート!$BV$152</f>
        <v>0</v>
      </c>
      <c r="AK56" s="1640"/>
      <c r="AL56" s="1640"/>
      <c r="AM56" s="1640"/>
      <c r="AN56" s="1641"/>
      <c r="AO56" s="141"/>
      <c r="AP56" s="121"/>
      <c r="AQ56" s="122"/>
      <c r="AR56" s="122"/>
      <c r="AS56" s="122"/>
      <c r="AT56" s="122"/>
      <c r="AU56" s="122"/>
      <c r="AV56" s="122"/>
      <c r="AW56" s="122"/>
      <c r="AX56" s="122"/>
      <c r="AY56" s="123"/>
    </row>
    <row r="57" spans="1:56" s="124" customFormat="1" ht="16.5" customHeight="1">
      <c r="A57" s="116"/>
      <c r="B57" s="159"/>
      <c r="C57" s="1642">
        <f>★マスタシート!$AO$153</f>
        <v>0</v>
      </c>
      <c r="D57" s="1643"/>
      <c r="E57" s="1643"/>
      <c r="F57" s="1643"/>
      <c r="G57" s="1643"/>
      <c r="H57" s="1643"/>
      <c r="I57" s="1643"/>
      <c r="J57" s="1643"/>
      <c r="K57" s="1643"/>
      <c r="L57" s="1643"/>
      <c r="M57" s="1643"/>
      <c r="N57" s="1643"/>
      <c r="O57" s="1643"/>
      <c r="P57" s="1643"/>
      <c r="Q57" s="1643"/>
      <c r="R57" s="1643"/>
      <c r="S57" s="1643"/>
      <c r="T57" s="1643"/>
      <c r="U57" s="1644"/>
      <c r="V57" s="1645">
        <f>★マスタシート!$BH$153</f>
        <v>0</v>
      </c>
      <c r="W57" s="1646"/>
      <c r="X57" s="1646"/>
      <c r="Y57" s="1647" t="str">
        <f>★マスタシート!$BK$153</f>
        <v/>
      </c>
      <c r="Z57" s="1648"/>
      <c r="AA57" s="1649" t="str">
        <f>★マスタシート!$BM$153</f>
        <v/>
      </c>
      <c r="AB57" s="1649"/>
      <c r="AC57" s="1633">
        <f>★マスタシート!$BO$153</f>
        <v>0</v>
      </c>
      <c r="AD57" s="1634"/>
      <c r="AE57" s="1634"/>
      <c r="AF57" s="1634"/>
      <c r="AG57" s="1635"/>
      <c r="AH57" s="1650" t="str">
        <f>★マスタシート!$BT$153</f>
        <v/>
      </c>
      <c r="AI57" s="1650"/>
      <c r="AJ57" s="1633">
        <f>★マスタシート!$BV$153</f>
        <v>0</v>
      </c>
      <c r="AK57" s="1634"/>
      <c r="AL57" s="1634"/>
      <c r="AM57" s="1634"/>
      <c r="AN57" s="1651"/>
      <c r="AO57" s="141"/>
      <c r="AP57" s="121"/>
      <c r="AQ57" s="122"/>
      <c r="AR57" s="122"/>
      <c r="AS57" s="122"/>
      <c r="AT57" s="122"/>
      <c r="AU57" s="122"/>
      <c r="AV57" s="122"/>
      <c r="AW57" s="122"/>
      <c r="AX57" s="122"/>
      <c r="AY57" s="123"/>
    </row>
    <row r="58" spans="1:56" s="124" customFormat="1" ht="16.5" customHeight="1">
      <c r="A58" s="116"/>
      <c r="B58" s="159"/>
      <c r="C58" s="191"/>
      <c r="D58" s="191"/>
      <c r="E58" s="191"/>
      <c r="F58" s="191"/>
      <c r="G58" s="192"/>
      <c r="H58" s="192"/>
      <c r="I58" s="193"/>
      <c r="J58" s="193"/>
      <c r="K58" s="193"/>
      <c r="L58" s="193"/>
      <c r="M58" s="193"/>
      <c r="N58" s="162"/>
      <c r="O58" s="162"/>
      <c r="P58" s="193"/>
      <c r="Q58" s="193"/>
      <c r="R58" s="193"/>
      <c r="S58" s="193"/>
      <c r="T58" s="193"/>
      <c r="U58" s="163"/>
      <c r="V58" s="164"/>
      <c r="W58" s="1026"/>
      <c r="X58" s="1026"/>
      <c r="Y58" s="1027"/>
      <c r="Z58" s="1027"/>
      <c r="AA58" s="1028"/>
      <c r="AB58" s="1028"/>
      <c r="AC58" s="193"/>
      <c r="AD58" s="193"/>
      <c r="AE58" s="193"/>
      <c r="AF58" s="193"/>
      <c r="AG58" s="193"/>
      <c r="AH58" s="194"/>
      <c r="AI58" s="194"/>
      <c r="AJ58" s="193"/>
      <c r="AK58" s="193"/>
      <c r="AL58" s="193"/>
      <c r="AM58" s="193"/>
      <c r="AN58" s="193"/>
      <c r="AO58" s="141"/>
      <c r="AP58" s="121"/>
      <c r="AQ58" s="122"/>
      <c r="AR58" s="122"/>
      <c r="AS58" s="122"/>
      <c r="AT58" s="122"/>
      <c r="AU58" s="122"/>
      <c r="AV58" s="122"/>
      <c r="AW58" s="122"/>
      <c r="AX58" s="122"/>
      <c r="AY58" s="123"/>
    </row>
    <row r="59" spans="1:56" s="124" customFormat="1" ht="10.5" customHeight="1">
      <c r="A59" s="116"/>
      <c r="B59" s="159"/>
      <c r="C59" s="1663" t="s">
        <v>507</v>
      </c>
      <c r="D59" s="1664"/>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6"/>
      <c r="AO59" s="141"/>
      <c r="AP59" s="121"/>
      <c r="AQ59" s="122"/>
      <c r="AR59" s="122"/>
      <c r="AS59" s="122"/>
      <c r="AT59" s="122"/>
      <c r="AU59" s="122"/>
      <c r="AV59" s="122"/>
      <c r="AW59" s="122"/>
      <c r="AX59" s="122"/>
      <c r="AY59" s="122"/>
      <c r="AZ59" s="122"/>
      <c r="BA59" s="122"/>
      <c r="BB59" s="122"/>
      <c r="BC59" s="122"/>
      <c r="BD59" s="122"/>
    </row>
    <row r="60" spans="1:56" s="124" customFormat="1">
      <c r="A60" s="116"/>
      <c r="B60" s="159"/>
      <c r="C60" s="1665"/>
      <c r="D60" s="1666"/>
      <c r="E60" s="167"/>
      <c r="F60" s="167" t="str">
        <f>★マスタシート!$D$56</f>
        <v>◇  メンテナンスリースには保守サービスがセットされていますので、基本的に故障修理費は無料となります。</v>
      </c>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c r="AE60" s="167"/>
      <c r="AF60" s="167"/>
      <c r="AG60" s="167"/>
      <c r="AH60" s="167"/>
      <c r="AI60" s="167"/>
      <c r="AJ60" s="167"/>
      <c r="AK60" s="167"/>
      <c r="AL60" s="167"/>
      <c r="AM60" s="167"/>
      <c r="AN60" s="168"/>
      <c r="AO60" s="141"/>
      <c r="AP60" s="121"/>
      <c r="AQ60" s="122"/>
      <c r="AR60" s="122"/>
      <c r="AS60" s="122"/>
      <c r="AT60" s="122"/>
      <c r="AU60" s="122"/>
      <c r="AV60" s="122"/>
      <c r="AW60" s="122"/>
      <c r="AX60" s="122"/>
      <c r="AY60" s="122"/>
      <c r="AZ60" s="122"/>
      <c r="BA60" s="122"/>
      <c r="BB60" s="122"/>
      <c r="BC60" s="122"/>
      <c r="BD60" s="122"/>
    </row>
    <row r="61" spans="1:56" s="124" customFormat="1">
      <c r="A61" s="116"/>
      <c r="B61" s="159"/>
      <c r="C61" s="1665"/>
      <c r="D61" s="1666"/>
      <c r="E61" s="167"/>
      <c r="F61" s="167" t="str">
        <f>★マスタシート!$D$57</f>
        <v>◇  見積金額には回線やネットワーク商品の月々の使用料は含まれておりません。</v>
      </c>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c r="AN61" s="168"/>
      <c r="AO61" s="141"/>
      <c r="AP61" s="121"/>
      <c r="AQ61" s="122"/>
      <c r="AR61" s="122"/>
      <c r="AS61" s="122"/>
      <c r="AT61" s="122"/>
      <c r="AU61" s="122"/>
      <c r="AV61" s="122"/>
      <c r="AW61" s="122"/>
      <c r="AX61" s="122"/>
      <c r="AY61" s="122"/>
      <c r="AZ61" s="122"/>
      <c r="BA61" s="122"/>
      <c r="BB61" s="122"/>
      <c r="BC61" s="122"/>
      <c r="BD61" s="122"/>
    </row>
    <row r="62" spans="1:56" s="124" customFormat="1">
      <c r="A62" s="116"/>
      <c r="B62" s="159"/>
      <c r="C62" s="1665"/>
      <c r="D62" s="1666"/>
      <c r="E62" s="167"/>
      <c r="F62" s="167" t="str">
        <f>★マスタシート!$D$58</f>
        <v>◇  工事料金は、工事内容により変動する場合がございます。</v>
      </c>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c r="AE62" s="167"/>
      <c r="AF62" s="167"/>
      <c r="AG62" s="167"/>
      <c r="AH62" s="167"/>
      <c r="AI62" s="167"/>
      <c r="AJ62" s="167"/>
      <c r="AK62" s="167"/>
      <c r="AL62" s="167"/>
      <c r="AM62" s="167"/>
      <c r="AN62" s="169"/>
      <c r="AO62" s="141"/>
      <c r="AP62" s="121"/>
      <c r="AQ62" s="122"/>
      <c r="AR62" s="122"/>
      <c r="AS62" s="122"/>
      <c r="AT62" s="122"/>
      <c r="AU62" s="122"/>
      <c r="AV62" s="122"/>
      <c r="AW62" s="122"/>
      <c r="AX62" s="122"/>
      <c r="AY62" s="122"/>
      <c r="AZ62" s="122"/>
      <c r="BA62" s="122"/>
      <c r="BB62" s="122"/>
      <c r="BC62" s="122"/>
      <c r="BD62" s="122"/>
    </row>
    <row r="63" spans="1:56" s="124" customFormat="1">
      <c r="A63" s="116"/>
      <c r="B63" s="159"/>
      <c r="C63" s="1665"/>
      <c r="D63" s="1666"/>
      <c r="E63" s="167"/>
      <c r="F63" s="167" t="str">
        <f>★マスタシート!$D$59</f>
        <v>◇　ビジネスフォンサポートプラスの長期契約割引の途中解約時には、違約金が発生する場合があります。</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c r="AE63" s="167"/>
      <c r="AF63" s="167"/>
      <c r="AG63" s="167"/>
      <c r="AH63" s="167"/>
      <c r="AI63" s="167"/>
      <c r="AJ63" s="167"/>
      <c r="AK63" s="167"/>
      <c r="AL63" s="167"/>
      <c r="AM63" s="167"/>
      <c r="AN63" s="169"/>
      <c r="AO63" s="141"/>
      <c r="AP63" s="121"/>
      <c r="AQ63" s="122"/>
      <c r="AR63" s="122"/>
      <c r="AS63" s="122"/>
      <c r="AT63" s="122"/>
      <c r="AU63" s="122"/>
      <c r="AV63" s="122"/>
      <c r="AW63" s="122"/>
      <c r="AX63" s="122"/>
      <c r="AY63" s="122"/>
      <c r="AZ63" s="122"/>
      <c r="BA63" s="122"/>
      <c r="BB63" s="122"/>
      <c r="BC63" s="122"/>
      <c r="BD63" s="122"/>
    </row>
    <row r="64" spans="1:56" s="124" customFormat="1">
      <c r="A64" s="116"/>
      <c r="B64" s="159"/>
      <c r="C64" s="1665"/>
      <c r="D64" s="1666"/>
      <c r="E64" s="167"/>
      <c r="F64" s="167">
        <f>★マスタシート!$D$60</f>
        <v>0</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c r="AE64" s="167"/>
      <c r="AF64" s="167"/>
      <c r="AG64" s="167"/>
      <c r="AH64" s="167"/>
      <c r="AI64" s="167"/>
      <c r="AJ64" s="167"/>
      <c r="AK64" s="167"/>
      <c r="AL64" s="167"/>
      <c r="AM64" s="167"/>
      <c r="AN64" s="169"/>
      <c r="AO64" s="141"/>
      <c r="AP64" s="121"/>
      <c r="AQ64" s="122"/>
      <c r="AR64" s="122"/>
      <c r="AS64" s="122"/>
      <c r="AT64" s="122"/>
      <c r="AU64" s="122"/>
      <c r="AV64" s="122"/>
      <c r="AW64" s="122"/>
      <c r="AX64" s="122"/>
      <c r="AY64" s="122"/>
      <c r="AZ64" s="122"/>
      <c r="BA64" s="122"/>
      <c r="BB64" s="122"/>
      <c r="BC64" s="122"/>
      <c r="BD64" s="122"/>
    </row>
    <row r="65" spans="1:256" s="124" customFormat="1">
      <c r="A65" s="116"/>
      <c r="B65" s="159"/>
      <c r="C65" s="1665"/>
      <c r="D65" s="1666"/>
      <c r="E65" s="167"/>
      <c r="F65" s="167">
        <f>★マスタシート!$D$61</f>
        <v>0</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7"/>
      <c r="AJ65" s="167"/>
      <c r="AK65" s="167"/>
      <c r="AL65" s="167"/>
      <c r="AM65" s="167"/>
      <c r="AN65" s="169"/>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665"/>
      <c r="D66" s="1666"/>
      <c r="E66" s="167"/>
      <c r="F66" s="167">
        <f>★マスタシート!$D$62</f>
        <v>0</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9"/>
      <c r="AO66" s="141"/>
      <c r="AP66" s="121"/>
      <c r="AQ66" s="122"/>
      <c r="AR66" s="122"/>
      <c r="AS66" s="122"/>
      <c r="AT66" s="122"/>
      <c r="AU66" s="122"/>
      <c r="AV66" s="122"/>
      <c r="AW66" s="122"/>
      <c r="AX66" s="122"/>
      <c r="AY66" s="122"/>
      <c r="AZ66" s="122"/>
      <c r="BA66" s="122"/>
      <c r="BB66" s="122"/>
      <c r="BC66" s="122"/>
      <c r="BD66" s="122"/>
    </row>
    <row r="67" spans="1:256" s="124" customFormat="1" ht="9.75" customHeight="1">
      <c r="A67" s="116"/>
      <c r="B67" s="159"/>
      <c r="C67" s="1667"/>
      <c r="D67" s="1668"/>
      <c r="E67" s="170"/>
      <c r="F67" s="170"/>
      <c r="G67" s="170"/>
      <c r="H67" s="170"/>
      <c r="I67" s="170"/>
      <c r="J67" s="170"/>
      <c r="K67" s="170"/>
      <c r="L67" s="170"/>
      <c r="M67" s="170"/>
      <c r="N67" s="170"/>
      <c r="O67" s="170"/>
      <c r="P67" s="170"/>
      <c r="Q67" s="170"/>
      <c r="R67" s="170"/>
      <c r="S67" s="170"/>
      <c r="T67" s="170"/>
      <c r="U67" s="170"/>
      <c r="V67" s="170"/>
      <c r="W67" s="170"/>
      <c r="X67" s="170"/>
      <c r="Y67" s="170"/>
      <c r="Z67" s="170"/>
      <c r="AA67" s="170"/>
      <c r="AB67" s="170"/>
      <c r="AC67" s="170"/>
      <c r="AD67" s="170"/>
      <c r="AE67" s="170"/>
      <c r="AF67" s="170"/>
      <c r="AG67" s="170"/>
      <c r="AH67" s="170"/>
      <c r="AI67" s="170"/>
      <c r="AJ67" s="170"/>
      <c r="AK67" s="170"/>
      <c r="AL67" s="170"/>
      <c r="AM67" s="170"/>
      <c r="AN67" s="171"/>
      <c r="AO67" s="141"/>
      <c r="AP67" s="121"/>
      <c r="AQ67" s="122"/>
      <c r="AR67" s="122"/>
      <c r="AS67" s="122"/>
      <c r="AT67" s="122"/>
      <c r="AU67" s="122"/>
      <c r="AV67" s="122"/>
      <c r="AW67" s="122"/>
      <c r="AX67" s="122"/>
      <c r="AY67" s="122"/>
      <c r="AZ67" s="122"/>
      <c r="BA67" s="122"/>
      <c r="BB67" s="122"/>
      <c r="BC67" s="122"/>
      <c r="BD67" s="122"/>
    </row>
    <row r="68" spans="1:256" s="124" customFormat="1" ht="12" customHeight="1">
      <c r="A68" s="116"/>
      <c r="B68" s="141"/>
      <c r="C68" s="141"/>
      <c r="D68" s="141"/>
      <c r="E68" s="172"/>
      <c r="F68" s="167"/>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72"/>
      <c r="AO68" s="141"/>
      <c r="AP68" s="121"/>
      <c r="AQ68" s="122"/>
      <c r="AR68" s="122"/>
      <c r="AS68" s="122"/>
      <c r="AT68" s="122"/>
      <c r="AU68" s="122"/>
      <c r="AV68" s="122"/>
      <c r="AW68" s="122"/>
      <c r="AX68" s="122"/>
      <c r="AY68" s="122"/>
      <c r="AZ68" s="122"/>
      <c r="BA68" s="122"/>
      <c r="BB68" s="122"/>
      <c r="BC68" s="122"/>
      <c r="BD68" s="122"/>
      <c r="IV68" s="427" t="s">
        <v>88</v>
      </c>
    </row>
    <row r="69" spans="1:256" s="124" customFormat="1" ht="36.75" customHeight="1">
      <c r="A69" s="116"/>
      <c r="B69" s="159"/>
      <c r="C69" s="1638">
        <f>★マスタシート!$CV$18</f>
        <v>2.48</v>
      </c>
      <c r="D69" s="1638"/>
      <c r="E69" s="1638"/>
      <c r="F69" s="1638"/>
      <c r="G69" s="1638"/>
      <c r="H69" s="164"/>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4"/>
      <c r="AG69" s="164"/>
      <c r="AH69" s="164"/>
      <c r="AI69" s="164"/>
      <c r="AJ69" s="164"/>
      <c r="AK69" s="164"/>
      <c r="AL69" s="164"/>
      <c r="AM69" s="164"/>
      <c r="AN69" s="141"/>
      <c r="AO69" s="141"/>
      <c r="AP69" s="121"/>
      <c r="AQ69" s="122"/>
      <c r="AR69" s="122"/>
      <c r="AS69" s="122"/>
      <c r="AT69" s="122"/>
      <c r="AU69" s="122"/>
      <c r="AV69" s="122"/>
      <c r="AW69" s="122"/>
      <c r="AX69" s="122"/>
      <c r="AY69" s="122"/>
      <c r="AZ69" s="122"/>
      <c r="BA69" s="122"/>
      <c r="BB69" s="122"/>
      <c r="BC69" s="122"/>
      <c r="BD69" s="122"/>
      <c r="IV69" s="427">
        <v>1</v>
      </c>
    </row>
    <row r="70" spans="1:256" s="124" customFormat="1" ht="36.75" hidden="1" customHeight="1">
      <c r="A70" s="116"/>
      <c r="B70" s="159"/>
      <c r="C70" s="1638">
        <f>★マスタシート!$CV$18</f>
        <v>2.48</v>
      </c>
      <c r="D70" s="1638"/>
      <c r="E70" s="1638"/>
      <c r="F70" s="1638"/>
      <c r="G70" s="1638"/>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41"/>
      <c r="AO70" s="141"/>
      <c r="AP70" s="121"/>
      <c r="AQ70" s="122"/>
      <c r="AR70" s="122"/>
      <c r="AS70" s="122"/>
      <c r="AT70" s="122"/>
      <c r="AU70" s="122"/>
      <c r="AV70" s="122"/>
      <c r="AW70" s="122"/>
      <c r="AX70" s="122"/>
      <c r="AY70" s="122"/>
      <c r="AZ70" s="122"/>
      <c r="BA70" s="122"/>
      <c r="BB70" s="122"/>
      <c r="BC70" s="122"/>
      <c r="BD70" s="122"/>
      <c r="IV70" s="427">
        <v>2</v>
      </c>
    </row>
    <row r="71" spans="1:256" ht="16.5" customHeight="1">
      <c r="A71" s="361"/>
      <c r="B71" s="361"/>
      <c r="C71" s="361"/>
      <c r="D71" s="361"/>
      <c r="E71" s="361"/>
      <c r="F71" s="361"/>
      <c r="G71" s="361"/>
      <c r="H71" s="361"/>
      <c r="I71" s="361"/>
      <c r="J71" s="361"/>
      <c r="K71" s="361"/>
      <c r="L71" s="361"/>
      <c r="M71" s="361"/>
      <c r="N71" s="361"/>
      <c r="O71" s="361"/>
      <c r="P71" s="361"/>
      <c r="Q71" s="361"/>
      <c r="R71" s="361"/>
      <c r="S71" s="361"/>
      <c r="T71" s="361"/>
      <c r="U71" s="361"/>
      <c r="V71" s="361"/>
      <c r="W71" s="361"/>
      <c r="X71" s="361"/>
      <c r="Y71" s="361"/>
      <c r="Z71" s="361"/>
      <c r="AA71" s="361"/>
      <c r="AB71" s="361"/>
      <c r="AC71" s="361"/>
      <c r="AD71" s="361"/>
      <c r="AE71" s="361"/>
      <c r="AF71" s="361"/>
      <c r="AG71" s="361"/>
      <c r="AH71" s="361"/>
      <c r="AI71" s="361"/>
      <c r="AJ71" s="361"/>
      <c r="AK71" s="361"/>
      <c r="AL71" s="361"/>
      <c r="AM71" s="361"/>
      <c r="AN71" s="362"/>
      <c r="AO71" s="362"/>
      <c r="AP71" s="362"/>
      <c r="AQ71" s="363"/>
      <c r="AR71" s="363"/>
      <c r="AS71" s="363"/>
      <c r="AT71" s="363"/>
      <c r="AU71" s="363"/>
      <c r="AV71" s="363"/>
      <c r="AW71" s="363"/>
      <c r="AX71" s="363"/>
      <c r="AY71" s="363"/>
      <c r="AZ71" s="363"/>
      <c r="BA71" s="363"/>
      <c r="BB71" s="363"/>
      <c r="BC71" s="363"/>
      <c r="BD71" s="363"/>
    </row>
    <row r="72" spans="1:256">
      <c r="C72" s="363"/>
      <c r="D72" s="363"/>
      <c r="E72" s="363"/>
      <c r="F72" s="363"/>
      <c r="G72" s="363"/>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row>
    <row r="73" spans="1:256">
      <c r="C73" s="363"/>
      <c r="D73" s="363"/>
      <c r="E73" s="363"/>
      <c r="F73" s="363"/>
      <c r="G73" s="363"/>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row>
    <row r="74" spans="1:256">
      <c r="C74" s="363"/>
      <c r="D74" s="363"/>
      <c r="E74" s="363"/>
      <c r="F74" s="363"/>
      <c r="G74" s="363"/>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row>
    <row r="75" spans="1:256">
      <c r="C75" s="363"/>
      <c r="D75" s="363"/>
      <c r="E75" s="363"/>
      <c r="F75" s="363"/>
      <c r="G75" s="363"/>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row>
    <row r="76" spans="1:256">
      <c r="C76" s="363"/>
      <c r="D76" s="363"/>
      <c r="E76" s="363"/>
      <c r="F76" s="363"/>
      <c r="G76" s="363"/>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row>
    <row r="77" spans="1:256">
      <c r="C77" s="363"/>
      <c r="D77" s="363"/>
      <c r="E77" s="363"/>
      <c r="F77" s="363"/>
      <c r="G77" s="363"/>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4"/>
      <c r="AP88" s="364"/>
      <c r="AQ88" s="364"/>
      <c r="AR88" s="364"/>
      <c r="AS88" s="364"/>
      <c r="AT88" s="364"/>
      <c r="AU88" s="364"/>
      <c r="AV88" s="364"/>
      <c r="AW88" s="364"/>
      <c r="AX88" s="364"/>
      <c r="AY88" s="364"/>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4"/>
      <c r="AP89" s="364"/>
      <c r="AQ89" s="364"/>
      <c r="AR89" s="364"/>
      <c r="AS89" s="364"/>
      <c r="AT89" s="364"/>
      <c r="AU89" s="364"/>
      <c r="AV89" s="364"/>
      <c r="AW89" s="364"/>
      <c r="AX89" s="364"/>
      <c r="AY89" s="364"/>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4"/>
      <c r="AP90" s="364"/>
      <c r="AQ90" s="364"/>
      <c r="AR90" s="364"/>
      <c r="AS90" s="364"/>
      <c r="AT90" s="364"/>
      <c r="AU90" s="364"/>
      <c r="AV90" s="364"/>
      <c r="AW90" s="364"/>
      <c r="AX90" s="364"/>
      <c r="AY90" s="364"/>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4"/>
      <c r="AP91" s="364"/>
      <c r="AQ91" s="364"/>
      <c r="AR91" s="364"/>
      <c r="AS91" s="364"/>
      <c r="AT91" s="364"/>
      <c r="AU91" s="364"/>
      <c r="AV91" s="364"/>
      <c r="AW91" s="364"/>
      <c r="AX91" s="364"/>
      <c r="AY91" s="364"/>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4"/>
      <c r="AP92" s="364"/>
      <c r="AQ92" s="364"/>
      <c r="AR92" s="364"/>
      <c r="AS92" s="364"/>
      <c r="AT92" s="364"/>
      <c r="AU92" s="364"/>
      <c r="AV92" s="364"/>
      <c r="AW92" s="364"/>
      <c r="AX92" s="364"/>
      <c r="AY92" s="364"/>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4"/>
      <c r="AP93" s="364"/>
      <c r="AQ93" s="364"/>
      <c r="AR93" s="364"/>
      <c r="AS93" s="364"/>
      <c r="AT93" s="364"/>
      <c r="AU93" s="364"/>
      <c r="AV93" s="364"/>
      <c r="AW93" s="364"/>
      <c r="AX93" s="364"/>
      <c r="AY93" s="364"/>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4"/>
      <c r="AP94" s="364"/>
      <c r="AQ94" s="364"/>
      <c r="AR94" s="364"/>
      <c r="AS94" s="364"/>
      <c r="AT94" s="364"/>
      <c r="AU94" s="364"/>
      <c r="AV94" s="364"/>
      <c r="AW94" s="364"/>
      <c r="AX94" s="364"/>
      <c r="AY94" s="364"/>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4"/>
      <c r="AP95" s="364"/>
      <c r="AQ95" s="364"/>
      <c r="AR95" s="364"/>
      <c r="AS95" s="364"/>
      <c r="AT95" s="364"/>
      <c r="AU95" s="364"/>
      <c r="AV95" s="364"/>
      <c r="AW95" s="364"/>
      <c r="AX95" s="364"/>
      <c r="AY95" s="364"/>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4"/>
      <c r="AP96" s="364"/>
      <c r="AQ96" s="364"/>
      <c r="AR96" s="364"/>
      <c r="AS96" s="364"/>
      <c r="AT96" s="364"/>
      <c r="AU96" s="364"/>
      <c r="AV96" s="364"/>
      <c r="AW96" s="364"/>
      <c r="AX96" s="364"/>
      <c r="AY96" s="364"/>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4"/>
      <c r="D120" s="364"/>
      <c r="E120" s="364"/>
      <c r="F120" s="364"/>
      <c r="G120" s="364"/>
      <c r="H120" s="364"/>
      <c r="I120" s="364"/>
      <c r="J120" s="364"/>
      <c r="K120" s="364"/>
      <c r="L120" s="364"/>
      <c r="M120" s="364"/>
      <c r="N120" s="364"/>
      <c r="O120" s="364"/>
      <c r="P120" s="364"/>
      <c r="Q120" s="364"/>
      <c r="R120" s="364"/>
      <c r="S120" s="364"/>
      <c r="T120" s="364"/>
      <c r="U120" s="364"/>
      <c r="V120" s="364"/>
      <c r="W120" s="364"/>
      <c r="X120" s="364"/>
      <c r="Y120" s="364"/>
      <c r="Z120" s="364"/>
      <c r="AA120" s="364"/>
      <c r="AB120" s="364"/>
      <c r="AC120" s="364"/>
      <c r="AD120" s="364"/>
      <c r="AE120" s="364"/>
      <c r="AF120" s="364"/>
      <c r="AG120" s="364"/>
      <c r="AH120" s="364"/>
      <c r="AI120" s="364"/>
      <c r="AJ120" s="364"/>
      <c r="AK120" s="364"/>
      <c r="AL120" s="364"/>
      <c r="AM120" s="364"/>
      <c r="AN120" s="364"/>
      <c r="AO120" s="364"/>
      <c r="AP120" s="364"/>
      <c r="AQ120" s="364"/>
      <c r="AR120" s="364"/>
      <c r="AS120" s="364"/>
      <c r="AT120" s="364"/>
      <c r="AU120" s="364"/>
      <c r="AV120" s="364"/>
      <c r="AW120" s="364"/>
      <c r="AX120" s="364"/>
      <c r="AY120" s="364"/>
    </row>
    <row r="121" spans="3:51">
      <c r="C121" s="364"/>
      <c r="D121" s="364"/>
      <c r="E121" s="364"/>
      <c r="F121" s="364"/>
      <c r="G121" s="364"/>
      <c r="H121" s="364"/>
      <c r="I121" s="364"/>
      <c r="J121" s="364"/>
      <c r="K121" s="364"/>
      <c r="L121" s="364"/>
      <c r="M121" s="364"/>
      <c r="N121" s="364"/>
      <c r="O121" s="364"/>
      <c r="P121" s="364"/>
      <c r="Q121" s="364"/>
      <c r="R121" s="364"/>
      <c r="S121" s="364"/>
      <c r="T121" s="364"/>
      <c r="U121" s="364"/>
      <c r="V121" s="364"/>
      <c r="W121" s="364"/>
      <c r="X121" s="364"/>
      <c r="Y121" s="364"/>
      <c r="Z121" s="364"/>
      <c r="AA121" s="364"/>
      <c r="AB121" s="364"/>
      <c r="AC121" s="364"/>
      <c r="AD121" s="364"/>
      <c r="AE121" s="364"/>
      <c r="AF121" s="364"/>
      <c r="AG121" s="364"/>
      <c r="AH121" s="364"/>
      <c r="AI121" s="364"/>
      <c r="AJ121" s="364"/>
      <c r="AK121" s="364"/>
      <c r="AL121" s="364"/>
      <c r="AM121" s="364"/>
      <c r="AN121" s="364"/>
      <c r="AO121" s="364"/>
      <c r="AP121" s="364"/>
      <c r="AQ121" s="364"/>
      <c r="AR121" s="364"/>
      <c r="AS121" s="364"/>
      <c r="AT121" s="364"/>
      <c r="AU121" s="364"/>
      <c r="AV121" s="364"/>
      <c r="AW121" s="364"/>
      <c r="AX121" s="364"/>
      <c r="AY121" s="364"/>
    </row>
    <row r="122" spans="3:51">
      <c r="C122" s="364"/>
      <c r="D122" s="364"/>
      <c r="E122" s="364"/>
      <c r="F122" s="364"/>
      <c r="G122" s="364"/>
      <c r="H122" s="364"/>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4"/>
      <c r="AJ122" s="364"/>
      <c r="AK122" s="364"/>
      <c r="AL122" s="364"/>
      <c r="AM122" s="364"/>
      <c r="AN122" s="364"/>
      <c r="AO122" s="364"/>
      <c r="AP122" s="364"/>
      <c r="AQ122" s="364"/>
      <c r="AR122" s="364"/>
      <c r="AS122" s="364"/>
      <c r="AT122" s="364"/>
      <c r="AU122" s="364"/>
      <c r="AV122" s="364"/>
      <c r="AW122" s="364"/>
      <c r="AX122" s="364"/>
      <c r="AY122" s="364"/>
    </row>
    <row r="123" spans="3:51">
      <c r="C123" s="364"/>
      <c r="D123" s="364"/>
      <c r="E123" s="364"/>
      <c r="F123" s="364"/>
      <c r="G123" s="364"/>
      <c r="H123" s="364"/>
      <c r="I123" s="364"/>
      <c r="J123" s="364"/>
      <c r="K123" s="364"/>
      <c r="L123" s="364"/>
      <c r="M123" s="364"/>
      <c r="N123" s="364"/>
      <c r="O123" s="364"/>
      <c r="P123" s="364"/>
      <c r="Q123" s="364"/>
      <c r="R123" s="364"/>
      <c r="S123" s="364"/>
      <c r="T123" s="364"/>
      <c r="U123" s="364"/>
      <c r="V123" s="364"/>
      <c r="W123" s="364"/>
      <c r="X123" s="364"/>
      <c r="Y123" s="364"/>
      <c r="Z123" s="364"/>
      <c r="AA123" s="364"/>
      <c r="AB123" s="364"/>
      <c r="AC123" s="364"/>
      <c r="AD123" s="364"/>
      <c r="AE123" s="364"/>
      <c r="AF123" s="364"/>
      <c r="AG123" s="364"/>
      <c r="AH123" s="364"/>
      <c r="AI123" s="364"/>
      <c r="AJ123" s="364"/>
      <c r="AK123" s="364"/>
      <c r="AL123" s="364"/>
      <c r="AM123" s="364"/>
      <c r="AN123" s="364"/>
      <c r="AO123" s="364"/>
      <c r="AP123" s="364"/>
      <c r="AQ123" s="364"/>
      <c r="AR123" s="364"/>
      <c r="AS123" s="364"/>
      <c r="AT123" s="364"/>
      <c r="AU123" s="364"/>
      <c r="AV123" s="364"/>
      <c r="AW123" s="364"/>
      <c r="AX123" s="364"/>
      <c r="AY123" s="364"/>
    </row>
    <row r="124" spans="3:51">
      <c r="C124" s="364"/>
      <c r="D124" s="364"/>
      <c r="E124" s="364"/>
      <c r="F124" s="364"/>
      <c r="G124" s="364"/>
      <c r="H124" s="364"/>
      <c r="I124" s="364"/>
      <c r="J124" s="364"/>
      <c r="K124" s="364"/>
      <c r="L124" s="364"/>
      <c r="M124" s="364"/>
      <c r="N124" s="364"/>
      <c r="O124" s="364"/>
      <c r="P124" s="364"/>
      <c r="Q124" s="364"/>
      <c r="R124" s="364"/>
      <c r="S124" s="364"/>
      <c r="T124" s="364"/>
      <c r="U124" s="364"/>
      <c r="V124" s="364"/>
      <c r="W124" s="364"/>
      <c r="X124" s="364"/>
      <c r="Y124" s="364"/>
      <c r="Z124" s="364"/>
      <c r="AA124" s="364"/>
      <c r="AB124" s="364"/>
      <c r="AC124" s="364"/>
      <c r="AD124" s="364"/>
      <c r="AE124" s="364"/>
      <c r="AF124" s="364"/>
      <c r="AG124" s="364"/>
      <c r="AH124" s="364"/>
      <c r="AI124" s="364"/>
      <c r="AJ124" s="364"/>
      <c r="AK124" s="364"/>
      <c r="AL124" s="364"/>
      <c r="AM124" s="364"/>
      <c r="AN124" s="364"/>
      <c r="AO124" s="364"/>
      <c r="AP124" s="364"/>
      <c r="AQ124" s="364"/>
      <c r="AR124" s="364"/>
      <c r="AS124" s="364"/>
      <c r="AT124" s="364"/>
      <c r="AU124" s="364"/>
      <c r="AV124" s="364"/>
      <c r="AW124" s="364"/>
      <c r="AX124" s="364"/>
      <c r="AY124" s="364"/>
    </row>
    <row r="125" spans="3:51">
      <c r="C125" s="364"/>
      <c r="D125" s="364"/>
      <c r="E125" s="364"/>
      <c r="F125" s="364"/>
      <c r="G125" s="364"/>
      <c r="H125" s="364"/>
      <c r="I125" s="364"/>
      <c r="J125" s="364"/>
      <c r="K125" s="364"/>
      <c r="L125" s="364"/>
      <c r="M125" s="364"/>
      <c r="N125" s="364"/>
      <c r="O125" s="364"/>
      <c r="P125" s="364"/>
      <c r="Q125" s="364"/>
      <c r="R125" s="364"/>
      <c r="S125" s="364"/>
      <c r="T125" s="364"/>
      <c r="U125" s="364"/>
      <c r="V125" s="364"/>
      <c r="W125" s="364"/>
      <c r="X125" s="364"/>
      <c r="Y125" s="364"/>
      <c r="Z125" s="364"/>
      <c r="AA125" s="364"/>
      <c r="AB125" s="364"/>
      <c r="AC125" s="364"/>
      <c r="AD125" s="364"/>
      <c r="AE125" s="364"/>
      <c r="AF125" s="364"/>
      <c r="AG125" s="364"/>
      <c r="AH125" s="364"/>
      <c r="AI125" s="364"/>
      <c r="AJ125" s="364"/>
      <c r="AK125" s="364"/>
      <c r="AL125" s="364"/>
      <c r="AM125" s="364"/>
      <c r="AN125" s="364"/>
      <c r="AO125" s="364"/>
      <c r="AP125" s="364"/>
      <c r="AQ125" s="364"/>
      <c r="AR125" s="364"/>
      <c r="AS125" s="364"/>
      <c r="AT125" s="364"/>
      <c r="AU125" s="364"/>
      <c r="AV125" s="364"/>
      <c r="AW125" s="364"/>
      <c r="AX125" s="364"/>
      <c r="AY125" s="364"/>
    </row>
    <row r="126" spans="3:51">
      <c r="C126" s="364"/>
      <c r="D126" s="364"/>
      <c r="E126" s="364"/>
      <c r="F126" s="364"/>
      <c r="G126" s="364"/>
      <c r="H126" s="364"/>
      <c r="I126" s="364"/>
      <c r="J126" s="364"/>
      <c r="K126" s="364"/>
      <c r="L126" s="364"/>
      <c r="M126" s="364"/>
      <c r="N126" s="364"/>
      <c r="O126" s="364"/>
      <c r="P126" s="364"/>
      <c r="Q126" s="364"/>
      <c r="R126" s="364"/>
      <c r="S126" s="364"/>
      <c r="T126" s="364"/>
      <c r="U126" s="364"/>
      <c r="V126" s="364"/>
      <c r="W126" s="364"/>
      <c r="X126" s="364"/>
      <c r="Y126" s="364"/>
      <c r="Z126" s="364"/>
      <c r="AA126" s="364"/>
      <c r="AB126" s="364"/>
      <c r="AC126" s="364"/>
      <c r="AD126" s="364"/>
      <c r="AE126" s="364"/>
      <c r="AF126" s="364"/>
      <c r="AG126" s="364"/>
      <c r="AH126" s="364"/>
      <c r="AI126" s="364"/>
      <c r="AJ126" s="364"/>
      <c r="AK126" s="364"/>
      <c r="AL126" s="364"/>
      <c r="AM126" s="364"/>
      <c r="AN126" s="364"/>
      <c r="AO126" s="364"/>
      <c r="AP126" s="364"/>
      <c r="AQ126" s="364"/>
      <c r="AR126" s="364"/>
      <c r="AS126" s="364"/>
      <c r="AT126" s="364"/>
      <c r="AU126" s="364"/>
      <c r="AV126" s="364"/>
      <c r="AW126" s="364"/>
      <c r="AX126" s="364"/>
      <c r="AY126" s="364"/>
    </row>
    <row r="127" spans="3:51">
      <c r="C127" s="364"/>
      <c r="D127" s="364"/>
      <c r="E127" s="364"/>
      <c r="F127" s="364"/>
      <c r="G127" s="364"/>
      <c r="H127" s="364"/>
      <c r="I127" s="364"/>
      <c r="J127" s="364"/>
      <c r="K127" s="364"/>
      <c r="L127" s="364"/>
      <c r="M127" s="364"/>
      <c r="N127" s="364"/>
      <c r="O127" s="364"/>
      <c r="P127" s="364"/>
      <c r="Q127" s="364"/>
      <c r="R127" s="364"/>
      <c r="S127" s="364"/>
      <c r="T127" s="364"/>
      <c r="U127" s="364"/>
      <c r="V127" s="364"/>
      <c r="W127" s="364"/>
      <c r="X127" s="364"/>
      <c r="Y127" s="364"/>
      <c r="Z127" s="364"/>
      <c r="AA127" s="364"/>
      <c r="AB127" s="364"/>
      <c r="AC127" s="364"/>
      <c r="AD127" s="364"/>
      <c r="AE127" s="364"/>
      <c r="AF127" s="364"/>
      <c r="AG127" s="364"/>
      <c r="AH127" s="364"/>
      <c r="AI127" s="364"/>
      <c r="AJ127" s="364"/>
      <c r="AK127" s="364"/>
      <c r="AL127" s="364"/>
      <c r="AM127" s="364"/>
      <c r="AN127" s="364"/>
      <c r="AO127" s="364"/>
      <c r="AP127" s="364"/>
      <c r="AQ127" s="364"/>
      <c r="AR127" s="364"/>
      <c r="AS127" s="364"/>
      <c r="AT127" s="364"/>
      <c r="AU127" s="364"/>
      <c r="AV127" s="364"/>
      <c r="AW127" s="364"/>
      <c r="AX127" s="364"/>
      <c r="AY127" s="364"/>
    </row>
    <row r="128" spans="3:51">
      <c r="C128" s="364"/>
      <c r="D128" s="364"/>
      <c r="E128" s="364"/>
      <c r="F128" s="364"/>
      <c r="G128" s="364"/>
      <c r="H128" s="364"/>
      <c r="I128" s="364"/>
      <c r="J128" s="364"/>
      <c r="K128" s="364"/>
      <c r="L128" s="364"/>
      <c r="M128" s="364"/>
      <c r="N128" s="364"/>
      <c r="O128" s="364"/>
      <c r="P128" s="364"/>
      <c r="Q128" s="364"/>
      <c r="R128" s="364"/>
      <c r="S128" s="364"/>
      <c r="T128" s="364"/>
      <c r="U128" s="364"/>
      <c r="V128" s="364"/>
      <c r="W128" s="364"/>
      <c r="X128" s="364"/>
      <c r="Y128" s="364"/>
      <c r="Z128" s="364"/>
      <c r="AA128" s="364"/>
      <c r="AB128" s="364"/>
      <c r="AC128" s="364"/>
      <c r="AD128" s="364"/>
      <c r="AE128" s="364"/>
      <c r="AF128" s="364"/>
      <c r="AG128" s="364"/>
      <c r="AH128" s="364"/>
      <c r="AI128" s="364"/>
      <c r="AJ128" s="364"/>
      <c r="AK128" s="364"/>
      <c r="AL128" s="364"/>
      <c r="AM128" s="364"/>
      <c r="AN128" s="364"/>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AO138" s="364"/>
      <c r="AP138" s="364"/>
      <c r="AQ138" s="364"/>
      <c r="AR138" s="364"/>
      <c r="AS138" s="364"/>
      <c r="AT138" s="364"/>
      <c r="AU138" s="364"/>
      <c r="AV138" s="364"/>
      <c r="AW138" s="364"/>
      <c r="AX138" s="364"/>
      <c r="AY138" s="364"/>
    </row>
    <row r="139" spans="3:51">
      <c r="AO139" s="364"/>
      <c r="AP139" s="364"/>
      <c r="AQ139" s="364"/>
      <c r="AR139" s="364"/>
      <c r="AS139" s="364"/>
      <c r="AT139" s="364"/>
      <c r="AU139" s="364"/>
      <c r="AV139" s="364"/>
      <c r="AW139" s="364"/>
      <c r="AX139" s="364"/>
      <c r="AY139" s="364"/>
    </row>
    <row r="140" spans="3:51">
      <c r="AO140" s="364"/>
      <c r="AP140" s="364"/>
      <c r="AQ140" s="364"/>
      <c r="AR140" s="364"/>
      <c r="AS140" s="364"/>
      <c r="AT140" s="364"/>
      <c r="AU140" s="364"/>
      <c r="AV140" s="364"/>
      <c r="AW140" s="364"/>
      <c r="AX140" s="364"/>
      <c r="AY140" s="364"/>
    </row>
    <row r="141" spans="3:51">
      <c r="AO141" s="364"/>
      <c r="AP141" s="364"/>
      <c r="AQ141" s="364"/>
      <c r="AR141" s="364"/>
      <c r="AS141" s="364"/>
      <c r="AT141" s="364"/>
      <c r="AU141" s="364"/>
      <c r="AV141" s="364"/>
      <c r="AW141" s="364"/>
      <c r="AX141" s="364"/>
      <c r="AY141" s="364"/>
    </row>
    <row r="142" spans="3:51">
      <c r="AO142" s="364"/>
      <c r="AP142" s="364"/>
      <c r="AQ142" s="364"/>
      <c r="AR142" s="364"/>
      <c r="AS142" s="364"/>
      <c r="AT142" s="364"/>
      <c r="AU142" s="364"/>
      <c r="AV142" s="364"/>
      <c r="AW142" s="364"/>
      <c r="AX142" s="364"/>
      <c r="AY142" s="364"/>
    </row>
    <row r="143" spans="3:51">
      <c r="AO143" s="364"/>
      <c r="AP143" s="364"/>
      <c r="AQ143" s="364"/>
      <c r="AR143" s="364"/>
      <c r="AS143" s="364"/>
      <c r="AT143" s="364"/>
      <c r="AU143" s="364"/>
      <c r="AV143" s="364"/>
      <c r="AW143" s="364"/>
      <c r="AX143" s="364"/>
      <c r="AY143" s="364"/>
    </row>
    <row r="144" spans="3:51">
      <c r="AO144" s="364"/>
      <c r="AP144" s="364"/>
      <c r="AQ144" s="364"/>
      <c r="AR144" s="364"/>
      <c r="AS144" s="364"/>
      <c r="AT144" s="364"/>
      <c r="AU144" s="364"/>
      <c r="AV144" s="364"/>
      <c r="AW144" s="364"/>
      <c r="AX144" s="364"/>
      <c r="AY144" s="364"/>
    </row>
    <row r="145" spans="41:51">
      <c r="AO145" s="364"/>
      <c r="AP145" s="364"/>
      <c r="AQ145" s="364"/>
      <c r="AR145" s="364"/>
      <c r="AS145" s="364"/>
      <c r="AT145" s="364"/>
      <c r="AU145" s="364"/>
      <c r="AV145" s="364"/>
      <c r="AW145" s="364"/>
      <c r="AX145" s="364"/>
      <c r="AY145" s="364"/>
    </row>
    <row r="146" spans="41:51">
      <c r="AO146" s="364"/>
      <c r="AP146" s="364"/>
      <c r="AQ146" s="364"/>
      <c r="AR146" s="364"/>
      <c r="AS146" s="364"/>
      <c r="AT146" s="364"/>
      <c r="AU146" s="364"/>
      <c r="AV146" s="364"/>
      <c r="AW146" s="364"/>
      <c r="AX146" s="364"/>
      <c r="AY146" s="364"/>
    </row>
    <row r="147" spans="41:51">
      <c r="AO147" s="364"/>
      <c r="AP147" s="364"/>
      <c r="AQ147" s="364"/>
      <c r="AR147" s="364"/>
      <c r="AS147" s="364"/>
      <c r="AT147" s="364"/>
      <c r="AU147" s="364"/>
      <c r="AV147" s="364"/>
      <c r="AW147" s="364"/>
      <c r="AX147" s="364"/>
      <c r="AY147" s="364"/>
    </row>
    <row r="148" spans="41:51">
      <c r="AO148" s="364"/>
      <c r="AP148" s="364"/>
      <c r="AQ148" s="364"/>
      <c r="AR148" s="364"/>
      <c r="AS148" s="364"/>
      <c r="AT148" s="364"/>
      <c r="AU148" s="364"/>
      <c r="AV148" s="364"/>
      <c r="AW148" s="364"/>
      <c r="AX148" s="364"/>
      <c r="AY148" s="364"/>
    </row>
    <row r="149" spans="41:51">
      <c r="AO149" s="364"/>
      <c r="AP149" s="364"/>
      <c r="AQ149" s="364"/>
      <c r="AR149" s="364"/>
      <c r="AS149" s="364"/>
      <c r="AT149" s="364"/>
      <c r="AU149" s="364"/>
      <c r="AV149" s="364"/>
      <c r="AW149" s="364"/>
      <c r="AX149" s="364"/>
      <c r="AY149" s="364"/>
    </row>
    <row r="150" spans="41:51">
      <c r="AO150" s="364"/>
      <c r="AP150" s="364"/>
      <c r="AQ150" s="364"/>
      <c r="AR150" s="364"/>
      <c r="AS150" s="364"/>
      <c r="AT150" s="364"/>
      <c r="AU150" s="364"/>
      <c r="AV150" s="364"/>
      <c r="AW150" s="364"/>
      <c r="AX150" s="364"/>
      <c r="AY150" s="364"/>
    </row>
    <row r="151" spans="41:51">
      <c r="AO151" s="364"/>
      <c r="AP151" s="364"/>
      <c r="AQ151" s="364"/>
      <c r="AR151" s="364"/>
      <c r="AS151" s="364"/>
      <c r="AT151" s="364"/>
      <c r="AU151" s="364"/>
      <c r="AV151" s="364"/>
      <c r="AW151" s="364"/>
      <c r="AX151" s="364"/>
      <c r="AY151" s="364"/>
    </row>
    <row r="152" spans="41:51">
      <c r="AO152" s="364"/>
      <c r="AP152" s="364"/>
      <c r="AQ152" s="364"/>
      <c r="AR152" s="364"/>
      <c r="AS152" s="364"/>
      <c r="AT152" s="364"/>
      <c r="AU152" s="364"/>
      <c r="AV152" s="364"/>
      <c r="AW152" s="364"/>
      <c r="AX152" s="364"/>
      <c r="AY152" s="364"/>
    </row>
    <row r="153" spans="41:51">
      <c r="AO153" s="364"/>
      <c r="AP153" s="364"/>
      <c r="AQ153" s="364"/>
      <c r="AR153" s="364"/>
      <c r="AS153" s="364"/>
      <c r="AT153" s="364"/>
      <c r="AU153" s="364"/>
      <c r="AV153" s="364"/>
      <c r="AW153" s="364"/>
      <c r="AX153" s="364"/>
      <c r="AY153" s="364"/>
    </row>
    <row r="154" spans="41:51">
      <c r="AO154" s="364"/>
      <c r="AP154" s="364"/>
      <c r="AQ154" s="364"/>
      <c r="AR154" s="364"/>
      <c r="AS154" s="364"/>
      <c r="AT154" s="364"/>
      <c r="AU154" s="364"/>
      <c r="AV154" s="364"/>
      <c r="AW154" s="364"/>
      <c r="AX154" s="364"/>
      <c r="AY154" s="364"/>
    </row>
    <row r="155" spans="41:51">
      <c r="AO155" s="364"/>
      <c r="AP155" s="364"/>
      <c r="AQ155" s="364"/>
      <c r="AR155" s="364"/>
      <c r="AS155" s="364"/>
      <c r="AT155" s="364"/>
      <c r="AU155" s="364"/>
      <c r="AV155" s="364"/>
      <c r="AW155" s="364"/>
      <c r="AX155" s="364"/>
      <c r="AY155" s="364"/>
    </row>
    <row r="156" spans="41:51">
      <c r="AO156" s="364"/>
      <c r="AP156" s="364"/>
      <c r="AQ156" s="364"/>
      <c r="AR156" s="364"/>
      <c r="AS156" s="364"/>
      <c r="AT156" s="364"/>
      <c r="AU156" s="364"/>
      <c r="AV156" s="364"/>
      <c r="AW156" s="364"/>
      <c r="AX156" s="364"/>
      <c r="AY156" s="364"/>
    </row>
    <row r="157" spans="41:51">
      <c r="AO157" s="364"/>
      <c r="AP157" s="364"/>
      <c r="AQ157" s="364"/>
      <c r="AR157" s="364"/>
      <c r="AS157" s="364"/>
      <c r="AT157" s="364"/>
      <c r="AU157" s="364"/>
      <c r="AV157" s="364"/>
      <c r="AW157" s="364"/>
      <c r="AX157" s="364"/>
      <c r="AY157" s="364"/>
    </row>
    <row r="158" spans="41:51">
      <c r="AO158" s="364"/>
      <c r="AP158" s="364"/>
      <c r="AQ158" s="364"/>
      <c r="AR158" s="364"/>
      <c r="AS158" s="364"/>
      <c r="AT158" s="364"/>
      <c r="AU158" s="364"/>
      <c r="AV158" s="364"/>
      <c r="AW158" s="364"/>
      <c r="AX158" s="364"/>
      <c r="AY158" s="364"/>
    </row>
    <row r="159" spans="41:51">
      <c r="AO159" s="364"/>
      <c r="AP159" s="364"/>
      <c r="AQ159" s="364"/>
      <c r="AR159" s="364"/>
      <c r="AS159" s="364"/>
      <c r="AT159" s="364"/>
      <c r="AU159" s="364"/>
      <c r="AV159" s="364"/>
      <c r="AW159" s="364"/>
      <c r="AX159" s="364"/>
      <c r="AY159" s="364"/>
    </row>
    <row r="160" spans="41: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sheetData>
  <mergeCells count="111">
    <mergeCell ref="C59:D67"/>
    <mergeCell ref="C69:G69"/>
    <mergeCell ref="C70:G70"/>
    <mergeCell ref="C46:T46"/>
    <mergeCell ref="Y49:Z49"/>
    <mergeCell ref="Y50:Z50"/>
    <mergeCell ref="Y48:Z48"/>
    <mergeCell ref="C47:F47"/>
    <mergeCell ref="G47:H47"/>
    <mergeCell ref="N47:O47"/>
    <mergeCell ref="Y55:Z55"/>
    <mergeCell ref="C52:AN52"/>
    <mergeCell ref="C53:U53"/>
    <mergeCell ref="V53:X53"/>
    <mergeCell ref="Y53:Z53"/>
    <mergeCell ref="AA53:AB53"/>
    <mergeCell ref="AC53:AG53"/>
    <mergeCell ref="AH53:AI53"/>
    <mergeCell ref="AJ53:AN53"/>
    <mergeCell ref="AH55:AI55"/>
    <mergeCell ref="AJ55:AN55"/>
    <mergeCell ref="C54:U54"/>
    <mergeCell ref="V54:X54"/>
    <mergeCell ref="Y54:Z54"/>
    <mergeCell ref="C42:T42"/>
    <mergeCell ref="AA42:AH42"/>
    <mergeCell ref="N43:U43"/>
    <mergeCell ref="AA43:AH43"/>
    <mergeCell ref="N44:U44"/>
    <mergeCell ref="AA44:AH44"/>
    <mergeCell ref="C49:T49"/>
    <mergeCell ref="C50:F50"/>
    <mergeCell ref="G50:H50"/>
    <mergeCell ref="I50:M50"/>
    <mergeCell ref="N50:O50"/>
    <mergeCell ref="P50:T50"/>
    <mergeCell ref="AG50:AH50"/>
    <mergeCell ref="AA36:AG36"/>
    <mergeCell ref="AA37:AG37"/>
    <mergeCell ref="AA38:AG38"/>
    <mergeCell ref="AA39:AG39"/>
    <mergeCell ref="AA40:AG40"/>
    <mergeCell ref="AA41:AG41"/>
    <mergeCell ref="I30:Q30"/>
    <mergeCell ref="I31:Q31"/>
    <mergeCell ref="C33:T33"/>
    <mergeCell ref="W33:AN33"/>
    <mergeCell ref="AA34:AG34"/>
    <mergeCell ref="AA35:AG35"/>
    <mergeCell ref="C24:F24"/>
    <mergeCell ref="H24:T24"/>
    <mergeCell ref="AF24:AN25"/>
    <mergeCell ref="AF27:AH29"/>
    <mergeCell ref="AI27:AK29"/>
    <mergeCell ref="AL27:AN29"/>
    <mergeCell ref="C29:K29"/>
    <mergeCell ref="C22:F22"/>
    <mergeCell ref="H22:T22"/>
    <mergeCell ref="AA22:AN22"/>
    <mergeCell ref="C23:F23"/>
    <mergeCell ref="H23:T23"/>
    <mergeCell ref="AA23:AN23"/>
    <mergeCell ref="AA14:AN14"/>
    <mergeCell ref="AA15:AN16"/>
    <mergeCell ref="C16:D20"/>
    <mergeCell ref="E16:T20"/>
    <mergeCell ref="AA17:AN18"/>
    <mergeCell ref="AA19:AN19"/>
    <mergeCell ref="AA20:AN21"/>
    <mergeCell ref="AI3:AO3"/>
    <mergeCell ref="B5:AO5"/>
    <mergeCell ref="AG6:AN6"/>
    <mergeCell ref="AG7:AN7"/>
    <mergeCell ref="AG8:AN8"/>
    <mergeCell ref="AG9:AN9"/>
    <mergeCell ref="AA11:AN11"/>
    <mergeCell ref="AA12:AN12"/>
    <mergeCell ref="AA13:AN13"/>
    <mergeCell ref="AI50:AN50"/>
    <mergeCell ref="P47:T47"/>
    <mergeCell ref="I47:M47"/>
    <mergeCell ref="W46:AN47"/>
    <mergeCell ref="AI48:AN48"/>
    <mergeCell ref="AA50:AF50"/>
    <mergeCell ref="AA49:AF49"/>
    <mergeCell ref="AA48:AF48"/>
    <mergeCell ref="AG49:AH49"/>
    <mergeCell ref="AI49:AN49"/>
    <mergeCell ref="AG48:AH48"/>
    <mergeCell ref="AA54:AB54"/>
    <mergeCell ref="AC54:AG54"/>
    <mergeCell ref="AH54:AI54"/>
    <mergeCell ref="AJ54:AN54"/>
    <mergeCell ref="C55:U55"/>
    <mergeCell ref="V55:X55"/>
    <mergeCell ref="AA55:AB55"/>
    <mergeCell ref="AC55:AG55"/>
    <mergeCell ref="AJ56:AN56"/>
    <mergeCell ref="C57:U57"/>
    <mergeCell ref="V57:X57"/>
    <mergeCell ref="Y57:Z57"/>
    <mergeCell ref="AA57:AB57"/>
    <mergeCell ref="AC57:AG57"/>
    <mergeCell ref="AH57:AI57"/>
    <mergeCell ref="AJ57:AN57"/>
    <mergeCell ref="C56:U56"/>
    <mergeCell ref="V56:X56"/>
    <mergeCell ref="Y56:Z56"/>
    <mergeCell ref="AA56:AB56"/>
    <mergeCell ref="AC56:AG56"/>
    <mergeCell ref="AH56:AI56"/>
  </mergeCells>
  <phoneticPr fontId="32"/>
  <conditionalFormatting sqref="P11">
    <cfRule type="expression" dxfId="180" priority="164" stopIfTrue="1">
      <formula>LENB($C$10)&gt;27</formula>
    </cfRule>
    <cfRule type="expression" dxfId="179" priority="165" stopIfTrue="1">
      <formula>LENB($C$10)&lt;28</formula>
    </cfRule>
    <cfRule type="expression" dxfId="178" priority="166" stopIfTrue="1">
      <formula>$C$10=""</formula>
    </cfRule>
  </conditionalFormatting>
  <conditionalFormatting sqref="Q11">
    <cfRule type="expression" dxfId="177" priority="161" stopIfTrue="1">
      <formula>LENB($C$10)&gt;29</formula>
    </cfRule>
    <cfRule type="expression" dxfId="176" priority="162" stopIfTrue="1">
      <formula>LENB($C$10)&lt;30</formula>
    </cfRule>
    <cfRule type="expression" dxfId="175" priority="163" stopIfTrue="1">
      <formula>$C$10=""</formula>
    </cfRule>
  </conditionalFormatting>
  <conditionalFormatting sqref="R11">
    <cfRule type="expression" dxfId="174" priority="158" stopIfTrue="1">
      <formula>LENB($C$10)&gt;31</formula>
    </cfRule>
    <cfRule type="expression" dxfId="173" priority="159" stopIfTrue="1">
      <formula>LENB($C$10)&lt;32</formula>
    </cfRule>
    <cfRule type="expression" dxfId="172" priority="160" stopIfTrue="1">
      <formula>$C$10=""</formula>
    </cfRule>
  </conditionalFormatting>
  <conditionalFormatting sqref="S11">
    <cfRule type="expression" dxfId="171" priority="155" stopIfTrue="1">
      <formula>LENB($C$10)&gt;33</formula>
    </cfRule>
    <cfRule type="expression" dxfId="170" priority="156" stopIfTrue="1">
      <formula>LENB($C$10)&lt;34</formula>
    </cfRule>
    <cfRule type="expression" dxfId="169" priority="157" stopIfTrue="1">
      <formula>$C$10=""</formula>
    </cfRule>
  </conditionalFormatting>
  <conditionalFormatting sqref="T11">
    <cfRule type="expression" dxfId="168" priority="152" stopIfTrue="1">
      <formula>LENB($C$10)&gt;35</formula>
    </cfRule>
    <cfRule type="expression" dxfId="167" priority="153" stopIfTrue="1">
      <formula>LENB($C$10)&lt;36</formula>
    </cfRule>
    <cfRule type="expression" dxfId="166" priority="154" stopIfTrue="1">
      <formula>$C$10=""</formula>
    </cfRule>
  </conditionalFormatting>
  <conditionalFormatting sqref="U11:V11">
    <cfRule type="expression" dxfId="165" priority="149" stopIfTrue="1">
      <formula>LENB($C$10)&gt;37</formula>
    </cfRule>
    <cfRule type="expression" dxfId="164" priority="150" stopIfTrue="1">
      <formula>LENB($C$10)&lt;38</formula>
    </cfRule>
    <cfRule type="expression" dxfId="163" priority="151" stopIfTrue="1">
      <formula>$C$10=""</formula>
    </cfRule>
  </conditionalFormatting>
  <conditionalFormatting sqref="W11">
    <cfRule type="expression" dxfId="162" priority="146" stopIfTrue="1">
      <formula>LENB($C$10)&gt;39</formula>
    </cfRule>
    <cfRule type="expression" dxfId="161" priority="147" stopIfTrue="1">
      <formula>LENB($C$10)&lt;40</formula>
    </cfRule>
    <cfRule type="expression" dxfId="160" priority="148" stopIfTrue="1">
      <formula>$C$10=""</formula>
    </cfRule>
  </conditionalFormatting>
  <conditionalFormatting sqref="X11">
    <cfRule type="expression" dxfId="159" priority="143" stopIfTrue="1">
      <formula>LENB($C$10)&gt;41</formula>
    </cfRule>
    <cfRule type="expression" dxfId="158" priority="144" stopIfTrue="1">
      <formula>LENB($C$10)&lt;42</formula>
    </cfRule>
    <cfRule type="expression" dxfId="157" priority="145" stopIfTrue="1">
      <formula>$C$10=""</formula>
    </cfRule>
  </conditionalFormatting>
  <conditionalFormatting sqref="Y11">
    <cfRule type="expression" dxfId="156" priority="140" stopIfTrue="1">
      <formula>LENB($C$10)&gt;43</formula>
    </cfRule>
    <cfRule type="expression" dxfId="155" priority="141" stopIfTrue="1">
      <formula>LENB($C$10)&lt;44</formula>
    </cfRule>
    <cfRule type="expression" dxfId="154" priority="142" stopIfTrue="1">
      <formula>$C$10=""</formula>
    </cfRule>
  </conditionalFormatting>
  <conditionalFormatting sqref="W58:AN58 W48:AA51 AG48:AI51">
    <cfRule type="expression" dxfId="153" priority="139" stopIfTrue="1">
      <formula>$IV$1=2</formula>
    </cfRule>
  </conditionalFormatting>
  <conditionalFormatting sqref="W46">
    <cfRule type="expression" dxfId="152" priority="138" stopIfTrue="1">
      <formula>$IV$1=2</formula>
    </cfRule>
  </conditionalFormatting>
  <conditionalFormatting sqref="O11">
    <cfRule type="expression" dxfId="151" priority="134" stopIfTrue="1">
      <formula>LENB($C$10)&gt;25</formula>
    </cfRule>
    <cfRule type="expression" dxfId="150" priority="135" stopIfTrue="1">
      <formula>LENB($C$10)&lt;26</formula>
    </cfRule>
    <cfRule type="expression" dxfId="149" priority="136" stopIfTrue="1">
      <formula>$C$10=""</formula>
    </cfRule>
  </conditionalFormatting>
  <conditionalFormatting sqref="K11">
    <cfRule type="expression" dxfId="148" priority="131" stopIfTrue="1">
      <formula>LENB($C$10)&gt;17</formula>
    </cfRule>
    <cfRule type="expression" dxfId="147" priority="132" stopIfTrue="1">
      <formula>LENB($C$10)&lt;18</formula>
    </cfRule>
    <cfRule type="expression" dxfId="146" priority="133" stopIfTrue="1">
      <formula>$C$10=""</formula>
    </cfRule>
  </conditionalFormatting>
  <conditionalFormatting sqref="L11">
    <cfRule type="expression" dxfId="145" priority="128" stopIfTrue="1">
      <formula>LENB($C$10)&gt;19</formula>
    </cfRule>
    <cfRule type="expression" dxfId="144" priority="129" stopIfTrue="1">
      <formula>LENB($C$10)&lt;20</formula>
    </cfRule>
    <cfRule type="expression" dxfId="143" priority="130" stopIfTrue="1">
      <formula>$C$10=""</formula>
    </cfRule>
  </conditionalFormatting>
  <conditionalFormatting sqref="M11">
    <cfRule type="expression" dxfId="142" priority="125" stopIfTrue="1">
      <formula>LENB($C$10)&gt;21</formula>
    </cfRule>
    <cfRule type="expression" dxfId="141" priority="126" stopIfTrue="1">
      <formula>LENB($C$10)&lt;22</formula>
    </cfRule>
    <cfRule type="expression" dxfId="140" priority="127" stopIfTrue="1">
      <formula>$C$10=""</formula>
    </cfRule>
  </conditionalFormatting>
  <conditionalFormatting sqref="N11">
    <cfRule type="expression" dxfId="139" priority="122" stopIfTrue="1">
      <formula>LENB($C$10)&gt;23</formula>
    </cfRule>
    <cfRule type="expression" dxfId="138" priority="123" stopIfTrue="1">
      <formula>LENB($C$10)&lt;24</formula>
    </cfRule>
    <cfRule type="expression" dxfId="137" priority="124" stopIfTrue="1">
      <formula>$C$10=""</formula>
    </cfRule>
  </conditionalFormatting>
  <conditionalFormatting sqref="Z11">
    <cfRule type="expression" dxfId="136" priority="119" stopIfTrue="1">
      <formula>LENB($C$10)&gt;45</formula>
    </cfRule>
    <cfRule type="expression" dxfId="135" priority="120" stopIfTrue="1">
      <formula>LENB($C$10)&lt;46</formula>
    </cfRule>
    <cfRule type="expression" dxfId="134" priority="121" stopIfTrue="1">
      <formula>$C$10=""</formula>
    </cfRule>
  </conditionalFormatting>
  <conditionalFormatting sqref="J11">
    <cfRule type="expression" dxfId="133" priority="116" stopIfTrue="1">
      <formula>LENB($C$10)&gt;15</formula>
    </cfRule>
    <cfRule type="expression" dxfId="132" priority="117" stopIfTrue="1">
      <formula>LENB($C$10)&lt;16</formula>
    </cfRule>
    <cfRule type="expression" dxfId="131" priority="118" stopIfTrue="1">
      <formula>$C$10=""</formula>
    </cfRule>
  </conditionalFormatting>
  <conditionalFormatting sqref="AF27:AN29">
    <cfRule type="expression" dxfId="130" priority="114" stopIfTrue="1">
      <formula>$IU$1=2</formula>
    </cfRule>
    <cfRule type="expression" dxfId="129" priority="115" stopIfTrue="1">
      <formula>$IU$1=1</formula>
    </cfRule>
  </conditionalFormatting>
  <conditionalFormatting sqref="C47:H47 N47:T47">
    <cfRule type="expression" dxfId="128" priority="60" stopIfTrue="1">
      <formula>$IU$2=2</formula>
    </cfRule>
  </conditionalFormatting>
  <conditionalFormatting sqref="C46:T46">
    <cfRule type="expression" dxfId="127" priority="59" stopIfTrue="1">
      <formula>$IU$2=2</formula>
    </cfRule>
  </conditionalFormatting>
  <conditionalFormatting sqref="W48:W51 Y48:Y51 AA49:AA51 AG48:AG51 AI48:AI51">
    <cfRule type="expression" dxfId="126" priority="53" stopIfTrue="1">
      <formula>$IV$1=2</formula>
    </cfRule>
  </conditionalFormatting>
  <conditionalFormatting sqref="W46">
    <cfRule type="expression" dxfId="125" priority="52" stopIfTrue="1">
      <formula>$IV$1=2</formula>
    </cfRule>
  </conditionalFormatting>
  <conditionalFormatting sqref="AI50:AI51 Y50:AA51 W48:AA49 AG48:AI49">
    <cfRule type="expression" dxfId="124" priority="50" stopIfTrue="1">
      <formula>$IV$1=2</formula>
    </cfRule>
  </conditionalFormatting>
  <conditionalFormatting sqref="W48:W51 AA49:AA51 AG48:AG51 AI48:AI51 Y48:Y51">
    <cfRule type="expression" dxfId="123" priority="49" stopIfTrue="1">
      <formula>$IV$1=2</formula>
    </cfRule>
  </conditionalFormatting>
  <conditionalFormatting sqref="AI48:AI51">
    <cfRule type="expression" dxfId="122" priority="48" stopIfTrue="1">
      <formula>$IV$1=2</formula>
    </cfRule>
  </conditionalFormatting>
  <conditionalFormatting sqref="AI48:AI51">
    <cfRule type="expression" dxfId="121" priority="47" stopIfTrue="1">
      <formula>$IV$1=2</formula>
    </cfRule>
  </conditionalFormatting>
  <conditionalFormatting sqref="AI48:AI51">
    <cfRule type="expression" dxfId="120" priority="46" stopIfTrue="1">
      <formula>$IV$1=2</formula>
    </cfRule>
  </conditionalFormatting>
  <conditionalFormatting sqref="AI48:AI51">
    <cfRule type="expression" dxfId="119" priority="45" stopIfTrue="1">
      <formula>$IV$1=2</formula>
    </cfRule>
  </conditionalFormatting>
  <conditionalFormatting sqref="AI48:AI51">
    <cfRule type="expression" dxfId="118" priority="44" stopIfTrue="1">
      <formula>$IV$1=2</formula>
    </cfRule>
  </conditionalFormatting>
  <conditionalFormatting sqref="AI48:AI51">
    <cfRule type="expression" dxfId="117" priority="43" stopIfTrue="1">
      <formula>$IV$1=2</formula>
    </cfRule>
  </conditionalFormatting>
  <conditionalFormatting sqref="AI48:AI51">
    <cfRule type="expression" dxfId="116" priority="42" stopIfTrue="1">
      <formula>$IV$1=2</formula>
    </cfRule>
  </conditionalFormatting>
  <conditionalFormatting sqref="AI48:AI51">
    <cfRule type="expression" dxfId="115" priority="41" stopIfTrue="1">
      <formula>$IV$1=2</formula>
    </cfRule>
  </conditionalFormatting>
  <conditionalFormatting sqref="AI48:AI51">
    <cfRule type="expression" dxfId="114" priority="40" stopIfTrue="1">
      <formula>$IV$1=2</formula>
    </cfRule>
  </conditionalFormatting>
  <conditionalFormatting sqref="AI48:AI51">
    <cfRule type="expression" dxfId="113" priority="39" stopIfTrue="1">
      <formula>$IV$1=2</formula>
    </cfRule>
  </conditionalFormatting>
  <conditionalFormatting sqref="AI48:AI51">
    <cfRule type="expression" dxfId="112" priority="38" stopIfTrue="1">
      <formula>$IV$1=2</formula>
    </cfRule>
  </conditionalFormatting>
  <conditionalFormatting sqref="AI48:AI51">
    <cfRule type="expression" dxfId="111" priority="37" stopIfTrue="1">
      <formula>$IV$1=2</formula>
    </cfRule>
  </conditionalFormatting>
  <conditionalFormatting sqref="AI48:AI51">
    <cfRule type="expression" dxfId="110" priority="36" stopIfTrue="1">
      <formula>$IV$1=2</formula>
    </cfRule>
  </conditionalFormatting>
  <conditionalFormatting sqref="AI48:AI51">
    <cfRule type="expression" dxfId="109" priority="35" stopIfTrue="1">
      <formula>$IV$1=2</formula>
    </cfRule>
  </conditionalFormatting>
  <conditionalFormatting sqref="AI48:AI51">
    <cfRule type="expression" dxfId="108" priority="34" stopIfTrue="1">
      <formula>$IV$1=2</formula>
    </cfRule>
  </conditionalFormatting>
  <conditionalFormatting sqref="AI48:AI51">
    <cfRule type="expression" dxfId="107" priority="33" stopIfTrue="1">
      <formula>$IV$1=2</formula>
    </cfRule>
  </conditionalFormatting>
  <conditionalFormatting sqref="AI48:AI51">
    <cfRule type="expression" dxfId="106" priority="32" stopIfTrue="1">
      <formula>$IV$1=2</formula>
    </cfRule>
  </conditionalFormatting>
  <conditionalFormatting sqref="AI48:AI51">
    <cfRule type="expression" dxfId="105" priority="31" stopIfTrue="1">
      <formula>$IV$1=2</formula>
    </cfRule>
  </conditionalFormatting>
  <conditionalFormatting sqref="AI48:AI51">
    <cfRule type="expression" dxfId="104" priority="30" stopIfTrue="1">
      <formula>$IV$1=2</formula>
    </cfRule>
  </conditionalFormatting>
  <conditionalFormatting sqref="AI48:AI51">
    <cfRule type="expression" dxfId="103" priority="29" stopIfTrue="1">
      <formula>$IV$1=2</formula>
    </cfRule>
  </conditionalFormatting>
  <conditionalFormatting sqref="AI48:AI51">
    <cfRule type="expression" dxfId="102" priority="28" stopIfTrue="1">
      <formula>$IV$1=2</formula>
    </cfRule>
  </conditionalFormatting>
  <conditionalFormatting sqref="AI48:AI51">
    <cfRule type="expression" dxfId="101" priority="27" stopIfTrue="1">
      <formula>$IV$1=2</formula>
    </cfRule>
  </conditionalFormatting>
  <conditionalFormatting sqref="AI48:AI51">
    <cfRule type="expression" dxfId="100" priority="26" stopIfTrue="1">
      <formula>$IV$1=2</formula>
    </cfRule>
  </conditionalFormatting>
  <conditionalFormatting sqref="AI48:AI51">
    <cfRule type="expression" dxfId="99" priority="25" stopIfTrue="1">
      <formula>$IV$1=2</formula>
    </cfRule>
  </conditionalFormatting>
  <conditionalFormatting sqref="AI48:AI51">
    <cfRule type="expression" dxfId="98" priority="24" stopIfTrue="1">
      <formula>$IV$1=2</formula>
    </cfRule>
  </conditionalFormatting>
  <conditionalFormatting sqref="AI48:AI51">
    <cfRule type="expression" dxfId="97" priority="23" stopIfTrue="1">
      <formula>$IV$1=2</formula>
    </cfRule>
  </conditionalFormatting>
  <conditionalFormatting sqref="AI48:AI51">
    <cfRule type="expression" dxfId="96" priority="22" stopIfTrue="1">
      <formula>$IV$1=2</formula>
    </cfRule>
  </conditionalFormatting>
  <conditionalFormatting sqref="AI48:AI51">
    <cfRule type="expression" dxfId="95" priority="21" stopIfTrue="1">
      <formula>$IV$1=2</formula>
    </cfRule>
  </conditionalFormatting>
  <conditionalFormatting sqref="AI48:AI51">
    <cfRule type="expression" dxfId="94" priority="20" stopIfTrue="1">
      <formula>$IV$1=2</formula>
    </cfRule>
  </conditionalFormatting>
  <conditionalFormatting sqref="AI48:AI51">
    <cfRule type="expression" dxfId="93" priority="19" stopIfTrue="1">
      <formula>$IV$1=2</formula>
    </cfRule>
  </conditionalFormatting>
  <conditionalFormatting sqref="AI48:AI51">
    <cfRule type="expression" dxfId="92" priority="18" stopIfTrue="1">
      <formula>$IV$1=2</formula>
    </cfRule>
  </conditionalFormatting>
  <conditionalFormatting sqref="AI48:AI51">
    <cfRule type="expression" dxfId="91" priority="17" stopIfTrue="1">
      <formula>$IV$1=2</formula>
    </cfRule>
  </conditionalFormatting>
  <conditionalFormatting sqref="AI48:AI51">
    <cfRule type="expression" dxfId="90" priority="16" stopIfTrue="1">
      <formula>$IV$1=2</formula>
    </cfRule>
  </conditionalFormatting>
  <conditionalFormatting sqref="AI48:AI51">
    <cfRule type="expression" dxfId="89" priority="15" stopIfTrue="1">
      <formula>$IV$1=2</formula>
    </cfRule>
  </conditionalFormatting>
  <conditionalFormatting sqref="AI48:AI51">
    <cfRule type="expression" dxfId="88" priority="14" stopIfTrue="1">
      <formula>$IV$1=2</formula>
    </cfRule>
  </conditionalFormatting>
  <conditionalFormatting sqref="AI48:AI51">
    <cfRule type="expression" dxfId="87" priority="13" stopIfTrue="1">
      <formula>$IV$1=2</formula>
    </cfRule>
  </conditionalFormatting>
  <conditionalFormatting sqref="AI48:AI51">
    <cfRule type="expression" dxfId="86" priority="12" stopIfTrue="1">
      <formula>$IV$1=2</formula>
    </cfRule>
  </conditionalFormatting>
  <conditionalFormatting sqref="AI48:AI51">
    <cfRule type="expression" dxfId="85" priority="11" stopIfTrue="1">
      <formula>$IV$1=2</formula>
    </cfRule>
  </conditionalFormatting>
  <conditionalFormatting sqref="AI48:AI51">
    <cfRule type="expression" dxfId="84" priority="10" stopIfTrue="1">
      <formula>$IV$1=2</formula>
    </cfRule>
  </conditionalFormatting>
  <conditionalFormatting sqref="AI48:AI51">
    <cfRule type="expression" dxfId="83" priority="9" stopIfTrue="1">
      <formula>$IV$1=2</formula>
    </cfRule>
  </conditionalFormatting>
  <conditionalFormatting sqref="AI48:AI51">
    <cfRule type="expression" dxfId="82" priority="8" stopIfTrue="1">
      <formula>$IV$1=2</formula>
    </cfRule>
  </conditionalFormatting>
  <conditionalFormatting sqref="AI48:AI51">
    <cfRule type="expression" dxfId="81" priority="7" stopIfTrue="1">
      <formula>$IV$1=2</formula>
    </cfRule>
  </conditionalFormatting>
  <conditionalFormatting sqref="AI48:AI51">
    <cfRule type="expression" dxfId="80" priority="6" stopIfTrue="1">
      <formula>$IV$1=2</formula>
    </cfRule>
  </conditionalFormatting>
  <conditionalFormatting sqref="AI48:AI51">
    <cfRule type="expression" dxfId="79" priority="5" stopIfTrue="1">
      <formula>$IV$1=2</formula>
    </cfRule>
  </conditionalFormatting>
  <conditionalFormatting sqref="AI48:AI51">
    <cfRule type="expression" dxfId="78" priority="4" stopIfTrue="1">
      <formula>$IV$1=2</formula>
    </cfRule>
  </conditionalFormatting>
  <conditionalFormatting sqref="N50:T50">
    <cfRule type="expression" dxfId="77" priority="3" stopIfTrue="1">
      <formula>$IU$2=2</formula>
    </cfRule>
  </conditionalFormatting>
  <conditionalFormatting sqref="C49:T49">
    <cfRule type="expression" dxfId="76" priority="2" stopIfTrue="1">
      <formula>$IU$2=2</formula>
    </cfRule>
  </conditionalFormatting>
  <conditionalFormatting sqref="C50:H50">
    <cfRule type="expression" dxfId="75" priority="1"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4"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49">
    <pageSetUpPr fitToPage="1"/>
  </sheetPr>
  <dimension ref="A1:IV341"/>
  <sheetViews>
    <sheetView showGridLines="0" showZeros="0" zoomScaleNormal="100" zoomScaleSheetLayoutView="75" workbookViewId="0">
      <pane ySplit="3" topLeftCell="A4" activePane="bottomLeft" state="frozen"/>
      <selection activeCell="BU100" sqref="BU100"/>
      <selection pane="bottomLeft" activeCell="J26" sqref="J26"/>
    </sheetView>
  </sheetViews>
  <sheetFormatPr defaultColWidth="0" defaultRowHeight="13.5"/>
  <cols>
    <col min="1" max="1" width="2.625" style="359" customWidth="1"/>
    <col min="2" max="2" width="1.625" style="359" customWidth="1"/>
    <col min="3" max="20" width="3.375" style="359" customWidth="1"/>
    <col min="21" max="22" width="1.125" style="359" customWidth="1"/>
    <col min="23" max="28" width="2.625" style="359" customWidth="1"/>
    <col min="29" max="29" width="3.375" style="359" customWidth="1"/>
    <col min="30" max="33" width="3.75" style="359" customWidth="1"/>
    <col min="34" max="35" width="2.625" style="359" customWidth="1"/>
    <col min="36" max="39" width="3.75" style="359" customWidth="1"/>
    <col min="40" max="40" width="3.375" style="359" customWidth="1"/>
    <col min="41" max="41" width="1.625" style="359" customWidth="1"/>
    <col min="42" max="42" width="2.625" style="359" customWidth="1"/>
    <col min="43" max="46" width="9" style="359" customWidth="1"/>
    <col min="47" max="47" width="9.75" style="359" bestFit="1" customWidth="1"/>
    <col min="48" max="246" width="9" style="359" customWidth="1"/>
    <col min="247" max="16384" width="9" style="359" hidden="1"/>
  </cols>
  <sheetData>
    <row r="1" spans="1:256" s="356" customFormat="1" ht="13.5" customHeight="1">
      <c r="A1" s="355"/>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5"/>
      <c r="AC1" s="355"/>
      <c r="AD1" s="355"/>
      <c r="AE1" s="355"/>
      <c r="AF1" s="355"/>
      <c r="AG1" s="355"/>
      <c r="AH1" s="355"/>
      <c r="AI1" s="355"/>
      <c r="AJ1" s="355"/>
      <c r="AK1" s="355"/>
      <c r="AL1" s="355"/>
      <c r="AM1" s="355"/>
      <c r="AN1" s="355"/>
      <c r="AO1" s="355"/>
      <c r="AP1" s="355"/>
      <c r="IU1" s="357">
        <f>★マスタシート!$AO$96</f>
        <v>2</v>
      </c>
      <c r="IV1" s="357">
        <v>1</v>
      </c>
    </row>
    <row r="2" spans="1:256" s="356" customFormat="1" ht="13.5" customHeight="1">
      <c r="A2" s="355"/>
      <c r="B2" s="355"/>
      <c r="C2" s="355"/>
      <c r="D2" s="355"/>
      <c r="E2" s="355"/>
      <c r="F2" s="355"/>
      <c r="G2" s="355"/>
      <c r="H2" s="355"/>
      <c r="I2" s="355"/>
      <c r="J2" s="355"/>
      <c r="K2" s="355"/>
      <c r="L2" s="355"/>
      <c r="M2" s="355"/>
      <c r="N2" s="355"/>
      <c r="O2" s="355"/>
      <c r="P2" s="355"/>
      <c r="Q2" s="355"/>
      <c r="R2" s="355"/>
      <c r="S2" s="355"/>
      <c r="T2" s="355"/>
      <c r="U2" s="355"/>
      <c r="V2" s="355"/>
      <c r="W2" s="355"/>
      <c r="X2" s="355"/>
      <c r="Y2" s="355"/>
      <c r="Z2" s="355"/>
      <c r="AA2" s="355"/>
      <c r="AB2" s="355"/>
      <c r="AC2" s="355"/>
      <c r="AD2" s="355"/>
      <c r="AE2" s="355"/>
      <c r="AF2" s="355"/>
      <c r="AG2" s="355"/>
      <c r="AH2" s="355"/>
      <c r="AI2" s="355"/>
      <c r="AJ2" s="355"/>
      <c r="AK2" s="355"/>
      <c r="AL2" s="355"/>
      <c r="AM2" s="355"/>
      <c r="AN2" s="355"/>
      <c r="AO2" s="355"/>
      <c r="AP2" s="355"/>
      <c r="IU2" s="357">
        <v>1</v>
      </c>
      <c r="IV2" s="357">
        <v>1</v>
      </c>
    </row>
    <row r="3" spans="1:256" ht="13.5" customHeight="1">
      <c r="A3" s="355"/>
      <c r="B3" s="355"/>
      <c r="C3" s="355"/>
      <c r="D3" s="355"/>
      <c r="E3" s="355"/>
      <c r="F3" s="355"/>
      <c r="G3" s="355"/>
      <c r="H3" s="355"/>
      <c r="I3" s="355"/>
      <c r="J3" s="355"/>
      <c r="K3" s="355"/>
      <c r="L3" s="355"/>
      <c r="M3" s="355"/>
      <c r="N3" s="355"/>
      <c r="O3" s="355"/>
      <c r="P3" s="355"/>
      <c r="Q3" s="355"/>
      <c r="R3" s="355"/>
      <c r="S3" s="355"/>
      <c r="T3" s="355"/>
      <c r="U3" s="355"/>
      <c r="V3" s="355"/>
      <c r="W3" s="355"/>
      <c r="X3" s="355"/>
      <c r="Y3" s="355"/>
      <c r="Z3" s="355"/>
      <c r="AA3" s="355"/>
      <c r="AB3" s="355"/>
      <c r="AC3" s="355"/>
      <c r="AD3" s="355"/>
      <c r="AE3" s="355"/>
      <c r="AF3" s="355"/>
      <c r="AG3" s="355"/>
      <c r="AH3" s="355"/>
      <c r="AI3" s="1477">
        <f>★マスタシート!$CV$19</f>
        <v>2.48</v>
      </c>
      <c r="AJ3" s="1477"/>
      <c r="AK3" s="1477"/>
      <c r="AL3" s="1477"/>
      <c r="AM3" s="1477"/>
      <c r="AN3" s="1477"/>
      <c r="AO3" s="1477"/>
      <c r="AP3" s="355"/>
      <c r="AQ3" s="356"/>
      <c r="AR3" s="356"/>
      <c r="AS3" s="356"/>
      <c r="AT3" s="356"/>
      <c r="AU3" s="356"/>
      <c r="AV3" s="356"/>
      <c r="AW3" s="356"/>
      <c r="AX3" s="356"/>
      <c r="AY3" s="356"/>
      <c r="AZ3" s="356"/>
      <c r="BA3" s="356"/>
      <c r="BB3" s="356"/>
      <c r="BC3" s="356"/>
      <c r="BD3" s="356"/>
      <c r="BE3" s="356"/>
      <c r="BF3" s="358"/>
      <c r="BG3" s="358"/>
      <c r="BH3" s="358"/>
      <c r="IU3" s="360">
        <v>1</v>
      </c>
      <c r="IV3" s="360"/>
    </row>
    <row r="4" spans="1:256" ht="7.5" customHeight="1">
      <c r="A4" s="36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362"/>
      <c r="AQ4" s="363"/>
      <c r="AR4" s="363"/>
      <c r="AS4" s="363"/>
      <c r="AT4" s="363"/>
      <c r="AU4" s="363"/>
      <c r="AV4" s="363"/>
      <c r="AW4" s="363"/>
      <c r="AX4" s="363"/>
      <c r="AY4" s="364"/>
    </row>
    <row r="5" spans="1:256" ht="24.75" customHeight="1">
      <c r="A5" s="361"/>
      <c r="B5" s="1560" t="s">
        <v>508</v>
      </c>
      <c r="C5" s="1560"/>
      <c r="D5" s="1560"/>
      <c r="E5" s="1560"/>
      <c r="F5" s="1560"/>
      <c r="G5" s="1560"/>
      <c r="H5" s="1560"/>
      <c r="I5" s="1560"/>
      <c r="J5" s="1560"/>
      <c r="K5" s="1560"/>
      <c r="L5" s="1560"/>
      <c r="M5" s="1560"/>
      <c r="N5" s="1560"/>
      <c r="O5" s="1560"/>
      <c r="P5" s="1560"/>
      <c r="Q5" s="1560"/>
      <c r="R5" s="1560"/>
      <c r="S5" s="1560"/>
      <c r="T5" s="1560"/>
      <c r="U5" s="1560"/>
      <c r="V5" s="1560"/>
      <c r="W5" s="1560"/>
      <c r="X5" s="1560"/>
      <c r="Y5" s="1560"/>
      <c r="Z5" s="1560"/>
      <c r="AA5" s="1560"/>
      <c r="AB5" s="1560"/>
      <c r="AC5" s="1560"/>
      <c r="AD5" s="1560"/>
      <c r="AE5" s="1560"/>
      <c r="AF5" s="1560"/>
      <c r="AG5" s="1560"/>
      <c r="AH5" s="1560"/>
      <c r="AI5" s="1560"/>
      <c r="AJ5" s="1560"/>
      <c r="AK5" s="1560"/>
      <c r="AL5" s="1560"/>
      <c r="AM5" s="1560"/>
      <c r="AN5" s="1560"/>
      <c r="AO5" s="1560"/>
      <c r="AP5" s="362"/>
      <c r="AQ5" s="363"/>
      <c r="AR5" s="363"/>
      <c r="AS5" s="363"/>
      <c r="AT5" s="363"/>
      <c r="AU5" s="363"/>
      <c r="AV5" s="363"/>
      <c r="AW5" s="363"/>
      <c r="AX5" s="363"/>
      <c r="AY5" s="364"/>
    </row>
    <row r="6" spans="1:256" ht="17.25" customHeight="1">
      <c r="A6" s="361"/>
      <c r="B6" s="96"/>
      <c r="C6" s="96"/>
      <c r="D6" s="96"/>
      <c r="E6" s="96"/>
      <c r="F6" s="96"/>
      <c r="G6" s="96"/>
      <c r="H6" s="96"/>
      <c r="I6" s="96"/>
      <c r="J6" s="96"/>
      <c r="K6" s="96"/>
      <c r="L6" s="96"/>
      <c r="M6" s="96"/>
      <c r="N6" s="96"/>
      <c r="O6" s="96"/>
      <c r="P6" s="96"/>
      <c r="Q6" s="96"/>
      <c r="R6" s="96"/>
      <c r="S6" s="96"/>
      <c r="T6" s="96"/>
      <c r="U6" s="96"/>
      <c r="V6" s="96"/>
      <c r="W6" s="365"/>
      <c r="X6" s="365"/>
      <c r="Y6" s="365"/>
      <c r="Z6" s="365"/>
      <c r="AA6" s="365"/>
      <c r="AB6" s="365"/>
      <c r="AC6" s="365"/>
      <c r="AD6" s="365"/>
      <c r="AE6" s="365"/>
      <c r="AF6" s="365"/>
      <c r="AG6" s="1561"/>
      <c r="AH6" s="1561"/>
      <c r="AI6" s="1561"/>
      <c r="AJ6" s="1561"/>
      <c r="AK6" s="1561"/>
      <c r="AL6" s="1561"/>
      <c r="AM6" s="1561"/>
      <c r="AN6" s="1561"/>
      <c r="AO6" s="96"/>
      <c r="AP6" s="362"/>
      <c r="AQ6" s="363"/>
      <c r="AR6" s="363"/>
      <c r="AS6" s="363"/>
      <c r="AT6" s="363"/>
      <c r="AU6" s="363"/>
      <c r="AV6" s="363"/>
      <c r="AW6" s="363"/>
      <c r="AX6" s="363"/>
      <c r="AY6" s="364"/>
    </row>
    <row r="7" spans="1:256" ht="18" customHeight="1">
      <c r="A7" s="361"/>
      <c r="B7" s="96"/>
      <c r="C7" s="96"/>
      <c r="D7" s="96"/>
      <c r="E7" s="96"/>
      <c r="F7" s="96"/>
      <c r="G7" s="96"/>
      <c r="H7" s="96"/>
      <c r="I7" s="96"/>
      <c r="J7" s="96"/>
      <c r="K7" s="96"/>
      <c r="L7" s="96"/>
      <c r="M7" s="96"/>
      <c r="N7" s="96"/>
      <c r="O7" s="5"/>
      <c r="P7" s="5"/>
      <c r="Q7" s="96"/>
      <c r="R7" s="96"/>
      <c r="S7" s="96"/>
      <c r="T7" s="96"/>
      <c r="U7" s="96"/>
      <c r="V7" s="96"/>
      <c r="W7" s="365"/>
      <c r="X7" s="365"/>
      <c r="Y7" s="365"/>
      <c r="Z7" s="365"/>
      <c r="AA7" s="365"/>
      <c r="AB7" s="365"/>
      <c r="AC7" s="365"/>
      <c r="AD7" s="365"/>
      <c r="AE7" s="365"/>
      <c r="AF7" s="365"/>
      <c r="AG7" s="1562" t="str">
        <f>★マスタシート!$H$24</f>
        <v>2023-中24-26</v>
      </c>
      <c r="AH7" s="1561"/>
      <c r="AI7" s="1561"/>
      <c r="AJ7" s="1561"/>
      <c r="AK7" s="1561"/>
      <c r="AL7" s="1561"/>
      <c r="AM7" s="1561"/>
      <c r="AN7" s="1561"/>
      <c r="AO7" s="96"/>
      <c r="AP7" s="362"/>
      <c r="AQ7" s="363"/>
      <c r="AR7" s="363"/>
      <c r="AS7" s="363"/>
      <c r="AT7" s="363"/>
      <c r="AU7" s="363"/>
      <c r="AV7" s="363"/>
      <c r="AW7" s="363"/>
      <c r="AX7" s="363"/>
      <c r="AY7" s="364"/>
    </row>
    <row r="8" spans="1:256" ht="12" customHeight="1">
      <c r="A8" s="361"/>
      <c r="B8" s="366"/>
      <c r="C8" s="365"/>
      <c r="D8" s="365"/>
      <c r="E8" s="365"/>
      <c r="F8" s="365"/>
      <c r="G8" s="97"/>
      <c r="H8" s="97"/>
      <c r="I8" s="365"/>
      <c r="J8" s="365"/>
      <c r="K8" s="365"/>
      <c r="L8" s="365"/>
      <c r="M8" s="365"/>
      <c r="N8" s="365"/>
      <c r="O8" s="367"/>
      <c r="P8" s="367"/>
      <c r="Q8" s="367"/>
      <c r="R8" s="367"/>
      <c r="S8" s="367"/>
      <c r="T8" s="367"/>
      <c r="U8" s="367"/>
      <c r="V8" s="367"/>
      <c r="W8" s="365"/>
      <c r="X8" s="365"/>
      <c r="Y8" s="365"/>
      <c r="Z8" s="365"/>
      <c r="AA8" s="365"/>
      <c r="AB8" s="365"/>
      <c r="AC8" s="365"/>
      <c r="AD8" s="365"/>
      <c r="AE8" s="365"/>
      <c r="AF8" s="365"/>
      <c r="AG8" s="1561"/>
      <c r="AH8" s="1561"/>
      <c r="AI8" s="1561"/>
      <c r="AJ8" s="1561"/>
      <c r="AK8" s="1561"/>
      <c r="AL8" s="1561"/>
      <c r="AM8" s="1561"/>
      <c r="AN8" s="1561"/>
      <c r="AO8" s="368"/>
      <c r="AP8" s="362"/>
      <c r="AQ8" s="363"/>
      <c r="AR8" s="363"/>
      <c r="AS8" s="363"/>
      <c r="AT8" s="363"/>
      <c r="AU8" s="363"/>
      <c r="AV8" s="363"/>
      <c r="AW8" s="363"/>
      <c r="AX8" s="363"/>
      <c r="AY8" s="364"/>
    </row>
    <row r="9" spans="1:256" ht="16.5" customHeight="1">
      <c r="A9" s="361"/>
      <c r="B9" s="366"/>
      <c r="C9" s="365"/>
      <c r="D9" s="365"/>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1563" t="str">
        <f>IF(★マスタシート!$AO$21=1,TEXT(★マスタシート!$H$21,"yyyy年m月d日"),TEXT(★マスタシート!$H$21,"ggge年m月d日"))</f>
        <v>2023年8月21日</v>
      </c>
      <c r="AH9" s="1564"/>
      <c r="AI9" s="1564"/>
      <c r="AJ9" s="1564"/>
      <c r="AK9" s="1564"/>
      <c r="AL9" s="1564"/>
      <c r="AM9" s="1564"/>
      <c r="AN9" s="1564"/>
      <c r="AO9" s="368"/>
      <c r="AP9" s="362"/>
      <c r="AQ9" s="363"/>
      <c r="AR9" s="363"/>
      <c r="AS9" s="363"/>
      <c r="AT9" s="363"/>
      <c r="AU9" s="363"/>
      <c r="AV9" s="363"/>
      <c r="AW9" s="363"/>
      <c r="AX9" s="363"/>
      <c r="AY9" s="364"/>
    </row>
    <row r="10" spans="1:256" ht="19.5" customHeight="1">
      <c r="A10" s="361"/>
      <c r="B10" s="779"/>
      <c r="C10" s="802" t="str">
        <f>TEXT(IF(★マスタシート!$H$6="","                    ",★マスタシート!$H$6),"@ 御中")</f>
        <v>日本基督教団名古屋中央教会 御中</v>
      </c>
      <c r="D10" s="99"/>
      <c r="E10" s="99"/>
      <c r="F10" s="99"/>
      <c r="G10" s="99"/>
      <c r="H10" s="99"/>
      <c r="I10" s="99"/>
      <c r="J10" s="99"/>
      <c r="K10" s="99"/>
      <c r="L10" s="99"/>
      <c r="M10" s="99"/>
      <c r="N10" s="99"/>
      <c r="O10" s="99"/>
      <c r="P10" s="100"/>
      <c r="Q10" s="99"/>
      <c r="R10" s="98"/>
      <c r="S10" s="98"/>
      <c r="T10" s="98"/>
      <c r="U10" s="98"/>
      <c r="V10" s="98"/>
      <c r="W10" s="98"/>
      <c r="X10" s="98"/>
      <c r="Y10" s="98"/>
      <c r="Z10" s="98"/>
      <c r="AA10" s="101"/>
      <c r="AB10" s="101"/>
      <c r="AC10" s="101"/>
      <c r="AD10" s="101"/>
      <c r="AE10" s="101"/>
      <c r="AF10" s="101"/>
      <c r="AG10" s="101"/>
      <c r="AH10" s="101"/>
      <c r="AI10" s="101"/>
      <c r="AJ10" s="101"/>
      <c r="AK10" s="101"/>
      <c r="AL10" s="101"/>
      <c r="AM10" s="101"/>
      <c r="AN10" s="101"/>
      <c r="AO10" s="801"/>
      <c r="AP10" s="362"/>
      <c r="AQ10" s="363"/>
      <c r="AR10" s="363"/>
      <c r="AS10" s="363"/>
      <c r="AT10" s="363"/>
      <c r="AU10" s="363"/>
      <c r="AV10" s="363"/>
      <c r="AW10" s="363"/>
      <c r="AX10" s="363"/>
      <c r="AY10" s="364"/>
    </row>
    <row r="11" spans="1:256" ht="13.5" customHeight="1">
      <c r="A11" s="361"/>
      <c r="B11" s="77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558" t="str">
        <f>IF(★マスタシート!$AO$58=1,★マスタシート!$D$30,★マスタシート!$X$30)</f>
        <v>西日本電信電話株式会社</v>
      </c>
      <c r="AB11" s="1558"/>
      <c r="AC11" s="1558"/>
      <c r="AD11" s="1558"/>
      <c r="AE11" s="1558"/>
      <c r="AF11" s="1558"/>
      <c r="AG11" s="1558"/>
      <c r="AH11" s="1558"/>
      <c r="AI11" s="1558"/>
      <c r="AJ11" s="1558"/>
      <c r="AK11" s="1558"/>
      <c r="AL11" s="1558"/>
      <c r="AM11" s="1558"/>
      <c r="AN11" s="1558"/>
      <c r="AO11" s="368"/>
      <c r="AP11" s="362"/>
      <c r="AQ11" s="363"/>
      <c r="AR11" s="363"/>
      <c r="AS11" s="363"/>
      <c r="AT11" s="363"/>
      <c r="AU11" s="363"/>
      <c r="AV11" s="363"/>
      <c r="AW11" s="363"/>
      <c r="AX11" s="363"/>
      <c r="AY11" s="364"/>
    </row>
    <row r="12" spans="1:256" s="106" customFormat="1" ht="13.5" customHeight="1">
      <c r="A12" s="104"/>
      <c r="B12" s="105"/>
      <c r="AA12" s="1558" t="str">
        <f>IF(★マスタシート!$AO$58=1,★マスタシート!$D$31,★マスタシート!$X$31)</f>
        <v>執行役員　東海支店長　安部真弘</v>
      </c>
      <c r="AB12" s="1558"/>
      <c r="AC12" s="1558"/>
      <c r="AD12" s="1558"/>
      <c r="AE12" s="1558"/>
      <c r="AF12" s="1558"/>
      <c r="AG12" s="1558"/>
      <c r="AH12" s="1558"/>
      <c r="AI12" s="1558"/>
      <c r="AJ12" s="1558"/>
      <c r="AK12" s="1558"/>
      <c r="AL12" s="1558"/>
      <c r="AM12" s="1558"/>
      <c r="AN12" s="1558"/>
      <c r="AO12" s="107"/>
      <c r="AP12" s="108"/>
      <c r="AQ12" s="109"/>
      <c r="AR12" s="109"/>
      <c r="AS12" s="109"/>
      <c r="AT12" s="109"/>
      <c r="AU12" s="109"/>
      <c r="AV12" s="109"/>
      <c r="AW12" s="109"/>
      <c r="AX12" s="109"/>
      <c r="AZ12" s="110"/>
      <c r="BA12" s="110"/>
      <c r="BB12" s="110"/>
      <c r="BC12" s="110"/>
      <c r="BD12" s="110"/>
      <c r="BE12" s="110"/>
      <c r="BF12" s="110"/>
      <c r="BG12" s="110"/>
      <c r="BH12" s="110"/>
    </row>
    <row r="13" spans="1:256" ht="9" customHeight="1">
      <c r="A13" s="361"/>
      <c r="B13" s="366"/>
      <c r="C13" s="111"/>
      <c r="D13" s="365"/>
      <c r="E13" s="365"/>
      <c r="F13" s="365"/>
      <c r="G13" s="97"/>
      <c r="H13" s="97"/>
      <c r="I13" s="365"/>
      <c r="J13" s="365"/>
      <c r="K13" s="365"/>
      <c r="L13" s="112"/>
      <c r="M13" s="112"/>
      <c r="N13" s="113"/>
      <c r="O13" s="114"/>
      <c r="P13" s="114"/>
      <c r="Q13" s="114"/>
      <c r="R13" s="114"/>
      <c r="S13" s="114"/>
      <c r="T13" s="114"/>
      <c r="U13" s="114"/>
      <c r="V13" s="114"/>
      <c r="W13" s="114"/>
      <c r="X13" s="114"/>
      <c r="Y13" s="114"/>
      <c r="Z13" s="114"/>
      <c r="AA13" s="1559">
        <f>IF(★マスタシート!$AO$58=1,★マスタシート!$D$32,★マスタシート!$X$32)</f>
        <v>0</v>
      </c>
      <c r="AB13" s="1559"/>
      <c r="AC13" s="1559"/>
      <c r="AD13" s="1559"/>
      <c r="AE13" s="1559"/>
      <c r="AF13" s="1559"/>
      <c r="AG13" s="1559"/>
      <c r="AH13" s="1559"/>
      <c r="AI13" s="1559"/>
      <c r="AJ13" s="1559"/>
      <c r="AK13" s="1559"/>
      <c r="AL13" s="1559"/>
      <c r="AM13" s="1559"/>
      <c r="AN13" s="1559"/>
      <c r="AO13" s="368"/>
      <c r="AP13" s="362"/>
      <c r="AQ13" s="363"/>
      <c r="AR13" s="363"/>
      <c r="AS13" s="363"/>
      <c r="AT13" s="363"/>
      <c r="AU13" s="363"/>
      <c r="AV13" s="363"/>
      <c r="AW13" s="363"/>
      <c r="AX13" s="363"/>
      <c r="AY13" s="364"/>
    </row>
    <row r="14" spans="1:256" ht="13.5" customHeight="1">
      <c r="A14" s="361"/>
      <c r="B14" s="366"/>
      <c r="C14" s="115" t="s">
        <v>499</v>
      </c>
      <c r="D14" s="365"/>
      <c r="E14" s="365"/>
      <c r="F14" s="365"/>
      <c r="G14" s="97"/>
      <c r="H14" s="97"/>
      <c r="I14" s="365"/>
      <c r="J14" s="365"/>
      <c r="K14" s="365"/>
      <c r="L14" s="103"/>
      <c r="M14" s="114"/>
      <c r="N14" s="113"/>
      <c r="O14" s="114"/>
      <c r="P14" s="114"/>
      <c r="Q14" s="114"/>
      <c r="R14" s="114"/>
      <c r="S14" s="114"/>
      <c r="T14" s="114"/>
      <c r="U14" s="114"/>
      <c r="V14" s="114"/>
      <c r="W14" s="114"/>
      <c r="X14" s="114"/>
      <c r="Y14" s="114"/>
      <c r="Z14" s="114"/>
      <c r="AA14" s="1566" t="str">
        <f>IF(★マスタシート!$AO$58=1,★マスタシート!$D$33,★マスタシート!$X$33)</f>
        <v>【販売担当会社】</v>
      </c>
      <c r="AB14" s="1566"/>
      <c r="AC14" s="1566"/>
      <c r="AD14" s="1566"/>
      <c r="AE14" s="1566"/>
      <c r="AF14" s="1566"/>
      <c r="AG14" s="1566"/>
      <c r="AH14" s="1566"/>
      <c r="AI14" s="1566"/>
      <c r="AJ14" s="1566"/>
      <c r="AK14" s="1566"/>
      <c r="AL14" s="1566"/>
      <c r="AM14" s="1566"/>
      <c r="AN14" s="1566"/>
      <c r="AO14" s="368"/>
      <c r="AP14" s="362"/>
      <c r="AQ14" s="363"/>
      <c r="AR14" s="363"/>
      <c r="AS14" s="363"/>
      <c r="AT14" s="363"/>
      <c r="AU14" s="363"/>
      <c r="AV14" s="363"/>
      <c r="AW14" s="363"/>
      <c r="AX14" s="363"/>
      <c r="AY14" s="364"/>
    </row>
    <row r="15" spans="1:256" s="124" customFormat="1" ht="7.5" customHeight="1">
      <c r="A15" s="116"/>
      <c r="B15" s="117"/>
      <c r="C15" s="113"/>
      <c r="D15" s="113"/>
      <c r="E15" s="113"/>
      <c r="F15" s="113"/>
      <c r="G15" s="118"/>
      <c r="H15" s="118"/>
      <c r="I15" s="113"/>
      <c r="J15" s="113"/>
      <c r="K15" s="113"/>
      <c r="L15" s="103"/>
      <c r="M15" s="114"/>
      <c r="N15" s="113"/>
      <c r="O15" s="114"/>
      <c r="P15" s="114"/>
      <c r="Q15" s="114"/>
      <c r="R15" s="114"/>
      <c r="S15" s="114"/>
      <c r="T15" s="114"/>
      <c r="U15" s="114"/>
      <c r="V15" s="114"/>
      <c r="W15" s="114"/>
      <c r="X15" s="114"/>
      <c r="Y15" s="114"/>
      <c r="Z15" s="114"/>
      <c r="AA15" s="1567" t="str">
        <f>IF(★マスタシート!$AO$58=1,★マスタシート!$D$34,★マスタシート!$X$34)</f>
        <v>NTT西日本ビジネスフロント株式会社</v>
      </c>
      <c r="AB15" s="1567"/>
      <c r="AC15" s="1567"/>
      <c r="AD15" s="1567"/>
      <c r="AE15" s="1567"/>
      <c r="AF15" s="1567"/>
      <c r="AG15" s="1567"/>
      <c r="AH15" s="1567"/>
      <c r="AI15" s="1567"/>
      <c r="AJ15" s="1567"/>
      <c r="AK15" s="1567"/>
      <c r="AL15" s="1567"/>
      <c r="AM15" s="1567"/>
      <c r="AN15" s="1567"/>
      <c r="AO15" s="120"/>
      <c r="AP15" s="121"/>
      <c r="AQ15" s="122"/>
      <c r="AR15" s="122"/>
      <c r="AS15" s="122"/>
      <c r="AT15" s="122"/>
      <c r="AU15" s="122"/>
      <c r="AV15" s="122"/>
      <c r="AW15" s="122"/>
      <c r="AX15" s="122"/>
      <c r="AY15" s="123"/>
    </row>
    <row r="16" spans="1:256" s="124" customFormat="1" ht="11.25" customHeight="1">
      <c r="A16" s="116"/>
      <c r="B16" s="117"/>
      <c r="C16" s="1568" t="s">
        <v>500</v>
      </c>
      <c r="D16" s="1569"/>
      <c r="E16" s="1574" t="str">
        <f>★マスタシート!$BF$25</f>
        <v>Smart Netcommunity αZX 新設工事一式</v>
      </c>
      <c r="F16" s="1574"/>
      <c r="G16" s="1574"/>
      <c r="H16" s="1574"/>
      <c r="I16" s="1574"/>
      <c r="J16" s="1574"/>
      <c r="K16" s="1574"/>
      <c r="L16" s="1574"/>
      <c r="M16" s="1574"/>
      <c r="N16" s="1574"/>
      <c r="O16" s="1574"/>
      <c r="P16" s="1574"/>
      <c r="Q16" s="1574"/>
      <c r="R16" s="1574"/>
      <c r="S16" s="1574"/>
      <c r="T16" s="1575"/>
      <c r="U16" s="113"/>
      <c r="V16" s="113"/>
      <c r="W16" s="113"/>
      <c r="X16" s="113"/>
      <c r="Y16" s="113"/>
      <c r="Z16" s="113"/>
      <c r="AA16" s="1567"/>
      <c r="AB16" s="1567"/>
      <c r="AC16" s="1567"/>
      <c r="AD16" s="1567"/>
      <c r="AE16" s="1567"/>
      <c r="AF16" s="1567"/>
      <c r="AG16" s="1567"/>
      <c r="AH16" s="1567"/>
      <c r="AI16" s="1567"/>
      <c r="AJ16" s="1567"/>
      <c r="AK16" s="1567"/>
      <c r="AL16" s="1567"/>
      <c r="AM16" s="1567"/>
      <c r="AN16" s="1567"/>
      <c r="AO16" s="125"/>
      <c r="AP16" s="126"/>
      <c r="AQ16" s="127"/>
      <c r="AR16" s="122"/>
      <c r="AS16" s="122"/>
      <c r="AT16" s="122"/>
      <c r="AU16" s="122"/>
      <c r="AV16" s="122"/>
      <c r="AW16" s="122"/>
      <c r="AX16" s="122"/>
      <c r="AY16" s="123"/>
    </row>
    <row r="17" spans="1:51" s="124" customFormat="1" ht="3.75" customHeight="1">
      <c r="A17" s="116"/>
      <c r="B17" s="117"/>
      <c r="C17" s="1570"/>
      <c r="D17" s="1571"/>
      <c r="E17" s="1576"/>
      <c r="F17" s="1576"/>
      <c r="G17" s="1576"/>
      <c r="H17" s="1576"/>
      <c r="I17" s="1576"/>
      <c r="J17" s="1576"/>
      <c r="K17" s="1576"/>
      <c r="L17" s="1576"/>
      <c r="M17" s="1576"/>
      <c r="N17" s="1576"/>
      <c r="O17" s="1576"/>
      <c r="P17" s="1576"/>
      <c r="Q17" s="1576"/>
      <c r="R17" s="1576"/>
      <c r="S17" s="1576"/>
      <c r="T17" s="1577"/>
      <c r="U17" s="128"/>
      <c r="V17" s="128"/>
      <c r="W17" s="128"/>
      <c r="X17" s="128"/>
      <c r="Y17" s="128"/>
      <c r="Z17" s="128"/>
      <c r="AA17" s="1558" t="str">
        <f>IF(★マスタシート!$AO$58=1,★マスタシート!$D$36,★マスタシート!$X$36)</f>
        <v>名古屋支店　名古屋中央営業所</v>
      </c>
      <c r="AB17" s="1558"/>
      <c r="AC17" s="1558"/>
      <c r="AD17" s="1558"/>
      <c r="AE17" s="1558"/>
      <c r="AF17" s="1558"/>
      <c r="AG17" s="1558"/>
      <c r="AH17" s="1558"/>
      <c r="AI17" s="1558"/>
      <c r="AJ17" s="1558"/>
      <c r="AK17" s="1558"/>
      <c r="AL17" s="1558"/>
      <c r="AM17" s="1558"/>
      <c r="AN17" s="1558"/>
      <c r="AO17" s="125"/>
      <c r="AP17" s="126"/>
      <c r="AQ17" s="127"/>
      <c r="AR17" s="122"/>
      <c r="AS17" s="122"/>
      <c r="AT17" s="122"/>
      <c r="AU17" s="122"/>
      <c r="AV17" s="122"/>
      <c r="AW17" s="122"/>
      <c r="AX17" s="122"/>
      <c r="AY17" s="123"/>
    </row>
    <row r="18" spans="1:51" s="124" customFormat="1" ht="13.5" customHeight="1">
      <c r="A18" s="116"/>
      <c r="B18" s="117"/>
      <c r="C18" s="1570"/>
      <c r="D18" s="1571"/>
      <c r="E18" s="1576"/>
      <c r="F18" s="1576"/>
      <c r="G18" s="1576"/>
      <c r="H18" s="1576"/>
      <c r="I18" s="1576"/>
      <c r="J18" s="1576"/>
      <c r="K18" s="1576"/>
      <c r="L18" s="1576"/>
      <c r="M18" s="1576"/>
      <c r="N18" s="1576"/>
      <c r="O18" s="1576"/>
      <c r="P18" s="1576"/>
      <c r="Q18" s="1576"/>
      <c r="R18" s="1576"/>
      <c r="S18" s="1576"/>
      <c r="T18" s="1577"/>
      <c r="W18" s="113"/>
      <c r="X18" s="113"/>
      <c r="Y18" s="113"/>
      <c r="Z18" s="113"/>
      <c r="AA18" s="1558"/>
      <c r="AB18" s="1558"/>
      <c r="AC18" s="1558"/>
      <c r="AD18" s="1558"/>
      <c r="AE18" s="1558"/>
      <c r="AF18" s="1558"/>
      <c r="AG18" s="1558"/>
      <c r="AH18" s="1558"/>
      <c r="AI18" s="1558"/>
      <c r="AJ18" s="1558"/>
      <c r="AK18" s="1558"/>
      <c r="AL18" s="1558"/>
      <c r="AM18" s="1558"/>
      <c r="AN18" s="1558"/>
      <c r="AO18" s="129"/>
      <c r="AP18" s="130"/>
      <c r="AQ18" s="122"/>
      <c r="AR18" s="122"/>
      <c r="AS18" s="122"/>
      <c r="AT18" s="122"/>
      <c r="AU18" s="122"/>
      <c r="AV18" s="122"/>
      <c r="AW18" s="122"/>
      <c r="AX18" s="122"/>
      <c r="AY18" s="123"/>
    </row>
    <row r="19" spans="1:51" s="124" customFormat="1" ht="3.75" customHeight="1">
      <c r="A19" s="116"/>
      <c r="B19" s="117"/>
      <c r="C19" s="1570"/>
      <c r="D19" s="1571"/>
      <c r="E19" s="1576"/>
      <c r="F19" s="1576"/>
      <c r="G19" s="1576"/>
      <c r="H19" s="1576"/>
      <c r="I19" s="1576"/>
      <c r="J19" s="1576"/>
      <c r="K19" s="1576"/>
      <c r="L19" s="1576"/>
      <c r="M19" s="1576"/>
      <c r="N19" s="1576"/>
      <c r="O19" s="1576"/>
      <c r="P19" s="1576"/>
      <c r="Q19" s="1576"/>
      <c r="R19" s="1576"/>
      <c r="S19" s="1576"/>
      <c r="T19" s="1577"/>
      <c r="W19" s="114"/>
      <c r="X19" s="114"/>
      <c r="Y19" s="114"/>
      <c r="Z19" s="114"/>
      <c r="AA19" s="1580">
        <f>IF(★マスタシート!$AO$58=1,★マスタシート!$D$38,★マスタシート!$X$38)</f>
        <v>0</v>
      </c>
      <c r="AB19" s="1580"/>
      <c r="AC19" s="1580"/>
      <c r="AD19" s="1580"/>
      <c r="AE19" s="1580"/>
      <c r="AF19" s="1580"/>
      <c r="AG19" s="1580"/>
      <c r="AH19" s="1580"/>
      <c r="AI19" s="1580"/>
      <c r="AJ19" s="1580"/>
      <c r="AK19" s="1580"/>
      <c r="AL19" s="1580"/>
      <c r="AM19" s="1580"/>
      <c r="AN19" s="1580"/>
      <c r="AO19" s="120"/>
      <c r="AP19" s="121"/>
      <c r="AQ19" s="122"/>
      <c r="AR19" s="122"/>
      <c r="AS19" s="122"/>
      <c r="AT19" s="122"/>
      <c r="AU19" s="122"/>
      <c r="AV19" s="122"/>
      <c r="AW19" s="122"/>
      <c r="AX19" s="122"/>
      <c r="AY19" s="123"/>
    </row>
    <row r="20" spans="1:51" s="124" customFormat="1" ht="11.25" customHeight="1">
      <c r="A20" s="116"/>
      <c r="B20" s="117"/>
      <c r="C20" s="1572"/>
      <c r="D20" s="1573"/>
      <c r="E20" s="1578"/>
      <c r="F20" s="1578"/>
      <c r="G20" s="1578"/>
      <c r="H20" s="1578"/>
      <c r="I20" s="1578"/>
      <c r="J20" s="1578"/>
      <c r="K20" s="1578"/>
      <c r="L20" s="1578"/>
      <c r="M20" s="1578"/>
      <c r="N20" s="1578"/>
      <c r="O20" s="1578"/>
      <c r="P20" s="1578"/>
      <c r="Q20" s="1578"/>
      <c r="R20" s="1578"/>
      <c r="S20" s="1578"/>
      <c r="T20" s="1579"/>
      <c r="W20" s="114"/>
      <c r="X20" s="114"/>
      <c r="Y20" s="114"/>
      <c r="Z20" s="114"/>
      <c r="AA20" s="1581" t="str">
        <f>IF(★マスタシート!$AO$58=1,★マスタシート!$D$39,★マスタシート!$X$39)</f>
        <v>〒460-0004</v>
      </c>
      <c r="AB20" s="1581"/>
      <c r="AC20" s="1581"/>
      <c r="AD20" s="1581"/>
      <c r="AE20" s="1581"/>
      <c r="AF20" s="1581"/>
      <c r="AG20" s="1581"/>
      <c r="AH20" s="1581"/>
      <c r="AI20" s="1581"/>
      <c r="AJ20" s="1581"/>
      <c r="AK20" s="1581"/>
      <c r="AL20" s="1581"/>
      <c r="AM20" s="1581"/>
      <c r="AN20" s="1581"/>
      <c r="AO20" s="120"/>
      <c r="AP20" s="121"/>
      <c r="AQ20" s="122"/>
      <c r="AR20" s="122"/>
      <c r="AS20" s="122"/>
      <c r="AT20" s="122"/>
      <c r="AU20" s="122"/>
      <c r="AV20" s="122"/>
      <c r="AW20" s="122"/>
      <c r="AX20" s="122"/>
      <c r="AY20" s="123"/>
    </row>
    <row r="21" spans="1:51" s="124" customFormat="1" ht="4.5" customHeight="1">
      <c r="A21" s="116"/>
      <c r="B21" s="117"/>
      <c r="C21" s="113"/>
      <c r="D21" s="113"/>
      <c r="E21" s="113"/>
      <c r="F21" s="113"/>
      <c r="G21" s="113"/>
      <c r="H21" s="113"/>
      <c r="I21" s="113"/>
      <c r="J21" s="113"/>
      <c r="K21" s="132"/>
      <c r="L21" s="128"/>
      <c r="M21" s="128"/>
      <c r="N21" s="113"/>
      <c r="O21" s="114"/>
      <c r="P21" s="114"/>
      <c r="Q21" s="114"/>
      <c r="R21" s="114"/>
      <c r="S21" s="114"/>
      <c r="T21" s="114"/>
      <c r="U21" s="114"/>
      <c r="V21" s="114"/>
      <c r="W21" s="114"/>
      <c r="X21" s="114"/>
      <c r="Y21" s="114"/>
      <c r="Z21" s="114"/>
      <c r="AA21" s="1581"/>
      <c r="AB21" s="1581"/>
      <c r="AC21" s="1581"/>
      <c r="AD21" s="1581"/>
      <c r="AE21" s="1581"/>
      <c r="AF21" s="1581"/>
      <c r="AG21" s="1581"/>
      <c r="AH21" s="1581"/>
      <c r="AI21" s="1581"/>
      <c r="AJ21" s="1581"/>
      <c r="AK21" s="1581"/>
      <c r="AL21" s="1581"/>
      <c r="AM21" s="1581"/>
      <c r="AN21" s="1581"/>
      <c r="AO21" s="120"/>
      <c r="AP21" s="121"/>
      <c r="AQ21" s="122"/>
      <c r="AR21" s="122"/>
      <c r="AS21" s="122"/>
      <c r="AT21" s="122"/>
      <c r="AU21" s="133"/>
      <c r="AV21" s="122"/>
      <c r="AW21" s="122"/>
      <c r="AX21" s="122"/>
      <c r="AY21" s="123"/>
    </row>
    <row r="22" spans="1:51" s="124" customFormat="1" ht="13.5" customHeight="1">
      <c r="A22" s="116"/>
      <c r="B22" s="117"/>
      <c r="C22" s="1524" t="s">
        <v>501</v>
      </c>
      <c r="D22" s="1524"/>
      <c r="E22" s="1524"/>
      <c r="F22" s="1524"/>
      <c r="G22" s="134" t="s">
        <v>502</v>
      </c>
      <c r="H22" s="1525" t="s">
        <v>969</v>
      </c>
      <c r="I22" s="1525"/>
      <c r="J22" s="1525"/>
      <c r="K22" s="1525"/>
      <c r="L22" s="1525"/>
      <c r="M22" s="1525"/>
      <c r="N22" s="1525"/>
      <c r="O22" s="1525"/>
      <c r="P22" s="1525"/>
      <c r="Q22" s="1525"/>
      <c r="R22" s="1525"/>
      <c r="S22" s="1525"/>
      <c r="T22" s="1525"/>
      <c r="U22" s="114"/>
      <c r="V22" s="114"/>
      <c r="W22" s="114"/>
      <c r="X22" s="114"/>
      <c r="Y22" s="114"/>
      <c r="Z22" s="114"/>
      <c r="AA22" s="1565" t="str">
        <f>IF(★マスタシート!$AO$58=1,★マスタシート!$D$41,★マスタシート!$X$41)</f>
        <v>名古屋市中区新栄町2-10 NTT栄ビル西館</v>
      </c>
      <c r="AB22" s="1565"/>
      <c r="AC22" s="1565"/>
      <c r="AD22" s="1565"/>
      <c r="AE22" s="1565"/>
      <c r="AF22" s="1565"/>
      <c r="AG22" s="1565"/>
      <c r="AH22" s="1565"/>
      <c r="AI22" s="1565"/>
      <c r="AJ22" s="1565"/>
      <c r="AK22" s="1565"/>
      <c r="AL22" s="1565"/>
      <c r="AM22" s="1565"/>
      <c r="AN22" s="1565"/>
      <c r="AO22" s="120"/>
      <c r="AP22" s="121"/>
      <c r="AQ22" s="122"/>
      <c r="AR22" s="122"/>
      <c r="AS22" s="122"/>
      <c r="AT22" s="122"/>
      <c r="AU22" s="122"/>
      <c r="AV22" s="122"/>
      <c r="AW22" s="122"/>
      <c r="AX22" s="122"/>
      <c r="AY22" s="123"/>
    </row>
    <row r="23" spans="1:51" s="124" customFormat="1" ht="13.5" customHeight="1">
      <c r="A23" s="116"/>
      <c r="B23" s="117"/>
      <c r="C23" s="1524" t="s">
        <v>503</v>
      </c>
      <c r="D23" s="1524"/>
      <c r="E23" s="1524"/>
      <c r="F23" s="1524"/>
      <c r="G23" s="134" t="s">
        <v>502</v>
      </c>
      <c r="H23" s="1525" t="s">
        <v>969</v>
      </c>
      <c r="I23" s="1525"/>
      <c r="J23" s="1525"/>
      <c r="K23" s="1525"/>
      <c r="L23" s="1525"/>
      <c r="M23" s="1525"/>
      <c r="N23" s="1525"/>
      <c r="O23" s="1525"/>
      <c r="P23" s="1525"/>
      <c r="Q23" s="1525"/>
      <c r="R23" s="1525"/>
      <c r="S23" s="1525"/>
      <c r="T23" s="1525"/>
      <c r="U23" s="114"/>
      <c r="V23" s="114"/>
      <c r="W23" s="114"/>
      <c r="X23" s="114"/>
      <c r="Y23" s="114"/>
      <c r="Z23" s="114"/>
      <c r="AA23" s="1558" t="str">
        <f>IF(★マスタシート!$AO$58=1,★マスタシート!$D$42,★マスタシート!$X$42)</f>
        <v>TEL  052-387-6261  FAX  052-387-6260</v>
      </c>
      <c r="AB23" s="1558"/>
      <c r="AC23" s="1558"/>
      <c r="AD23" s="1558"/>
      <c r="AE23" s="1558"/>
      <c r="AF23" s="1558"/>
      <c r="AG23" s="1558"/>
      <c r="AH23" s="1558"/>
      <c r="AI23" s="1558"/>
      <c r="AJ23" s="1558"/>
      <c r="AK23" s="1558"/>
      <c r="AL23" s="1558"/>
      <c r="AM23" s="1558"/>
      <c r="AN23" s="1558"/>
      <c r="AO23" s="120"/>
      <c r="AP23" s="121"/>
      <c r="AQ23" s="122"/>
      <c r="AR23" s="122"/>
      <c r="AS23" s="122"/>
      <c r="AT23" s="122"/>
      <c r="AU23" s="122"/>
      <c r="AV23" s="122"/>
      <c r="AW23" s="122"/>
      <c r="AX23" s="122"/>
      <c r="AY23" s="123"/>
    </row>
    <row r="24" spans="1:51" s="124" customFormat="1" ht="14.25" customHeight="1">
      <c r="A24" s="116"/>
      <c r="B24" s="117"/>
      <c r="C24" s="1524" t="s">
        <v>504</v>
      </c>
      <c r="D24" s="1524"/>
      <c r="E24" s="1524"/>
      <c r="F24" s="1524"/>
      <c r="G24" s="134" t="s">
        <v>502</v>
      </c>
      <c r="H24" s="1590">
        <v>45169</v>
      </c>
      <c r="I24" s="1525"/>
      <c r="J24" s="1525"/>
      <c r="K24" s="1525"/>
      <c r="L24" s="1525"/>
      <c r="M24" s="1525"/>
      <c r="N24" s="1525"/>
      <c r="O24" s="1525"/>
      <c r="P24" s="1525"/>
      <c r="Q24" s="1525"/>
      <c r="R24" s="1525"/>
      <c r="S24" s="1525"/>
      <c r="T24" s="1525"/>
      <c r="U24" s="135"/>
      <c r="V24" s="135"/>
      <c r="W24" s="370"/>
      <c r="X24" s="370"/>
      <c r="Y24" s="370"/>
      <c r="Z24" s="370"/>
      <c r="AA24" s="371"/>
      <c r="AB24" s="371"/>
      <c r="AC24" s="371"/>
      <c r="AD24" s="371"/>
      <c r="AE24" s="371"/>
      <c r="AF24" s="1591" t="str">
        <f>IF(★マスタシート!$AO$58=1,★マスタシート!$I$43,★マスタシート!$AC$43)</f>
        <v>担 当　　　  吉田　和生</v>
      </c>
      <c r="AG24" s="1591"/>
      <c r="AH24" s="1591"/>
      <c r="AI24" s="1591"/>
      <c r="AJ24" s="1591"/>
      <c r="AK24" s="1591"/>
      <c r="AL24" s="1591"/>
      <c r="AM24" s="1591"/>
      <c r="AN24" s="1591"/>
      <c r="AO24" s="120"/>
      <c r="AP24" s="121"/>
      <c r="AQ24" s="122"/>
      <c r="AR24" s="122"/>
      <c r="AS24" s="122"/>
      <c r="AT24" s="122"/>
      <c r="AU24" s="122"/>
      <c r="AV24" s="122"/>
      <c r="AW24" s="122"/>
      <c r="AX24" s="122"/>
      <c r="AY24" s="123"/>
    </row>
    <row r="25" spans="1:51" s="124" customFormat="1" ht="6" customHeight="1">
      <c r="A25" s="116"/>
      <c r="B25" s="117"/>
      <c r="C25" s="136"/>
      <c r="D25" s="137"/>
      <c r="E25" s="137"/>
      <c r="F25" s="137"/>
      <c r="G25" s="137"/>
      <c r="H25" s="137"/>
      <c r="I25" s="137"/>
      <c r="J25" s="137"/>
      <c r="K25" s="113"/>
      <c r="L25" s="103"/>
      <c r="M25" s="103"/>
      <c r="N25" s="135"/>
      <c r="O25" s="135"/>
      <c r="P25" s="135"/>
      <c r="Q25" s="135"/>
      <c r="R25" s="135"/>
      <c r="S25" s="135"/>
      <c r="T25" s="135"/>
      <c r="U25" s="135"/>
      <c r="V25" s="135"/>
      <c r="W25" s="370"/>
      <c r="X25" s="370"/>
      <c r="Y25" s="370"/>
      <c r="Z25" s="370"/>
      <c r="AA25" s="371"/>
      <c r="AB25" s="371"/>
      <c r="AC25" s="371"/>
      <c r="AD25" s="371"/>
      <c r="AE25" s="371"/>
      <c r="AF25" s="1591"/>
      <c r="AG25" s="1591"/>
      <c r="AH25" s="1591"/>
      <c r="AI25" s="1591"/>
      <c r="AJ25" s="1591"/>
      <c r="AK25" s="1591"/>
      <c r="AL25" s="1591"/>
      <c r="AM25" s="1591"/>
      <c r="AN25" s="1591"/>
      <c r="AO25" s="120"/>
      <c r="AP25" s="121"/>
      <c r="AQ25" s="122"/>
      <c r="AR25" s="122"/>
      <c r="AS25" s="122"/>
      <c r="AT25" s="122"/>
      <c r="AU25" s="122"/>
      <c r="AV25" s="122"/>
      <c r="AW25" s="122"/>
      <c r="AX25" s="122"/>
      <c r="AY25" s="123"/>
    </row>
    <row r="26" spans="1:51" s="124" customFormat="1" ht="12.75" customHeight="1">
      <c r="A26" s="116"/>
      <c r="B26" s="117"/>
      <c r="E26" s="138"/>
      <c r="G26" s="115"/>
      <c r="H26" s="115"/>
      <c r="I26" s="137"/>
      <c r="J26" s="137"/>
      <c r="K26" s="113"/>
      <c r="L26" s="103"/>
      <c r="M26" s="103"/>
      <c r="N26" s="135"/>
      <c r="O26" s="135"/>
      <c r="P26" s="135"/>
      <c r="Q26" s="135"/>
      <c r="R26" s="135"/>
      <c r="S26" s="135"/>
      <c r="T26" s="135"/>
      <c r="U26" s="135"/>
      <c r="V26" s="135"/>
      <c r="W26" s="370"/>
      <c r="X26" s="370"/>
      <c r="Y26" s="370"/>
      <c r="Z26" s="370"/>
      <c r="AA26" s="370"/>
      <c r="AB26" s="370"/>
      <c r="AC26" s="370"/>
      <c r="AD26" s="370"/>
      <c r="AE26" s="370"/>
      <c r="AF26" s="370"/>
      <c r="AG26" s="370"/>
      <c r="AH26" s="370"/>
      <c r="AI26" s="370"/>
      <c r="AJ26" s="370"/>
      <c r="AK26" s="370"/>
      <c r="AL26" s="370"/>
      <c r="AM26" s="370"/>
      <c r="AN26" s="370"/>
      <c r="AO26" s="120"/>
      <c r="AP26" s="121"/>
      <c r="AQ26" s="122"/>
      <c r="AR26" s="122"/>
      <c r="AS26" s="122"/>
      <c r="AT26" s="122"/>
      <c r="AU26" s="122"/>
      <c r="AV26" s="122"/>
      <c r="AW26" s="122"/>
      <c r="AX26" s="122"/>
      <c r="AY26" s="123"/>
    </row>
    <row r="27" spans="1:51" s="124" customFormat="1" ht="15" customHeight="1">
      <c r="A27" s="116"/>
      <c r="B27" s="117"/>
      <c r="E27" s="138"/>
      <c r="G27" s="115"/>
      <c r="H27" s="115"/>
      <c r="I27" s="137"/>
      <c r="J27" s="137"/>
      <c r="K27" s="113"/>
      <c r="L27" s="103"/>
      <c r="M27" s="103"/>
      <c r="N27" s="135"/>
      <c r="O27" s="135"/>
      <c r="P27" s="135"/>
      <c r="Q27" s="135"/>
      <c r="R27" s="135"/>
      <c r="S27" s="135"/>
      <c r="T27" s="135"/>
      <c r="U27" s="135"/>
      <c r="V27" s="135"/>
      <c r="W27" s="354"/>
      <c r="X27" s="354"/>
      <c r="Y27" s="354"/>
      <c r="Z27" s="354"/>
      <c r="AA27" s="354"/>
      <c r="AB27" s="354"/>
      <c r="AC27" s="354"/>
      <c r="AD27" s="354"/>
      <c r="AE27" s="354"/>
      <c r="AF27" s="1592"/>
      <c r="AG27" s="1593"/>
      <c r="AH27" s="1594"/>
      <c r="AI27" s="1592"/>
      <c r="AJ27" s="1593"/>
      <c r="AK27" s="1594"/>
      <c r="AL27" s="1592"/>
      <c r="AM27" s="1593"/>
      <c r="AN27" s="1594"/>
      <c r="AO27" s="120"/>
      <c r="AP27" s="121"/>
      <c r="AQ27" s="122"/>
      <c r="AR27" s="122"/>
      <c r="AS27" s="122"/>
      <c r="AT27" s="122"/>
      <c r="AU27" s="122"/>
      <c r="AV27" s="122"/>
      <c r="AW27" s="122"/>
      <c r="AX27" s="122"/>
      <c r="AY27" s="123"/>
    </row>
    <row r="28" spans="1:51" s="124" customFormat="1" ht="15" customHeight="1">
      <c r="A28" s="116"/>
      <c r="B28" s="117"/>
      <c r="E28" s="138"/>
      <c r="G28" s="115"/>
      <c r="H28" s="115"/>
      <c r="I28" s="137"/>
      <c r="J28" s="137"/>
      <c r="K28" s="113"/>
      <c r="L28" s="103"/>
      <c r="M28" s="103"/>
      <c r="N28" s="135"/>
      <c r="O28" s="135"/>
      <c r="P28" s="135"/>
      <c r="Q28" s="135"/>
      <c r="R28" s="135"/>
      <c r="S28" s="135"/>
      <c r="T28" s="135"/>
      <c r="U28" s="135"/>
      <c r="V28" s="135"/>
      <c r="W28" s="354"/>
      <c r="X28" s="354"/>
      <c r="Y28" s="354"/>
      <c r="Z28" s="354"/>
      <c r="AA28" s="354"/>
      <c r="AB28" s="354"/>
      <c r="AC28" s="354"/>
      <c r="AD28" s="354"/>
      <c r="AE28" s="354"/>
      <c r="AF28" s="1595"/>
      <c r="AG28" s="1596"/>
      <c r="AH28" s="1597"/>
      <c r="AI28" s="1595"/>
      <c r="AJ28" s="1596"/>
      <c r="AK28" s="1597"/>
      <c r="AL28" s="1595"/>
      <c r="AM28" s="1596"/>
      <c r="AN28" s="1597"/>
      <c r="AO28" s="120"/>
      <c r="AP28" s="121"/>
      <c r="AQ28" s="122"/>
      <c r="AR28" s="122"/>
      <c r="AS28" s="122"/>
      <c r="AT28" s="122"/>
      <c r="AU28" s="122"/>
      <c r="AV28" s="122"/>
      <c r="AW28" s="122"/>
      <c r="AX28" s="122"/>
      <c r="AY28" s="123"/>
    </row>
    <row r="29" spans="1:51" s="124" customFormat="1" ht="14.25" customHeight="1">
      <c r="A29" s="116"/>
      <c r="B29" s="117"/>
      <c r="C29" s="1601" t="str">
        <f>★マスタシート!$S$95</f>
        <v/>
      </c>
      <c r="D29" s="1331"/>
      <c r="E29" s="1331"/>
      <c r="F29" s="1331"/>
      <c r="G29" s="1331"/>
      <c r="H29" s="1331"/>
      <c r="I29" s="1331"/>
      <c r="J29" s="1331"/>
      <c r="K29" s="1331"/>
      <c r="L29" s="103"/>
      <c r="M29" s="103"/>
      <c r="N29" s="135"/>
      <c r="O29" s="135"/>
      <c r="P29" s="135"/>
      <c r="Q29" s="135"/>
      <c r="R29" s="135"/>
      <c r="S29" s="135"/>
      <c r="T29" s="135"/>
      <c r="U29" s="135"/>
      <c r="V29" s="135"/>
      <c r="W29" s="354"/>
      <c r="X29" s="354"/>
      <c r="Y29" s="354"/>
      <c r="Z29" s="354"/>
      <c r="AA29" s="354"/>
      <c r="AB29" s="354"/>
      <c r="AC29" s="354"/>
      <c r="AD29" s="354"/>
      <c r="AE29" s="354"/>
      <c r="AF29" s="1598"/>
      <c r="AG29" s="1599"/>
      <c r="AH29" s="1600"/>
      <c r="AI29" s="1598"/>
      <c r="AJ29" s="1599"/>
      <c r="AK29" s="1600"/>
      <c r="AL29" s="1598"/>
      <c r="AM29" s="1599"/>
      <c r="AN29" s="1600"/>
      <c r="AO29" s="120"/>
      <c r="AP29" s="121"/>
      <c r="AQ29" s="122"/>
      <c r="AR29" s="122"/>
      <c r="AS29" s="122"/>
      <c r="AT29" s="122"/>
      <c r="AU29" s="122"/>
      <c r="AV29" s="122"/>
      <c r="AW29" s="122"/>
      <c r="AX29" s="122"/>
      <c r="AY29" s="123"/>
    </row>
    <row r="30" spans="1:51" s="124" customFormat="1" ht="23.25" customHeight="1">
      <c r="A30" s="116"/>
      <c r="B30" s="117"/>
      <c r="C30" s="924" t="str">
        <f>★マスタシート!$S$96</f>
        <v>お見積り金額</v>
      </c>
      <c r="D30" s="139"/>
      <c r="E30" s="139"/>
      <c r="F30" s="139"/>
      <c r="G30" s="139"/>
      <c r="H30" s="140"/>
      <c r="I30" s="1582">
        <f>★マスタシート!$Y$96</f>
        <v>919094</v>
      </c>
      <c r="J30" s="1582"/>
      <c r="K30" s="1582"/>
      <c r="L30" s="1582"/>
      <c r="M30" s="1582"/>
      <c r="N30" s="1582"/>
      <c r="O30" s="1582"/>
      <c r="P30" s="1582"/>
      <c r="Q30" s="1582"/>
      <c r="R30" s="123"/>
      <c r="S30" s="124" t="str">
        <f>★マスタシート!$AH$96</f>
        <v/>
      </c>
      <c r="T30" s="135"/>
      <c r="U30" s="135"/>
      <c r="V30" s="135"/>
      <c r="W30" s="141"/>
      <c r="X30" s="141"/>
      <c r="Y30" s="141"/>
      <c r="Z30" s="141"/>
      <c r="AA30" s="142"/>
      <c r="AB30" s="142"/>
      <c r="AC30" s="143"/>
      <c r="AD30" s="143"/>
      <c r="AE30" s="143"/>
      <c r="AF30" s="143"/>
      <c r="AG30" s="143"/>
      <c r="AH30" s="120"/>
      <c r="AI30" s="120"/>
      <c r="AJ30" s="143"/>
      <c r="AK30" s="143"/>
      <c r="AL30" s="143"/>
      <c r="AM30" s="143"/>
      <c r="AN30" s="143"/>
      <c r="AO30" s="120"/>
      <c r="AP30" s="121"/>
      <c r="AQ30" s="122"/>
      <c r="AR30" s="122"/>
      <c r="AS30" s="122"/>
      <c r="AT30" s="122"/>
      <c r="AU30" s="122"/>
      <c r="AV30" s="122"/>
      <c r="AW30" s="122"/>
      <c r="AX30" s="122"/>
      <c r="AY30" s="123"/>
    </row>
    <row r="31" spans="1:51" s="124" customFormat="1" ht="14.25" customHeight="1">
      <c r="A31" s="116"/>
      <c r="B31" s="117"/>
      <c r="C31" s="414"/>
      <c r="D31" s="414"/>
      <c r="E31" s="414"/>
      <c r="F31" s="414"/>
      <c r="G31" s="414"/>
      <c r="H31" s="415"/>
      <c r="I31" s="1583" t="str">
        <f>★マスタシート!$Y$97</f>
        <v>(税抜  835,540円)</v>
      </c>
      <c r="J31" s="1583"/>
      <c r="K31" s="1583"/>
      <c r="L31" s="1583"/>
      <c r="M31" s="1583"/>
      <c r="N31" s="1583"/>
      <c r="O31" s="1583"/>
      <c r="P31" s="1583"/>
      <c r="Q31" s="1583"/>
      <c r="R31" s="123"/>
      <c r="T31" s="135"/>
      <c r="U31" s="135"/>
      <c r="V31" s="135"/>
      <c r="W31" s="141"/>
      <c r="X31" s="141"/>
      <c r="Y31" s="141"/>
      <c r="Z31" s="141"/>
      <c r="AA31" s="142"/>
      <c r="AB31" s="142"/>
      <c r="AC31" s="143"/>
      <c r="AD31" s="143"/>
      <c r="AE31" s="143"/>
      <c r="AF31" s="143"/>
      <c r="AG31" s="143"/>
      <c r="AH31" s="120"/>
      <c r="AI31" s="120"/>
      <c r="AJ31" s="143"/>
      <c r="AK31" s="143"/>
      <c r="AL31" s="143"/>
      <c r="AM31" s="143"/>
      <c r="AN31" s="143"/>
      <c r="AO31" s="120"/>
      <c r="AP31" s="121"/>
      <c r="AQ31" s="122"/>
      <c r="AR31" s="122"/>
      <c r="AS31" s="122"/>
      <c r="AT31" s="122"/>
      <c r="AU31" s="122"/>
      <c r="AV31" s="122"/>
      <c r="AW31" s="122"/>
      <c r="AX31" s="122"/>
      <c r="AY31" s="123"/>
    </row>
    <row r="32" spans="1:51" s="124" customFormat="1" ht="13.5" customHeight="1">
      <c r="A32" s="116"/>
      <c r="B32" s="117"/>
      <c r="E32" s="115"/>
      <c r="G32" s="115"/>
      <c r="H32" s="115"/>
      <c r="I32" s="113"/>
      <c r="J32" s="113"/>
      <c r="K32" s="113"/>
      <c r="N32" s="135"/>
      <c r="O32" s="135"/>
      <c r="P32" s="135"/>
      <c r="Q32" s="135"/>
      <c r="R32" s="135"/>
      <c r="S32" s="135"/>
      <c r="T32" s="135"/>
      <c r="U32" s="135"/>
      <c r="V32" s="135"/>
      <c r="W32" s="372"/>
      <c r="X32" s="372"/>
      <c r="Y32" s="372"/>
      <c r="Z32" s="372"/>
      <c r="AA32" s="372"/>
      <c r="AB32" s="372"/>
      <c r="AC32" s="372"/>
      <c r="AD32" s="372"/>
      <c r="AE32" s="372"/>
      <c r="AF32" s="372"/>
      <c r="AG32" s="372"/>
      <c r="AH32" s="372"/>
      <c r="AI32" s="372"/>
      <c r="AJ32" s="372"/>
      <c r="AK32" s="372"/>
      <c r="AL32" s="372"/>
      <c r="AM32" s="372"/>
      <c r="AN32" s="372"/>
      <c r="AO32" s="120"/>
      <c r="AP32" s="121"/>
      <c r="AQ32" s="122"/>
      <c r="AR32" s="122"/>
      <c r="AS32" s="122"/>
      <c r="AT32" s="122"/>
      <c r="AU32" s="122"/>
      <c r="AV32" s="122"/>
      <c r="AW32" s="122"/>
      <c r="AX32" s="122"/>
      <c r="AY32" s="123"/>
    </row>
    <row r="33" spans="1:51" s="124" customFormat="1" ht="22.5" customHeight="1">
      <c r="A33" s="116"/>
      <c r="B33" s="117"/>
      <c r="C33" s="1584" t="s">
        <v>121</v>
      </c>
      <c r="D33" s="1585"/>
      <c r="E33" s="1585"/>
      <c r="F33" s="1585"/>
      <c r="G33" s="1585"/>
      <c r="H33" s="1585"/>
      <c r="I33" s="1585"/>
      <c r="J33" s="1585"/>
      <c r="K33" s="1585"/>
      <c r="L33" s="1585"/>
      <c r="M33" s="1585"/>
      <c r="N33" s="1585"/>
      <c r="O33" s="1585"/>
      <c r="P33" s="1585"/>
      <c r="Q33" s="1585"/>
      <c r="R33" s="1585"/>
      <c r="S33" s="1585"/>
      <c r="T33" s="1585"/>
      <c r="U33" s="837"/>
      <c r="V33" s="838"/>
      <c r="W33" s="1586" t="s">
        <v>505</v>
      </c>
      <c r="X33" s="1586"/>
      <c r="Y33" s="1586"/>
      <c r="Z33" s="1586"/>
      <c r="AA33" s="1586"/>
      <c r="AB33" s="1586"/>
      <c r="AC33" s="1586"/>
      <c r="AD33" s="1586"/>
      <c r="AE33" s="1586"/>
      <c r="AF33" s="1586"/>
      <c r="AG33" s="1586"/>
      <c r="AH33" s="1586"/>
      <c r="AI33" s="1586"/>
      <c r="AJ33" s="1586"/>
      <c r="AK33" s="1586"/>
      <c r="AL33" s="1586"/>
      <c r="AM33" s="1586"/>
      <c r="AN33" s="1587"/>
      <c r="AO33" s="120"/>
      <c r="AP33" s="121"/>
      <c r="AQ33" s="122"/>
      <c r="AR33" s="122"/>
      <c r="AS33" s="122"/>
      <c r="AT33" s="122"/>
      <c r="AU33" s="122"/>
      <c r="AV33" s="122"/>
      <c r="AW33" s="122"/>
      <c r="AX33" s="122"/>
      <c r="AY33" s="123"/>
    </row>
    <row r="34" spans="1:51" s="124" customFormat="1" ht="16.5" customHeight="1">
      <c r="A34" s="116"/>
      <c r="B34" s="117"/>
      <c r="C34" s="373"/>
      <c r="D34" s="374"/>
      <c r="E34" s="374" t="str">
        <f>★マスタシート!$BF$46</f>
        <v>αZX-Sタイプ主装置 及び パッケージ 一式</v>
      </c>
      <c r="F34" s="374"/>
      <c r="G34" s="374"/>
      <c r="H34" s="374"/>
      <c r="I34" s="374"/>
      <c r="J34" s="374"/>
      <c r="K34" s="375"/>
      <c r="L34" s="375"/>
      <c r="M34" s="376"/>
      <c r="N34" s="377"/>
      <c r="O34" s="377"/>
      <c r="P34" s="378"/>
      <c r="Q34" s="378"/>
      <c r="R34" s="378"/>
      <c r="S34" s="378"/>
      <c r="T34" s="378"/>
      <c r="U34" s="379"/>
      <c r="V34" s="378"/>
      <c r="W34" s="378"/>
      <c r="X34" s="378"/>
      <c r="Y34" s="378"/>
      <c r="Z34" s="378"/>
      <c r="AA34" s="1588">
        <f>★マスタシート!$BF$49</f>
        <v>919300</v>
      </c>
      <c r="AB34" s="1588"/>
      <c r="AC34" s="1588"/>
      <c r="AD34" s="1588"/>
      <c r="AE34" s="1588"/>
      <c r="AF34" s="1588"/>
      <c r="AG34" s="1588"/>
      <c r="AH34" s="377"/>
      <c r="AI34" s="378"/>
      <c r="AJ34" s="378"/>
      <c r="AK34" s="375"/>
      <c r="AL34" s="375"/>
      <c r="AM34" s="375"/>
      <c r="AN34" s="380"/>
      <c r="AO34" s="120"/>
      <c r="AP34" s="121"/>
      <c r="AQ34" s="122"/>
      <c r="AR34" s="122"/>
      <c r="AS34" s="122"/>
      <c r="AT34" s="122"/>
      <c r="AU34" s="122"/>
      <c r="AV34" s="122"/>
      <c r="AW34" s="122"/>
      <c r="AX34" s="122"/>
      <c r="AY34" s="123"/>
    </row>
    <row r="35" spans="1:51" s="124" customFormat="1" ht="16.5" customHeight="1">
      <c r="A35" s="116"/>
      <c r="B35" s="117"/>
      <c r="C35" s="144"/>
      <c r="D35" s="145"/>
      <c r="E35" s="145" t="s">
        <v>541</v>
      </c>
      <c r="F35" s="145"/>
      <c r="G35" s="145"/>
      <c r="H35" s="145"/>
      <c r="I35" s="145"/>
      <c r="J35" s="145"/>
      <c r="K35" s="145"/>
      <c r="L35" s="145"/>
      <c r="M35" s="146"/>
      <c r="N35" s="147"/>
      <c r="O35" s="147"/>
      <c r="P35" s="148"/>
      <c r="Q35" s="148"/>
      <c r="R35" s="148"/>
      <c r="S35" s="148"/>
      <c r="T35" s="148"/>
      <c r="U35" s="381"/>
      <c r="V35" s="148"/>
      <c r="W35" s="148"/>
      <c r="X35" s="148"/>
      <c r="Y35" s="148"/>
      <c r="Z35" s="148"/>
      <c r="AA35" s="1589">
        <f>★マスタシート!$BF$52</f>
        <v>85900</v>
      </c>
      <c r="AB35" s="1589"/>
      <c r="AC35" s="1589"/>
      <c r="AD35" s="1589"/>
      <c r="AE35" s="1589"/>
      <c r="AF35" s="1589"/>
      <c r="AG35" s="1589"/>
      <c r="AH35" s="147"/>
      <c r="AI35" s="148"/>
      <c r="AJ35" s="148"/>
      <c r="AK35" s="382"/>
      <c r="AL35" s="382"/>
      <c r="AM35" s="382"/>
      <c r="AN35" s="149"/>
      <c r="AO35" s="120"/>
      <c r="AP35" s="121"/>
      <c r="AQ35" s="122"/>
      <c r="AR35" s="122"/>
      <c r="AS35" s="122"/>
      <c r="AT35" s="122"/>
      <c r="AU35" s="122"/>
      <c r="AV35" s="122"/>
      <c r="AW35" s="122"/>
      <c r="AX35" s="122"/>
      <c r="AY35" s="123"/>
    </row>
    <row r="36" spans="1:51" s="124" customFormat="1" ht="16.5" customHeight="1">
      <c r="A36" s="116"/>
      <c r="B36" s="117"/>
      <c r="C36" s="144"/>
      <c r="D36" s="145"/>
      <c r="E36" s="145"/>
      <c r="F36" s="145"/>
      <c r="G36" s="145"/>
      <c r="H36" s="145"/>
      <c r="I36" s="145"/>
      <c r="J36" s="145"/>
      <c r="K36" s="382"/>
      <c r="L36" s="382"/>
      <c r="M36" s="383"/>
      <c r="N36" s="147"/>
      <c r="O36" s="147"/>
      <c r="P36" s="148"/>
      <c r="Q36" s="148"/>
      <c r="R36" s="148"/>
      <c r="S36" s="148"/>
      <c r="T36" s="148"/>
      <c r="U36" s="381"/>
      <c r="V36" s="148"/>
      <c r="W36" s="148"/>
      <c r="X36" s="148"/>
      <c r="Y36" s="148"/>
      <c r="Z36" s="148"/>
      <c r="AA36" s="1589">
        <v>0</v>
      </c>
      <c r="AB36" s="1589"/>
      <c r="AC36" s="1589"/>
      <c r="AD36" s="1589"/>
      <c r="AE36" s="1589"/>
      <c r="AF36" s="1589"/>
      <c r="AG36" s="1589"/>
      <c r="AH36" s="147"/>
      <c r="AI36" s="148"/>
      <c r="AJ36" s="148"/>
      <c r="AK36" s="150"/>
      <c r="AL36" s="150"/>
      <c r="AM36" s="150"/>
      <c r="AN36" s="149"/>
      <c r="AO36" s="120"/>
      <c r="AP36" s="121"/>
      <c r="AQ36" s="122"/>
      <c r="AR36" s="122"/>
      <c r="AS36" s="122"/>
      <c r="AT36" s="122"/>
      <c r="AU36" s="122"/>
      <c r="AV36" s="122"/>
      <c r="AW36" s="122"/>
      <c r="AX36" s="122"/>
      <c r="AY36" s="123"/>
    </row>
    <row r="37" spans="1:51" s="124" customFormat="1" ht="16.5" customHeight="1">
      <c r="A37" s="116"/>
      <c r="B37" s="117"/>
      <c r="C37" s="144"/>
      <c r="D37" s="145"/>
      <c r="E37" s="145"/>
      <c r="F37" s="145"/>
      <c r="G37" s="145"/>
      <c r="H37" s="145"/>
      <c r="I37" s="145"/>
      <c r="J37" s="145"/>
      <c r="K37" s="384"/>
      <c r="L37" s="384"/>
      <c r="M37" s="146"/>
      <c r="N37" s="147"/>
      <c r="O37" s="147"/>
      <c r="P37" s="148"/>
      <c r="Q37" s="148"/>
      <c r="R37" s="148"/>
      <c r="S37" s="148"/>
      <c r="T37" s="148"/>
      <c r="U37" s="381"/>
      <c r="V37" s="148"/>
      <c r="W37" s="148"/>
      <c r="X37" s="148"/>
      <c r="Y37" s="148"/>
      <c r="Z37" s="148"/>
      <c r="AA37" s="1589"/>
      <c r="AB37" s="1589"/>
      <c r="AC37" s="1589"/>
      <c r="AD37" s="1589"/>
      <c r="AE37" s="1589"/>
      <c r="AF37" s="1589"/>
      <c r="AG37" s="1589"/>
      <c r="AH37" s="147"/>
      <c r="AI37" s="148"/>
      <c r="AJ37" s="148"/>
      <c r="AK37" s="150"/>
      <c r="AL37" s="150"/>
      <c r="AM37" s="150"/>
      <c r="AN37" s="149"/>
      <c r="AO37" s="120"/>
      <c r="AP37" s="121"/>
      <c r="AQ37" s="122"/>
      <c r="AR37" s="151"/>
      <c r="AS37" s="122"/>
      <c r="AT37" s="122"/>
      <c r="AU37" s="122"/>
      <c r="AV37" s="122"/>
      <c r="AW37" s="122"/>
      <c r="AX37" s="122"/>
      <c r="AY37" s="123"/>
    </row>
    <row r="38" spans="1:51" s="124" customFormat="1" ht="16.5" customHeight="1">
      <c r="A38" s="116"/>
      <c r="B38" s="117"/>
      <c r="C38" s="144"/>
      <c r="D38" s="145"/>
      <c r="E38" s="145"/>
      <c r="F38" s="145"/>
      <c r="G38" s="145"/>
      <c r="H38" s="145"/>
      <c r="I38" s="145"/>
      <c r="J38" s="145"/>
      <c r="K38" s="382"/>
      <c r="L38" s="382"/>
      <c r="M38" s="383"/>
      <c r="N38" s="147"/>
      <c r="O38" s="147"/>
      <c r="P38" s="148"/>
      <c r="Q38" s="148"/>
      <c r="R38" s="148"/>
      <c r="S38" s="148"/>
      <c r="T38" s="148"/>
      <c r="U38" s="381"/>
      <c r="V38" s="148"/>
      <c r="W38" s="148"/>
      <c r="X38" s="148"/>
      <c r="Y38" s="148"/>
      <c r="Z38" s="148"/>
      <c r="AA38" s="1589"/>
      <c r="AB38" s="1589"/>
      <c r="AC38" s="1589"/>
      <c r="AD38" s="1589"/>
      <c r="AE38" s="1589"/>
      <c r="AF38" s="1589"/>
      <c r="AG38" s="1589"/>
      <c r="AH38" s="147"/>
      <c r="AI38" s="148"/>
      <c r="AJ38" s="148"/>
      <c r="AK38" s="382"/>
      <c r="AL38" s="382"/>
      <c r="AM38" s="382"/>
      <c r="AN38" s="149"/>
      <c r="AO38" s="120"/>
      <c r="AP38" s="121"/>
      <c r="AQ38" s="122"/>
      <c r="AR38" s="122"/>
      <c r="AS38" s="122"/>
      <c r="AT38" s="122"/>
      <c r="AU38" s="122"/>
      <c r="AV38" s="122"/>
      <c r="AW38" s="122"/>
      <c r="AX38" s="122"/>
      <c r="AY38" s="123"/>
    </row>
    <row r="39" spans="1:51" s="124" customFormat="1" ht="16.5" customHeight="1">
      <c r="A39" s="116"/>
      <c r="B39" s="117"/>
      <c r="C39" s="144"/>
      <c r="D39" s="145"/>
      <c r="E39" s="145"/>
      <c r="F39" s="145"/>
      <c r="G39" s="145"/>
      <c r="H39" s="145"/>
      <c r="I39" s="145"/>
      <c r="J39" s="145"/>
      <c r="K39" s="384"/>
      <c r="L39" s="384"/>
      <c r="M39" s="146"/>
      <c r="N39" s="147"/>
      <c r="O39" s="147"/>
      <c r="P39" s="148"/>
      <c r="Q39" s="148"/>
      <c r="R39" s="148"/>
      <c r="S39" s="148"/>
      <c r="T39" s="148"/>
      <c r="U39" s="381"/>
      <c r="V39" s="148"/>
      <c r="W39" s="148"/>
      <c r="X39" s="148"/>
      <c r="Y39" s="148"/>
      <c r="Z39" s="148"/>
      <c r="AA39" s="1589"/>
      <c r="AB39" s="1589"/>
      <c r="AC39" s="1589"/>
      <c r="AD39" s="1589"/>
      <c r="AE39" s="1589"/>
      <c r="AF39" s="1589"/>
      <c r="AG39" s="1589"/>
      <c r="AH39" s="147"/>
      <c r="AI39" s="148"/>
      <c r="AJ39" s="148"/>
      <c r="AK39" s="384"/>
      <c r="AL39" s="384"/>
      <c r="AM39" s="384"/>
      <c r="AN39" s="385"/>
      <c r="AO39" s="120"/>
      <c r="AP39" s="121"/>
      <c r="AQ39" s="122"/>
      <c r="AR39" s="122"/>
      <c r="AS39" s="122"/>
      <c r="AT39" s="122"/>
      <c r="AU39" s="122"/>
      <c r="AV39" s="122"/>
      <c r="AW39" s="122"/>
      <c r="AX39" s="122"/>
      <c r="AY39" s="123"/>
    </row>
    <row r="40" spans="1:51" s="124" customFormat="1" ht="16.5" customHeight="1">
      <c r="A40" s="116"/>
      <c r="B40" s="117"/>
      <c r="C40" s="144"/>
      <c r="D40" s="145">
        <v>0</v>
      </c>
      <c r="E40" s="145"/>
      <c r="F40" s="145"/>
      <c r="G40" s="145"/>
      <c r="H40" s="145"/>
      <c r="I40" s="145"/>
      <c r="J40" s="145"/>
      <c r="K40" s="382"/>
      <c r="L40" s="382"/>
      <c r="M40" s="146"/>
      <c r="N40" s="147"/>
      <c r="O40" s="147"/>
      <c r="P40" s="148"/>
      <c r="Q40" s="148"/>
      <c r="R40" s="148"/>
      <c r="S40" s="148"/>
      <c r="T40" s="148"/>
      <c r="U40" s="381"/>
      <c r="V40" s="148"/>
      <c r="W40" s="148"/>
      <c r="X40" s="148"/>
      <c r="Y40" s="148"/>
      <c r="Z40" s="148"/>
      <c r="AA40" s="1589">
        <v>0</v>
      </c>
      <c r="AB40" s="1589"/>
      <c r="AC40" s="1589"/>
      <c r="AD40" s="1589"/>
      <c r="AE40" s="1589"/>
      <c r="AF40" s="1589"/>
      <c r="AG40" s="1589"/>
      <c r="AH40" s="147"/>
      <c r="AI40" s="148"/>
      <c r="AJ40" s="148"/>
      <c r="AK40" s="382"/>
      <c r="AL40" s="382"/>
      <c r="AM40" s="382"/>
      <c r="AN40" s="149"/>
      <c r="AO40" s="120"/>
      <c r="AP40" s="121"/>
      <c r="AQ40" s="122"/>
      <c r="AR40" s="122"/>
      <c r="AS40" s="122"/>
      <c r="AT40" s="122"/>
      <c r="AU40" s="122"/>
      <c r="AV40" s="122"/>
      <c r="AW40" s="122"/>
      <c r="AX40" s="122"/>
      <c r="AY40" s="123"/>
    </row>
    <row r="41" spans="1:51" s="124" customFormat="1" ht="16.5" customHeight="1">
      <c r="A41" s="116"/>
      <c r="B41" s="117"/>
      <c r="C41" s="386"/>
      <c r="D41" s="387">
        <v>0</v>
      </c>
      <c r="E41" s="387" t="s">
        <v>539</v>
      </c>
      <c r="F41" s="387"/>
      <c r="G41" s="387"/>
      <c r="H41" s="387"/>
      <c r="I41" s="387"/>
      <c r="J41" s="387"/>
      <c r="K41" s="388"/>
      <c r="L41" s="388"/>
      <c r="M41" s="389"/>
      <c r="N41" s="152"/>
      <c r="O41" s="152"/>
      <c r="P41" s="390"/>
      <c r="Q41" s="390"/>
      <c r="R41" s="390"/>
      <c r="S41" s="390"/>
      <c r="T41" s="390"/>
      <c r="U41" s="391"/>
      <c r="V41" s="390"/>
      <c r="W41" s="390"/>
      <c r="X41" s="390"/>
      <c r="Y41" s="390"/>
      <c r="Z41" s="390"/>
      <c r="AA41" s="1609">
        <v>-169660</v>
      </c>
      <c r="AB41" s="1609"/>
      <c r="AC41" s="1609"/>
      <c r="AD41" s="1609"/>
      <c r="AE41" s="1609"/>
      <c r="AF41" s="1609"/>
      <c r="AG41" s="1609"/>
      <c r="AH41" s="152"/>
      <c r="AI41" s="390"/>
      <c r="AJ41" s="390"/>
      <c r="AK41" s="388"/>
      <c r="AL41" s="388"/>
      <c r="AM41" s="388"/>
      <c r="AN41" s="392"/>
      <c r="AO41" s="120"/>
      <c r="AP41" s="121"/>
      <c r="AQ41" s="122"/>
      <c r="AR41" s="122"/>
      <c r="AS41" s="122"/>
      <c r="AT41" s="122"/>
      <c r="AU41" s="122"/>
      <c r="AV41" s="122"/>
      <c r="AW41" s="122"/>
      <c r="AX41" s="122"/>
      <c r="AY41" s="123"/>
    </row>
    <row r="42" spans="1:51" s="124" customFormat="1" ht="21" customHeight="1">
      <c r="A42" s="116"/>
      <c r="B42" s="117"/>
      <c r="C42" s="1584" t="str">
        <f>IF(★マスタシート!$AO$66=3,"合　 計","小　 計")</f>
        <v>小　 計</v>
      </c>
      <c r="D42" s="1586"/>
      <c r="E42" s="1586"/>
      <c r="F42" s="1586"/>
      <c r="G42" s="1586"/>
      <c r="H42" s="1586"/>
      <c r="I42" s="1586"/>
      <c r="J42" s="1586"/>
      <c r="K42" s="1586"/>
      <c r="L42" s="1586"/>
      <c r="M42" s="1586"/>
      <c r="N42" s="1586"/>
      <c r="O42" s="1586"/>
      <c r="P42" s="1586"/>
      <c r="Q42" s="1586"/>
      <c r="R42" s="1586"/>
      <c r="S42" s="1586"/>
      <c r="T42" s="1586"/>
      <c r="U42" s="839"/>
      <c r="V42" s="840"/>
      <c r="W42" s="841"/>
      <c r="X42" s="841"/>
      <c r="Y42" s="841"/>
      <c r="Z42" s="841"/>
      <c r="AA42" s="1602">
        <f>SUM(AA34:AA41)</f>
        <v>835540</v>
      </c>
      <c r="AB42" s="1602"/>
      <c r="AC42" s="1602"/>
      <c r="AD42" s="1602"/>
      <c r="AE42" s="1602"/>
      <c r="AF42" s="1602"/>
      <c r="AG42" s="1602"/>
      <c r="AH42" s="1602"/>
      <c r="AI42" s="842"/>
      <c r="AJ42" s="841"/>
      <c r="AK42" s="843"/>
      <c r="AL42" s="843"/>
      <c r="AM42" s="843"/>
      <c r="AN42" s="844"/>
      <c r="AO42" s="120"/>
      <c r="AP42" s="121"/>
      <c r="AQ42" s="122"/>
      <c r="AR42" s="122"/>
      <c r="AS42" s="122"/>
      <c r="AT42" s="122"/>
      <c r="AU42" s="122"/>
      <c r="AV42" s="122"/>
      <c r="AW42" s="122"/>
      <c r="AX42" s="122"/>
      <c r="AY42" s="123"/>
    </row>
    <row r="43" spans="1:51" s="124" customFormat="1" ht="21" customHeight="1">
      <c r="A43" s="116"/>
      <c r="B43" s="117"/>
      <c r="C43" s="153"/>
      <c r="D43" s="153"/>
      <c r="E43" s="153"/>
      <c r="F43" s="153"/>
      <c r="G43" s="153"/>
      <c r="H43" s="153"/>
      <c r="I43" s="153"/>
      <c r="J43" s="153"/>
      <c r="K43" s="153"/>
      <c r="L43" s="153"/>
      <c r="M43" s="154"/>
      <c r="N43" s="1603" t="str">
        <f>IF(★マスタシート!$AO$66=3,"",TEXT(,"消費税（10％）"))</f>
        <v>消費税(10%)</v>
      </c>
      <c r="O43" s="1604"/>
      <c r="P43" s="1604"/>
      <c r="Q43" s="1604"/>
      <c r="R43" s="1604"/>
      <c r="S43" s="1604"/>
      <c r="T43" s="1604"/>
      <c r="U43" s="1604"/>
      <c r="V43" s="997"/>
      <c r="W43" s="993"/>
      <c r="X43" s="993"/>
      <c r="Y43" s="993"/>
      <c r="Z43" s="993"/>
      <c r="AA43" s="1605">
        <f>IF(★マスタシート!$AO$66=3,"",ROUNDDOWN(AA42*(10)/100,0))</f>
        <v>83554</v>
      </c>
      <c r="AB43" s="1605"/>
      <c r="AC43" s="1605"/>
      <c r="AD43" s="1605"/>
      <c r="AE43" s="1605"/>
      <c r="AF43" s="1605"/>
      <c r="AG43" s="1605"/>
      <c r="AH43" s="1605"/>
      <c r="AI43" s="994"/>
      <c r="AJ43" s="993"/>
      <c r="AK43" s="995"/>
      <c r="AL43" s="995"/>
      <c r="AM43" s="995"/>
      <c r="AN43" s="996"/>
      <c r="AO43" s="120"/>
      <c r="AP43" s="121"/>
      <c r="AQ43" s="122"/>
      <c r="AR43" s="122"/>
      <c r="AS43" s="122"/>
      <c r="AT43" s="122"/>
      <c r="AU43" s="122"/>
      <c r="AV43" s="122"/>
      <c r="AW43" s="122"/>
      <c r="AX43" s="122"/>
      <c r="AY43" s="123"/>
    </row>
    <row r="44" spans="1:51" s="124" customFormat="1" ht="21" customHeight="1">
      <c r="A44" s="116"/>
      <c r="B44" s="117"/>
      <c r="C44" s="153"/>
      <c r="D44" s="153"/>
      <c r="E44" s="153"/>
      <c r="F44" s="153"/>
      <c r="G44" s="153"/>
      <c r="H44" s="153"/>
      <c r="I44" s="153"/>
      <c r="J44" s="153"/>
      <c r="K44" s="153"/>
      <c r="L44" s="153"/>
      <c r="M44" s="153"/>
      <c r="N44" s="1606" t="str">
        <f>IF(★マスタシート!$AO$66=3,"","合　 計")</f>
        <v>合　 計</v>
      </c>
      <c r="O44" s="1607"/>
      <c r="P44" s="1607"/>
      <c r="Q44" s="1607"/>
      <c r="R44" s="1607"/>
      <c r="S44" s="1607"/>
      <c r="T44" s="1607"/>
      <c r="U44" s="1607"/>
      <c r="V44" s="1002"/>
      <c r="W44" s="841"/>
      <c r="X44" s="841"/>
      <c r="Y44" s="841"/>
      <c r="Z44" s="841"/>
      <c r="AA44" s="1608">
        <f>IF(★マスタシート!$AO$66=3,"",ROUNDDOWN(AA42*(10 + 100)/100,0))</f>
        <v>919094</v>
      </c>
      <c r="AB44" s="1608"/>
      <c r="AC44" s="1608"/>
      <c r="AD44" s="1608"/>
      <c r="AE44" s="1608"/>
      <c r="AF44" s="1608"/>
      <c r="AG44" s="1608"/>
      <c r="AH44" s="1608"/>
      <c r="AI44" s="848"/>
      <c r="AJ44" s="841"/>
      <c r="AK44" s="843"/>
      <c r="AL44" s="843"/>
      <c r="AM44" s="843"/>
      <c r="AN44" s="1003"/>
      <c r="AO44" s="120"/>
      <c r="AP44" s="121"/>
      <c r="AQ44" s="122"/>
      <c r="AR44" s="122"/>
      <c r="AS44" s="122"/>
      <c r="AT44" s="122"/>
      <c r="AU44" s="122"/>
      <c r="AV44" s="122"/>
      <c r="AW44" s="122"/>
      <c r="AX44" s="122"/>
      <c r="AY44" s="123"/>
    </row>
    <row r="45" spans="1:51" s="124" customFormat="1" ht="5.25" customHeight="1">
      <c r="A45" s="116"/>
      <c r="B45" s="117"/>
      <c r="C45" s="153"/>
      <c r="D45" s="153"/>
      <c r="E45" s="153"/>
      <c r="F45" s="153"/>
      <c r="G45" s="153"/>
      <c r="H45" s="153"/>
      <c r="I45" s="153"/>
      <c r="J45" s="153"/>
      <c r="K45" s="153"/>
      <c r="L45" s="153"/>
      <c r="M45" s="153"/>
      <c r="N45" s="952"/>
      <c r="O45" s="952"/>
      <c r="P45" s="952"/>
      <c r="Q45" s="952"/>
      <c r="R45" s="952"/>
      <c r="S45" s="952"/>
      <c r="T45" s="952"/>
      <c r="U45" s="952"/>
      <c r="V45" s="952"/>
      <c r="W45" s="953"/>
      <c r="X45" s="953"/>
      <c r="Y45" s="953"/>
      <c r="Z45" s="953"/>
      <c r="AA45" s="953"/>
      <c r="AB45" s="953"/>
      <c r="AC45" s="953"/>
      <c r="AD45" s="953"/>
      <c r="AE45" s="953"/>
      <c r="AF45" s="953"/>
      <c r="AG45" s="953"/>
      <c r="AH45" s="953"/>
      <c r="AI45" s="954"/>
      <c r="AJ45" s="953"/>
      <c r="AK45" s="955"/>
      <c r="AL45" s="955"/>
      <c r="AM45" s="955"/>
      <c r="AN45" s="956"/>
      <c r="AO45" s="120"/>
      <c r="AP45" s="121"/>
      <c r="AQ45" s="122"/>
      <c r="AR45" s="122"/>
      <c r="AS45" s="122"/>
      <c r="AT45" s="122"/>
      <c r="AU45" s="122"/>
      <c r="AV45" s="122"/>
      <c r="AW45" s="122"/>
      <c r="AX45" s="122"/>
      <c r="AY45" s="123"/>
    </row>
    <row r="46" spans="1:51" s="124" customFormat="1" ht="13.5" customHeight="1">
      <c r="A46" s="116"/>
      <c r="B46" s="117"/>
      <c r="C46" s="1623" t="s">
        <v>0</v>
      </c>
      <c r="D46" s="1624"/>
      <c r="E46" s="1624"/>
      <c r="F46" s="1624"/>
      <c r="G46" s="1624"/>
      <c r="H46" s="1624"/>
      <c r="I46" s="1624"/>
      <c r="J46" s="1624"/>
      <c r="K46" s="1624"/>
      <c r="L46" s="1624"/>
      <c r="M46" s="1624"/>
      <c r="N46" s="1624"/>
      <c r="O46" s="1624"/>
      <c r="P46" s="1624"/>
      <c r="Q46" s="1624"/>
      <c r="R46" s="1624"/>
      <c r="S46" s="1624"/>
      <c r="T46" s="1625"/>
      <c r="U46" s="157"/>
      <c r="V46" s="157"/>
      <c r="W46" s="157"/>
      <c r="X46" s="157"/>
      <c r="Y46" s="157"/>
      <c r="Z46" s="157"/>
      <c r="AA46" s="157"/>
      <c r="AB46" s="157"/>
      <c r="AC46" s="157"/>
      <c r="AD46" s="157"/>
      <c r="AE46" s="157"/>
      <c r="AF46" s="157"/>
      <c r="AG46" s="157"/>
      <c r="AH46" s="157"/>
      <c r="AI46" s="157"/>
      <c r="AJ46" s="157"/>
      <c r="AK46" s="156"/>
      <c r="AL46" s="156"/>
      <c r="AM46" s="156"/>
      <c r="AN46" s="158"/>
      <c r="AO46" s="120"/>
      <c r="AP46" s="121"/>
      <c r="AQ46" s="122"/>
      <c r="AR46" s="122"/>
      <c r="AS46" s="122"/>
      <c r="AT46" s="122"/>
      <c r="AU46" s="122"/>
      <c r="AV46" s="122"/>
      <c r="AW46" s="122"/>
      <c r="AX46" s="122"/>
      <c r="AY46" s="123"/>
    </row>
    <row r="47" spans="1:51" s="124" customFormat="1" ht="16.5" customHeight="1">
      <c r="A47" s="116"/>
      <c r="B47" s="159"/>
      <c r="C47" s="1627" t="str">
        <f>IF(★マスタシート!$AO$66=3,"",IF(I47="","", "7年契約一式"))</f>
        <v>7年契約一式</v>
      </c>
      <c r="D47" s="1628"/>
      <c r="E47" s="1628"/>
      <c r="F47" s="1629"/>
      <c r="G47" s="1630" t="str">
        <f>IF(★マスタシート!$AO$66=3,"",IF(I47="","","月額"))</f>
        <v>月額</v>
      </c>
      <c r="H47" s="1630"/>
      <c r="I47" s="1633">
        <v>1600</v>
      </c>
      <c r="J47" s="1634"/>
      <c r="K47" s="1634"/>
      <c r="L47" s="1634"/>
      <c r="M47" s="1635"/>
      <c r="N47" s="1630" t="str">
        <f>IF(★マスタシート!$AO$66=3,"",IF(I47="","","税込"))</f>
        <v>税込</v>
      </c>
      <c r="O47" s="1630"/>
      <c r="P47" s="1631">
        <f>IF(★マスタシート!$AO$66=3,"",ROUNDDOWN(I47*(10 + 100)/100,0))</f>
        <v>1760</v>
      </c>
      <c r="Q47" s="1631"/>
      <c r="R47" s="1631"/>
      <c r="S47" s="1631"/>
      <c r="T47" s="1632"/>
      <c r="U47" s="160"/>
      <c r="V47" s="113"/>
      <c r="W47" s="1610" t="str">
        <f>★マスタシート!BJ84</f>
        <v>割賦の場合</v>
      </c>
      <c r="X47" s="1611"/>
      <c r="Y47" s="1611"/>
      <c r="Z47" s="1611"/>
      <c r="AA47" s="1611"/>
      <c r="AB47" s="1611"/>
      <c r="AC47" s="1611"/>
      <c r="AD47" s="1611"/>
      <c r="AE47" s="1611"/>
      <c r="AF47" s="1611"/>
      <c r="AG47" s="1611"/>
      <c r="AH47" s="1611"/>
      <c r="AI47" s="1611"/>
      <c r="AJ47" s="1611"/>
      <c r="AK47" s="1611"/>
      <c r="AL47" s="1611"/>
      <c r="AM47" s="1611"/>
      <c r="AN47" s="1612"/>
      <c r="AO47" s="120"/>
      <c r="AP47" s="121"/>
      <c r="AQ47" s="122"/>
      <c r="AR47" s="122"/>
      <c r="AS47" s="122"/>
      <c r="AT47" s="122"/>
      <c r="AU47" s="122"/>
      <c r="AV47" s="122"/>
      <c r="AW47" s="122"/>
      <c r="AX47" s="122"/>
      <c r="AY47" s="123"/>
    </row>
    <row r="48" spans="1:51" s="124" customFormat="1" ht="16.5" customHeight="1">
      <c r="A48" s="116"/>
      <c r="B48" s="159"/>
      <c r="U48" s="161"/>
      <c r="V48" s="162"/>
      <c r="W48" s="1619" t="str">
        <f>★マスタシート!$BJ$85</f>
        <v>10</v>
      </c>
      <c r="X48" s="1620"/>
      <c r="Y48" s="1621" t="str">
        <f>★マスタシート!$BL$85</f>
        <v>回</v>
      </c>
      <c r="Z48" s="1622"/>
      <c r="AA48" s="1616" t="str">
        <f>★マスタシート!$BN$85</f>
        <v>月額</v>
      </c>
      <c r="AB48" s="1616"/>
      <c r="AC48" s="1617">
        <f>★マスタシート!$BP$85</f>
        <v>88320</v>
      </c>
      <c r="AD48" s="1617"/>
      <c r="AE48" s="1617"/>
      <c r="AF48" s="1617"/>
      <c r="AG48" s="1617"/>
      <c r="AH48" s="1626" t="str">
        <f>IF(★マスタシート!$AO$66=3,"",★マスタシート!$BU$85)</f>
        <v>税込</v>
      </c>
      <c r="AI48" s="1626"/>
      <c r="AJ48" s="1617">
        <f>IF(★マスタシート!$AO$66=3,"",★マスタシート!$BW$85)</f>
        <v>97152</v>
      </c>
      <c r="AK48" s="1617"/>
      <c r="AL48" s="1617"/>
      <c r="AM48" s="1617"/>
      <c r="AN48" s="1618"/>
      <c r="AO48" s="120"/>
      <c r="AP48" s="121"/>
      <c r="AQ48" s="122"/>
      <c r="AR48" s="122"/>
      <c r="AS48" s="122"/>
      <c r="AT48" s="122"/>
      <c r="AU48" s="122"/>
      <c r="AV48" s="122"/>
      <c r="AW48" s="122"/>
      <c r="AX48" s="122"/>
      <c r="AY48" s="123"/>
    </row>
    <row r="49" spans="1:51" s="124" customFormat="1" ht="16.5" customHeight="1">
      <c r="A49" s="116"/>
      <c r="B49" s="159"/>
      <c r="C49" s="1734" t="s">
        <v>642</v>
      </c>
      <c r="D49" s="1735"/>
      <c r="E49" s="1735"/>
      <c r="F49" s="1735"/>
      <c r="G49" s="1735"/>
      <c r="H49" s="1735"/>
      <c r="I49" s="1735"/>
      <c r="J49" s="1735"/>
      <c r="K49" s="1735"/>
      <c r="L49" s="1735"/>
      <c r="M49" s="1735"/>
      <c r="N49" s="1735"/>
      <c r="O49" s="1735"/>
      <c r="P49" s="1735"/>
      <c r="Q49" s="1735"/>
      <c r="R49" s="1735"/>
      <c r="S49" s="1735"/>
      <c r="T49" s="1736"/>
      <c r="U49" s="161"/>
      <c r="V49" s="162"/>
      <c r="W49" s="1619" t="str">
        <f>★マスタシート!$BJ$86</f>
        <v>12</v>
      </c>
      <c r="X49" s="1620"/>
      <c r="Y49" s="1621" t="str">
        <f>★マスタシート!$BL$86</f>
        <v>回</v>
      </c>
      <c r="Z49" s="1622"/>
      <c r="AA49" s="1616" t="str">
        <f>★マスタシート!$BN$86</f>
        <v>月額</v>
      </c>
      <c r="AB49" s="1616"/>
      <c r="AC49" s="1617">
        <f>★マスタシート!$BP$86</f>
        <v>74200</v>
      </c>
      <c r="AD49" s="1617"/>
      <c r="AE49" s="1617"/>
      <c r="AF49" s="1617"/>
      <c r="AG49" s="1617"/>
      <c r="AH49" s="1626" t="str">
        <f>IF(★マスタシート!$AO$66=3,"",★マスタシート!$BU$86)</f>
        <v>税込</v>
      </c>
      <c r="AI49" s="1626"/>
      <c r="AJ49" s="1617">
        <f>IF(★マスタシート!$AO$66=3,"",★マスタシート!$BW$86)</f>
        <v>81620</v>
      </c>
      <c r="AK49" s="1617"/>
      <c r="AL49" s="1617"/>
      <c r="AM49" s="1617"/>
      <c r="AN49" s="1618"/>
      <c r="AO49" s="120"/>
      <c r="AP49" s="121"/>
      <c r="AQ49" s="122"/>
      <c r="AR49" s="122"/>
      <c r="AS49" s="122"/>
      <c r="AT49" s="122"/>
      <c r="AU49" s="122"/>
      <c r="AV49" s="122"/>
      <c r="AW49" s="122"/>
      <c r="AX49" s="122"/>
      <c r="AY49" s="123"/>
    </row>
    <row r="50" spans="1:51" s="124" customFormat="1" ht="16.5" customHeight="1">
      <c r="A50" s="116"/>
      <c r="B50" s="159"/>
      <c r="C50" s="1627" t="str">
        <f>IF(★マスタシート!$AO$66=3,"",IF(I50="","", "一式"))</f>
        <v/>
      </c>
      <c r="D50" s="1628"/>
      <c r="E50" s="1628"/>
      <c r="F50" s="1629"/>
      <c r="G50" s="1630" t="str">
        <f>IF(★マスタシート!$AO$66=3,"",IF(I50="","","月額"))</f>
        <v/>
      </c>
      <c r="H50" s="1630"/>
      <c r="I50" s="1633">
        <v>0</v>
      </c>
      <c r="J50" s="1634"/>
      <c r="K50" s="1634"/>
      <c r="L50" s="1634"/>
      <c r="M50" s="1635"/>
      <c r="N50" s="1630" t="str">
        <f>IF(★マスタシート!$AO$66=3,"",IF(I50="","","税込"))</f>
        <v/>
      </c>
      <c r="O50" s="1630"/>
      <c r="P50" s="1631">
        <f>IF(★マスタシート!$AO$66=3,"",ROUNDDOWN(I50*(10 + 100)/100,0))</f>
        <v>0</v>
      </c>
      <c r="Q50" s="1631"/>
      <c r="R50" s="1631"/>
      <c r="S50" s="1631"/>
      <c r="T50" s="1632"/>
      <c r="U50" s="163"/>
      <c r="V50" s="164"/>
      <c r="W50" s="1619" t="str">
        <f>★マスタシート!$BJ$87</f>
        <v>36</v>
      </c>
      <c r="X50" s="1620"/>
      <c r="Y50" s="1621" t="str">
        <f>★マスタシート!$BL$87</f>
        <v>回</v>
      </c>
      <c r="Z50" s="1622"/>
      <c r="AA50" s="1616" t="str">
        <f>★マスタシート!$BN$87</f>
        <v>月額</v>
      </c>
      <c r="AB50" s="1616"/>
      <c r="AC50" s="1617">
        <f>★マスタシート!$BP$87</f>
        <v>27320</v>
      </c>
      <c r="AD50" s="1617"/>
      <c r="AE50" s="1617"/>
      <c r="AF50" s="1617"/>
      <c r="AG50" s="1617"/>
      <c r="AH50" s="1626" t="str">
        <f>IF(★マスタシート!$AO$66=3,"",★マスタシート!$BU$87)</f>
        <v>税込</v>
      </c>
      <c r="AI50" s="1626"/>
      <c r="AJ50" s="1640">
        <f>IF(★マスタシート!$AO$66=3,"",★マスタシート!$BW$87)</f>
        <v>30052</v>
      </c>
      <c r="AK50" s="1640"/>
      <c r="AL50" s="1640"/>
      <c r="AM50" s="1640"/>
      <c r="AN50" s="1641"/>
      <c r="AO50" s="141"/>
      <c r="AP50" s="121"/>
      <c r="AQ50" s="122"/>
      <c r="AR50" s="122"/>
      <c r="AS50" s="122"/>
      <c r="AT50" s="122"/>
      <c r="AU50" s="122"/>
      <c r="AV50" s="122"/>
      <c r="AW50" s="122"/>
      <c r="AX50" s="122"/>
      <c r="AY50" s="123"/>
    </row>
    <row r="51" spans="1:51" s="124" customFormat="1" ht="16.5" customHeight="1">
      <c r="A51" s="116"/>
      <c r="B51" s="159"/>
      <c r="U51" s="163"/>
      <c r="V51" s="164"/>
      <c r="W51" s="1619" t="str">
        <f>★マスタシート!$BJ$88</f>
        <v>72</v>
      </c>
      <c r="X51" s="1620"/>
      <c r="Y51" s="1621" t="str">
        <f>★マスタシート!$BL$88</f>
        <v>回</v>
      </c>
      <c r="Z51" s="1622"/>
      <c r="AA51" s="1744" t="str">
        <f>★マスタシート!$BN$88</f>
        <v>月額</v>
      </c>
      <c r="AB51" s="1744"/>
      <c r="AC51" s="1737">
        <f>★マスタシート!$BP$88</f>
        <v>15620</v>
      </c>
      <c r="AD51" s="1737"/>
      <c r="AE51" s="1737"/>
      <c r="AF51" s="1737"/>
      <c r="AG51" s="1737"/>
      <c r="AH51" s="1745" t="str">
        <f>IF(★マスタシート!$AO$66=3,"",★マスタシート!$BU$88)</f>
        <v>税込</v>
      </c>
      <c r="AI51" s="1745"/>
      <c r="AJ51" s="1737">
        <f>IF(★マスタシート!$AO$66=3,"",★マスタシート!$BW$88)</f>
        <v>17182</v>
      </c>
      <c r="AK51" s="1737"/>
      <c r="AL51" s="1737"/>
      <c r="AM51" s="1737"/>
      <c r="AN51" s="1738"/>
      <c r="AO51" s="141"/>
      <c r="AP51" s="121"/>
      <c r="AQ51" s="122"/>
      <c r="AR51" s="122"/>
      <c r="AS51" s="122"/>
      <c r="AT51" s="122"/>
      <c r="AU51" s="122"/>
      <c r="AV51" s="122"/>
      <c r="AW51" s="122"/>
      <c r="AX51" s="122"/>
      <c r="AY51" s="123"/>
    </row>
    <row r="52" spans="1:51" s="124" customFormat="1" ht="16.5" customHeight="1">
      <c r="A52" s="116"/>
      <c r="B52" s="159"/>
      <c r="C52" s="1623" t="str">
        <f>IF(I53&lt;&gt;0,"定額保守サービス","")</f>
        <v/>
      </c>
      <c r="D52" s="1624"/>
      <c r="E52" s="1624"/>
      <c r="F52" s="1624"/>
      <c r="G52" s="1624"/>
      <c r="H52" s="1624"/>
      <c r="I52" s="1624"/>
      <c r="J52" s="1624"/>
      <c r="K52" s="1624"/>
      <c r="L52" s="1624"/>
      <c r="M52" s="1624"/>
      <c r="N52" s="1624"/>
      <c r="O52" s="1624"/>
      <c r="P52" s="1624"/>
      <c r="Q52" s="1624"/>
      <c r="R52" s="1624"/>
      <c r="S52" s="1624"/>
      <c r="T52" s="1625"/>
      <c r="U52" s="163"/>
      <c r="V52" s="164"/>
      <c r="W52" s="1636" t="str">
        <f>★マスタシート!$BJ$89</f>
        <v>84</v>
      </c>
      <c r="X52" s="1637"/>
      <c r="Y52" s="1659" t="str">
        <f>★マスタシート!$BL$89</f>
        <v>回</v>
      </c>
      <c r="Z52" s="1660"/>
      <c r="AA52" s="1630" t="str">
        <f>★マスタシート!$BN$89</f>
        <v>月額</v>
      </c>
      <c r="AB52" s="1630"/>
      <c r="AC52" s="1631">
        <f>★マスタシート!$BP$89</f>
        <v>13870</v>
      </c>
      <c r="AD52" s="1631"/>
      <c r="AE52" s="1631"/>
      <c r="AF52" s="1631"/>
      <c r="AG52" s="1631"/>
      <c r="AH52" s="1650" t="str">
        <f>IF(★マスタシート!$AO$66=3,"",★マスタシート!$BU$89)</f>
        <v>税込</v>
      </c>
      <c r="AI52" s="1650"/>
      <c r="AJ52" s="1661">
        <f>IF(★マスタシート!$AO$66=3,"",★マスタシート!$BW$89)</f>
        <v>15257</v>
      </c>
      <c r="AK52" s="1661"/>
      <c r="AL52" s="1661"/>
      <c r="AM52" s="1661"/>
      <c r="AN52" s="1662"/>
      <c r="AO52" s="141"/>
      <c r="AP52" s="121"/>
      <c r="AQ52" s="122"/>
      <c r="AR52" s="122"/>
      <c r="AS52" s="122"/>
      <c r="AT52" s="122"/>
      <c r="AU52" s="122"/>
      <c r="AV52" s="122"/>
      <c r="AW52" s="122"/>
      <c r="AX52" s="122"/>
      <c r="AY52" s="123"/>
    </row>
    <row r="53" spans="1:51" s="124" customFormat="1" ht="16.5" customHeight="1">
      <c r="A53" s="116"/>
      <c r="B53" s="159"/>
      <c r="C53" s="1613"/>
      <c r="D53" s="1614"/>
      <c r="E53" s="1614"/>
      <c r="F53" s="1615"/>
      <c r="G53" s="1616"/>
      <c r="H53" s="1616"/>
      <c r="I53" s="1617"/>
      <c r="J53" s="1617"/>
      <c r="K53" s="1617"/>
      <c r="L53" s="1617"/>
      <c r="M53" s="1617"/>
      <c r="N53" s="1616"/>
      <c r="O53" s="1616"/>
      <c r="P53" s="1617"/>
      <c r="Q53" s="1617"/>
      <c r="R53" s="1617"/>
      <c r="S53" s="1617"/>
      <c r="T53" s="1618"/>
      <c r="U53" s="163"/>
      <c r="V53" s="164"/>
      <c r="W53" s="1026"/>
      <c r="X53" s="1026"/>
      <c r="Y53" s="1027"/>
      <c r="Z53" s="1027"/>
      <c r="AA53" s="1028"/>
      <c r="AB53" s="1028"/>
      <c r="AC53" s="193"/>
      <c r="AD53" s="193"/>
      <c r="AE53" s="193"/>
      <c r="AF53" s="193"/>
      <c r="AG53" s="193"/>
      <c r="AH53" s="194"/>
      <c r="AI53" s="194"/>
      <c r="AJ53" s="193"/>
      <c r="AK53" s="193"/>
      <c r="AL53" s="193"/>
      <c r="AM53" s="193"/>
      <c r="AN53" s="193"/>
      <c r="AO53" s="141"/>
      <c r="AP53" s="121"/>
      <c r="AQ53" s="122"/>
      <c r="AR53" s="122"/>
      <c r="AS53" s="122"/>
      <c r="AT53" s="122"/>
      <c r="AU53" s="122"/>
      <c r="AV53" s="122"/>
      <c r="AW53" s="122"/>
      <c r="AX53" s="122"/>
      <c r="AY53" s="123"/>
    </row>
    <row r="54" spans="1:51" s="124" customFormat="1" ht="16.5" customHeight="1">
      <c r="A54" s="116"/>
      <c r="B54" s="159"/>
      <c r="C54" s="1613"/>
      <c r="D54" s="1614"/>
      <c r="E54" s="1614"/>
      <c r="F54" s="1615"/>
      <c r="G54" s="1616"/>
      <c r="H54" s="1616"/>
      <c r="I54" s="1617"/>
      <c r="J54" s="1617"/>
      <c r="K54" s="1617"/>
      <c r="L54" s="1617"/>
      <c r="M54" s="1617"/>
      <c r="N54" s="1616"/>
      <c r="O54" s="1616"/>
      <c r="P54" s="1617"/>
      <c r="Q54" s="1617"/>
      <c r="R54" s="1617"/>
      <c r="S54" s="1617"/>
      <c r="T54" s="1618"/>
      <c r="U54" s="163"/>
      <c r="V54" s="164"/>
      <c r="W54" s="1026"/>
      <c r="X54" s="1026"/>
      <c r="Y54" s="1027"/>
      <c r="Z54" s="1027"/>
      <c r="AA54" s="1028"/>
      <c r="AB54" s="1028"/>
      <c r="AC54" s="193"/>
      <c r="AD54" s="193"/>
      <c r="AE54" s="193"/>
      <c r="AF54" s="193"/>
      <c r="AG54" s="193"/>
      <c r="AH54" s="194"/>
      <c r="AI54" s="194"/>
      <c r="AJ54" s="193"/>
      <c r="AK54" s="193"/>
      <c r="AL54" s="193"/>
      <c r="AM54" s="193"/>
      <c r="AN54" s="193"/>
      <c r="AO54" s="141"/>
      <c r="AP54" s="121"/>
      <c r="AQ54" s="122"/>
      <c r="AR54" s="122"/>
      <c r="AS54" s="122"/>
      <c r="AT54" s="122"/>
      <c r="AU54" s="122"/>
      <c r="AV54" s="122"/>
      <c r="AW54" s="122"/>
      <c r="AX54" s="122"/>
      <c r="AY54" s="123"/>
    </row>
    <row r="55" spans="1:51" s="124" customFormat="1" ht="16.5" customHeight="1">
      <c r="A55" s="116"/>
      <c r="B55" s="159"/>
      <c r="C55" s="1079"/>
      <c r="D55" s="1080"/>
      <c r="E55" s="1080"/>
      <c r="F55" s="1081"/>
      <c r="G55" s="1717"/>
      <c r="H55" s="1731"/>
      <c r="I55" s="1633"/>
      <c r="J55" s="1634"/>
      <c r="K55" s="1634"/>
      <c r="L55" s="1634"/>
      <c r="M55" s="1635"/>
      <c r="N55" s="1717"/>
      <c r="O55" s="1731"/>
      <c r="P55" s="1633"/>
      <c r="Q55" s="1732"/>
      <c r="R55" s="1732"/>
      <c r="S55" s="1732"/>
      <c r="T55" s="1733"/>
      <c r="U55" s="163"/>
      <c r="V55" s="164"/>
      <c r="W55" s="1026"/>
      <c r="X55" s="1026"/>
      <c r="Y55" s="1027"/>
      <c r="Z55" s="1027"/>
      <c r="AA55" s="1028"/>
      <c r="AB55" s="1028"/>
      <c r="AC55" s="193"/>
      <c r="AD55" s="193"/>
      <c r="AE55" s="193"/>
      <c r="AF55" s="193"/>
      <c r="AG55" s="193"/>
      <c r="AH55" s="194"/>
      <c r="AI55" s="194"/>
      <c r="AJ55" s="193"/>
      <c r="AK55" s="193"/>
      <c r="AL55" s="193"/>
      <c r="AM55" s="193"/>
      <c r="AN55" s="193"/>
      <c r="AO55" s="141"/>
      <c r="AP55" s="121"/>
      <c r="AQ55" s="122"/>
      <c r="AR55" s="122"/>
      <c r="AS55" s="122"/>
      <c r="AT55" s="122"/>
      <c r="AU55" s="122"/>
      <c r="AV55" s="122"/>
      <c r="AW55" s="122"/>
      <c r="AX55" s="122"/>
      <c r="AY55" s="123"/>
    </row>
    <row r="56" spans="1:51" s="124" customFormat="1" ht="12" customHeight="1">
      <c r="A56" s="116"/>
      <c r="B56" s="117"/>
      <c r="C56" s="562"/>
      <c r="D56" s="153"/>
      <c r="E56" s="153"/>
      <c r="F56" s="153"/>
      <c r="G56" s="153"/>
      <c r="H56" s="153"/>
      <c r="I56" s="153"/>
      <c r="J56" s="153"/>
      <c r="K56" s="153"/>
      <c r="L56" s="153"/>
      <c r="M56" s="156"/>
      <c r="N56" s="157"/>
      <c r="O56" s="157"/>
      <c r="P56" s="157"/>
      <c r="Q56" s="157"/>
      <c r="R56" s="157"/>
      <c r="S56" s="157"/>
      <c r="T56" s="157"/>
      <c r="U56" s="157"/>
      <c r="V56" s="157"/>
      <c r="W56" s="157"/>
      <c r="X56" s="157"/>
      <c r="Y56" s="157"/>
      <c r="Z56" s="157"/>
      <c r="AA56" s="157"/>
      <c r="AB56" s="157"/>
      <c r="AC56" s="157"/>
      <c r="AD56" s="157"/>
      <c r="AE56" s="157"/>
      <c r="AF56" s="157"/>
      <c r="AG56" s="157"/>
      <c r="AH56" s="157"/>
      <c r="AI56" s="157"/>
      <c r="AJ56" s="157"/>
      <c r="AK56" s="156"/>
      <c r="AL56" s="156"/>
      <c r="AM56" s="156"/>
      <c r="AN56" s="158"/>
      <c r="AO56" s="120"/>
      <c r="AP56" s="121"/>
      <c r="AQ56" s="122"/>
      <c r="AR56" s="122"/>
      <c r="AS56" s="122"/>
      <c r="AT56" s="122"/>
      <c r="AU56" s="122"/>
      <c r="AV56" s="122"/>
      <c r="AW56" s="122"/>
      <c r="AX56" s="122"/>
      <c r="AY56" s="123"/>
    </row>
    <row r="57" spans="1:51" s="124" customFormat="1" ht="5.45" customHeight="1">
      <c r="A57" s="116"/>
      <c r="B57" s="117"/>
      <c r="C57" s="562"/>
      <c r="D57" s="153"/>
      <c r="E57" s="153"/>
      <c r="F57" s="153"/>
      <c r="G57" s="153"/>
      <c r="H57" s="153"/>
      <c r="I57" s="153"/>
      <c r="J57" s="153"/>
      <c r="K57" s="153"/>
      <c r="L57" s="153"/>
      <c r="M57" s="156"/>
      <c r="N57" s="157"/>
      <c r="O57" s="157"/>
      <c r="P57" s="157"/>
      <c r="Q57" s="157"/>
      <c r="R57" s="157"/>
      <c r="S57" s="157"/>
      <c r="T57" s="157"/>
      <c r="U57" s="157"/>
      <c r="V57" s="157"/>
      <c r="W57" s="157"/>
      <c r="X57" s="157"/>
      <c r="Y57" s="157"/>
      <c r="Z57" s="157"/>
      <c r="AA57" s="157"/>
      <c r="AB57" s="157"/>
      <c r="AC57" s="157"/>
      <c r="AD57" s="157"/>
      <c r="AE57" s="157"/>
      <c r="AF57" s="157"/>
      <c r="AG57" s="157"/>
      <c r="AH57" s="157"/>
      <c r="AI57" s="157"/>
      <c r="AJ57" s="157"/>
      <c r="AK57" s="156"/>
      <c r="AL57" s="156"/>
      <c r="AM57" s="156"/>
      <c r="AN57" s="158"/>
      <c r="AO57" s="120"/>
      <c r="AP57" s="121"/>
      <c r="AQ57" s="122"/>
      <c r="AR57" s="122"/>
      <c r="AS57" s="122"/>
      <c r="AT57" s="122"/>
      <c r="AU57" s="122"/>
      <c r="AV57" s="122"/>
      <c r="AW57" s="122"/>
      <c r="AX57" s="122"/>
      <c r="AY57" s="123"/>
    </row>
    <row r="58" spans="1:51" s="124" customFormat="1" ht="17.25" customHeight="1">
      <c r="A58" s="116"/>
      <c r="B58" s="159"/>
      <c r="C58" s="1610" t="s">
        <v>589</v>
      </c>
      <c r="D58" s="1611"/>
      <c r="E58" s="1611"/>
      <c r="F58" s="1611"/>
      <c r="G58" s="1611"/>
      <c r="H58" s="1611"/>
      <c r="I58" s="1611"/>
      <c r="J58" s="1611"/>
      <c r="K58" s="1611"/>
      <c r="L58" s="1611"/>
      <c r="M58" s="1611"/>
      <c r="N58" s="1611"/>
      <c r="O58" s="1611"/>
      <c r="P58" s="1611"/>
      <c r="Q58" s="1611"/>
      <c r="R58" s="1611"/>
      <c r="S58" s="1611"/>
      <c r="T58" s="1611"/>
      <c r="U58" s="1611"/>
      <c r="V58" s="1611"/>
      <c r="W58" s="1611"/>
      <c r="X58" s="1611"/>
      <c r="Y58" s="1611"/>
      <c r="Z58" s="1611"/>
      <c r="AA58" s="1611"/>
      <c r="AB58" s="1611"/>
      <c r="AC58" s="1611"/>
      <c r="AD58" s="1611"/>
      <c r="AE58" s="1611"/>
      <c r="AF58" s="1611"/>
      <c r="AG58" s="1611"/>
      <c r="AH58" s="1611"/>
      <c r="AI58" s="1611"/>
      <c r="AJ58" s="1611"/>
      <c r="AK58" s="1611"/>
      <c r="AL58" s="1611"/>
      <c r="AM58" s="1611"/>
      <c r="AN58" s="1612"/>
      <c r="AO58" s="141"/>
      <c r="AP58" s="121"/>
      <c r="AQ58" s="122"/>
      <c r="AR58" s="122"/>
      <c r="AS58" s="122"/>
      <c r="AT58" s="122"/>
      <c r="AU58" s="122"/>
      <c r="AV58" s="122"/>
      <c r="AW58" s="122"/>
      <c r="AX58" s="122"/>
      <c r="AY58" s="123"/>
    </row>
    <row r="59" spans="1:51" s="124" customFormat="1" ht="16.5" customHeight="1">
      <c r="A59" s="116"/>
      <c r="B59" s="159"/>
      <c r="C59" s="1652">
        <f>★マスタシート!$AO$149</f>
        <v>0</v>
      </c>
      <c r="D59" s="1653"/>
      <c r="E59" s="1653"/>
      <c r="F59" s="1653"/>
      <c r="G59" s="1653"/>
      <c r="H59" s="1653"/>
      <c r="I59" s="1653"/>
      <c r="J59" s="1653"/>
      <c r="K59" s="1653"/>
      <c r="L59" s="1653"/>
      <c r="M59" s="1653"/>
      <c r="N59" s="1653"/>
      <c r="O59" s="1653"/>
      <c r="P59" s="1653"/>
      <c r="Q59" s="1653"/>
      <c r="R59" s="1653"/>
      <c r="S59" s="1653"/>
      <c r="T59" s="1653"/>
      <c r="U59" s="1654"/>
      <c r="V59" s="1655">
        <f>★マスタシート!$BH$149</f>
        <v>0</v>
      </c>
      <c r="W59" s="1656"/>
      <c r="X59" s="1656"/>
      <c r="Y59" s="1669" t="str">
        <f>★マスタシート!$BK$149</f>
        <v/>
      </c>
      <c r="Z59" s="1670"/>
      <c r="AA59" s="1671" t="str">
        <f>★マスタシート!$BM$149</f>
        <v/>
      </c>
      <c r="AB59" s="1671"/>
      <c r="AC59" s="1639">
        <f>★マスタシート!$BO$149</f>
        <v>0</v>
      </c>
      <c r="AD59" s="1640"/>
      <c r="AE59" s="1640"/>
      <c r="AF59" s="1640"/>
      <c r="AG59" s="1672"/>
      <c r="AH59" s="1626" t="str">
        <f>★マスタシート!$BT$149</f>
        <v/>
      </c>
      <c r="AI59" s="1626"/>
      <c r="AJ59" s="1639">
        <f>★マスタシート!$BV$149</f>
        <v>0</v>
      </c>
      <c r="AK59" s="1640"/>
      <c r="AL59" s="1640"/>
      <c r="AM59" s="1640"/>
      <c r="AN59" s="1641"/>
      <c r="AO59" s="141"/>
      <c r="AP59" s="121"/>
      <c r="AQ59" s="122"/>
      <c r="AR59" s="122"/>
      <c r="AS59" s="122"/>
      <c r="AT59" s="122"/>
      <c r="AU59" s="122"/>
      <c r="AV59" s="122"/>
      <c r="AW59" s="122"/>
      <c r="AX59" s="122"/>
      <c r="AY59" s="123"/>
    </row>
    <row r="60" spans="1:51" s="124" customFormat="1" ht="16.5" customHeight="1">
      <c r="A60" s="116"/>
      <c r="B60" s="159"/>
      <c r="C60" s="1652">
        <f>★マスタシート!$AO$150</f>
        <v>0</v>
      </c>
      <c r="D60" s="1653"/>
      <c r="E60" s="1653"/>
      <c r="F60" s="1653"/>
      <c r="G60" s="1653"/>
      <c r="H60" s="1653"/>
      <c r="I60" s="1653"/>
      <c r="J60" s="1653"/>
      <c r="K60" s="1653"/>
      <c r="L60" s="1653"/>
      <c r="M60" s="1653"/>
      <c r="N60" s="1653"/>
      <c r="O60" s="1653"/>
      <c r="P60" s="1653"/>
      <c r="Q60" s="1653"/>
      <c r="R60" s="1653"/>
      <c r="S60" s="1653"/>
      <c r="T60" s="1653"/>
      <c r="U60" s="1654"/>
      <c r="V60" s="1655">
        <f>★マスタシート!$BH$150</f>
        <v>0</v>
      </c>
      <c r="W60" s="1656"/>
      <c r="X60" s="1656"/>
      <c r="Y60" s="1669" t="str">
        <f>★マスタシート!$BK$150</f>
        <v/>
      </c>
      <c r="Z60" s="1670"/>
      <c r="AA60" s="1671" t="str">
        <f>★マスタシート!$BM$150</f>
        <v/>
      </c>
      <c r="AB60" s="1671"/>
      <c r="AC60" s="1639">
        <f>★マスタシート!$BO$150</f>
        <v>0</v>
      </c>
      <c r="AD60" s="1640"/>
      <c r="AE60" s="1640"/>
      <c r="AF60" s="1640"/>
      <c r="AG60" s="1672"/>
      <c r="AH60" s="1626" t="str">
        <f>★マスタシート!$BT$150</f>
        <v/>
      </c>
      <c r="AI60" s="1626"/>
      <c r="AJ60" s="1639">
        <f>★マスタシート!$BV$150</f>
        <v>0</v>
      </c>
      <c r="AK60" s="1640"/>
      <c r="AL60" s="1640"/>
      <c r="AM60" s="1640"/>
      <c r="AN60" s="1641"/>
      <c r="AO60" s="141"/>
      <c r="AP60" s="121"/>
      <c r="AQ60" s="122"/>
      <c r="AR60" s="122"/>
      <c r="AS60" s="122"/>
      <c r="AT60" s="122"/>
      <c r="AU60" s="122"/>
      <c r="AV60" s="122"/>
      <c r="AW60" s="122"/>
      <c r="AX60" s="122"/>
      <c r="AY60" s="123"/>
    </row>
    <row r="61" spans="1:51" s="124" customFormat="1" ht="16.5" customHeight="1">
      <c r="A61" s="116"/>
      <c r="B61" s="159"/>
      <c r="C61" s="1652">
        <f>★マスタシート!$AO$151</f>
        <v>0</v>
      </c>
      <c r="D61" s="1653"/>
      <c r="E61" s="1653"/>
      <c r="F61" s="1653"/>
      <c r="G61" s="1653"/>
      <c r="H61" s="1653"/>
      <c r="I61" s="1653"/>
      <c r="J61" s="1653"/>
      <c r="K61" s="1653"/>
      <c r="L61" s="1653"/>
      <c r="M61" s="1653"/>
      <c r="N61" s="1653"/>
      <c r="O61" s="1653"/>
      <c r="P61" s="1653"/>
      <c r="Q61" s="1653"/>
      <c r="R61" s="1653"/>
      <c r="S61" s="1653"/>
      <c r="T61" s="1653"/>
      <c r="U61" s="1654"/>
      <c r="V61" s="1655">
        <f>★マスタシート!$BH$151</f>
        <v>0</v>
      </c>
      <c r="W61" s="1656"/>
      <c r="X61" s="1656"/>
      <c r="Y61" s="1669" t="str">
        <f>★マスタシート!$BK$151</f>
        <v/>
      </c>
      <c r="Z61" s="1670"/>
      <c r="AA61" s="1671" t="str">
        <f>★マスタシート!$BM$151</f>
        <v/>
      </c>
      <c r="AB61" s="1671"/>
      <c r="AC61" s="1639">
        <f>★マスタシート!$BO$151</f>
        <v>0</v>
      </c>
      <c r="AD61" s="1640"/>
      <c r="AE61" s="1640"/>
      <c r="AF61" s="1640"/>
      <c r="AG61" s="1672"/>
      <c r="AH61" s="1626" t="str">
        <f>★マスタシート!$BT$151</f>
        <v/>
      </c>
      <c r="AI61" s="1626"/>
      <c r="AJ61" s="1639">
        <f>★マスタシート!$BV$151</f>
        <v>0</v>
      </c>
      <c r="AK61" s="1640"/>
      <c r="AL61" s="1640"/>
      <c r="AM61" s="1640"/>
      <c r="AN61" s="1641"/>
      <c r="AO61" s="141"/>
      <c r="AP61" s="121"/>
      <c r="AQ61" s="122"/>
      <c r="AR61" s="122"/>
      <c r="AS61" s="122"/>
      <c r="AT61" s="122"/>
      <c r="AU61" s="122"/>
      <c r="AV61" s="122"/>
      <c r="AW61" s="122"/>
      <c r="AX61" s="122"/>
      <c r="AY61" s="123"/>
    </row>
    <row r="62" spans="1:51" s="124" customFormat="1" ht="16.5" customHeight="1">
      <c r="A62" s="116"/>
      <c r="B62" s="159"/>
      <c r="C62" s="1652">
        <f>★マスタシート!$AO$152</f>
        <v>0</v>
      </c>
      <c r="D62" s="1653"/>
      <c r="E62" s="1653"/>
      <c r="F62" s="1653"/>
      <c r="G62" s="1653"/>
      <c r="H62" s="1653"/>
      <c r="I62" s="1653"/>
      <c r="J62" s="1653"/>
      <c r="K62" s="1653"/>
      <c r="L62" s="1653"/>
      <c r="M62" s="1653"/>
      <c r="N62" s="1653"/>
      <c r="O62" s="1653"/>
      <c r="P62" s="1653"/>
      <c r="Q62" s="1653"/>
      <c r="R62" s="1653"/>
      <c r="S62" s="1653"/>
      <c r="T62" s="1653"/>
      <c r="U62" s="1654"/>
      <c r="V62" s="1655">
        <f>★マスタシート!$BH$152</f>
        <v>0</v>
      </c>
      <c r="W62" s="1656"/>
      <c r="X62" s="1656"/>
      <c r="Y62" s="1669" t="str">
        <f>★マスタシート!$BK$152</f>
        <v/>
      </c>
      <c r="Z62" s="1670"/>
      <c r="AA62" s="1671" t="str">
        <f>★マスタシート!$BM$152</f>
        <v/>
      </c>
      <c r="AB62" s="1671"/>
      <c r="AC62" s="1639">
        <f>★マスタシート!$BO$152</f>
        <v>0</v>
      </c>
      <c r="AD62" s="1640"/>
      <c r="AE62" s="1640"/>
      <c r="AF62" s="1640"/>
      <c r="AG62" s="1672"/>
      <c r="AH62" s="1626" t="str">
        <f>★マスタシート!$BT$152</f>
        <v/>
      </c>
      <c r="AI62" s="1626"/>
      <c r="AJ62" s="1639">
        <f>★マスタシート!$BV$152</f>
        <v>0</v>
      </c>
      <c r="AK62" s="1640"/>
      <c r="AL62" s="1640"/>
      <c r="AM62" s="1640"/>
      <c r="AN62" s="1641"/>
      <c r="AO62" s="141"/>
      <c r="AP62" s="121"/>
      <c r="AQ62" s="122"/>
      <c r="AR62" s="122"/>
      <c r="AS62" s="122"/>
      <c r="AT62" s="122"/>
      <c r="AU62" s="122"/>
      <c r="AV62" s="122"/>
      <c r="AW62" s="122"/>
      <c r="AX62" s="122"/>
      <c r="AY62" s="123"/>
    </row>
    <row r="63" spans="1:51" s="124" customFormat="1" ht="16.5" customHeight="1">
      <c r="A63" s="116"/>
      <c r="B63" s="159"/>
      <c r="C63" s="1642">
        <f>★マスタシート!$AO$153</f>
        <v>0</v>
      </c>
      <c r="D63" s="1643"/>
      <c r="E63" s="1643"/>
      <c r="F63" s="1643"/>
      <c r="G63" s="1643"/>
      <c r="H63" s="1643"/>
      <c r="I63" s="1643"/>
      <c r="J63" s="1643"/>
      <c r="K63" s="1643"/>
      <c r="L63" s="1643"/>
      <c r="M63" s="1643"/>
      <c r="N63" s="1643"/>
      <c r="O63" s="1643"/>
      <c r="P63" s="1643"/>
      <c r="Q63" s="1643"/>
      <c r="R63" s="1643"/>
      <c r="S63" s="1643"/>
      <c r="T63" s="1643"/>
      <c r="U63" s="1644"/>
      <c r="V63" s="1645">
        <f>★マスタシート!$BH$153</f>
        <v>0</v>
      </c>
      <c r="W63" s="1646"/>
      <c r="X63" s="1646"/>
      <c r="Y63" s="1647" t="str">
        <f>★マスタシート!$BK$153</f>
        <v/>
      </c>
      <c r="Z63" s="1648"/>
      <c r="AA63" s="1649" t="str">
        <f>★マスタシート!$BM$153</f>
        <v/>
      </c>
      <c r="AB63" s="1649"/>
      <c r="AC63" s="1633">
        <f>★マスタシート!$BO$153</f>
        <v>0</v>
      </c>
      <c r="AD63" s="1634"/>
      <c r="AE63" s="1634"/>
      <c r="AF63" s="1634"/>
      <c r="AG63" s="1635"/>
      <c r="AH63" s="1650" t="str">
        <f>★マスタシート!$BT$153</f>
        <v/>
      </c>
      <c r="AI63" s="1650"/>
      <c r="AJ63" s="1633">
        <f>★マスタシート!$BV$153</f>
        <v>0</v>
      </c>
      <c r="AK63" s="1634"/>
      <c r="AL63" s="1634"/>
      <c r="AM63" s="1634"/>
      <c r="AN63" s="1651"/>
      <c r="AO63" s="141"/>
      <c r="AP63" s="121"/>
      <c r="AQ63" s="122"/>
      <c r="AR63" s="122"/>
      <c r="AS63" s="122"/>
      <c r="AT63" s="122"/>
      <c r="AU63" s="122"/>
      <c r="AV63" s="122"/>
      <c r="AW63" s="122"/>
      <c r="AX63" s="122"/>
      <c r="AY63" s="123"/>
    </row>
    <row r="64" spans="1:51" s="124" customFormat="1" ht="12" customHeight="1">
      <c r="A64" s="116"/>
      <c r="B64" s="117"/>
      <c r="C64" s="562"/>
      <c r="D64" s="153"/>
      <c r="E64" s="153"/>
      <c r="F64" s="153"/>
      <c r="G64" s="153"/>
      <c r="H64" s="153"/>
      <c r="I64" s="153"/>
      <c r="J64" s="153"/>
      <c r="K64" s="153"/>
      <c r="L64" s="153"/>
      <c r="M64" s="156"/>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6"/>
      <c r="AL64" s="156"/>
      <c r="AM64" s="156"/>
      <c r="AN64" s="158"/>
      <c r="AO64" s="120"/>
      <c r="AP64" s="121"/>
      <c r="AQ64" s="122"/>
      <c r="AR64" s="122"/>
      <c r="AS64" s="122"/>
      <c r="AT64" s="122"/>
      <c r="AU64" s="122"/>
      <c r="AV64" s="122"/>
      <c r="AW64" s="122"/>
      <c r="AX64" s="122"/>
      <c r="AY64" s="123"/>
    </row>
    <row r="65" spans="1:256" s="124" customFormat="1" ht="8.25" customHeight="1">
      <c r="A65" s="116"/>
      <c r="B65" s="159"/>
      <c r="C65" s="1663" t="s">
        <v>507</v>
      </c>
      <c r="D65" s="1739"/>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6"/>
      <c r="AO65" s="141"/>
      <c r="AP65" s="121"/>
      <c r="AQ65" s="122"/>
      <c r="AR65" s="122"/>
      <c r="AS65" s="122"/>
      <c r="AT65" s="122"/>
      <c r="AU65" s="122"/>
      <c r="AV65" s="122"/>
      <c r="AW65" s="122"/>
      <c r="AX65" s="122"/>
      <c r="AY65" s="122"/>
      <c r="AZ65" s="122"/>
      <c r="BA65" s="122"/>
      <c r="BB65" s="122"/>
      <c r="BC65" s="122"/>
      <c r="BD65" s="122"/>
    </row>
    <row r="66" spans="1:256" s="124" customFormat="1">
      <c r="A66" s="116"/>
      <c r="B66" s="159"/>
      <c r="C66" s="1740"/>
      <c r="D66" s="1741"/>
      <c r="E66" s="167"/>
      <c r="F66" s="167" t="str">
        <f>★マスタシート!$D$47</f>
        <v>◇  見積金額には回線やネットワーク商品の月々の使用料は含まれておりません。</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7"/>
      <c r="AG66" s="167"/>
      <c r="AH66" s="167"/>
      <c r="AI66" s="167"/>
      <c r="AJ66" s="167"/>
      <c r="AK66" s="167"/>
      <c r="AL66" s="167"/>
      <c r="AM66" s="167"/>
      <c r="AN66" s="168"/>
      <c r="AO66" s="141"/>
      <c r="AP66" s="121"/>
      <c r="AQ66" s="122"/>
      <c r="AR66" s="122"/>
      <c r="AS66" s="122"/>
      <c r="AT66" s="122"/>
      <c r="AU66" s="122"/>
      <c r="AV66" s="122"/>
      <c r="AW66" s="122"/>
      <c r="AX66" s="122"/>
      <c r="AY66" s="122"/>
      <c r="AZ66" s="122"/>
      <c r="BA66" s="122"/>
      <c r="BB66" s="122"/>
      <c r="BC66" s="122"/>
      <c r="BD66" s="122"/>
    </row>
    <row r="67" spans="1:256" s="124" customFormat="1">
      <c r="A67" s="116"/>
      <c r="B67" s="159"/>
      <c r="C67" s="1740"/>
      <c r="D67" s="1741"/>
      <c r="E67" s="167"/>
      <c r="F67" s="167" t="str">
        <f>★マスタシート!$D$48</f>
        <v>◇  工事料金は、工事内容により変動する場合がございます。</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7"/>
      <c r="AG67" s="167"/>
      <c r="AH67" s="167"/>
      <c r="AI67" s="167"/>
      <c r="AJ67" s="167"/>
      <c r="AK67" s="167"/>
      <c r="AL67" s="167"/>
      <c r="AM67" s="167"/>
      <c r="AN67" s="168"/>
      <c r="AO67" s="141"/>
      <c r="AP67" s="121"/>
      <c r="AQ67" s="122"/>
      <c r="AR67" s="122"/>
      <c r="AS67" s="122"/>
      <c r="AT67" s="122"/>
      <c r="AU67" s="122"/>
      <c r="AV67" s="122"/>
      <c r="AW67" s="122"/>
      <c r="AX67" s="122"/>
      <c r="AY67" s="122"/>
      <c r="AZ67" s="122"/>
      <c r="BA67" s="122"/>
      <c r="BB67" s="122"/>
      <c r="BC67" s="122"/>
      <c r="BD67" s="122"/>
    </row>
    <row r="68" spans="1:256" s="124" customFormat="1">
      <c r="A68" s="116"/>
      <c r="B68" s="159"/>
      <c r="C68" s="1740"/>
      <c r="D68" s="1741"/>
      <c r="E68" s="167"/>
      <c r="F68" s="167" t="str">
        <f>★マスタシート!$D$49</f>
        <v>◇  定額保守の購入時セット割引は、商品設置日より6ヶ月以内に契約した場合に適用されます。</v>
      </c>
      <c r="G68" s="167"/>
      <c r="H68" s="167"/>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7"/>
      <c r="AG68" s="167"/>
      <c r="AH68" s="167"/>
      <c r="AI68" s="167"/>
      <c r="AJ68" s="167"/>
      <c r="AK68" s="167"/>
      <c r="AL68" s="167"/>
      <c r="AM68" s="167"/>
      <c r="AN68" s="169"/>
      <c r="AO68" s="141"/>
      <c r="AP68" s="121"/>
      <c r="AQ68" s="122"/>
      <c r="AR68" s="122"/>
      <c r="AS68" s="122"/>
      <c r="AT68" s="122"/>
      <c r="AU68" s="122"/>
      <c r="AV68" s="122"/>
      <c r="AW68" s="122"/>
      <c r="AX68" s="122"/>
      <c r="AY68" s="122"/>
      <c r="AZ68" s="122"/>
      <c r="BA68" s="122"/>
      <c r="BB68" s="122"/>
      <c r="BC68" s="122"/>
      <c r="BD68" s="122"/>
    </row>
    <row r="69" spans="1:256" s="124" customFormat="1">
      <c r="A69" s="116"/>
      <c r="B69" s="159"/>
      <c r="C69" s="1740"/>
      <c r="D69" s="1741"/>
      <c r="E69" s="167"/>
      <c r="F69" s="167">
        <f>★マスタシート!$D$50</f>
        <v>0</v>
      </c>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7"/>
      <c r="AG69" s="167"/>
      <c r="AH69" s="167"/>
      <c r="AI69" s="167"/>
      <c r="AJ69" s="167"/>
      <c r="AK69" s="167"/>
      <c r="AL69" s="167"/>
      <c r="AM69" s="167"/>
      <c r="AN69" s="169"/>
      <c r="AO69" s="141"/>
      <c r="AP69" s="121"/>
      <c r="AQ69" s="122"/>
      <c r="AR69" s="122"/>
      <c r="AS69" s="122"/>
      <c r="AT69" s="122"/>
      <c r="AU69" s="122"/>
      <c r="AV69" s="122"/>
      <c r="AW69" s="122"/>
      <c r="AX69" s="122"/>
      <c r="AY69" s="122"/>
      <c r="AZ69" s="122"/>
      <c r="BA69" s="122"/>
      <c r="BB69" s="122"/>
      <c r="BC69" s="122"/>
      <c r="BD69" s="122"/>
    </row>
    <row r="70" spans="1:256" s="124" customFormat="1">
      <c r="A70" s="116"/>
      <c r="B70" s="159"/>
      <c r="C70" s="1740"/>
      <c r="D70" s="1741"/>
      <c r="E70" s="167"/>
      <c r="F70" s="167">
        <f>★マスタシート!$D$51</f>
        <v>0</v>
      </c>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7"/>
      <c r="AG70" s="167"/>
      <c r="AH70" s="167"/>
      <c r="AI70" s="167"/>
      <c r="AJ70" s="167"/>
      <c r="AK70" s="167"/>
      <c r="AL70" s="167"/>
      <c r="AM70" s="167"/>
      <c r="AN70" s="169"/>
      <c r="AO70" s="141"/>
      <c r="AP70" s="121"/>
      <c r="AQ70" s="122"/>
      <c r="AR70" s="122"/>
      <c r="AS70" s="122"/>
      <c r="AT70" s="122"/>
      <c r="AU70" s="122"/>
      <c r="AV70" s="122"/>
      <c r="AW70" s="122"/>
      <c r="AX70" s="122"/>
      <c r="AY70" s="122"/>
      <c r="AZ70" s="122"/>
      <c r="BA70" s="122"/>
      <c r="BB70" s="122"/>
      <c r="BC70" s="122"/>
      <c r="BD70" s="122"/>
    </row>
    <row r="71" spans="1:256" s="124" customFormat="1">
      <c r="A71" s="116"/>
      <c r="B71" s="159"/>
      <c r="C71" s="1740"/>
      <c r="D71" s="1741"/>
      <c r="E71" s="167"/>
      <c r="F71" s="167">
        <f>★マスタシート!$D$52</f>
        <v>0</v>
      </c>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c r="AE71" s="167"/>
      <c r="AF71" s="167"/>
      <c r="AG71" s="167"/>
      <c r="AH71" s="167"/>
      <c r="AI71" s="167"/>
      <c r="AJ71" s="167"/>
      <c r="AK71" s="167"/>
      <c r="AL71" s="167"/>
      <c r="AM71" s="167"/>
      <c r="AN71" s="169"/>
      <c r="AO71" s="141"/>
      <c r="AP71" s="121"/>
      <c r="AQ71" s="122"/>
      <c r="AR71" s="122"/>
      <c r="AS71" s="122"/>
      <c r="AT71" s="122"/>
      <c r="AU71" s="122"/>
      <c r="AV71" s="122"/>
      <c r="AW71" s="122"/>
      <c r="AX71" s="122"/>
      <c r="AY71" s="122"/>
      <c r="AZ71" s="122"/>
      <c r="BA71" s="122"/>
      <c r="BB71" s="122"/>
      <c r="BC71" s="122"/>
      <c r="BD71" s="122"/>
    </row>
    <row r="72" spans="1:256" s="124" customFormat="1">
      <c r="A72" s="116"/>
      <c r="B72" s="159"/>
      <c r="C72" s="1742"/>
      <c r="D72" s="1743"/>
      <c r="E72" s="170"/>
      <c r="F72" s="170">
        <f>★マスタシート!$D$53</f>
        <v>0</v>
      </c>
      <c r="G72" s="170"/>
      <c r="H72" s="170"/>
      <c r="I72" s="170"/>
      <c r="J72" s="170"/>
      <c r="K72" s="170"/>
      <c r="L72" s="170"/>
      <c r="M72" s="170"/>
      <c r="N72" s="170"/>
      <c r="O72" s="170"/>
      <c r="P72" s="170"/>
      <c r="Q72" s="170"/>
      <c r="R72" s="170"/>
      <c r="S72" s="170"/>
      <c r="T72" s="170"/>
      <c r="U72" s="170"/>
      <c r="V72" s="170"/>
      <c r="W72" s="170"/>
      <c r="X72" s="170"/>
      <c r="Y72" s="170"/>
      <c r="Z72" s="170"/>
      <c r="AA72" s="170"/>
      <c r="AB72" s="170"/>
      <c r="AC72" s="170"/>
      <c r="AD72" s="170"/>
      <c r="AE72" s="170"/>
      <c r="AF72" s="170"/>
      <c r="AG72" s="170"/>
      <c r="AH72" s="170"/>
      <c r="AI72" s="170"/>
      <c r="AJ72" s="170"/>
      <c r="AK72" s="170"/>
      <c r="AL72" s="170"/>
      <c r="AM72" s="170"/>
      <c r="AN72" s="171"/>
      <c r="AO72" s="141"/>
      <c r="AP72" s="121"/>
      <c r="AQ72" s="122"/>
      <c r="AR72" s="122"/>
      <c r="AS72" s="122"/>
      <c r="AT72" s="122"/>
      <c r="AU72" s="122"/>
      <c r="AV72" s="122"/>
      <c r="AW72" s="122"/>
      <c r="AX72" s="122"/>
      <c r="AY72" s="122"/>
      <c r="AZ72" s="122"/>
      <c r="BA72" s="122"/>
      <c r="BB72" s="122"/>
      <c r="BC72" s="122"/>
      <c r="BD72" s="122"/>
    </row>
    <row r="73" spans="1:256" s="124" customFormat="1" ht="9" customHeight="1">
      <c r="A73" s="116"/>
      <c r="B73" s="159"/>
      <c r="C73" s="988"/>
      <c r="D73" s="988"/>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987"/>
      <c r="AO73" s="141"/>
      <c r="AP73" s="121"/>
      <c r="AQ73" s="122"/>
      <c r="AR73" s="122"/>
      <c r="AS73" s="122"/>
      <c r="AT73" s="122"/>
      <c r="AU73" s="122"/>
      <c r="AV73" s="122"/>
      <c r="AW73" s="122"/>
      <c r="AX73" s="122"/>
      <c r="AY73" s="122"/>
      <c r="AZ73" s="122"/>
      <c r="BA73" s="122"/>
      <c r="BB73" s="122"/>
      <c r="BC73" s="122"/>
      <c r="BD73" s="122"/>
    </row>
    <row r="74" spans="1:256" s="124" customFormat="1" ht="5.25" customHeight="1">
      <c r="A74" s="116"/>
      <c r="B74" s="141"/>
      <c r="C74" s="141"/>
      <c r="D74" s="141"/>
      <c r="E74" s="172"/>
      <c r="F74" s="167"/>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c r="AE74" s="167"/>
      <c r="AF74" s="167"/>
      <c r="AG74" s="167"/>
      <c r="AH74" s="167"/>
      <c r="AI74" s="167"/>
      <c r="AJ74" s="167"/>
      <c r="AK74" s="167"/>
      <c r="AL74" s="167"/>
      <c r="AM74" s="167"/>
      <c r="AN74" s="172"/>
      <c r="AO74" s="141"/>
      <c r="AP74" s="121"/>
      <c r="AQ74" s="122"/>
      <c r="AR74" s="122"/>
      <c r="AS74" s="122"/>
      <c r="AT74" s="122"/>
      <c r="AU74" s="122"/>
      <c r="AV74" s="122"/>
      <c r="AW74" s="122"/>
      <c r="AX74" s="122"/>
      <c r="AY74" s="122"/>
      <c r="AZ74" s="122"/>
      <c r="BA74" s="122"/>
      <c r="BB74" s="122"/>
      <c r="BC74" s="122"/>
      <c r="BD74" s="122"/>
      <c r="IV74" s="427" t="s">
        <v>88</v>
      </c>
    </row>
    <row r="75" spans="1:256" s="124" customFormat="1" ht="36.75" customHeight="1">
      <c r="A75" s="116"/>
      <c r="B75" s="159"/>
      <c r="C75" s="1638">
        <f>★マスタシート!$CV$19</f>
        <v>2.48</v>
      </c>
      <c r="D75" s="1638"/>
      <c r="E75" s="1638"/>
      <c r="F75" s="1638"/>
      <c r="G75" s="1638"/>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41"/>
      <c r="AO75" s="141"/>
      <c r="AP75" s="121"/>
      <c r="AQ75" s="122"/>
      <c r="AR75" s="122"/>
      <c r="AS75" s="122"/>
      <c r="AT75" s="122"/>
      <c r="AU75" s="122"/>
      <c r="AV75" s="122"/>
      <c r="AW75" s="122"/>
      <c r="AX75" s="122"/>
      <c r="AY75" s="122"/>
      <c r="AZ75" s="122"/>
      <c r="BA75" s="122"/>
      <c r="BB75" s="122"/>
      <c r="BC75" s="122"/>
      <c r="BD75" s="122"/>
      <c r="IV75" s="427">
        <v>1</v>
      </c>
    </row>
    <row r="76" spans="1:256" s="124" customFormat="1" ht="36.75" hidden="1" customHeight="1">
      <c r="A76" s="116"/>
      <c r="B76" s="159"/>
      <c r="C76" s="1638">
        <f>★マスタシート!$CV$19</f>
        <v>2.48</v>
      </c>
      <c r="D76" s="1638"/>
      <c r="E76" s="1638"/>
      <c r="F76" s="1638"/>
      <c r="G76" s="1638"/>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H76" s="164"/>
      <c r="AI76" s="164"/>
      <c r="AJ76" s="164"/>
      <c r="AK76" s="164"/>
      <c r="AL76" s="164"/>
      <c r="AM76" s="164"/>
      <c r="AN76" s="141"/>
      <c r="AO76" s="141"/>
      <c r="AP76" s="121"/>
      <c r="AQ76" s="122"/>
      <c r="AR76" s="122"/>
      <c r="AS76" s="122"/>
      <c r="AT76" s="122"/>
      <c r="AU76" s="122"/>
      <c r="AV76" s="122"/>
      <c r="AW76" s="122"/>
      <c r="AX76" s="122"/>
      <c r="AY76" s="122"/>
      <c r="AZ76" s="122"/>
      <c r="BA76" s="122"/>
      <c r="BB76" s="122"/>
      <c r="BC76" s="122"/>
      <c r="BD76" s="122"/>
      <c r="IV76" s="427">
        <v>2</v>
      </c>
    </row>
    <row r="77" spans="1:256">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16"/>
      <c r="AB77" s="116"/>
      <c r="AC77" s="116"/>
      <c r="AD77" s="116"/>
      <c r="AE77" s="116"/>
      <c r="AF77" s="116"/>
      <c r="AG77" s="116"/>
      <c r="AH77" s="116"/>
      <c r="AI77" s="116"/>
      <c r="AJ77" s="116"/>
      <c r="AK77" s="116"/>
      <c r="AL77" s="116"/>
      <c r="AM77" s="116"/>
      <c r="AN77" s="116"/>
      <c r="AO77" s="116"/>
      <c r="AP77" s="116"/>
      <c r="AQ77" s="363"/>
      <c r="AR77" s="363"/>
      <c r="AS77" s="363"/>
      <c r="AT77" s="363"/>
      <c r="AU77" s="363"/>
      <c r="AV77" s="363"/>
      <c r="AW77" s="363"/>
      <c r="AX77" s="363"/>
      <c r="AY77" s="363"/>
      <c r="AZ77" s="363"/>
      <c r="BA77" s="363"/>
      <c r="BB77" s="363"/>
      <c r="BC77" s="363"/>
      <c r="BD77" s="363"/>
    </row>
    <row r="78" spans="1:256">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row>
    <row r="79" spans="1:256">
      <c r="C79" s="363"/>
      <c r="D79" s="363"/>
      <c r="E79" s="363"/>
      <c r="F79" s="363"/>
      <c r="G79" s="363"/>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row>
    <row r="80" spans="1:256">
      <c r="C80" s="363"/>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row>
    <row r="81" spans="3:56">
      <c r="C81" s="363"/>
      <c r="D81" s="363"/>
      <c r="E81" s="363"/>
      <c r="F81" s="363"/>
      <c r="G81" s="363"/>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row>
    <row r="82" spans="3:56">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row>
    <row r="83" spans="3:56">
      <c r="C83" s="363"/>
      <c r="D83" s="363"/>
      <c r="E83" s="363"/>
      <c r="F83" s="363"/>
      <c r="G83" s="363"/>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row>
    <row r="84" spans="3:56">
      <c r="C84" s="363"/>
      <c r="D84" s="363"/>
      <c r="E84" s="363"/>
      <c r="F84" s="363"/>
      <c r="G84" s="363"/>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row>
    <row r="85" spans="3:56">
      <c r="C85" s="363"/>
      <c r="D85" s="363"/>
      <c r="E85" s="363"/>
      <c r="F85" s="363"/>
      <c r="G85" s="363"/>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row>
    <row r="86" spans="3:56">
      <c r="C86" s="363"/>
      <c r="D86" s="363"/>
      <c r="E86" s="363"/>
      <c r="F86" s="363"/>
      <c r="G86" s="363"/>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row>
    <row r="87" spans="3:56">
      <c r="C87" s="363"/>
      <c r="D87" s="363"/>
      <c r="E87" s="363"/>
      <c r="F87" s="363"/>
      <c r="G87" s="363"/>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row>
    <row r="88" spans="3:56">
      <c r="C88" s="363"/>
      <c r="D88" s="363"/>
      <c r="E88" s="363"/>
      <c r="F88" s="363"/>
      <c r="G88" s="363"/>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row>
    <row r="89" spans="3:56">
      <c r="C89" s="363"/>
      <c r="D89" s="363"/>
      <c r="E89" s="363"/>
      <c r="F89" s="363"/>
      <c r="G89" s="363"/>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row>
    <row r="90" spans="3:56">
      <c r="C90" s="363"/>
      <c r="D90" s="363"/>
      <c r="E90" s="363"/>
      <c r="F90" s="363"/>
      <c r="G90" s="363"/>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row>
    <row r="91" spans="3:56">
      <c r="C91" s="363"/>
      <c r="D91" s="363"/>
      <c r="E91" s="363"/>
      <c r="F91" s="363"/>
      <c r="G91" s="363"/>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row>
    <row r="92" spans="3:56">
      <c r="C92" s="363"/>
      <c r="D92" s="363"/>
      <c r="E92" s="363"/>
      <c r="F92" s="363"/>
      <c r="G92" s="363"/>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row>
    <row r="93" spans="3:56">
      <c r="C93" s="363"/>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row>
    <row r="94" spans="3:56">
      <c r="C94" s="363"/>
      <c r="D94" s="363"/>
      <c r="E94" s="363"/>
      <c r="F94" s="363"/>
      <c r="G94" s="363"/>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row>
    <row r="95" spans="3:56">
      <c r="C95" s="363"/>
      <c r="D95" s="363"/>
      <c r="E95" s="363"/>
      <c r="F95" s="363"/>
      <c r="G95" s="363"/>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row>
    <row r="96" spans="3:56">
      <c r="C96" s="363"/>
      <c r="D96" s="363"/>
      <c r="E96" s="363"/>
      <c r="F96" s="363"/>
      <c r="G96" s="363"/>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row>
    <row r="97" spans="3:51">
      <c r="C97" s="363"/>
      <c r="D97" s="363"/>
      <c r="E97" s="363"/>
      <c r="F97" s="363"/>
      <c r="G97" s="363"/>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4"/>
      <c r="AP97" s="364"/>
      <c r="AQ97" s="364"/>
      <c r="AR97" s="364"/>
      <c r="AS97" s="364"/>
      <c r="AT97" s="364"/>
      <c r="AU97" s="364"/>
      <c r="AV97" s="364"/>
      <c r="AW97" s="364"/>
      <c r="AX97" s="364"/>
      <c r="AY97" s="364"/>
    </row>
    <row r="98" spans="3:51">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4"/>
      <c r="AP98" s="364"/>
      <c r="AQ98" s="364"/>
      <c r="AR98" s="364"/>
      <c r="AS98" s="364"/>
      <c r="AT98" s="364"/>
      <c r="AU98" s="364"/>
      <c r="AV98" s="364"/>
      <c r="AW98" s="364"/>
      <c r="AX98" s="364"/>
      <c r="AY98" s="364"/>
    </row>
    <row r="99" spans="3:51">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4"/>
      <c r="AP99" s="364"/>
      <c r="AQ99" s="364"/>
      <c r="AR99" s="364"/>
      <c r="AS99" s="364"/>
      <c r="AT99" s="364"/>
      <c r="AU99" s="364"/>
      <c r="AV99" s="364"/>
      <c r="AW99" s="364"/>
      <c r="AX99" s="364"/>
      <c r="AY99" s="364"/>
    </row>
    <row r="100" spans="3:51">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4"/>
      <c r="AP100" s="364"/>
      <c r="AQ100" s="364"/>
      <c r="AR100" s="364"/>
      <c r="AS100" s="364"/>
      <c r="AT100" s="364"/>
      <c r="AU100" s="364"/>
      <c r="AV100" s="364"/>
      <c r="AW100" s="364"/>
      <c r="AX100" s="364"/>
      <c r="AY100" s="364"/>
    </row>
    <row r="101" spans="3:51">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4"/>
      <c r="AP101" s="364"/>
      <c r="AQ101" s="364"/>
      <c r="AR101" s="364"/>
      <c r="AS101" s="364"/>
      <c r="AT101" s="364"/>
      <c r="AU101" s="364"/>
      <c r="AV101" s="364"/>
      <c r="AW101" s="364"/>
      <c r="AX101" s="364"/>
      <c r="AY101" s="364"/>
    </row>
    <row r="102" spans="3:51">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4"/>
      <c r="AP102" s="364"/>
      <c r="AQ102" s="364"/>
      <c r="AR102" s="364"/>
      <c r="AS102" s="364"/>
      <c r="AT102" s="364"/>
      <c r="AU102" s="364"/>
      <c r="AV102" s="364"/>
      <c r="AW102" s="364"/>
      <c r="AX102" s="364"/>
      <c r="AY102" s="364"/>
    </row>
    <row r="103" spans="3:51">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4"/>
      <c r="AP103" s="364"/>
      <c r="AQ103" s="364"/>
      <c r="AR103" s="364"/>
      <c r="AS103" s="364"/>
      <c r="AT103" s="364"/>
      <c r="AU103" s="364"/>
      <c r="AV103" s="364"/>
      <c r="AW103" s="364"/>
      <c r="AX103" s="364"/>
      <c r="AY103" s="364"/>
    </row>
    <row r="104" spans="3:51">
      <c r="C104" s="363"/>
      <c r="D104" s="363"/>
      <c r="E104" s="363"/>
      <c r="F104" s="363"/>
      <c r="G104" s="363"/>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4"/>
      <c r="AP104" s="364"/>
      <c r="AQ104" s="364"/>
      <c r="AR104" s="364"/>
      <c r="AS104" s="364"/>
      <c r="AT104" s="364"/>
      <c r="AU104" s="364"/>
      <c r="AV104" s="364"/>
      <c r="AW104" s="364"/>
      <c r="AX104" s="364"/>
      <c r="AY104" s="364"/>
    </row>
    <row r="105" spans="3:51">
      <c r="C105" s="363"/>
      <c r="D105" s="363"/>
      <c r="E105" s="363"/>
      <c r="F105" s="363"/>
      <c r="G105" s="363"/>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4"/>
      <c r="AP105" s="364"/>
      <c r="AQ105" s="364"/>
      <c r="AR105" s="364"/>
      <c r="AS105" s="364"/>
      <c r="AT105" s="364"/>
      <c r="AU105" s="364"/>
      <c r="AV105" s="364"/>
      <c r="AW105" s="364"/>
      <c r="AX105" s="364"/>
      <c r="AY105" s="364"/>
    </row>
    <row r="106" spans="3:51">
      <c r="C106" s="363"/>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4"/>
      <c r="AP106" s="364"/>
      <c r="AQ106" s="364"/>
      <c r="AR106" s="364"/>
      <c r="AS106" s="364"/>
      <c r="AT106" s="364"/>
      <c r="AU106" s="364"/>
      <c r="AV106" s="364"/>
      <c r="AW106" s="364"/>
      <c r="AX106" s="364"/>
      <c r="AY106" s="364"/>
    </row>
    <row r="107" spans="3:51">
      <c r="C107" s="363"/>
      <c r="D107" s="363"/>
      <c r="E107" s="363"/>
      <c r="F107" s="363"/>
      <c r="G107" s="363"/>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4"/>
      <c r="AP107" s="364"/>
      <c r="AQ107" s="364"/>
      <c r="AR107" s="364"/>
      <c r="AS107" s="364"/>
      <c r="AT107" s="364"/>
      <c r="AU107" s="364"/>
      <c r="AV107" s="364"/>
      <c r="AW107" s="364"/>
      <c r="AX107" s="364"/>
      <c r="AY107" s="364"/>
    </row>
    <row r="108" spans="3:51">
      <c r="C108" s="363"/>
      <c r="D108" s="363"/>
      <c r="E108" s="363"/>
      <c r="F108" s="363"/>
      <c r="G108" s="363"/>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4"/>
      <c r="AP108" s="364"/>
      <c r="AQ108" s="364"/>
      <c r="AR108" s="364"/>
      <c r="AS108" s="364"/>
      <c r="AT108" s="364"/>
      <c r="AU108" s="364"/>
      <c r="AV108" s="364"/>
      <c r="AW108" s="364"/>
      <c r="AX108" s="364"/>
      <c r="AY108" s="364"/>
    </row>
    <row r="109" spans="3:51">
      <c r="C109" s="363"/>
      <c r="D109" s="363"/>
      <c r="E109" s="363"/>
      <c r="F109" s="363"/>
      <c r="G109" s="363"/>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4"/>
      <c r="AP109" s="364"/>
      <c r="AQ109" s="364"/>
      <c r="AR109" s="364"/>
      <c r="AS109" s="364"/>
      <c r="AT109" s="364"/>
      <c r="AU109" s="364"/>
      <c r="AV109" s="364"/>
      <c r="AW109" s="364"/>
      <c r="AX109" s="364"/>
      <c r="AY109" s="364"/>
    </row>
    <row r="110" spans="3:51">
      <c r="C110" s="363"/>
      <c r="D110" s="363"/>
      <c r="E110" s="363"/>
      <c r="F110" s="363"/>
      <c r="G110" s="363"/>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4"/>
      <c r="AP110" s="364"/>
      <c r="AQ110" s="364"/>
      <c r="AR110" s="364"/>
      <c r="AS110" s="364"/>
      <c r="AT110" s="364"/>
      <c r="AU110" s="364"/>
      <c r="AV110" s="364"/>
      <c r="AW110" s="364"/>
      <c r="AX110" s="364"/>
      <c r="AY110" s="364"/>
    </row>
    <row r="111" spans="3:51">
      <c r="C111" s="363"/>
      <c r="D111" s="363"/>
      <c r="E111" s="363"/>
      <c r="F111" s="363"/>
      <c r="G111" s="363"/>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4"/>
      <c r="AP111" s="364"/>
      <c r="AQ111" s="364"/>
      <c r="AR111" s="364"/>
      <c r="AS111" s="364"/>
      <c r="AT111" s="364"/>
      <c r="AU111" s="364"/>
      <c r="AV111" s="364"/>
      <c r="AW111" s="364"/>
      <c r="AX111" s="364"/>
      <c r="AY111" s="364"/>
    </row>
    <row r="112" spans="3:51">
      <c r="C112" s="363"/>
      <c r="D112" s="363"/>
      <c r="E112" s="363"/>
      <c r="F112" s="363"/>
      <c r="G112" s="363"/>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4"/>
      <c r="AP112" s="364"/>
      <c r="AQ112" s="364"/>
      <c r="AR112" s="364"/>
      <c r="AS112" s="364"/>
      <c r="AT112" s="364"/>
      <c r="AU112" s="364"/>
      <c r="AV112" s="364"/>
      <c r="AW112" s="364"/>
      <c r="AX112" s="364"/>
      <c r="AY112" s="364"/>
    </row>
    <row r="113" spans="3:51">
      <c r="C113" s="363"/>
      <c r="D113" s="363"/>
      <c r="E113" s="363"/>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4"/>
      <c r="AP113" s="364"/>
      <c r="AQ113" s="364"/>
      <c r="AR113" s="364"/>
      <c r="AS113" s="364"/>
      <c r="AT113" s="364"/>
      <c r="AU113" s="364"/>
      <c r="AV113" s="364"/>
      <c r="AW113" s="364"/>
      <c r="AX113" s="364"/>
      <c r="AY113" s="364"/>
    </row>
    <row r="114" spans="3:51">
      <c r="C114" s="363"/>
      <c r="D114" s="363"/>
      <c r="E114" s="363"/>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4"/>
      <c r="AP114" s="364"/>
      <c r="AQ114" s="364"/>
      <c r="AR114" s="364"/>
      <c r="AS114" s="364"/>
      <c r="AT114" s="364"/>
      <c r="AU114" s="364"/>
      <c r="AV114" s="364"/>
      <c r="AW114" s="364"/>
      <c r="AX114" s="364"/>
      <c r="AY114" s="364"/>
    </row>
    <row r="115" spans="3:51">
      <c r="C115" s="363"/>
      <c r="D115" s="363"/>
      <c r="E115" s="363"/>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4"/>
      <c r="AP115" s="364"/>
      <c r="AQ115" s="364"/>
      <c r="AR115" s="364"/>
      <c r="AS115" s="364"/>
      <c r="AT115" s="364"/>
      <c r="AU115" s="364"/>
      <c r="AV115" s="364"/>
      <c r="AW115" s="364"/>
      <c r="AX115" s="364"/>
      <c r="AY115" s="364"/>
    </row>
    <row r="116" spans="3:51">
      <c r="C116" s="363"/>
      <c r="D116" s="363"/>
      <c r="E116" s="363"/>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4"/>
      <c r="AP116" s="364"/>
      <c r="AQ116" s="364"/>
      <c r="AR116" s="364"/>
      <c r="AS116" s="364"/>
      <c r="AT116" s="364"/>
      <c r="AU116" s="364"/>
      <c r="AV116" s="364"/>
      <c r="AW116" s="364"/>
      <c r="AX116" s="364"/>
      <c r="AY116" s="364"/>
    </row>
    <row r="117" spans="3:51">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4"/>
      <c r="AP117" s="364"/>
      <c r="AQ117" s="364"/>
      <c r="AR117" s="364"/>
      <c r="AS117" s="364"/>
      <c r="AT117" s="364"/>
      <c r="AU117" s="364"/>
      <c r="AV117" s="364"/>
      <c r="AW117" s="364"/>
      <c r="AX117" s="364"/>
      <c r="AY117" s="364"/>
    </row>
    <row r="118" spans="3:51">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4"/>
      <c r="AP118" s="364"/>
      <c r="AQ118" s="364"/>
      <c r="AR118" s="364"/>
      <c r="AS118" s="364"/>
      <c r="AT118" s="364"/>
      <c r="AU118" s="364"/>
      <c r="AV118" s="364"/>
      <c r="AW118" s="364"/>
      <c r="AX118" s="364"/>
      <c r="AY118" s="364"/>
    </row>
    <row r="119" spans="3:51">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4"/>
      <c r="AP119" s="364"/>
      <c r="AQ119" s="364"/>
      <c r="AR119" s="364"/>
      <c r="AS119" s="364"/>
      <c r="AT119" s="364"/>
      <c r="AU119" s="364"/>
      <c r="AV119" s="364"/>
      <c r="AW119" s="364"/>
      <c r="AX119" s="364"/>
      <c r="AY119" s="364"/>
    </row>
    <row r="120" spans="3:51">
      <c r="C120" s="363"/>
      <c r="D120" s="363"/>
      <c r="E120" s="363"/>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4"/>
      <c r="AP120" s="364"/>
      <c r="AQ120" s="364"/>
      <c r="AR120" s="364"/>
      <c r="AS120" s="364"/>
      <c r="AT120" s="364"/>
      <c r="AU120" s="364"/>
      <c r="AV120" s="364"/>
      <c r="AW120" s="364"/>
      <c r="AX120" s="364"/>
      <c r="AY120" s="364"/>
    </row>
    <row r="121" spans="3:51">
      <c r="C121" s="363"/>
      <c r="D121" s="363"/>
      <c r="E121" s="363"/>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4"/>
      <c r="AP121" s="364"/>
      <c r="AQ121" s="364"/>
      <c r="AR121" s="364"/>
      <c r="AS121" s="364"/>
      <c r="AT121" s="364"/>
      <c r="AU121" s="364"/>
      <c r="AV121" s="364"/>
      <c r="AW121" s="364"/>
      <c r="AX121" s="364"/>
      <c r="AY121" s="364"/>
    </row>
    <row r="122" spans="3:51">
      <c r="C122" s="363"/>
      <c r="D122" s="363"/>
      <c r="E122" s="363"/>
      <c r="F122" s="363"/>
      <c r="G122" s="363"/>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4"/>
      <c r="AP122" s="364"/>
      <c r="AQ122" s="364"/>
      <c r="AR122" s="364"/>
      <c r="AS122" s="364"/>
      <c r="AT122" s="364"/>
      <c r="AU122" s="364"/>
      <c r="AV122" s="364"/>
      <c r="AW122" s="364"/>
      <c r="AX122" s="364"/>
      <c r="AY122" s="364"/>
    </row>
    <row r="123" spans="3:51">
      <c r="C123" s="363"/>
      <c r="D123" s="363"/>
      <c r="E123" s="363"/>
      <c r="F123" s="363"/>
      <c r="G123" s="363"/>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4"/>
      <c r="AP123" s="364"/>
      <c r="AQ123" s="364"/>
      <c r="AR123" s="364"/>
      <c r="AS123" s="364"/>
      <c r="AT123" s="364"/>
      <c r="AU123" s="364"/>
      <c r="AV123" s="364"/>
      <c r="AW123" s="364"/>
      <c r="AX123" s="364"/>
      <c r="AY123" s="364"/>
    </row>
    <row r="124" spans="3:51">
      <c r="C124" s="363"/>
      <c r="D124" s="363"/>
      <c r="E124" s="363"/>
      <c r="F124" s="363"/>
      <c r="G124" s="363"/>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4"/>
      <c r="AP124" s="364"/>
      <c r="AQ124" s="364"/>
      <c r="AR124" s="364"/>
      <c r="AS124" s="364"/>
      <c r="AT124" s="364"/>
      <c r="AU124" s="364"/>
      <c r="AV124" s="364"/>
      <c r="AW124" s="364"/>
      <c r="AX124" s="364"/>
      <c r="AY124" s="364"/>
    </row>
    <row r="125" spans="3:51">
      <c r="C125" s="363"/>
      <c r="D125" s="363"/>
      <c r="E125" s="363"/>
      <c r="F125" s="363"/>
      <c r="G125" s="363"/>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4"/>
      <c r="AP125" s="364"/>
      <c r="AQ125" s="364"/>
      <c r="AR125" s="364"/>
      <c r="AS125" s="364"/>
      <c r="AT125" s="364"/>
      <c r="AU125" s="364"/>
      <c r="AV125" s="364"/>
      <c r="AW125" s="364"/>
      <c r="AX125" s="364"/>
      <c r="AY125" s="364"/>
    </row>
    <row r="126" spans="3:51">
      <c r="C126" s="363"/>
      <c r="D126" s="363"/>
      <c r="E126" s="363"/>
      <c r="F126" s="363"/>
      <c r="G126" s="363"/>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4"/>
      <c r="AP126" s="364"/>
      <c r="AQ126" s="364"/>
      <c r="AR126" s="364"/>
      <c r="AS126" s="364"/>
      <c r="AT126" s="364"/>
      <c r="AU126" s="364"/>
      <c r="AV126" s="364"/>
      <c r="AW126" s="364"/>
      <c r="AX126" s="364"/>
      <c r="AY126" s="364"/>
    </row>
    <row r="127" spans="3:51">
      <c r="C127" s="363"/>
      <c r="D127" s="363"/>
      <c r="E127" s="363"/>
      <c r="F127" s="363"/>
      <c r="G127" s="363"/>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4"/>
      <c r="AP127" s="364"/>
      <c r="AQ127" s="364"/>
      <c r="AR127" s="364"/>
      <c r="AS127" s="364"/>
      <c r="AT127" s="364"/>
      <c r="AU127" s="364"/>
      <c r="AV127" s="364"/>
      <c r="AW127" s="364"/>
      <c r="AX127" s="364"/>
      <c r="AY127" s="364"/>
    </row>
    <row r="128" spans="3:51">
      <c r="C128" s="363"/>
      <c r="D128" s="363"/>
      <c r="E128" s="363"/>
      <c r="F128" s="363"/>
      <c r="G128" s="363"/>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4"/>
      <c r="AP128" s="364"/>
      <c r="AQ128" s="364"/>
      <c r="AR128" s="364"/>
      <c r="AS128" s="364"/>
      <c r="AT128" s="364"/>
      <c r="AU128" s="364"/>
      <c r="AV128" s="364"/>
      <c r="AW128" s="364"/>
      <c r="AX128" s="364"/>
      <c r="AY128" s="364"/>
    </row>
    <row r="129" spans="3:51">
      <c r="C129" s="364"/>
      <c r="D129" s="364"/>
      <c r="E129" s="364"/>
      <c r="F129" s="364"/>
      <c r="G129" s="364"/>
      <c r="H129" s="364"/>
      <c r="I129" s="364"/>
      <c r="J129" s="364"/>
      <c r="K129" s="364"/>
      <c r="L129" s="364"/>
      <c r="M129" s="364"/>
      <c r="N129" s="364"/>
      <c r="O129" s="364"/>
      <c r="P129" s="364"/>
      <c r="Q129" s="364"/>
      <c r="R129" s="364"/>
      <c r="S129" s="364"/>
      <c r="T129" s="364"/>
      <c r="U129" s="364"/>
      <c r="V129" s="364"/>
      <c r="W129" s="364"/>
      <c r="X129" s="364"/>
      <c r="Y129" s="364"/>
      <c r="Z129" s="364"/>
      <c r="AA129" s="364"/>
      <c r="AB129" s="364"/>
      <c r="AC129" s="364"/>
      <c r="AD129" s="364"/>
      <c r="AE129" s="364"/>
      <c r="AF129" s="364"/>
      <c r="AG129" s="364"/>
      <c r="AH129" s="364"/>
      <c r="AI129" s="364"/>
      <c r="AJ129" s="364"/>
      <c r="AK129" s="364"/>
      <c r="AL129" s="364"/>
      <c r="AM129" s="364"/>
      <c r="AN129" s="364"/>
      <c r="AO129" s="364"/>
      <c r="AP129" s="364"/>
      <c r="AQ129" s="364"/>
      <c r="AR129" s="364"/>
      <c r="AS129" s="364"/>
      <c r="AT129" s="364"/>
      <c r="AU129" s="364"/>
      <c r="AV129" s="364"/>
      <c r="AW129" s="364"/>
      <c r="AX129" s="364"/>
      <c r="AY129" s="364"/>
    </row>
    <row r="130" spans="3:51">
      <c r="C130" s="364"/>
      <c r="D130" s="364"/>
      <c r="E130" s="364"/>
      <c r="F130" s="364"/>
      <c r="G130" s="364"/>
      <c r="H130" s="364"/>
      <c r="I130" s="364"/>
      <c r="J130" s="364"/>
      <c r="K130" s="364"/>
      <c r="L130" s="364"/>
      <c r="M130" s="364"/>
      <c r="N130" s="364"/>
      <c r="O130" s="364"/>
      <c r="P130" s="364"/>
      <c r="Q130" s="364"/>
      <c r="R130" s="364"/>
      <c r="S130" s="364"/>
      <c r="T130" s="364"/>
      <c r="U130" s="364"/>
      <c r="V130" s="364"/>
      <c r="W130" s="364"/>
      <c r="X130" s="364"/>
      <c r="Y130" s="364"/>
      <c r="Z130" s="364"/>
      <c r="AA130" s="364"/>
      <c r="AB130" s="364"/>
      <c r="AC130" s="364"/>
      <c r="AD130" s="364"/>
      <c r="AE130" s="364"/>
      <c r="AF130" s="364"/>
      <c r="AG130" s="364"/>
      <c r="AH130" s="364"/>
      <c r="AI130" s="364"/>
      <c r="AJ130" s="364"/>
      <c r="AK130" s="364"/>
      <c r="AL130" s="364"/>
      <c r="AM130" s="364"/>
      <c r="AN130" s="364"/>
      <c r="AO130" s="364"/>
      <c r="AP130" s="364"/>
      <c r="AQ130" s="364"/>
      <c r="AR130" s="364"/>
      <c r="AS130" s="364"/>
      <c r="AT130" s="364"/>
      <c r="AU130" s="364"/>
      <c r="AV130" s="364"/>
      <c r="AW130" s="364"/>
      <c r="AX130" s="364"/>
      <c r="AY130" s="364"/>
    </row>
    <row r="131" spans="3:51">
      <c r="C131" s="364"/>
      <c r="D131" s="364"/>
      <c r="E131" s="364"/>
      <c r="F131" s="364"/>
      <c r="G131" s="364"/>
      <c r="H131" s="364"/>
      <c r="I131" s="364"/>
      <c r="J131" s="364"/>
      <c r="K131" s="364"/>
      <c r="L131" s="364"/>
      <c r="M131" s="364"/>
      <c r="N131" s="364"/>
      <c r="O131" s="364"/>
      <c r="P131" s="364"/>
      <c r="Q131" s="364"/>
      <c r="R131" s="364"/>
      <c r="S131" s="364"/>
      <c r="T131" s="364"/>
      <c r="U131" s="364"/>
      <c r="V131" s="364"/>
      <c r="W131" s="364"/>
      <c r="X131" s="364"/>
      <c r="Y131" s="364"/>
      <c r="Z131" s="364"/>
      <c r="AA131" s="364"/>
      <c r="AB131" s="364"/>
      <c r="AC131" s="364"/>
      <c r="AD131" s="364"/>
      <c r="AE131" s="364"/>
      <c r="AF131" s="364"/>
      <c r="AG131" s="364"/>
      <c r="AH131" s="364"/>
      <c r="AI131" s="364"/>
      <c r="AJ131" s="364"/>
      <c r="AK131" s="364"/>
      <c r="AL131" s="364"/>
      <c r="AM131" s="364"/>
      <c r="AN131" s="364"/>
      <c r="AO131" s="364"/>
      <c r="AP131" s="364"/>
      <c r="AQ131" s="364"/>
      <c r="AR131" s="364"/>
      <c r="AS131" s="364"/>
      <c r="AT131" s="364"/>
      <c r="AU131" s="364"/>
      <c r="AV131" s="364"/>
      <c r="AW131" s="364"/>
      <c r="AX131" s="364"/>
      <c r="AY131" s="364"/>
    </row>
    <row r="132" spans="3:51">
      <c r="C132" s="364"/>
      <c r="D132" s="364"/>
      <c r="E132" s="364"/>
      <c r="F132" s="364"/>
      <c r="G132" s="364"/>
      <c r="H132" s="364"/>
      <c r="I132" s="364"/>
      <c r="J132" s="364"/>
      <c r="K132" s="364"/>
      <c r="L132" s="364"/>
      <c r="M132" s="364"/>
      <c r="N132" s="364"/>
      <c r="O132" s="364"/>
      <c r="P132" s="364"/>
      <c r="Q132" s="364"/>
      <c r="R132" s="364"/>
      <c r="S132" s="364"/>
      <c r="T132" s="364"/>
      <c r="U132" s="364"/>
      <c r="V132" s="364"/>
      <c r="W132" s="364"/>
      <c r="X132" s="364"/>
      <c r="Y132" s="364"/>
      <c r="Z132" s="364"/>
      <c r="AA132" s="364"/>
      <c r="AB132" s="364"/>
      <c r="AC132" s="364"/>
      <c r="AD132" s="364"/>
      <c r="AE132" s="364"/>
      <c r="AF132" s="364"/>
      <c r="AG132" s="364"/>
      <c r="AH132" s="364"/>
      <c r="AI132" s="364"/>
      <c r="AJ132" s="364"/>
      <c r="AK132" s="364"/>
      <c r="AL132" s="364"/>
      <c r="AM132" s="364"/>
      <c r="AN132" s="364"/>
      <c r="AO132" s="364"/>
      <c r="AP132" s="364"/>
      <c r="AQ132" s="364"/>
      <c r="AR132" s="364"/>
      <c r="AS132" s="364"/>
      <c r="AT132" s="364"/>
      <c r="AU132" s="364"/>
      <c r="AV132" s="364"/>
      <c r="AW132" s="364"/>
      <c r="AX132" s="364"/>
      <c r="AY132" s="364"/>
    </row>
    <row r="133" spans="3:51">
      <c r="C133" s="364"/>
      <c r="D133" s="364"/>
      <c r="E133" s="364"/>
      <c r="F133" s="364"/>
      <c r="G133" s="364"/>
      <c r="H133" s="364"/>
      <c r="I133" s="364"/>
      <c r="J133" s="364"/>
      <c r="K133" s="364"/>
      <c r="L133" s="364"/>
      <c r="M133" s="364"/>
      <c r="N133" s="364"/>
      <c r="O133" s="364"/>
      <c r="P133" s="364"/>
      <c r="Q133" s="364"/>
      <c r="R133" s="364"/>
      <c r="S133" s="364"/>
      <c r="T133" s="364"/>
      <c r="U133" s="364"/>
      <c r="V133" s="364"/>
      <c r="W133" s="364"/>
      <c r="X133" s="364"/>
      <c r="Y133" s="364"/>
      <c r="Z133" s="364"/>
      <c r="AA133" s="364"/>
      <c r="AB133" s="364"/>
      <c r="AC133" s="364"/>
      <c r="AD133" s="364"/>
      <c r="AE133" s="364"/>
      <c r="AF133" s="364"/>
      <c r="AG133" s="364"/>
      <c r="AH133" s="364"/>
      <c r="AI133" s="364"/>
      <c r="AJ133" s="364"/>
      <c r="AK133" s="364"/>
      <c r="AL133" s="364"/>
      <c r="AM133" s="364"/>
      <c r="AN133" s="364"/>
      <c r="AO133" s="364"/>
      <c r="AP133" s="364"/>
      <c r="AQ133" s="364"/>
      <c r="AR133" s="364"/>
      <c r="AS133" s="364"/>
      <c r="AT133" s="364"/>
      <c r="AU133" s="364"/>
      <c r="AV133" s="364"/>
      <c r="AW133" s="364"/>
      <c r="AX133" s="364"/>
      <c r="AY133" s="364"/>
    </row>
    <row r="134" spans="3:51">
      <c r="C134" s="364"/>
      <c r="D134" s="364"/>
      <c r="E134" s="364"/>
      <c r="F134" s="364"/>
      <c r="G134" s="364"/>
      <c r="H134" s="364"/>
      <c r="I134" s="364"/>
      <c r="J134" s="364"/>
      <c r="K134" s="364"/>
      <c r="L134" s="364"/>
      <c r="M134" s="364"/>
      <c r="N134" s="364"/>
      <c r="O134" s="364"/>
      <c r="P134" s="364"/>
      <c r="Q134" s="364"/>
      <c r="R134" s="364"/>
      <c r="S134" s="364"/>
      <c r="T134" s="364"/>
      <c r="U134" s="364"/>
      <c r="V134" s="364"/>
      <c r="W134" s="364"/>
      <c r="X134" s="364"/>
      <c r="Y134" s="364"/>
      <c r="Z134" s="364"/>
      <c r="AA134" s="364"/>
      <c r="AB134" s="364"/>
      <c r="AC134" s="364"/>
      <c r="AD134" s="364"/>
      <c r="AE134" s="364"/>
      <c r="AF134" s="364"/>
      <c r="AG134" s="364"/>
      <c r="AH134" s="364"/>
      <c r="AI134" s="364"/>
      <c r="AJ134" s="364"/>
      <c r="AK134" s="364"/>
      <c r="AL134" s="364"/>
      <c r="AM134" s="364"/>
      <c r="AN134" s="364"/>
      <c r="AO134" s="364"/>
      <c r="AP134" s="364"/>
      <c r="AQ134" s="364"/>
      <c r="AR134" s="364"/>
      <c r="AS134" s="364"/>
      <c r="AT134" s="364"/>
      <c r="AU134" s="364"/>
      <c r="AV134" s="364"/>
      <c r="AW134" s="364"/>
      <c r="AX134" s="364"/>
      <c r="AY134" s="364"/>
    </row>
    <row r="135" spans="3:51">
      <c r="C135" s="364"/>
      <c r="D135" s="364"/>
      <c r="E135" s="364"/>
      <c r="F135" s="364"/>
      <c r="G135" s="364"/>
      <c r="H135" s="364"/>
      <c r="I135" s="364"/>
      <c r="J135" s="364"/>
      <c r="K135" s="364"/>
      <c r="L135" s="364"/>
      <c r="M135" s="364"/>
      <c r="N135" s="364"/>
      <c r="O135" s="364"/>
      <c r="P135" s="364"/>
      <c r="Q135" s="364"/>
      <c r="R135" s="364"/>
      <c r="S135" s="364"/>
      <c r="T135" s="364"/>
      <c r="U135" s="364"/>
      <c r="V135" s="364"/>
      <c r="W135" s="364"/>
      <c r="X135" s="364"/>
      <c r="Y135" s="364"/>
      <c r="Z135" s="364"/>
      <c r="AA135" s="364"/>
      <c r="AB135" s="364"/>
      <c r="AC135" s="364"/>
      <c r="AD135" s="364"/>
      <c r="AE135" s="364"/>
      <c r="AF135" s="364"/>
      <c r="AG135" s="364"/>
      <c r="AH135" s="364"/>
      <c r="AI135" s="364"/>
      <c r="AJ135" s="364"/>
      <c r="AK135" s="364"/>
      <c r="AL135" s="364"/>
      <c r="AM135" s="364"/>
      <c r="AN135" s="364"/>
      <c r="AO135" s="364"/>
      <c r="AP135" s="364"/>
      <c r="AQ135" s="364"/>
      <c r="AR135" s="364"/>
      <c r="AS135" s="364"/>
      <c r="AT135" s="364"/>
      <c r="AU135" s="364"/>
      <c r="AV135" s="364"/>
      <c r="AW135" s="364"/>
      <c r="AX135" s="364"/>
      <c r="AY135" s="364"/>
    </row>
    <row r="136" spans="3:51">
      <c r="C136" s="364"/>
      <c r="D136" s="364"/>
      <c r="E136" s="364"/>
      <c r="F136" s="364"/>
      <c r="G136" s="364"/>
      <c r="H136" s="364"/>
      <c r="I136" s="364"/>
      <c r="J136" s="364"/>
      <c r="K136" s="364"/>
      <c r="L136" s="364"/>
      <c r="M136" s="364"/>
      <c r="N136" s="364"/>
      <c r="O136" s="364"/>
      <c r="P136" s="364"/>
      <c r="Q136" s="364"/>
      <c r="R136" s="364"/>
      <c r="S136" s="364"/>
      <c r="T136" s="364"/>
      <c r="U136" s="364"/>
      <c r="V136" s="364"/>
      <c r="W136" s="364"/>
      <c r="X136" s="364"/>
      <c r="Y136" s="364"/>
      <c r="Z136" s="364"/>
      <c r="AA136" s="364"/>
      <c r="AB136" s="364"/>
      <c r="AC136" s="364"/>
      <c r="AD136" s="364"/>
      <c r="AE136" s="364"/>
      <c r="AF136" s="364"/>
      <c r="AG136" s="364"/>
      <c r="AH136" s="364"/>
      <c r="AI136" s="364"/>
      <c r="AJ136" s="364"/>
      <c r="AK136" s="364"/>
      <c r="AL136" s="364"/>
      <c r="AM136" s="364"/>
      <c r="AN136" s="364"/>
      <c r="AO136" s="364"/>
      <c r="AP136" s="364"/>
      <c r="AQ136" s="364"/>
      <c r="AR136" s="364"/>
      <c r="AS136" s="364"/>
      <c r="AT136" s="364"/>
      <c r="AU136" s="364"/>
      <c r="AV136" s="364"/>
      <c r="AW136" s="364"/>
      <c r="AX136" s="364"/>
      <c r="AY136" s="364"/>
    </row>
    <row r="137" spans="3:51">
      <c r="C137" s="364"/>
      <c r="D137" s="364"/>
      <c r="E137" s="364"/>
      <c r="F137" s="364"/>
      <c r="G137" s="364"/>
      <c r="H137" s="364"/>
      <c r="I137" s="364"/>
      <c r="J137" s="364"/>
      <c r="K137" s="364"/>
      <c r="L137" s="364"/>
      <c r="M137" s="364"/>
      <c r="N137" s="364"/>
      <c r="O137" s="364"/>
      <c r="P137" s="364"/>
      <c r="Q137" s="364"/>
      <c r="R137" s="364"/>
      <c r="S137" s="364"/>
      <c r="T137" s="364"/>
      <c r="U137" s="364"/>
      <c r="V137" s="364"/>
      <c r="W137" s="364"/>
      <c r="X137" s="364"/>
      <c r="Y137" s="364"/>
      <c r="Z137" s="364"/>
      <c r="AA137" s="364"/>
      <c r="AB137" s="364"/>
      <c r="AC137" s="364"/>
      <c r="AD137" s="364"/>
      <c r="AE137" s="364"/>
      <c r="AF137" s="364"/>
      <c r="AG137" s="364"/>
      <c r="AH137" s="364"/>
      <c r="AI137" s="364"/>
      <c r="AJ137" s="364"/>
      <c r="AK137" s="364"/>
      <c r="AL137" s="364"/>
      <c r="AM137" s="364"/>
      <c r="AN137" s="364"/>
      <c r="AO137" s="364"/>
      <c r="AP137" s="364"/>
      <c r="AQ137" s="364"/>
      <c r="AR137" s="364"/>
      <c r="AS137" s="364"/>
      <c r="AT137" s="364"/>
      <c r="AU137" s="364"/>
      <c r="AV137" s="364"/>
      <c r="AW137" s="364"/>
      <c r="AX137" s="364"/>
      <c r="AY137" s="364"/>
    </row>
    <row r="138" spans="3:51">
      <c r="C138" s="364"/>
      <c r="D138" s="364"/>
      <c r="E138" s="364"/>
      <c r="F138" s="364"/>
      <c r="G138" s="364"/>
      <c r="H138" s="364"/>
      <c r="I138" s="364"/>
      <c r="J138" s="364"/>
      <c r="K138" s="364"/>
      <c r="L138" s="364"/>
      <c r="M138" s="364"/>
      <c r="N138" s="364"/>
      <c r="O138" s="364"/>
      <c r="P138" s="364"/>
      <c r="Q138" s="364"/>
      <c r="R138" s="364"/>
      <c r="S138" s="364"/>
      <c r="T138" s="364"/>
      <c r="U138" s="364"/>
      <c r="V138" s="364"/>
      <c r="W138" s="364"/>
      <c r="X138" s="364"/>
      <c r="Y138" s="364"/>
      <c r="Z138" s="364"/>
      <c r="AA138" s="364"/>
      <c r="AB138" s="364"/>
      <c r="AC138" s="364"/>
      <c r="AD138" s="364"/>
      <c r="AE138" s="364"/>
      <c r="AF138" s="364"/>
      <c r="AG138" s="364"/>
      <c r="AH138" s="364"/>
      <c r="AI138" s="364"/>
      <c r="AJ138" s="364"/>
      <c r="AK138" s="364"/>
      <c r="AL138" s="364"/>
      <c r="AM138" s="364"/>
      <c r="AN138" s="364"/>
      <c r="AO138" s="364"/>
      <c r="AP138" s="364"/>
      <c r="AQ138" s="364"/>
      <c r="AR138" s="364"/>
      <c r="AS138" s="364"/>
      <c r="AT138" s="364"/>
      <c r="AU138" s="364"/>
      <c r="AV138" s="364"/>
      <c r="AW138" s="364"/>
      <c r="AX138" s="364"/>
      <c r="AY138" s="364"/>
    </row>
    <row r="139" spans="3:51">
      <c r="C139" s="364"/>
      <c r="D139" s="364"/>
      <c r="E139" s="364"/>
      <c r="F139" s="364"/>
      <c r="G139" s="364"/>
      <c r="H139" s="364"/>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4"/>
      <c r="AJ139" s="364"/>
      <c r="AK139" s="364"/>
      <c r="AL139" s="364"/>
      <c r="AM139" s="364"/>
      <c r="AN139" s="364"/>
      <c r="AO139" s="364"/>
      <c r="AP139" s="364"/>
      <c r="AQ139" s="364"/>
      <c r="AR139" s="364"/>
      <c r="AS139" s="364"/>
      <c r="AT139" s="364"/>
      <c r="AU139" s="364"/>
      <c r="AV139" s="364"/>
      <c r="AW139" s="364"/>
      <c r="AX139" s="364"/>
      <c r="AY139" s="364"/>
    </row>
    <row r="140" spans="3:51">
      <c r="C140" s="364"/>
      <c r="D140" s="364"/>
      <c r="E140" s="364"/>
      <c r="F140" s="364"/>
      <c r="G140" s="364"/>
      <c r="H140" s="364"/>
      <c r="I140" s="364"/>
      <c r="J140" s="364"/>
      <c r="K140" s="364"/>
      <c r="L140" s="364"/>
      <c r="M140" s="364"/>
      <c r="N140" s="364"/>
      <c r="O140" s="364"/>
      <c r="P140" s="364"/>
      <c r="Q140" s="364"/>
      <c r="R140" s="364"/>
      <c r="S140" s="364"/>
      <c r="T140" s="364"/>
      <c r="U140" s="364"/>
      <c r="V140" s="364"/>
      <c r="W140" s="364"/>
      <c r="X140" s="364"/>
      <c r="Y140" s="364"/>
      <c r="Z140" s="364"/>
      <c r="AA140" s="364"/>
      <c r="AB140" s="364"/>
      <c r="AC140" s="364"/>
      <c r="AD140" s="364"/>
      <c r="AE140" s="364"/>
      <c r="AF140" s="364"/>
      <c r="AG140" s="364"/>
      <c r="AH140" s="364"/>
      <c r="AI140" s="364"/>
      <c r="AJ140" s="364"/>
      <c r="AK140" s="364"/>
      <c r="AL140" s="364"/>
      <c r="AM140" s="364"/>
      <c r="AN140" s="364"/>
      <c r="AO140" s="364"/>
      <c r="AP140" s="364"/>
      <c r="AQ140" s="364"/>
      <c r="AR140" s="364"/>
      <c r="AS140" s="364"/>
      <c r="AT140" s="364"/>
      <c r="AU140" s="364"/>
      <c r="AV140" s="364"/>
      <c r="AW140" s="364"/>
      <c r="AX140" s="364"/>
      <c r="AY140" s="364"/>
    </row>
    <row r="141" spans="3:51">
      <c r="C141" s="364"/>
      <c r="D141" s="364"/>
      <c r="E141" s="364"/>
      <c r="F141" s="364"/>
      <c r="G141" s="364"/>
      <c r="H141" s="364"/>
      <c r="I141" s="364"/>
      <c r="J141" s="364"/>
      <c r="K141" s="364"/>
      <c r="L141" s="364"/>
      <c r="M141" s="364"/>
      <c r="N141" s="364"/>
      <c r="O141" s="364"/>
      <c r="P141" s="364"/>
      <c r="Q141" s="364"/>
      <c r="R141" s="364"/>
      <c r="S141" s="364"/>
      <c r="T141" s="364"/>
      <c r="U141" s="364"/>
      <c r="V141" s="364"/>
      <c r="W141" s="364"/>
      <c r="X141" s="364"/>
      <c r="Y141" s="364"/>
      <c r="Z141" s="364"/>
      <c r="AA141" s="364"/>
      <c r="AB141" s="364"/>
      <c r="AC141" s="364"/>
      <c r="AD141" s="364"/>
      <c r="AE141" s="364"/>
      <c r="AF141" s="364"/>
      <c r="AG141" s="364"/>
      <c r="AH141" s="364"/>
      <c r="AI141" s="364"/>
      <c r="AJ141" s="364"/>
      <c r="AK141" s="364"/>
      <c r="AL141" s="364"/>
      <c r="AM141" s="364"/>
      <c r="AN141" s="364"/>
      <c r="AO141" s="364"/>
      <c r="AP141" s="364"/>
      <c r="AQ141" s="364"/>
      <c r="AR141" s="364"/>
      <c r="AS141" s="364"/>
      <c r="AT141" s="364"/>
      <c r="AU141" s="364"/>
      <c r="AV141" s="364"/>
      <c r="AW141" s="364"/>
      <c r="AX141" s="364"/>
      <c r="AY141" s="364"/>
    </row>
    <row r="142" spans="3:51">
      <c r="C142" s="364"/>
      <c r="D142" s="364"/>
      <c r="E142" s="364"/>
      <c r="F142" s="364"/>
      <c r="G142" s="364"/>
      <c r="H142" s="364"/>
      <c r="I142" s="364"/>
      <c r="J142" s="364"/>
      <c r="K142" s="364"/>
      <c r="L142" s="364"/>
      <c r="M142" s="364"/>
      <c r="N142" s="364"/>
      <c r="O142" s="364"/>
      <c r="P142" s="364"/>
      <c r="Q142" s="364"/>
      <c r="R142" s="364"/>
      <c r="S142" s="364"/>
      <c r="T142" s="364"/>
      <c r="U142" s="364"/>
      <c r="V142" s="364"/>
      <c r="W142" s="364"/>
      <c r="X142" s="364"/>
      <c r="Y142" s="364"/>
      <c r="Z142" s="364"/>
      <c r="AA142" s="364"/>
      <c r="AB142" s="364"/>
      <c r="AC142" s="364"/>
      <c r="AD142" s="364"/>
      <c r="AE142" s="364"/>
      <c r="AF142" s="364"/>
      <c r="AG142" s="364"/>
      <c r="AH142" s="364"/>
      <c r="AI142" s="364"/>
      <c r="AJ142" s="364"/>
      <c r="AK142" s="364"/>
      <c r="AL142" s="364"/>
      <c r="AM142" s="364"/>
      <c r="AN142" s="364"/>
      <c r="AO142" s="364"/>
      <c r="AP142" s="364"/>
      <c r="AQ142" s="364"/>
      <c r="AR142" s="364"/>
      <c r="AS142" s="364"/>
      <c r="AT142" s="364"/>
      <c r="AU142" s="364"/>
      <c r="AV142" s="364"/>
      <c r="AW142" s="364"/>
      <c r="AX142" s="364"/>
      <c r="AY142" s="364"/>
    </row>
    <row r="143" spans="3:51">
      <c r="C143" s="364"/>
      <c r="D143" s="364"/>
      <c r="E143" s="364"/>
      <c r="F143" s="364"/>
      <c r="G143" s="364"/>
      <c r="H143" s="364"/>
      <c r="I143" s="364"/>
      <c r="J143" s="364"/>
      <c r="K143" s="364"/>
      <c r="L143" s="364"/>
      <c r="M143" s="364"/>
      <c r="N143" s="364"/>
      <c r="O143" s="364"/>
      <c r="P143" s="364"/>
      <c r="Q143" s="364"/>
      <c r="R143" s="364"/>
      <c r="S143" s="364"/>
      <c r="T143" s="364"/>
      <c r="U143" s="364"/>
      <c r="V143" s="364"/>
      <c r="W143" s="364"/>
      <c r="X143" s="364"/>
      <c r="Y143" s="364"/>
      <c r="Z143" s="364"/>
      <c r="AA143" s="364"/>
      <c r="AB143" s="364"/>
      <c r="AC143" s="364"/>
      <c r="AD143" s="364"/>
      <c r="AE143" s="364"/>
      <c r="AF143" s="364"/>
      <c r="AG143" s="364"/>
      <c r="AH143" s="364"/>
      <c r="AI143" s="364"/>
      <c r="AJ143" s="364"/>
      <c r="AK143" s="364"/>
      <c r="AL143" s="364"/>
      <c r="AM143" s="364"/>
      <c r="AN143" s="364"/>
      <c r="AO143" s="364"/>
      <c r="AP143" s="364"/>
      <c r="AQ143" s="364"/>
      <c r="AR143" s="364"/>
      <c r="AS143" s="364"/>
      <c r="AT143" s="364"/>
      <c r="AU143" s="364"/>
      <c r="AV143" s="364"/>
      <c r="AW143" s="364"/>
      <c r="AX143" s="364"/>
      <c r="AY143" s="364"/>
    </row>
    <row r="144" spans="3:51">
      <c r="C144" s="364"/>
      <c r="D144" s="364"/>
      <c r="E144" s="364"/>
      <c r="F144" s="364"/>
      <c r="G144" s="364"/>
      <c r="H144" s="364"/>
      <c r="I144" s="364"/>
      <c r="J144" s="364"/>
      <c r="K144" s="364"/>
      <c r="L144" s="364"/>
      <c r="M144" s="364"/>
      <c r="N144" s="364"/>
      <c r="O144" s="364"/>
      <c r="P144" s="364"/>
      <c r="Q144" s="364"/>
      <c r="R144" s="364"/>
      <c r="S144" s="364"/>
      <c r="T144" s="364"/>
      <c r="U144" s="364"/>
      <c r="V144" s="364"/>
      <c r="W144" s="364"/>
      <c r="X144" s="364"/>
      <c r="Y144" s="364"/>
      <c r="Z144" s="364"/>
      <c r="AA144" s="364"/>
      <c r="AB144" s="364"/>
      <c r="AC144" s="364"/>
      <c r="AD144" s="364"/>
      <c r="AE144" s="364"/>
      <c r="AF144" s="364"/>
      <c r="AG144" s="364"/>
      <c r="AH144" s="364"/>
      <c r="AI144" s="364"/>
      <c r="AJ144" s="364"/>
      <c r="AK144" s="364"/>
      <c r="AL144" s="364"/>
      <c r="AM144" s="364"/>
      <c r="AN144" s="364"/>
      <c r="AO144" s="364"/>
      <c r="AP144" s="364"/>
      <c r="AQ144" s="364"/>
      <c r="AR144" s="364"/>
      <c r="AS144" s="364"/>
      <c r="AT144" s="364"/>
      <c r="AU144" s="364"/>
      <c r="AV144" s="364"/>
      <c r="AW144" s="364"/>
      <c r="AX144" s="364"/>
      <c r="AY144" s="364"/>
    </row>
    <row r="145" spans="3:51">
      <c r="C145" s="364"/>
      <c r="D145" s="364"/>
      <c r="E145" s="364"/>
      <c r="F145" s="364"/>
      <c r="G145" s="364"/>
      <c r="H145" s="364"/>
      <c r="I145" s="364"/>
      <c r="J145" s="364"/>
      <c r="K145" s="364"/>
      <c r="L145" s="364"/>
      <c r="M145" s="364"/>
      <c r="N145" s="364"/>
      <c r="O145" s="364"/>
      <c r="P145" s="364"/>
      <c r="Q145" s="364"/>
      <c r="R145" s="364"/>
      <c r="S145" s="364"/>
      <c r="T145" s="364"/>
      <c r="U145" s="364"/>
      <c r="V145" s="364"/>
      <c r="W145" s="364"/>
      <c r="X145" s="364"/>
      <c r="Y145" s="364"/>
      <c r="Z145" s="364"/>
      <c r="AA145" s="364"/>
      <c r="AB145" s="364"/>
      <c r="AC145" s="364"/>
      <c r="AD145" s="364"/>
      <c r="AE145" s="364"/>
      <c r="AF145" s="364"/>
      <c r="AG145" s="364"/>
      <c r="AH145" s="364"/>
      <c r="AI145" s="364"/>
      <c r="AJ145" s="364"/>
      <c r="AK145" s="364"/>
      <c r="AL145" s="364"/>
      <c r="AM145" s="364"/>
      <c r="AN145" s="364"/>
      <c r="AO145" s="364"/>
      <c r="AP145" s="364"/>
      <c r="AQ145" s="364"/>
      <c r="AR145" s="364"/>
      <c r="AS145" s="364"/>
      <c r="AT145" s="364"/>
      <c r="AU145" s="364"/>
      <c r="AV145" s="364"/>
      <c r="AW145" s="364"/>
      <c r="AX145" s="364"/>
      <c r="AY145" s="364"/>
    </row>
    <row r="146" spans="3:51">
      <c r="C146" s="364"/>
      <c r="D146" s="364"/>
      <c r="E146" s="364"/>
      <c r="F146" s="364"/>
      <c r="G146" s="364"/>
      <c r="H146" s="364"/>
      <c r="I146" s="364"/>
      <c r="J146" s="364"/>
      <c r="K146" s="364"/>
      <c r="L146" s="364"/>
      <c r="M146" s="364"/>
      <c r="N146" s="364"/>
      <c r="O146" s="364"/>
      <c r="P146" s="364"/>
      <c r="Q146" s="364"/>
      <c r="R146" s="364"/>
      <c r="S146" s="364"/>
      <c r="T146" s="364"/>
      <c r="U146" s="364"/>
      <c r="V146" s="364"/>
      <c r="W146" s="364"/>
      <c r="X146" s="364"/>
      <c r="Y146" s="364"/>
      <c r="Z146" s="364"/>
      <c r="AA146" s="364"/>
      <c r="AB146" s="364"/>
      <c r="AC146" s="364"/>
      <c r="AD146" s="364"/>
      <c r="AE146" s="364"/>
      <c r="AF146" s="364"/>
      <c r="AG146" s="364"/>
      <c r="AH146" s="364"/>
      <c r="AI146" s="364"/>
      <c r="AJ146" s="364"/>
      <c r="AK146" s="364"/>
      <c r="AL146" s="364"/>
      <c r="AM146" s="364"/>
      <c r="AN146" s="364"/>
      <c r="AO146" s="364"/>
      <c r="AP146" s="364"/>
      <c r="AQ146" s="364"/>
      <c r="AR146" s="364"/>
      <c r="AS146" s="364"/>
      <c r="AT146" s="364"/>
      <c r="AU146" s="364"/>
      <c r="AV146" s="364"/>
      <c r="AW146" s="364"/>
      <c r="AX146" s="364"/>
      <c r="AY146" s="364"/>
    </row>
    <row r="147" spans="3:51">
      <c r="AO147" s="364"/>
      <c r="AP147" s="364"/>
      <c r="AQ147" s="364"/>
      <c r="AR147" s="364"/>
      <c r="AS147" s="364"/>
      <c r="AT147" s="364"/>
      <c r="AU147" s="364"/>
      <c r="AV147" s="364"/>
      <c r="AW147" s="364"/>
      <c r="AX147" s="364"/>
      <c r="AY147" s="364"/>
    </row>
    <row r="148" spans="3:51">
      <c r="AO148" s="364"/>
      <c r="AP148" s="364"/>
      <c r="AQ148" s="364"/>
      <c r="AR148" s="364"/>
      <c r="AS148" s="364"/>
      <c r="AT148" s="364"/>
      <c r="AU148" s="364"/>
      <c r="AV148" s="364"/>
      <c r="AW148" s="364"/>
      <c r="AX148" s="364"/>
      <c r="AY148" s="364"/>
    </row>
    <row r="149" spans="3:51">
      <c r="AO149" s="364"/>
      <c r="AP149" s="364"/>
      <c r="AQ149" s="364"/>
      <c r="AR149" s="364"/>
      <c r="AS149" s="364"/>
      <c r="AT149" s="364"/>
      <c r="AU149" s="364"/>
      <c r="AV149" s="364"/>
      <c r="AW149" s="364"/>
      <c r="AX149" s="364"/>
      <c r="AY149" s="364"/>
    </row>
    <row r="150" spans="3:51">
      <c r="AO150" s="364"/>
      <c r="AP150" s="364"/>
      <c r="AQ150" s="364"/>
      <c r="AR150" s="364"/>
      <c r="AS150" s="364"/>
      <c r="AT150" s="364"/>
      <c r="AU150" s="364"/>
      <c r="AV150" s="364"/>
      <c r="AW150" s="364"/>
      <c r="AX150" s="364"/>
      <c r="AY150" s="364"/>
    </row>
    <row r="151" spans="3:51">
      <c r="AO151" s="364"/>
      <c r="AP151" s="364"/>
      <c r="AQ151" s="364"/>
      <c r="AR151" s="364"/>
      <c r="AS151" s="364"/>
      <c r="AT151" s="364"/>
      <c r="AU151" s="364"/>
      <c r="AV151" s="364"/>
      <c r="AW151" s="364"/>
      <c r="AX151" s="364"/>
      <c r="AY151" s="364"/>
    </row>
    <row r="152" spans="3:51">
      <c r="AO152" s="364"/>
      <c r="AP152" s="364"/>
      <c r="AQ152" s="364"/>
      <c r="AR152" s="364"/>
      <c r="AS152" s="364"/>
      <c r="AT152" s="364"/>
      <c r="AU152" s="364"/>
      <c r="AV152" s="364"/>
      <c r="AW152" s="364"/>
      <c r="AX152" s="364"/>
      <c r="AY152" s="364"/>
    </row>
    <row r="153" spans="3:51">
      <c r="AO153" s="364"/>
      <c r="AP153" s="364"/>
      <c r="AQ153" s="364"/>
      <c r="AR153" s="364"/>
      <c r="AS153" s="364"/>
      <c r="AT153" s="364"/>
      <c r="AU153" s="364"/>
      <c r="AV153" s="364"/>
      <c r="AW153" s="364"/>
      <c r="AX153" s="364"/>
      <c r="AY153" s="364"/>
    </row>
    <row r="154" spans="3:51">
      <c r="AO154" s="364"/>
      <c r="AP154" s="364"/>
      <c r="AQ154" s="364"/>
      <c r="AR154" s="364"/>
      <c r="AS154" s="364"/>
      <c r="AT154" s="364"/>
      <c r="AU154" s="364"/>
      <c r="AV154" s="364"/>
      <c r="AW154" s="364"/>
      <c r="AX154" s="364"/>
      <c r="AY154" s="364"/>
    </row>
    <row r="155" spans="3:51">
      <c r="AO155" s="364"/>
      <c r="AP155" s="364"/>
      <c r="AQ155" s="364"/>
      <c r="AR155" s="364"/>
      <c r="AS155" s="364"/>
      <c r="AT155" s="364"/>
      <c r="AU155" s="364"/>
      <c r="AV155" s="364"/>
      <c r="AW155" s="364"/>
      <c r="AX155" s="364"/>
      <c r="AY155" s="364"/>
    </row>
    <row r="156" spans="3:51">
      <c r="AO156" s="364"/>
      <c r="AP156" s="364"/>
      <c r="AQ156" s="364"/>
      <c r="AR156" s="364"/>
      <c r="AS156" s="364"/>
      <c r="AT156" s="364"/>
      <c r="AU156" s="364"/>
      <c r="AV156" s="364"/>
      <c r="AW156" s="364"/>
      <c r="AX156" s="364"/>
      <c r="AY156" s="364"/>
    </row>
    <row r="157" spans="3:51">
      <c r="AO157" s="364"/>
      <c r="AP157" s="364"/>
      <c r="AQ157" s="364"/>
      <c r="AR157" s="364"/>
      <c r="AS157" s="364"/>
      <c r="AT157" s="364"/>
      <c r="AU157" s="364"/>
      <c r="AV157" s="364"/>
      <c r="AW157" s="364"/>
      <c r="AX157" s="364"/>
      <c r="AY157" s="364"/>
    </row>
    <row r="158" spans="3:51">
      <c r="AO158" s="364"/>
      <c r="AP158" s="364"/>
      <c r="AQ158" s="364"/>
      <c r="AR158" s="364"/>
      <c r="AS158" s="364"/>
      <c r="AT158" s="364"/>
      <c r="AU158" s="364"/>
      <c r="AV158" s="364"/>
      <c r="AW158" s="364"/>
      <c r="AX158" s="364"/>
      <c r="AY158" s="364"/>
    </row>
    <row r="159" spans="3:51">
      <c r="AO159" s="364"/>
      <c r="AP159" s="364"/>
      <c r="AQ159" s="364"/>
      <c r="AR159" s="364"/>
      <c r="AS159" s="364"/>
      <c r="AT159" s="364"/>
      <c r="AU159" s="364"/>
      <c r="AV159" s="364"/>
      <c r="AW159" s="364"/>
      <c r="AX159" s="364"/>
      <c r="AY159" s="364"/>
    </row>
    <row r="160" spans="3:51">
      <c r="AO160" s="364"/>
      <c r="AP160" s="364"/>
      <c r="AQ160" s="364"/>
      <c r="AR160" s="364"/>
      <c r="AS160" s="364"/>
      <c r="AT160" s="364"/>
      <c r="AU160" s="364"/>
      <c r="AV160" s="364"/>
      <c r="AW160" s="364"/>
      <c r="AX160" s="364"/>
      <c r="AY160" s="364"/>
    </row>
    <row r="161" spans="41:51">
      <c r="AO161" s="364"/>
      <c r="AP161" s="364"/>
      <c r="AQ161" s="364"/>
      <c r="AR161" s="364"/>
      <c r="AS161" s="364"/>
      <c r="AT161" s="364"/>
      <c r="AU161" s="364"/>
      <c r="AV161" s="364"/>
      <c r="AW161" s="364"/>
      <c r="AX161" s="364"/>
      <c r="AY161" s="364"/>
    </row>
    <row r="162" spans="41:51">
      <c r="AO162" s="364"/>
      <c r="AP162" s="364"/>
      <c r="AQ162" s="364"/>
      <c r="AR162" s="364"/>
      <c r="AS162" s="364"/>
      <c r="AT162" s="364"/>
      <c r="AU162" s="364"/>
      <c r="AV162" s="364"/>
      <c r="AW162" s="364"/>
      <c r="AX162" s="364"/>
      <c r="AY162" s="364"/>
    </row>
    <row r="163" spans="41:51">
      <c r="AO163" s="364"/>
      <c r="AP163" s="364"/>
      <c r="AQ163" s="364"/>
      <c r="AR163" s="364"/>
      <c r="AS163" s="364"/>
      <c r="AT163" s="364"/>
      <c r="AU163" s="364"/>
      <c r="AV163" s="364"/>
      <c r="AW163" s="364"/>
      <c r="AX163" s="364"/>
      <c r="AY163" s="364"/>
    </row>
    <row r="164" spans="41:51">
      <c r="AO164" s="364"/>
      <c r="AP164" s="364"/>
      <c r="AQ164" s="364"/>
      <c r="AR164" s="364"/>
      <c r="AS164" s="364"/>
      <c r="AT164" s="364"/>
      <c r="AU164" s="364"/>
      <c r="AV164" s="364"/>
      <c r="AW164" s="364"/>
      <c r="AX164" s="364"/>
      <c r="AY164" s="364"/>
    </row>
    <row r="165" spans="41:51">
      <c r="AO165" s="364"/>
      <c r="AP165" s="364"/>
      <c r="AQ165" s="364"/>
      <c r="AR165" s="364"/>
      <c r="AS165" s="364"/>
      <c r="AT165" s="364"/>
      <c r="AU165" s="364"/>
      <c r="AV165" s="364"/>
      <c r="AW165" s="364"/>
      <c r="AX165" s="364"/>
      <c r="AY165" s="364"/>
    </row>
    <row r="166" spans="41:51">
      <c r="AO166" s="364"/>
      <c r="AP166" s="364"/>
      <c r="AQ166" s="364"/>
      <c r="AR166" s="364"/>
      <c r="AS166" s="364"/>
      <c r="AT166" s="364"/>
      <c r="AU166" s="364"/>
      <c r="AV166" s="364"/>
      <c r="AW166" s="364"/>
      <c r="AX166" s="364"/>
      <c r="AY166" s="364"/>
    </row>
    <row r="167" spans="41:51">
      <c r="AO167" s="364"/>
      <c r="AP167" s="364"/>
      <c r="AQ167" s="364"/>
      <c r="AR167" s="364"/>
      <c r="AS167" s="364"/>
      <c r="AT167" s="364"/>
      <c r="AU167" s="364"/>
      <c r="AV167" s="364"/>
      <c r="AW167" s="364"/>
      <c r="AX167" s="364"/>
      <c r="AY167" s="364"/>
    </row>
    <row r="168" spans="41:51">
      <c r="AO168" s="364"/>
      <c r="AP168" s="364"/>
      <c r="AQ168" s="364"/>
      <c r="AR168" s="364"/>
      <c r="AS168" s="364"/>
      <c r="AT168" s="364"/>
      <c r="AU168" s="364"/>
      <c r="AV168" s="364"/>
      <c r="AW168" s="364"/>
      <c r="AX168" s="364"/>
      <c r="AY168" s="364"/>
    </row>
    <row r="169" spans="41:51">
      <c r="AO169" s="364"/>
      <c r="AP169" s="364"/>
      <c r="AQ169" s="364"/>
      <c r="AR169" s="364"/>
      <c r="AS169" s="364"/>
      <c r="AT169" s="364"/>
      <c r="AU169" s="364"/>
      <c r="AV169" s="364"/>
      <c r="AW169" s="364"/>
      <c r="AX169" s="364"/>
      <c r="AY169" s="364"/>
    </row>
    <row r="170" spans="41:51">
      <c r="AO170" s="364"/>
      <c r="AP170" s="364"/>
      <c r="AQ170" s="364"/>
      <c r="AR170" s="364"/>
      <c r="AS170" s="364"/>
      <c r="AT170" s="364"/>
      <c r="AU170" s="364"/>
      <c r="AV170" s="364"/>
      <c r="AW170" s="364"/>
      <c r="AX170" s="364"/>
      <c r="AY170" s="364"/>
    </row>
    <row r="171" spans="41:51">
      <c r="AO171" s="364"/>
      <c r="AP171" s="364"/>
      <c r="AQ171" s="364"/>
      <c r="AR171" s="364"/>
      <c r="AS171" s="364"/>
      <c r="AT171" s="364"/>
      <c r="AU171" s="364"/>
      <c r="AV171" s="364"/>
      <c r="AW171" s="364"/>
      <c r="AX171" s="364"/>
      <c r="AY171" s="364"/>
    </row>
    <row r="172" spans="41:51">
      <c r="AO172" s="364"/>
      <c r="AP172" s="364"/>
      <c r="AQ172" s="364"/>
      <c r="AR172" s="364"/>
      <c r="AS172" s="364"/>
      <c r="AT172" s="364"/>
      <c r="AU172" s="364"/>
      <c r="AV172" s="364"/>
      <c r="AW172" s="364"/>
      <c r="AX172" s="364"/>
      <c r="AY172" s="364"/>
    </row>
    <row r="173" spans="41:51">
      <c r="AO173" s="364"/>
      <c r="AP173" s="364"/>
      <c r="AQ173" s="364"/>
      <c r="AR173" s="364"/>
      <c r="AS173" s="364"/>
      <c r="AT173" s="364"/>
      <c r="AU173" s="364"/>
      <c r="AV173" s="364"/>
      <c r="AW173" s="364"/>
      <c r="AX173" s="364"/>
      <c r="AY173" s="364"/>
    </row>
    <row r="174" spans="41:51">
      <c r="AO174" s="364"/>
      <c r="AP174" s="364"/>
      <c r="AQ174" s="364"/>
      <c r="AR174" s="364"/>
      <c r="AS174" s="364"/>
      <c r="AT174" s="364"/>
      <c r="AU174" s="364"/>
      <c r="AV174" s="364"/>
      <c r="AW174" s="364"/>
      <c r="AX174" s="364"/>
      <c r="AY174" s="364"/>
    </row>
    <row r="175" spans="41:51">
      <c r="AO175" s="364"/>
      <c r="AP175" s="364"/>
      <c r="AQ175" s="364"/>
      <c r="AR175" s="364"/>
      <c r="AS175" s="364"/>
      <c r="AT175" s="364"/>
      <c r="AU175" s="364"/>
      <c r="AV175" s="364"/>
      <c r="AW175" s="364"/>
      <c r="AX175" s="364"/>
      <c r="AY175" s="364"/>
    </row>
    <row r="176" spans="41:51">
      <c r="AO176" s="364"/>
      <c r="AP176" s="364"/>
      <c r="AQ176" s="364"/>
      <c r="AR176" s="364"/>
      <c r="AS176" s="364"/>
      <c r="AT176" s="364"/>
      <c r="AU176" s="364"/>
      <c r="AV176" s="364"/>
      <c r="AW176" s="364"/>
      <c r="AX176" s="364"/>
      <c r="AY176" s="364"/>
    </row>
    <row r="177" spans="41:51">
      <c r="AO177" s="364"/>
      <c r="AP177" s="364"/>
      <c r="AQ177" s="364"/>
      <c r="AR177" s="364"/>
      <c r="AS177" s="364"/>
      <c r="AT177" s="364"/>
      <c r="AU177" s="364"/>
      <c r="AV177" s="364"/>
      <c r="AW177" s="364"/>
      <c r="AX177" s="364"/>
      <c r="AY177" s="364"/>
    </row>
    <row r="178" spans="41:51">
      <c r="AO178" s="364"/>
      <c r="AP178" s="364"/>
      <c r="AQ178" s="364"/>
      <c r="AR178" s="364"/>
      <c r="AS178" s="364"/>
      <c r="AT178" s="364"/>
      <c r="AU178" s="364"/>
      <c r="AV178" s="364"/>
      <c r="AW178" s="364"/>
      <c r="AX178" s="364"/>
      <c r="AY178" s="364"/>
    </row>
    <row r="179" spans="41:51">
      <c r="AO179" s="364"/>
      <c r="AP179" s="364"/>
      <c r="AQ179" s="364"/>
      <c r="AR179" s="364"/>
      <c r="AS179" s="364"/>
      <c r="AT179" s="364"/>
      <c r="AU179" s="364"/>
      <c r="AV179" s="364"/>
      <c r="AW179" s="364"/>
      <c r="AX179" s="364"/>
      <c r="AY179" s="364"/>
    </row>
    <row r="180" spans="41:51">
      <c r="AO180" s="364"/>
      <c r="AP180" s="364"/>
      <c r="AQ180" s="364"/>
      <c r="AR180" s="364"/>
      <c r="AS180" s="364"/>
      <c r="AT180" s="364"/>
      <c r="AU180" s="364"/>
      <c r="AV180" s="364"/>
      <c r="AW180" s="364"/>
      <c r="AX180" s="364"/>
      <c r="AY180" s="364"/>
    </row>
    <row r="181" spans="41:51">
      <c r="AO181" s="364"/>
      <c r="AP181" s="364"/>
      <c r="AQ181" s="364"/>
      <c r="AR181" s="364"/>
      <c r="AS181" s="364"/>
      <c r="AT181" s="364"/>
      <c r="AU181" s="364"/>
      <c r="AV181" s="364"/>
      <c r="AW181" s="364"/>
      <c r="AX181" s="364"/>
      <c r="AY181" s="364"/>
    </row>
    <row r="182" spans="41:51">
      <c r="AO182" s="364"/>
      <c r="AP182" s="364"/>
      <c r="AQ182" s="364"/>
      <c r="AR182" s="364"/>
      <c r="AS182" s="364"/>
      <c r="AT182" s="364"/>
      <c r="AU182" s="364"/>
      <c r="AV182" s="364"/>
      <c r="AW182" s="364"/>
      <c r="AX182" s="364"/>
      <c r="AY182" s="364"/>
    </row>
    <row r="183" spans="41:51">
      <c r="AO183" s="364"/>
      <c r="AP183" s="364"/>
      <c r="AQ183" s="364"/>
      <c r="AR183" s="364"/>
      <c r="AS183" s="364"/>
      <c r="AT183" s="364"/>
      <c r="AU183" s="364"/>
      <c r="AV183" s="364"/>
      <c r="AW183" s="364"/>
      <c r="AX183" s="364"/>
      <c r="AY183" s="364"/>
    </row>
    <row r="184" spans="41:51">
      <c r="AO184" s="364"/>
      <c r="AP184" s="364"/>
      <c r="AQ184" s="364"/>
      <c r="AR184" s="364"/>
      <c r="AS184" s="364"/>
      <c r="AT184" s="364"/>
      <c r="AU184" s="364"/>
      <c r="AV184" s="364"/>
      <c r="AW184" s="364"/>
      <c r="AX184" s="364"/>
      <c r="AY184" s="364"/>
    </row>
    <row r="185" spans="41:51">
      <c r="AO185" s="364"/>
      <c r="AP185" s="364"/>
      <c r="AQ185" s="364"/>
      <c r="AR185" s="364"/>
      <c r="AS185" s="364"/>
      <c r="AT185" s="364"/>
      <c r="AU185" s="364"/>
      <c r="AV185" s="364"/>
      <c r="AW185" s="364"/>
      <c r="AX185" s="364"/>
      <c r="AY185" s="364"/>
    </row>
    <row r="186" spans="41:51">
      <c r="AO186" s="364"/>
      <c r="AP186" s="364"/>
      <c r="AQ186" s="364"/>
      <c r="AR186" s="364"/>
      <c r="AS186" s="364"/>
      <c r="AT186" s="364"/>
      <c r="AU186" s="364"/>
      <c r="AV186" s="364"/>
      <c r="AW186" s="364"/>
      <c r="AX186" s="364"/>
      <c r="AY186" s="364"/>
    </row>
    <row r="187" spans="41:51">
      <c r="AO187" s="364"/>
      <c r="AP187" s="364"/>
      <c r="AQ187" s="364"/>
      <c r="AR187" s="364"/>
      <c r="AS187" s="364"/>
      <c r="AT187" s="364"/>
      <c r="AU187" s="364"/>
      <c r="AV187" s="364"/>
      <c r="AW187" s="364"/>
      <c r="AX187" s="364"/>
      <c r="AY187" s="364"/>
    </row>
    <row r="188" spans="41:51">
      <c r="AO188" s="364"/>
      <c r="AP188" s="364"/>
      <c r="AQ188" s="364"/>
      <c r="AR188" s="364"/>
      <c r="AS188" s="364"/>
      <c r="AT188" s="364"/>
      <c r="AU188" s="364"/>
      <c r="AV188" s="364"/>
      <c r="AW188" s="364"/>
      <c r="AX188" s="364"/>
      <c r="AY188" s="364"/>
    </row>
    <row r="189" spans="41:51">
      <c r="AO189" s="364"/>
      <c r="AP189" s="364"/>
      <c r="AQ189" s="364"/>
      <c r="AR189" s="364"/>
      <c r="AS189" s="364"/>
      <c r="AT189" s="364"/>
      <c r="AU189" s="364"/>
      <c r="AV189" s="364"/>
      <c r="AW189" s="364"/>
      <c r="AX189" s="364"/>
      <c r="AY189" s="364"/>
    </row>
    <row r="190" spans="41:51">
      <c r="AO190" s="364"/>
      <c r="AP190" s="364"/>
      <c r="AQ190" s="364"/>
      <c r="AR190" s="364"/>
      <c r="AS190" s="364"/>
      <c r="AT190" s="364"/>
      <c r="AU190" s="364"/>
      <c r="AV190" s="364"/>
      <c r="AW190" s="364"/>
      <c r="AX190" s="364"/>
      <c r="AY190" s="364"/>
    </row>
    <row r="191" spans="41:51">
      <c r="AO191" s="364"/>
      <c r="AP191" s="364"/>
      <c r="AQ191" s="364"/>
      <c r="AR191" s="364"/>
      <c r="AS191" s="364"/>
      <c r="AT191" s="364"/>
      <c r="AU191" s="364"/>
      <c r="AV191" s="364"/>
      <c r="AW191" s="364"/>
      <c r="AX191" s="364"/>
      <c r="AY191" s="364"/>
    </row>
    <row r="192" spans="41:51">
      <c r="AO192" s="364"/>
      <c r="AP192" s="364"/>
      <c r="AQ192" s="364"/>
      <c r="AR192" s="364"/>
      <c r="AS192" s="364"/>
      <c r="AT192" s="364"/>
      <c r="AU192" s="364"/>
      <c r="AV192" s="364"/>
      <c r="AW192" s="364"/>
      <c r="AX192" s="364"/>
      <c r="AY192" s="364"/>
    </row>
    <row r="193" spans="41:51">
      <c r="AO193" s="364"/>
      <c r="AP193" s="364"/>
      <c r="AQ193" s="364"/>
      <c r="AR193" s="364"/>
      <c r="AS193" s="364"/>
      <c r="AT193" s="364"/>
      <c r="AU193" s="364"/>
      <c r="AV193" s="364"/>
      <c r="AW193" s="364"/>
      <c r="AX193" s="364"/>
      <c r="AY193" s="364"/>
    </row>
    <row r="194" spans="41:51">
      <c r="AO194" s="364"/>
      <c r="AP194" s="364"/>
      <c r="AQ194" s="364"/>
      <c r="AR194" s="364"/>
      <c r="AS194" s="364"/>
      <c r="AT194" s="364"/>
      <c r="AU194" s="364"/>
      <c r="AV194" s="364"/>
      <c r="AW194" s="364"/>
      <c r="AX194" s="364"/>
      <c r="AY194" s="364"/>
    </row>
    <row r="195" spans="41:51">
      <c r="AO195" s="364"/>
      <c r="AP195" s="364"/>
      <c r="AQ195" s="364"/>
      <c r="AR195" s="364"/>
      <c r="AS195" s="364"/>
      <c r="AT195" s="364"/>
      <c r="AU195" s="364"/>
      <c r="AV195" s="364"/>
      <c r="AW195" s="364"/>
      <c r="AX195" s="364"/>
      <c r="AY195" s="364"/>
    </row>
    <row r="196" spans="41:51">
      <c r="AO196" s="364"/>
      <c r="AP196" s="364"/>
      <c r="AQ196" s="364"/>
      <c r="AR196" s="364"/>
      <c r="AS196" s="364"/>
      <c r="AT196" s="364"/>
      <c r="AU196" s="364"/>
      <c r="AV196" s="364"/>
      <c r="AW196" s="364"/>
      <c r="AX196" s="364"/>
      <c r="AY196" s="364"/>
    </row>
    <row r="197" spans="41:51">
      <c r="AO197" s="364"/>
      <c r="AP197" s="364"/>
      <c r="AQ197" s="364"/>
      <c r="AR197" s="364"/>
      <c r="AS197" s="364"/>
      <c r="AT197" s="364"/>
      <c r="AU197" s="364"/>
      <c r="AV197" s="364"/>
      <c r="AW197" s="364"/>
      <c r="AX197" s="364"/>
      <c r="AY197" s="364"/>
    </row>
    <row r="198" spans="41:51">
      <c r="AO198" s="364"/>
      <c r="AP198" s="364"/>
      <c r="AQ198" s="364"/>
      <c r="AR198" s="364"/>
      <c r="AS198" s="364"/>
      <c r="AT198" s="364"/>
      <c r="AU198" s="364"/>
      <c r="AV198" s="364"/>
      <c r="AW198" s="364"/>
      <c r="AX198" s="364"/>
      <c r="AY198" s="364"/>
    </row>
    <row r="199" spans="41:51">
      <c r="AO199" s="364"/>
      <c r="AP199" s="364"/>
      <c r="AQ199" s="364"/>
      <c r="AR199" s="364"/>
      <c r="AS199" s="364"/>
      <c r="AT199" s="364"/>
      <c r="AU199" s="364"/>
      <c r="AV199" s="364"/>
      <c r="AW199" s="364"/>
      <c r="AX199" s="364"/>
      <c r="AY199" s="364"/>
    </row>
    <row r="200" spans="41:51">
      <c r="AO200" s="364"/>
      <c r="AP200" s="364"/>
      <c r="AQ200" s="364"/>
      <c r="AR200" s="364"/>
      <c r="AS200" s="364"/>
      <c r="AT200" s="364"/>
      <c r="AU200" s="364"/>
      <c r="AV200" s="364"/>
      <c r="AW200" s="364"/>
      <c r="AX200" s="364"/>
      <c r="AY200" s="364"/>
    </row>
    <row r="201" spans="41:51">
      <c r="AO201" s="364"/>
      <c r="AP201" s="364"/>
      <c r="AQ201" s="364"/>
      <c r="AR201" s="364"/>
      <c r="AS201" s="364"/>
      <c r="AT201" s="364"/>
      <c r="AU201" s="364"/>
      <c r="AV201" s="364"/>
      <c r="AW201" s="364"/>
      <c r="AX201" s="364"/>
      <c r="AY201" s="364"/>
    </row>
    <row r="202" spans="41:51">
      <c r="AO202" s="364"/>
      <c r="AP202" s="364"/>
      <c r="AQ202" s="364"/>
      <c r="AR202" s="364"/>
      <c r="AS202" s="364"/>
      <c r="AT202" s="364"/>
      <c r="AU202" s="364"/>
      <c r="AV202" s="364"/>
      <c r="AW202" s="364"/>
      <c r="AX202" s="364"/>
      <c r="AY202" s="364"/>
    </row>
    <row r="203" spans="41:51">
      <c r="AO203" s="364"/>
      <c r="AP203" s="364"/>
      <c r="AQ203" s="364"/>
      <c r="AR203" s="364"/>
      <c r="AS203" s="364"/>
      <c r="AT203" s="364"/>
      <c r="AU203" s="364"/>
      <c r="AV203" s="364"/>
      <c r="AW203" s="364"/>
      <c r="AX203" s="364"/>
      <c r="AY203" s="364"/>
    </row>
    <row r="204" spans="41:51">
      <c r="AO204" s="364"/>
      <c r="AP204" s="364"/>
      <c r="AQ204" s="364"/>
      <c r="AR204" s="364"/>
      <c r="AS204" s="364"/>
      <c r="AT204" s="364"/>
      <c r="AU204" s="364"/>
      <c r="AV204" s="364"/>
      <c r="AW204" s="364"/>
      <c r="AX204" s="364"/>
      <c r="AY204" s="364"/>
    </row>
    <row r="205" spans="41:51">
      <c r="AO205" s="364"/>
      <c r="AP205" s="364"/>
      <c r="AQ205" s="364"/>
      <c r="AR205" s="364"/>
      <c r="AS205" s="364"/>
      <c r="AT205" s="364"/>
      <c r="AU205" s="364"/>
      <c r="AV205" s="364"/>
      <c r="AW205" s="364"/>
      <c r="AX205" s="364"/>
      <c r="AY205" s="364"/>
    </row>
    <row r="206" spans="41:51">
      <c r="AO206" s="364"/>
      <c r="AP206" s="364"/>
      <c r="AQ206" s="364"/>
      <c r="AR206" s="364"/>
      <c r="AS206" s="364"/>
      <c r="AT206" s="364"/>
      <c r="AU206" s="364"/>
      <c r="AV206" s="364"/>
      <c r="AW206" s="364"/>
      <c r="AX206" s="364"/>
      <c r="AY206" s="364"/>
    </row>
    <row r="207" spans="41:51">
      <c r="AO207" s="364"/>
      <c r="AP207" s="364"/>
      <c r="AQ207" s="364"/>
      <c r="AR207" s="364"/>
      <c r="AS207" s="364"/>
      <c r="AT207" s="364"/>
      <c r="AU207" s="364"/>
      <c r="AV207" s="364"/>
      <c r="AW207" s="364"/>
      <c r="AX207" s="364"/>
      <c r="AY207" s="364"/>
    </row>
    <row r="208" spans="41:51">
      <c r="AO208" s="364"/>
      <c r="AP208" s="364"/>
      <c r="AQ208" s="364"/>
      <c r="AR208" s="364"/>
      <c r="AS208" s="364"/>
      <c r="AT208" s="364"/>
      <c r="AU208" s="364"/>
      <c r="AV208" s="364"/>
      <c r="AW208" s="364"/>
      <c r="AX208" s="364"/>
      <c r="AY208" s="364"/>
    </row>
    <row r="209" spans="41:51">
      <c r="AO209" s="364"/>
      <c r="AP209" s="364"/>
      <c r="AQ209" s="364"/>
      <c r="AR209" s="364"/>
      <c r="AS209" s="364"/>
      <c r="AT209" s="364"/>
      <c r="AU209" s="364"/>
      <c r="AV209" s="364"/>
      <c r="AW209" s="364"/>
      <c r="AX209" s="364"/>
      <c r="AY209" s="364"/>
    </row>
    <row r="210" spans="41:51">
      <c r="AO210" s="364"/>
      <c r="AP210" s="364"/>
      <c r="AQ210" s="364"/>
      <c r="AR210" s="364"/>
      <c r="AS210" s="364"/>
      <c r="AT210" s="364"/>
      <c r="AU210" s="364"/>
      <c r="AV210" s="364"/>
      <c r="AW210" s="364"/>
      <c r="AX210" s="364"/>
      <c r="AY210" s="364"/>
    </row>
    <row r="211" spans="41:51">
      <c r="AO211" s="364"/>
      <c r="AP211" s="364"/>
      <c r="AQ211" s="364"/>
      <c r="AR211" s="364"/>
      <c r="AS211" s="364"/>
      <c r="AT211" s="364"/>
      <c r="AU211" s="364"/>
      <c r="AV211" s="364"/>
      <c r="AW211" s="364"/>
      <c r="AX211" s="364"/>
      <c r="AY211" s="364"/>
    </row>
    <row r="212" spans="41:51">
      <c r="AO212" s="364"/>
      <c r="AP212" s="364"/>
      <c r="AQ212" s="364"/>
      <c r="AR212" s="364"/>
      <c r="AS212" s="364"/>
      <c r="AT212" s="364"/>
      <c r="AU212" s="364"/>
      <c r="AV212" s="364"/>
      <c r="AW212" s="364"/>
      <c r="AX212" s="364"/>
      <c r="AY212" s="364"/>
    </row>
    <row r="213" spans="41:51">
      <c r="AO213" s="364"/>
      <c r="AP213" s="364"/>
      <c r="AQ213" s="364"/>
      <c r="AR213" s="364"/>
      <c r="AS213" s="364"/>
      <c r="AT213" s="364"/>
      <c r="AU213" s="364"/>
      <c r="AV213" s="364"/>
      <c r="AW213" s="364"/>
      <c r="AX213" s="364"/>
      <c r="AY213" s="364"/>
    </row>
    <row r="214" spans="41:51">
      <c r="AO214" s="364"/>
      <c r="AP214" s="364"/>
      <c r="AQ214" s="364"/>
      <c r="AR214" s="364"/>
      <c r="AS214" s="364"/>
      <c r="AT214" s="364"/>
      <c r="AU214" s="364"/>
      <c r="AV214" s="364"/>
      <c r="AW214" s="364"/>
      <c r="AX214" s="364"/>
      <c r="AY214" s="364"/>
    </row>
    <row r="215" spans="41:51">
      <c r="AO215" s="364"/>
      <c r="AP215" s="364"/>
      <c r="AQ215" s="364"/>
      <c r="AR215" s="364"/>
      <c r="AS215" s="364"/>
      <c r="AT215" s="364"/>
      <c r="AU215" s="364"/>
      <c r="AV215" s="364"/>
      <c r="AW215" s="364"/>
      <c r="AX215" s="364"/>
      <c r="AY215" s="364"/>
    </row>
    <row r="216" spans="41:51">
      <c r="AO216" s="364"/>
      <c r="AP216" s="364"/>
      <c r="AQ216" s="364"/>
      <c r="AR216" s="364"/>
      <c r="AS216" s="364"/>
      <c r="AT216" s="364"/>
      <c r="AU216" s="364"/>
      <c r="AV216" s="364"/>
      <c r="AW216" s="364"/>
      <c r="AX216" s="364"/>
      <c r="AY216" s="364"/>
    </row>
    <row r="217" spans="41:51">
      <c r="AO217" s="364"/>
      <c r="AP217" s="364"/>
      <c r="AQ217" s="364"/>
      <c r="AR217" s="364"/>
      <c r="AS217" s="364"/>
      <c r="AT217" s="364"/>
      <c r="AU217" s="364"/>
      <c r="AV217" s="364"/>
      <c r="AW217" s="364"/>
      <c r="AX217" s="364"/>
      <c r="AY217" s="364"/>
    </row>
    <row r="218" spans="41:51">
      <c r="AO218" s="364"/>
      <c r="AP218" s="364"/>
      <c r="AQ218" s="364"/>
      <c r="AR218" s="364"/>
      <c r="AS218" s="364"/>
      <c r="AT218" s="364"/>
      <c r="AU218" s="364"/>
      <c r="AV218" s="364"/>
      <c r="AW218" s="364"/>
      <c r="AX218" s="364"/>
      <c r="AY218" s="364"/>
    </row>
    <row r="219" spans="41:51">
      <c r="AO219" s="364"/>
      <c r="AP219" s="364"/>
      <c r="AQ219" s="364"/>
      <c r="AR219" s="364"/>
      <c r="AS219" s="364"/>
      <c r="AT219" s="364"/>
      <c r="AU219" s="364"/>
      <c r="AV219" s="364"/>
      <c r="AW219" s="364"/>
      <c r="AX219" s="364"/>
      <c r="AY219" s="364"/>
    </row>
    <row r="220" spans="41:51">
      <c r="AO220" s="364"/>
      <c r="AP220" s="364"/>
      <c r="AQ220" s="364"/>
      <c r="AR220" s="364"/>
      <c r="AS220" s="364"/>
      <c r="AT220" s="364"/>
      <c r="AU220" s="364"/>
      <c r="AV220" s="364"/>
      <c r="AW220" s="364"/>
      <c r="AX220" s="364"/>
      <c r="AY220" s="364"/>
    </row>
    <row r="221" spans="41:51">
      <c r="AO221" s="364"/>
      <c r="AP221" s="364"/>
      <c r="AQ221" s="364"/>
      <c r="AR221" s="364"/>
      <c r="AS221" s="364"/>
      <c r="AT221" s="364"/>
      <c r="AU221" s="364"/>
      <c r="AV221" s="364"/>
      <c r="AW221" s="364"/>
      <c r="AX221" s="364"/>
      <c r="AY221" s="364"/>
    </row>
    <row r="222" spans="41:51">
      <c r="AO222" s="364"/>
      <c r="AP222" s="364"/>
      <c r="AQ222" s="364"/>
      <c r="AR222" s="364"/>
      <c r="AS222" s="364"/>
      <c r="AT222" s="364"/>
      <c r="AU222" s="364"/>
      <c r="AV222" s="364"/>
      <c r="AW222" s="364"/>
      <c r="AX222" s="364"/>
      <c r="AY222" s="364"/>
    </row>
    <row r="223" spans="41:51">
      <c r="AO223" s="364"/>
      <c r="AP223" s="364"/>
      <c r="AQ223" s="364"/>
      <c r="AR223" s="364"/>
      <c r="AS223" s="364"/>
      <c r="AT223" s="364"/>
      <c r="AU223" s="364"/>
      <c r="AV223" s="364"/>
      <c r="AW223" s="364"/>
      <c r="AX223" s="364"/>
      <c r="AY223" s="364"/>
    </row>
    <row r="224" spans="41:51">
      <c r="AO224" s="364"/>
      <c r="AP224" s="364"/>
      <c r="AQ224" s="364"/>
      <c r="AR224" s="364"/>
      <c r="AS224" s="364"/>
      <c r="AT224" s="364"/>
      <c r="AU224" s="364"/>
      <c r="AV224" s="364"/>
      <c r="AW224" s="364"/>
      <c r="AX224" s="364"/>
      <c r="AY224" s="364"/>
    </row>
    <row r="225" spans="41:51">
      <c r="AO225" s="364"/>
      <c r="AP225" s="364"/>
      <c r="AQ225" s="364"/>
      <c r="AR225" s="364"/>
      <c r="AS225" s="364"/>
      <c r="AT225" s="364"/>
      <c r="AU225" s="364"/>
      <c r="AV225" s="364"/>
      <c r="AW225" s="364"/>
      <c r="AX225" s="364"/>
      <c r="AY225" s="364"/>
    </row>
    <row r="226" spans="41:51">
      <c r="AO226" s="364"/>
      <c r="AP226" s="364"/>
      <c r="AQ226" s="364"/>
      <c r="AR226" s="364"/>
      <c r="AS226" s="364"/>
      <c r="AT226" s="364"/>
      <c r="AU226" s="364"/>
      <c r="AV226" s="364"/>
      <c r="AW226" s="364"/>
      <c r="AX226" s="364"/>
      <c r="AY226" s="364"/>
    </row>
    <row r="227" spans="41:51">
      <c r="AO227" s="364"/>
      <c r="AP227" s="364"/>
      <c r="AQ227" s="364"/>
      <c r="AR227" s="364"/>
      <c r="AS227" s="364"/>
      <c r="AT227" s="364"/>
      <c r="AU227" s="364"/>
      <c r="AV227" s="364"/>
      <c r="AW227" s="364"/>
      <c r="AX227" s="364"/>
      <c r="AY227" s="364"/>
    </row>
    <row r="228" spans="41:51">
      <c r="AO228" s="364"/>
      <c r="AP228" s="364"/>
      <c r="AQ228" s="364"/>
      <c r="AR228" s="364"/>
      <c r="AS228" s="364"/>
      <c r="AT228" s="364"/>
      <c r="AU228" s="364"/>
      <c r="AV228" s="364"/>
      <c r="AW228" s="364"/>
      <c r="AX228" s="364"/>
      <c r="AY228" s="364"/>
    </row>
    <row r="229" spans="41:51">
      <c r="AO229" s="364"/>
      <c r="AP229" s="364"/>
      <c r="AQ229" s="364"/>
      <c r="AR229" s="364"/>
      <c r="AS229" s="364"/>
      <c r="AT229" s="364"/>
      <c r="AU229" s="364"/>
      <c r="AV229" s="364"/>
      <c r="AW229" s="364"/>
      <c r="AX229" s="364"/>
      <c r="AY229" s="364"/>
    </row>
    <row r="230" spans="41:51">
      <c r="AO230" s="364"/>
      <c r="AP230" s="364"/>
      <c r="AQ230" s="364"/>
      <c r="AR230" s="364"/>
      <c r="AS230" s="364"/>
      <c r="AT230" s="364"/>
      <c r="AU230" s="364"/>
      <c r="AV230" s="364"/>
      <c r="AW230" s="364"/>
      <c r="AX230" s="364"/>
      <c r="AY230" s="364"/>
    </row>
    <row r="231" spans="41:51">
      <c r="AO231" s="364"/>
      <c r="AP231" s="364"/>
      <c r="AQ231" s="364"/>
      <c r="AR231" s="364"/>
      <c r="AS231" s="364"/>
      <c r="AT231" s="364"/>
      <c r="AU231" s="364"/>
      <c r="AV231" s="364"/>
      <c r="AW231" s="364"/>
      <c r="AX231" s="364"/>
      <c r="AY231" s="364"/>
    </row>
    <row r="232" spans="41:51">
      <c r="AO232" s="364"/>
      <c r="AP232" s="364"/>
      <c r="AQ232" s="364"/>
      <c r="AR232" s="364"/>
      <c r="AS232" s="364"/>
      <c r="AT232" s="364"/>
      <c r="AU232" s="364"/>
      <c r="AV232" s="364"/>
      <c r="AW232" s="364"/>
      <c r="AX232" s="364"/>
      <c r="AY232" s="364"/>
    </row>
    <row r="233" spans="41:51">
      <c r="AO233" s="364"/>
      <c r="AP233" s="364"/>
      <c r="AQ233" s="364"/>
      <c r="AR233" s="364"/>
      <c r="AS233" s="364"/>
      <c r="AT233" s="364"/>
      <c r="AU233" s="364"/>
      <c r="AV233" s="364"/>
      <c r="AW233" s="364"/>
      <c r="AX233" s="364"/>
      <c r="AY233" s="364"/>
    </row>
    <row r="234" spans="41:51">
      <c r="AO234" s="364"/>
      <c r="AP234" s="364"/>
      <c r="AQ234" s="364"/>
      <c r="AR234" s="364"/>
      <c r="AS234" s="364"/>
      <c r="AT234" s="364"/>
      <c r="AU234" s="364"/>
      <c r="AV234" s="364"/>
      <c r="AW234" s="364"/>
      <c r="AX234" s="364"/>
      <c r="AY234" s="364"/>
    </row>
    <row r="235" spans="41:51">
      <c r="AO235" s="364"/>
      <c r="AP235" s="364"/>
      <c r="AQ235" s="364"/>
      <c r="AR235" s="364"/>
      <c r="AS235" s="364"/>
      <c r="AT235" s="364"/>
      <c r="AU235" s="364"/>
      <c r="AV235" s="364"/>
      <c r="AW235" s="364"/>
      <c r="AX235" s="364"/>
      <c r="AY235" s="364"/>
    </row>
    <row r="236" spans="41:51">
      <c r="AO236" s="364"/>
      <c r="AP236" s="364"/>
      <c r="AQ236" s="364"/>
      <c r="AR236" s="364"/>
      <c r="AS236" s="364"/>
      <c r="AT236" s="364"/>
      <c r="AU236" s="364"/>
      <c r="AV236" s="364"/>
      <c r="AW236" s="364"/>
      <c r="AX236" s="364"/>
      <c r="AY236" s="364"/>
    </row>
    <row r="237" spans="41:51">
      <c r="AO237" s="364"/>
      <c r="AP237" s="364"/>
      <c r="AQ237" s="364"/>
      <c r="AR237" s="364"/>
      <c r="AS237" s="364"/>
      <c r="AT237" s="364"/>
      <c r="AU237" s="364"/>
      <c r="AV237" s="364"/>
      <c r="AW237" s="364"/>
      <c r="AX237" s="364"/>
      <c r="AY237" s="364"/>
    </row>
    <row r="238" spans="41:51">
      <c r="AO238" s="364"/>
      <c r="AP238" s="364"/>
      <c r="AQ238" s="364"/>
      <c r="AR238" s="364"/>
      <c r="AS238" s="364"/>
      <c r="AT238" s="364"/>
      <c r="AU238" s="364"/>
      <c r="AV238" s="364"/>
      <c r="AW238" s="364"/>
      <c r="AX238" s="364"/>
      <c r="AY238" s="364"/>
    </row>
    <row r="239" spans="41:51">
      <c r="AO239" s="364"/>
      <c r="AP239" s="364"/>
      <c r="AQ239" s="364"/>
      <c r="AR239" s="364"/>
      <c r="AS239" s="364"/>
      <c r="AT239" s="364"/>
      <c r="AU239" s="364"/>
      <c r="AV239" s="364"/>
      <c r="AW239" s="364"/>
      <c r="AX239" s="364"/>
      <c r="AY239" s="364"/>
    </row>
    <row r="240" spans="41:51">
      <c r="AO240" s="364"/>
      <c r="AP240" s="364"/>
      <c r="AQ240" s="364"/>
      <c r="AR240" s="364"/>
      <c r="AS240" s="364"/>
      <c r="AT240" s="364"/>
      <c r="AU240" s="364"/>
      <c r="AV240" s="364"/>
      <c r="AW240" s="364"/>
      <c r="AX240" s="364"/>
      <c r="AY240" s="364"/>
    </row>
    <row r="241" spans="41:51">
      <c r="AO241" s="364"/>
      <c r="AP241" s="364"/>
      <c r="AQ241" s="364"/>
      <c r="AR241" s="364"/>
      <c r="AS241" s="364"/>
      <c r="AT241" s="364"/>
      <c r="AU241" s="364"/>
      <c r="AV241" s="364"/>
      <c r="AW241" s="364"/>
      <c r="AX241" s="364"/>
      <c r="AY241" s="364"/>
    </row>
    <row r="242" spans="41:51">
      <c r="AO242" s="364"/>
      <c r="AP242" s="364"/>
      <c r="AQ242" s="364"/>
      <c r="AR242" s="364"/>
      <c r="AS242" s="364"/>
      <c r="AT242" s="364"/>
      <c r="AU242" s="364"/>
      <c r="AV242" s="364"/>
      <c r="AW242" s="364"/>
      <c r="AX242" s="364"/>
      <c r="AY242" s="364"/>
    </row>
    <row r="243" spans="41:51">
      <c r="AO243" s="364"/>
      <c r="AP243" s="364"/>
      <c r="AQ243" s="364"/>
      <c r="AR243" s="364"/>
      <c r="AS243" s="364"/>
      <c r="AT243" s="364"/>
      <c r="AU243" s="364"/>
      <c r="AV243" s="364"/>
      <c r="AW243" s="364"/>
      <c r="AX243" s="364"/>
      <c r="AY243" s="364"/>
    </row>
    <row r="244" spans="41:51">
      <c r="AO244" s="364"/>
      <c r="AP244" s="364"/>
      <c r="AQ244" s="364"/>
      <c r="AR244" s="364"/>
      <c r="AS244" s="364"/>
      <c r="AT244" s="364"/>
      <c r="AU244" s="364"/>
      <c r="AV244" s="364"/>
      <c r="AW244" s="364"/>
      <c r="AX244" s="364"/>
      <c r="AY244" s="364"/>
    </row>
    <row r="245" spans="41:51">
      <c r="AO245" s="364"/>
      <c r="AP245" s="364"/>
      <c r="AQ245" s="364"/>
      <c r="AR245" s="364"/>
      <c r="AS245" s="364"/>
      <c r="AT245" s="364"/>
      <c r="AU245" s="364"/>
      <c r="AV245" s="364"/>
      <c r="AW245" s="364"/>
      <c r="AX245" s="364"/>
      <c r="AY245" s="364"/>
    </row>
    <row r="246" spans="41:51">
      <c r="AO246" s="364"/>
      <c r="AP246" s="364"/>
      <c r="AQ246" s="364"/>
      <c r="AR246" s="364"/>
      <c r="AS246" s="364"/>
      <c r="AT246" s="364"/>
      <c r="AU246" s="364"/>
      <c r="AV246" s="364"/>
      <c r="AW246" s="364"/>
      <c r="AX246" s="364"/>
      <c r="AY246" s="364"/>
    </row>
    <row r="247" spans="41:51">
      <c r="AO247" s="364"/>
      <c r="AP247" s="364"/>
      <c r="AQ247" s="364"/>
      <c r="AR247" s="364"/>
      <c r="AS247" s="364"/>
      <c r="AT247" s="364"/>
      <c r="AU247" s="364"/>
      <c r="AV247" s="364"/>
      <c r="AW247" s="364"/>
      <c r="AX247" s="364"/>
      <c r="AY247" s="364"/>
    </row>
    <row r="248" spans="41:51">
      <c r="AO248" s="364"/>
      <c r="AP248" s="364"/>
      <c r="AQ248" s="364"/>
      <c r="AR248" s="364"/>
      <c r="AS248" s="364"/>
      <c r="AT248" s="364"/>
      <c r="AU248" s="364"/>
      <c r="AV248" s="364"/>
      <c r="AW248" s="364"/>
      <c r="AX248" s="364"/>
      <c r="AY248" s="364"/>
    </row>
    <row r="249" spans="41:51">
      <c r="AO249" s="364"/>
      <c r="AP249" s="364"/>
      <c r="AQ249" s="364"/>
      <c r="AR249" s="364"/>
      <c r="AS249" s="364"/>
      <c r="AT249" s="364"/>
      <c r="AU249" s="364"/>
      <c r="AV249" s="364"/>
      <c r="AW249" s="364"/>
      <c r="AX249" s="364"/>
      <c r="AY249" s="364"/>
    </row>
    <row r="250" spans="41:51">
      <c r="AO250" s="364"/>
      <c r="AP250" s="364"/>
      <c r="AQ250" s="364"/>
      <c r="AR250" s="364"/>
      <c r="AS250" s="364"/>
      <c r="AT250" s="364"/>
      <c r="AU250" s="364"/>
      <c r="AV250" s="364"/>
      <c r="AW250" s="364"/>
      <c r="AX250" s="364"/>
      <c r="AY250" s="364"/>
    </row>
    <row r="251" spans="41:51">
      <c r="AO251" s="364"/>
      <c r="AP251" s="364"/>
      <c r="AQ251" s="364"/>
      <c r="AR251" s="364"/>
      <c r="AS251" s="364"/>
      <c r="AT251" s="364"/>
      <c r="AU251" s="364"/>
      <c r="AV251" s="364"/>
      <c r="AW251" s="364"/>
      <c r="AX251" s="364"/>
      <c r="AY251" s="364"/>
    </row>
    <row r="252" spans="41:51">
      <c r="AO252" s="364"/>
      <c r="AP252" s="364"/>
      <c r="AQ252" s="364"/>
      <c r="AR252" s="364"/>
      <c r="AS252" s="364"/>
      <c r="AT252" s="364"/>
      <c r="AU252" s="364"/>
      <c r="AV252" s="364"/>
      <c r="AW252" s="364"/>
      <c r="AX252" s="364"/>
      <c r="AY252" s="364"/>
    </row>
    <row r="253" spans="41:51">
      <c r="AO253" s="364"/>
      <c r="AP253" s="364"/>
      <c r="AQ253" s="364"/>
      <c r="AR253" s="364"/>
      <c r="AS253" s="364"/>
      <c r="AT253" s="364"/>
      <c r="AU253" s="364"/>
      <c r="AV253" s="364"/>
      <c r="AW253" s="364"/>
      <c r="AX253" s="364"/>
      <c r="AY253" s="364"/>
    </row>
    <row r="254" spans="41:51">
      <c r="AO254" s="364"/>
      <c r="AP254" s="364"/>
      <c r="AQ254" s="364"/>
      <c r="AR254" s="364"/>
      <c r="AS254" s="364"/>
      <c r="AT254" s="364"/>
      <c r="AU254" s="364"/>
      <c r="AV254" s="364"/>
      <c r="AW254" s="364"/>
      <c r="AX254" s="364"/>
      <c r="AY254" s="364"/>
    </row>
    <row r="255" spans="41:51">
      <c r="AO255" s="364"/>
      <c r="AP255" s="364"/>
      <c r="AQ255" s="364"/>
      <c r="AR255" s="364"/>
      <c r="AS255" s="364"/>
      <c r="AT255" s="364"/>
      <c r="AU255" s="364"/>
      <c r="AV255" s="364"/>
      <c r="AW255" s="364"/>
      <c r="AX255" s="364"/>
      <c r="AY255" s="364"/>
    </row>
    <row r="256" spans="41:51">
      <c r="AO256" s="364"/>
      <c r="AP256" s="364"/>
      <c r="AQ256" s="364"/>
      <c r="AR256" s="364"/>
      <c r="AS256" s="364"/>
      <c r="AT256" s="364"/>
      <c r="AU256" s="364"/>
      <c r="AV256" s="364"/>
      <c r="AW256" s="364"/>
      <c r="AX256" s="364"/>
      <c r="AY256" s="364"/>
    </row>
    <row r="257" spans="41:51">
      <c r="AO257" s="364"/>
      <c r="AP257" s="364"/>
      <c r="AQ257" s="364"/>
      <c r="AR257" s="364"/>
      <c r="AS257" s="364"/>
      <c r="AT257" s="364"/>
      <c r="AU257" s="364"/>
      <c r="AV257" s="364"/>
      <c r="AW257" s="364"/>
      <c r="AX257" s="364"/>
      <c r="AY257" s="364"/>
    </row>
    <row r="258" spans="41:51">
      <c r="AO258" s="364"/>
      <c r="AP258" s="364"/>
      <c r="AQ258" s="364"/>
      <c r="AR258" s="364"/>
      <c r="AS258" s="364"/>
      <c r="AT258" s="364"/>
      <c r="AU258" s="364"/>
      <c r="AV258" s="364"/>
      <c r="AW258" s="364"/>
      <c r="AX258" s="364"/>
      <c r="AY258" s="364"/>
    </row>
    <row r="259" spans="41:51">
      <c r="AO259" s="364"/>
      <c r="AP259" s="364"/>
      <c r="AQ259" s="364"/>
      <c r="AR259" s="364"/>
      <c r="AS259" s="364"/>
      <c r="AT259" s="364"/>
      <c r="AU259" s="364"/>
      <c r="AV259" s="364"/>
      <c r="AW259" s="364"/>
      <c r="AX259" s="364"/>
      <c r="AY259" s="364"/>
    </row>
    <row r="260" spans="41:51">
      <c r="AO260" s="364"/>
      <c r="AP260" s="364"/>
      <c r="AQ260" s="364"/>
      <c r="AR260" s="364"/>
      <c r="AS260" s="364"/>
      <c r="AT260" s="364"/>
      <c r="AU260" s="364"/>
      <c r="AV260" s="364"/>
      <c r="AW260" s="364"/>
      <c r="AX260" s="364"/>
      <c r="AY260" s="364"/>
    </row>
    <row r="261" spans="41:51">
      <c r="AO261" s="364"/>
      <c r="AP261" s="364"/>
      <c r="AQ261" s="364"/>
      <c r="AR261" s="364"/>
      <c r="AS261" s="364"/>
      <c r="AT261" s="364"/>
      <c r="AU261" s="364"/>
      <c r="AV261" s="364"/>
      <c r="AW261" s="364"/>
      <c r="AX261" s="364"/>
      <c r="AY261" s="364"/>
    </row>
    <row r="262" spans="41:51">
      <c r="AO262" s="364"/>
      <c r="AP262" s="364"/>
      <c r="AQ262" s="364"/>
      <c r="AR262" s="364"/>
      <c r="AS262" s="364"/>
      <c r="AT262" s="364"/>
      <c r="AU262" s="364"/>
      <c r="AV262" s="364"/>
      <c r="AW262" s="364"/>
      <c r="AX262" s="364"/>
      <c r="AY262" s="364"/>
    </row>
    <row r="263" spans="41:51">
      <c r="AO263" s="364"/>
      <c r="AP263" s="364"/>
      <c r="AQ263" s="364"/>
      <c r="AR263" s="364"/>
      <c r="AS263" s="364"/>
      <c r="AT263" s="364"/>
      <c r="AU263" s="364"/>
      <c r="AV263" s="364"/>
      <c r="AW263" s="364"/>
      <c r="AX263" s="364"/>
      <c r="AY263" s="364"/>
    </row>
    <row r="264" spans="41:51">
      <c r="AO264" s="364"/>
      <c r="AP264" s="364"/>
      <c r="AQ264" s="364"/>
      <c r="AR264" s="364"/>
      <c r="AS264" s="364"/>
      <c r="AT264" s="364"/>
      <c r="AU264" s="364"/>
      <c r="AV264" s="364"/>
      <c r="AW264" s="364"/>
      <c r="AX264" s="364"/>
      <c r="AY264" s="364"/>
    </row>
    <row r="265" spans="41:51">
      <c r="AO265" s="364"/>
      <c r="AP265" s="364"/>
      <c r="AQ265" s="364"/>
      <c r="AR265" s="364"/>
      <c r="AS265" s="364"/>
      <c r="AT265" s="364"/>
      <c r="AU265" s="364"/>
      <c r="AV265" s="364"/>
      <c r="AW265" s="364"/>
      <c r="AX265" s="364"/>
      <c r="AY265" s="364"/>
    </row>
    <row r="266" spans="41:51">
      <c r="AO266" s="364"/>
      <c r="AP266" s="364"/>
      <c r="AQ266" s="364"/>
      <c r="AR266" s="364"/>
      <c r="AS266" s="364"/>
      <c r="AT266" s="364"/>
      <c r="AU266" s="364"/>
      <c r="AV266" s="364"/>
      <c r="AW266" s="364"/>
      <c r="AX266" s="364"/>
      <c r="AY266" s="364"/>
    </row>
    <row r="267" spans="41:51">
      <c r="AO267" s="364"/>
      <c r="AP267" s="364"/>
      <c r="AQ267" s="364"/>
      <c r="AR267" s="364"/>
      <c r="AS267" s="364"/>
      <c r="AT267" s="364"/>
      <c r="AU267" s="364"/>
      <c r="AV267" s="364"/>
      <c r="AW267" s="364"/>
      <c r="AX267" s="364"/>
      <c r="AY267" s="364"/>
    </row>
    <row r="268" spans="41:51">
      <c r="AO268" s="364"/>
      <c r="AP268" s="364"/>
      <c r="AQ268" s="364"/>
      <c r="AR268" s="364"/>
      <c r="AS268" s="364"/>
      <c r="AT268" s="364"/>
      <c r="AU268" s="364"/>
      <c r="AV268" s="364"/>
      <c r="AW268" s="364"/>
      <c r="AX268" s="364"/>
      <c r="AY268" s="364"/>
    </row>
    <row r="269" spans="41:51">
      <c r="AO269" s="364"/>
      <c r="AP269" s="364"/>
      <c r="AQ269" s="364"/>
      <c r="AR269" s="364"/>
      <c r="AS269" s="364"/>
      <c r="AT269" s="364"/>
      <c r="AU269" s="364"/>
      <c r="AV269" s="364"/>
      <c r="AW269" s="364"/>
      <c r="AX269" s="364"/>
      <c r="AY269" s="364"/>
    </row>
    <row r="270" spans="41:51">
      <c r="AO270" s="364"/>
      <c r="AP270" s="364"/>
      <c r="AQ270" s="364"/>
      <c r="AR270" s="364"/>
      <c r="AS270" s="364"/>
      <c r="AT270" s="364"/>
      <c r="AU270" s="364"/>
      <c r="AV270" s="364"/>
      <c r="AW270" s="364"/>
      <c r="AX270" s="364"/>
      <c r="AY270" s="364"/>
    </row>
    <row r="271" spans="41:51">
      <c r="AO271" s="364"/>
      <c r="AP271" s="364"/>
      <c r="AQ271" s="364"/>
      <c r="AR271" s="364"/>
      <c r="AS271" s="364"/>
      <c r="AT271" s="364"/>
      <c r="AU271" s="364"/>
      <c r="AV271" s="364"/>
      <c r="AW271" s="364"/>
      <c r="AX271" s="364"/>
      <c r="AY271" s="364"/>
    </row>
    <row r="272" spans="41:51">
      <c r="AO272" s="364"/>
      <c r="AP272" s="364"/>
      <c r="AQ272" s="364"/>
      <c r="AR272" s="364"/>
      <c r="AS272" s="364"/>
      <c r="AT272" s="364"/>
      <c r="AU272" s="364"/>
      <c r="AV272" s="364"/>
      <c r="AW272" s="364"/>
      <c r="AX272" s="364"/>
      <c r="AY272" s="364"/>
    </row>
    <row r="273" spans="41:51">
      <c r="AO273" s="364"/>
      <c r="AP273" s="364"/>
      <c r="AQ273" s="364"/>
      <c r="AR273" s="364"/>
      <c r="AS273" s="364"/>
      <c r="AT273" s="364"/>
      <c r="AU273" s="364"/>
      <c r="AV273" s="364"/>
      <c r="AW273" s="364"/>
      <c r="AX273" s="364"/>
      <c r="AY273" s="364"/>
    </row>
    <row r="274" spans="41:51">
      <c r="AO274" s="364"/>
      <c r="AP274" s="364"/>
      <c r="AQ274" s="364"/>
      <c r="AR274" s="364"/>
      <c r="AS274" s="364"/>
      <c r="AT274" s="364"/>
      <c r="AU274" s="364"/>
      <c r="AV274" s="364"/>
      <c r="AW274" s="364"/>
      <c r="AX274" s="364"/>
      <c r="AY274" s="364"/>
    </row>
    <row r="275" spans="41:51">
      <c r="AO275" s="364"/>
      <c r="AP275" s="364"/>
      <c r="AQ275" s="364"/>
      <c r="AR275" s="364"/>
      <c r="AS275" s="364"/>
      <c r="AT275" s="364"/>
      <c r="AU275" s="364"/>
      <c r="AV275" s="364"/>
      <c r="AW275" s="364"/>
      <c r="AX275" s="364"/>
      <c r="AY275" s="364"/>
    </row>
    <row r="276" spans="41:51">
      <c r="AO276" s="364"/>
      <c r="AP276" s="364"/>
      <c r="AQ276" s="364"/>
      <c r="AR276" s="364"/>
      <c r="AS276" s="364"/>
      <c r="AT276" s="364"/>
      <c r="AU276" s="364"/>
      <c r="AV276" s="364"/>
      <c r="AW276" s="364"/>
      <c r="AX276" s="364"/>
      <c r="AY276" s="364"/>
    </row>
    <row r="277" spans="41:51">
      <c r="AO277" s="364"/>
      <c r="AP277" s="364"/>
      <c r="AQ277" s="364"/>
      <c r="AR277" s="364"/>
      <c r="AS277" s="364"/>
      <c r="AT277" s="364"/>
      <c r="AU277" s="364"/>
      <c r="AV277" s="364"/>
      <c r="AW277" s="364"/>
      <c r="AX277" s="364"/>
      <c r="AY277" s="364"/>
    </row>
    <row r="278" spans="41:51">
      <c r="AO278" s="364"/>
      <c r="AP278" s="364"/>
      <c r="AQ278" s="364"/>
      <c r="AR278" s="364"/>
      <c r="AS278" s="364"/>
      <c r="AT278" s="364"/>
      <c r="AU278" s="364"/>
      <c r="AV278" s="364"/>
      <c r="AW278" s="364"/>
      <c r="AX278" s="364"/>
      <c r="AY278" s="364"/>
    </row>
    <row r="279" spans="41:51">
      <c r="AO279" s="364"/>
      <c r="AP279" s="364"/>
      <c r="AQ279" s="364"/>
      <c r="AR279" s="364"/>
      <c r="AS279" s="364"/>
      <c r="AT279" s="364"/>
      <c r="AU279" s="364"/>
      <c r="AV279" s="364"/>
      <c r="AW279" s="364"/>
      <c r="AX279" s="364"/>
      <c r="AY279" s="364"/>
    </row>
    <row r="280" spans="41:51">
      <c r="AO280" s="364"/>
      <c r="AP280" s="364"/>
      <c r="AQ280" s="364"/>
      <c r="AR280" s="364"/>
      <c r="AS280" s="364"/>
      <c r="AT280" s="364"/>
      <c r="AU280" s="364"/>
      <c r="AV280" s="364"/>
      <c r="AW280" s="364"/>
      <c r="AX280" s="364"/>
      <c r="AY280" s="364"/>
    </row>
    <row r="281" spans="41:51">
      <c r="AO281" s="364"/>
      <c r="AP281" s="364"/>
      <c r="AQ281" s="364"/>
      <c r="AR281" s="364"/>
      <c r="AS281" s="364"/>
      <c r="AT281" s="364"/>
      <c r="AU281" s="364"/>
      <c r="AV281" s="364"/>
      <c r="AW281" s="364"/>
      <c r="AX281" s="364"/>
      <c r="AY281" s="364"/>
    </row>
    <row r="282" spans="41:51">
      <c r="AO282" s="364"/>
      <c r="AP282" s="364"/>
      <c r="AQ282" s="364"/>
      <c r="AR282" s="364"/>
      <c r="AS282" s="364"/>
      <c r="AT282" s="364"/>
      <c r="AU282" s="364"/>
      <c r="AV282" s="364"/>
      <c r="AW282" s="364"/>
      <c r="AX282" s="364"/>
      <c r="AY282" s="364"/>
    </row>
    <row r="283" spans="41:51">
      <c r="AO283" s="364"/>
      <c r="AP283" s="364"/>
      <c r="AQ283" s="364"/>
      <c r="AR283" s="364"/>
      <c r="AS283" s="364"/>
      <c r="AT283" s="364"/>
      <c r="AU283" s="364"/>
      <c r="AV283" s="364"/>
      <c r="AW283" s="364"/>
      <c r="AX283" s="364"/>
      <c r="AY283" s="364"/>
    </row>
    <row r="284" spans="41:51">
      <c r="AO284" s="364"/>
      <c r="AP284" s="364"/>
      <c r="AQ284" s="364"/>
      <c r="AR284" s="364"/>
      <c r="AS284" s="364"/>
      <c r="AT284" s="364"/>
      <c r="AU284" s="364"/>
      <c r="AV284" s="364"/>
      <c r="AW284" s="364"/>
      <c r="AX284" s="364"/>
      <c r="AY284" s="364"/>
    </row>
    <row r="285" spans="41:51">
      <c r="AO285" s="364"/>
      <c r="AP285" s="364"/>
      <c r="AQ285" s="364"/>
      <c r="AR285" s="364"/>
      <c r="AS285" s="364"/>
      <c r="AT285" s="364"/>
      <c r="AU285" s="364"/>
      <c r="AV285" s="364"/>
      <c r="AW285" s="364"/>
      <c r="AX285" s="364"/>
      <c r="AY285" s="364"/>
    </row>
    <row r="286" spans="41:51">
      <c r="AO286" s="364"/>
      <c r="AP286" s="364"/>
      <c r="AQ286" s="364"/>
      <c r="AR286" s="364"/>
      <c r="AS286" s="364"/>
      <c r="AT286" s="364"/>
      <c r="AU286" s="364"/>
      <c r="AV286" s="364"/>
      <c r="AW286" s="364"/>
      <c r="AX286" s="364"/>
      <c r="AY286" s="364"/>
    </row>
    <row r="287" spans="41:51">
      <c r="AO287" s="364"/>
      <c r="AP287" s="364"/>
      <c r="AQ287" s="364"/>
      <c r="AR287" s="364"/>
      <c r="AS287" s="364"/>
      <c r="AT287" s="364"/>
      <c r="AU287" s="364"/>
      <c r="AV287" s="364"/>
      <c r="AW287" s="364"/>
      <c r="AX287" s="364"/>
      <c r="AY287" s="364"/>
    </row>
    <row r="288" spans="41:51">
      <c r="AO288" s="364"/>
      <c r="AP288" s="364"/>
      <c r="AQ288" s="364"/>
      <c r="AR288" s="364"/>
      <c r="AS288" s="364"/>
      <c r="AT288" s="364"/>
      <c r="AU288" s="364"/>
      <c r="AV288" s="364"/>
      <c r="AW288" s="364"/>
      <c r="AX288" s="364"/>
      <c r="AY288" s="364"/>
    </row>
    <row r="289" spans="41:51">
      <c r="AO289" s="364"/>
      <c r="AP289" s="364"/>
      <c r="AQ289" s="364"/>
      <c r="AR289" s="364"/>
      <c r="AS289" s="364"/>
      <c r="AT289" s="364"/>
      <c r="AU289" s="364"/>
      <c r="AV289" s="364"/>
      <c r="AW289" s="364"/>
      <c r="AX289" s="364"/>
      <c r="AY289" s="364"/>
    </row>
    <row r="290" spans="41:51">
      <c r="AO290" s="364"/>
      <c r="AP290" s="364"/>
      <c r="AQ290" s="364"/>
      <c r="AR290" s="364"/>
      <c r="AS290" s="364"/>
      <c r="AT290" s="364"/>
      <c r="AU290" s="364"/>
      <c r="AV290" s="364"/>
      <c r="AW290" s="364"/>
      <c r="AX290" s="364"/>
      <c r="AY290" s="364"/>
    </row>
    <row r="291" spans="41:51">
      <c r="AO291" s="364"/>
      <c r="AP291" s="364"/>
      <c r="AQ291" s="364"/>
      <c r="AR291" s="364"/>
      <c r="AS291" s="364"/>
      <c r="AT291" s="364"/>
      <c r="AU291" s="364"/>
      <c r="AV291" s="364"/>
      <c r="AW291" s="364"/>
      <c r="AX291" s="364"/>
      <c r="AY291" s="364"/>
    </row>
    <row r="292" spans="41:51">
      <c r="AO292" s="364"/>
      <c r="AP292" s="364"/>
      <c r="AQ292" s="364"/>
      <c r="AR292" s="364"/>
      <c r="AS292" s="364"/>
      <c r="AT292" s="364"/>
      <c r="AU292" s="364"/>
      <c r="AV292" s="364"/>
      <c r="AW292" s="364"/>
      <c r="AX292" s="364"/>
      <c r="AY292" s="364"/>
    </row>
    <row r="293" spans="41:51">
      <c r="AO293" s="364"/>
      <c r="AP293" s="364"/>
      <c r="AQ293" s="364"/>
      <c r="AR293" s="364"/>
      <c r="AS293" s="364"/>
      <c r="AT293" s="364"/>
      <c r="AU293" s="364"/>
      <c r="AV293" s="364"/>
      <c r="AW293" s="364"/>
      <c r="AX293" s="364"/>
      <c r="AY293" s="364"/>
    </row>
    <row r="294" spans="41:51">
      <c r="AO294" s="364"/>
      <c r="AP294" s="364"/>
      <c r="AQ294" s="364"/>
      <c r="AR294" s="364"/>
      <c r="AS294" s="364"/>
      <c r="AT294" s="364"/>
      <c r="AU294" s="364"/>
      <c r="AV294" s="364"/>
      <c r="AW294" s="364"/>
      <c r="AX294" s="364"/>
      <c r="AY294" s="364"/>
    </row>
    <row r="295" spans="41:51">
      <c r="AO295" s="364"/>
      <c r="AP295" s="364"/>
      <c r="AQ295" s="364"/>
      <c r="AR295" s="364"/>
      <c r="AS295" s="364"/>
      <c r="AT295" s="364"/>
      <c r="AU295" s="364"/>
      <c r="AV295" s="364"/>
      <c r="AW295" s="364"/>
      <c r="AX295" s="364"/>
      <c r="AY295" s="364"/>
    </row>
    <row r="296" spans="41:51">
      <c r="AO296" s="364"/>
      <c r="AP296" s="364"/>
      <c r="AQ296" s="364"/>
      <c r="AR296" s="364"/>
      <c r="AS296" s="364"/>
      <c r="AT296" s="364"/>
      <c r="AU296" s="364"/>
      <c r="AV296" s="364"/>
      <c r="AW296" s="364"/>
      <c r="AX296" s="364"/>
      <c r="AY296" s="364"/>
    </row>
    <row r="297" spans="41:51">
      <c r="AO297" s="364"/>
      <c r="AP297" s="364"/>
      <c r="AQ297" s="364"/>
      <c r="AR297" s="364"/>
      <c r="AS297" s="364"/>
      <c r="AT297" s="364"/>
      <c r="AU297" s="364"/>
      <c r="AV297" s="364"/>
      <c r="AW297" s="364"/>
      <c r="AX297" s="364"/>
      <c r="AY297" s="364"/>
    </row>
    <row r="298" spans="41:51">
      <c r="AO298" s="364"/>
      <c r="AP298" s="364"/>
      <c r="AQ298" s="364"/>
      <c r="AR298" s="364"/>
      <c r="AS298" s="364"/>
      <c r="AT298" s="364"/>
      <c r="AU298" s="364"/>
      <c r="AV298" s="364"/>
      <c r="AW298" s="364"/>
      <c r="AX298" s="364"/>
      <c r="AY298" s="364"/>
    </row>
    <row r="299" spans="41:51">
      <c r="AO299" s="364"/>
      <c r="AP299" s="364"/>
      <c r="AQ299" s="364"/>
      <c r="AR299" s="364"/>
      <c r="AS299" s="364"/>
      <c r="AT299" s="364"/>
      <c r="AU299" s="364"/>
      <c r="AV299" s="364"/>
      <c r="AW299" s="364"/>
      <c r="AX299" s="364"/>
      <c r="AY299" s="364"/>
    </row>
    <row r="300" spans="41:51">
      <c r="AO300" s="364"/>
      <c r="AP300" s="364"/>
      <c r="AQ300" s="364"/>
      <c r="AR300" s="364"/>
      <c r="AS300" s="364"/>
      <c r="AT300" s="364"/>
      <c r="AU300" s="364"/>
      <c r="AV300" s="364"/>
      <c r="AW300" s="364"/>
      <c r="AX300" s="364"/>
      <c r="AY300" s="364"/>
    </row>
    <row r="301" spans="41:51">
      <c r="AO301" s="364"/>
      <c r="AP301" s="364"/>
      <c r="AQ301" s="364"/>
      <c r="AR301" s="364"/>
      <c r="AS301" s="364"/>
      <c r="AT301" s="364"/>
      <c r="AU301" s="364"/>
      <c r="AV301" s="364"/>
      <c r="AW301" s="364"/>
      <c r="AX301" s="364"/>
      <c r="AY301" s="364"/>
    </row>
    <row r="302" spans="41:51">
      <c r="AO302" s="364"/>
      <c r="AP302" s="364"/>
      <c r="AQ302" s="364"/>
      <c r="AR302" s="364"/>
      <c r="AS302" s="364"/>
      <c r="AT302" s="364"/>
      <c r="AU302" s="364"/>
      <c r="AV302" s="364"/>
      <c r="AW302" s="364"/>
      <c r="AX302" s="364"/>
      <c r="AY302" s="364"/>
    </row>
    <row r="303" spans="41:51">
      <c r="AO303" s="364"/>
      <c r="AP303" s="364"/>
      <c r="AQ303" s="364"/>
      <c r="AR303" s="364"/>
      <c r="AS303" s="364"/>
      <c r="AT303" s="364"/>
      <c r="AU303" s="364"/>
      <c r="AV303" s="364"/>
      <c r="AW303" s="364"/>
      <c r="AX303" s="364"/>
      <c r="AY303" s="364"/>
    </row>
    <row r="304" spans="41:51">
      <c r="AO304" s="364"/>
      <c r="AP304" s="364"/>
      <c r="AQ304" s="364"/>
      <c r="AR304" s="364"/>
      <c r="AS304" s="364"/>
      <c r="AT304" s="364"/>
      <c r="AU304" s="364"/>
      <c r="AV304" s="364"/>
      <c r="AW304" s="364"/>
      <c r="AX304" s="364"/>
      <c r="AY304" s="364"/>
    </row>
    <row r="305" spans="41:51">
      <c r="AO305" s="364"/>
      <c r="AP305" s="364"/>
      <c r="AQ305" s="364"/>
      <c r="AR305" s="364"/>
      <c r="AS305" s="364"/>
      <c r="AT305" s="364"/>
      <c r="AU305" s="364"/>
      <c r="AV305" s="364"/>
      <c r="AW305" s="364"/>
      <c r="AX305" s="364"/>
      <c r="AY305" s="364"/>
    </row>
    <row r="306" spans="41:51">
      <c r="AO306" s="364"/>
      <c r="AP306" s="364"/>
      <c r="AQ306" s="364"/>
      <c r="AR306" s="364"/>
      <c r="AS306" s="364"/>
      <c r="AT306" s="364"/>
      <c r="AU306" s="364"/>
      <c r="AV306" s="364"/>
      <c r="AW306" s="364"/>
      <c r="AX306" s="364"/>
      <c r="AY306" s="364"/>
    </row>
    <row r="307" spans="41:51">
      <c r="AO307" s="364"/>
      <c r="AP307" s="364"/>
      <c r="AQ307" s="364"/>
      <c r="AR307" s="364"/>
      <c r="AS307" s="364"/>
      <c r="AT307" s="364"/>
      <c r="AU307" s="364"/>
      <c r="AV307" s="364"/>
      <c r="AW307" s="364"/>
      <c r="AX307" s="364"/>
      <c r="AY307" s="364"/>
    </row>
    <row r="308" spans="41:51">
      <c r="AO308" s="364"/>
      <c r="AP308" s="364"/>
      <c r="AQ308" s="364"/>
      <c r="AR308" s="364"/>
      <c r="AS308" s="364"/>
      <c r="AT308" s="364"/>
      <c r="AU308" s="364"/>
      <c r="AV308" s="364"/>
      <c r="AW308" s="364"/>
      <c r="AX308" s="364"/>
      <c r="AY308" s="364"/>
    </row>
    <row r="309" spans="41:51">
      <c r="AO309" s="364"/>
      <c r="AP309" s="364"/>
      <c r="AQ309" s="364"/>
      <c r="AR309" s="364"/>
      <c r="AS309" s="364"/>
      <c r="AT309" s="364"/>
      <c r="AU309" s="364"/>
      <c r="AV309" s="364"/>
      <c r="AW309" s="364"/>
      <c r="AX309" s="364"/>
      <c r="AY309" s="364"/>
    </row>
    <row r="310" spans="41:51">
      <c r="AO310" s="364"/>
      <c r="AP310" s="364"/>
      <c r="AQ310" s="364"/>
      <c r="AR310" s="364"/>
      <c r="AS310" s="364"/>
      <c r="AT310" s="364"/>
      <c r="AU310" s="364"/>
      <c r="AV310" s="364"/>
      <c r="AW310" s="364"/>
      <c r="AX310" s="364"/>
      <c r="AY310" s="364"/>
    </row>
    <row r="311" spans="41:51">
      <c r="AO311" s="364"/>
      <c r="AP311" s="364"/>
      <c r="AQ311" s="364"/>
      <c r="AR311" s="364"/>
      <c r="AS311" s="364"/>
      <c r="AT311" s="364"/>
      <c r="AU311" s="364"/>
      <c r="AV311" s="364"/>
      <c r="AW311" s="364"/>
      <c r="AX311" s="364"/>
      <c r="AY311" s="364"/>
    </row>
    <row r="312" spans="41:51">
      <c r="AO312" s="364"/>
      <c r="AP312" s="364"/>
      <c r="AQ312" s="364"/>
      <c r="AR312" s="364"/>
      <c r="AS312" s="364"/>
      <c r="AT312" s="364"/>
      <c r="AU312" s="364"/>
      <c r="AV312" s="364"/>
      <c r="AW312" s="364"/>
      <c r="AX312" s="364"/>
      <c r="AY312" s="364"/>
    </row>
    <row r="313" spans="41:51">
      <c r="AO313" s="364"/>
      <c r="AP313" s="364"/>
      <c r="AQ313" s="364"/>
      <c r="AR313" s="364"/>
      <c r="AS313" s="364"/>
      <c r="AT313" s="364"/>
      <c r="AU313" s="364"/>
      <c r="AV313" s="364"/>
      <c r="AW313" s="364"/>
      <c r="AX313" s="364"/>
      <c r="AY313" s="364"/>
    </row>
    <row r="314" spans="41:51">
      <c r="AO314" s="364"/>
      <c r="AP314" s="364"/>
      <c r="AQ314" s="364"/>
      <c r="AR314" s="364"/>
      <c r="AS314" s="364"/>
      <c r="AT314" s="364"/>
      <c r="AU314" s="364"/>
      <c r="AV314" s="364"/>
      <c r="AW314" s="364"/>
      <c r="AX314" s="364"/>
      <c r="AY314" s="364"/>
    </row>
    <row r="315" spans="41:51">
      <c r="AO315" s="364"/>
      <c r="AP315" s="364"/>
      <c r="AQ315" s="364"/>
      <c r="AR315" s="364"/>
      <c r="AS315" s="364"/>
      <c r="AT315" s="364"/>
      <c r="AU315" s="364"/>
      <c r="AV315" s="364"/>
      <c r="AW315" s="364"/>
      <c r="AX315" s="364"/>
      <c r="AY315" s="364"/>
    </row>
    <row r="316" spans="41:51">
      <c r="AO316" s="364"/>
      <c r="AP316" s="364"/>
      <c r="AQ316" s="364"/>
      <c r="AR316" s="364"/>
      <c r="AS316" s="364"/>
      <c r="AT316" s="364"/>
      <c r="AU316" s="364"/>
      <c r="AV316" s="364"/>
      <c r="AW316" s="364"/>
      <c r="AX316" s="364"/>
      <c r="AY316" s="364"/>
    </row>
    <row r="317" spans="41:51">
      <c r="AO317" s="364"/>
      <c r="AP317" s="364"/>
      <c r="AQ317" s="364"/>
      <c r="AR317" s="364"/>
      <c r="AS317" s="364"/>
      <c r="AT317" s="364"/>
      <c r="AU317" s="364"/>
      <c r="AV317" s="364"/>
      <c r="AW317" s="364"/>
      <c r="AX317" s="364"/>
      <c r="AY317" s="364"/>
    </row>
    <row r="318" spans="41:51">
      <c r="AO318" s="364"/>
      <c r="AP318" s="364"/>
      <c r="AQ318" s="364"/>
      <c r="AR318" s="364"/>
      <c r="AS318" s="364"/>
      <c r="AT318" s="364"/>
      <c r="AU318" s="364"/>
      <c r="AV318" s="364"/>
      <c r="AW318" s="364"/>
      <c r="AX318" s="364"/>
      <c r="AY318" s="364"/>
    </row>
    <row r="319" spans="41:51">
      <c r="AO319" s="364"/>
      <c r="AP319" s="364"/>
      <c r="AQ319" s="364"/>
      <c r="AR319" s="364"/>
      <c r="AS319" s="364"/>
      <c r="AT319" s="364"/>
      <c r="AU319" s="364"/>
      <c r="AV319" s="364"/>
      <c r="AW319" s="364"/>
      <c r="AX319" s="364"/>
      <c r="AY319" s="364"/>
    </row>
    <row r="320" spans="41:51">
      <c r="AO320" s="364"/>
      <c r="AP320" s="364"/>
      <c r="AQ320" s="364"/>
      <c r="AR320" s="364"/>
      <c r="AS320" s="364"/>
      <c r="AT320" s="364"/>
      <c r="AU320" s="364"/>
      <c r="AV320" s="364"/>
      <c r="AW320" s="364"/>
      <c r="AX320" s="364"/>
      <c r="AY320" s="364"/>
    </row>
    <row r="321" spans="41:51">
      <c r="AO321" s="364"/>
      <c r="AP321" s="364"/>
      <c r="AQ321" s="364"/>
      <c r="AR321" s="364"/>
      <c r="AS321" s="364"/>
      <c r="AT321" s="364"/>
      <c r="AU321" s="364"/>
      <c r="AV321" s="364"/>
      <c r="AW321" s="364"/>
      <c r="AX321" s="364"/>
      <c r="AY321" s="364"/>
    </row>
    <row r="322" spans="41:51">
      <c r="AO322" s="364"/>
      <c r="AP322" s="364"/>
      <c r="AQ322" s="364"/>
      <c r="AR322" s="364"/>
      <c r="AS322" s="364"/>
      <c r="AT322" s="364"/>
      <c r="AU322" s="364"/>
      <c r="AV322" s="364"/>
      <c r="AW322" s="364"/>
      <c r="AX322" s="364"/>
      <c r="AY322" s="364"/>
    </row>
    <row r="323" spans="41:51">
      <c r="AO323" s="364"/>
      <c r="AP323" s="364"/>
      <c r="AQ323" s="364"/>
      <c r="AR323" s="364"/>
      <c r="AS323" s="364"/>
      <c r="AT323" s="364"/>
      <c r="AU323" s="364"/>
      <c r="AV323" s="364"/>
      <c r="AW323" s="364"/>
      <c r="AX323" s="364"/>
      <c r="AY323" s="364"/>
    </row>
    <row r="324" spans="41:51">
      <c r="AO324" s="364"/>
      <c r="AP324" s="364"/>
      <c r="AQ324" s="364"/>
      <c r="AR324" s="364"/>
      <c r="AS324" s="364"/>
      <c r="AT324" s="364"/>
      <c r="AU324" s="364"/>
      <c r="AV324" s="364"/>
      <c r="AW324" s="364"/>
      <c r="AX324" s="364"/>
      <c r="AY324" s="364"/>
    </row>
    <row r="325" spans="41:51">
      <c r="AO325" s="364"/>
      <c r="AP325" s="364"/>
      <c r="AQ325" s="364"/>
      <c r="AR325" s="364"/>
      <c r="AS325" s="364"/>
      <c r="AT325" s="364"/>
      <c r="AU325" s="364"/>
      <c r="AV325" s="364"/>
      <c r="AW325" s="364"/>
      <c r="AX325" s="364"/>
      <c r="AY325" s="364"/>
    </row>
    <row r="326" spans="41:51">
      <c r="AO326" s="364"/>
      <c r="AP326" s="364"/>
      <c r="AQ326" s="364"/>
      <c r="AR326" s="364"/>
      <c r="AS326" s="364"/>
      <c r="AT326" s="364"/>
      <c r="AU326" s="364"/>
      <c r="AV326" s="364"/>
      <c r="AW326" s="364"/>
      <c r="AX326" s="364"/>
      <c r="AY326" s="364"/>
    </row>
    <row r="327" spans="41:51">
      <c r="AO327" s="364"/>
      <c r="AP327" s="364"/>
      <c r="AQ327" s="364"/>
      <c r="AR327" s="364"/>
      <c r="AS327" s="364"/>
      <c r="AT327" s="364"/>
      <c r="AU327" s="364"/>
      <c r="AV327" s="364"/>
      <c r="AW327" s="364"/>
      <c r="AX327" s="364"/>
      <c r="AY327" s="364"/>
    </row>
    <row r="328" spans="41:51">
      <c r="AO328" s="364"/>
      <c r="AP328" s="364"/>
      <c r="AQ328" s="364"/>
      <c r="AR328" s="364"/>
      <c r="AS328" s="364"/>
      <c r="AT328" s="364"/>
      <c r="AU328" s="364"/>
      <c r="AV328" s="364"/>
      <c r="AW328" s="364"/>
      <c r="AX328" s="364"/>
      <c r="AY328" s="364"/>
    </row>
    <row r="329" spans="41:51">
      <c r="AO329" s="364"/>
      <c r="AP329" s="364"/>
      <c r="AQ329" s="364"/>
      <c r="AR329" s="364"/>
      <c r="AS329" s="364"/>
      <c r="AT329" s="364"/>
      <c r="AU329" s="364"/>
      <c r="AV329" s="364"/>
      <c r="AW329" s="364"/>
      <c r="AX329" s="364"/>
      <c r="AY329" s="364"/>
    </row>
    <row r="330" spans="41:51">
      <c r="AO330" s="364"/>
      <c r="AP330" s="364"/>
      <c r="AQ330" s="364"/>
      <c r="AR330" s="364"/>
      <c r="AS330" s="364"/>
      <c r="AT330" s="364"/>
      <c r="AU330" s="364"/>
      <c r="AV330" s="364"/>
      <c r="AW330" s="364"/>
      <c r="AX330" s="364"/>
      <c r="AY330" s="364"/>
    </row>
    <row r="331" spans="41:51">
      <c r="AO331" s="364"/>
      <c r="AP331" s="364"/>
      <c r="AQ331" s="364"/>
      <c r="AR331" s="364"/>
      <c r="AS331" s="364"/>
      <c r="AT331" s="364"/>
      <c r="AU331" s="364"/>
      <c r="AV331" s="364"/>
      <c r="AW331" s="364"/>
      <c r="AX331" s="364"/>
      <c r="AY331" s="364"/>
    </row>
    <row r="332" spans="41:51">
      <c r="AO332" s="364"/>
      <c r="AP332" s="364"/>
      <c r="AQ332" s="364"/>
      <c r="AR332" s="364"/>
      <c r="AS332" s="364"/>
      <c r="AT332" s="364"/>
      <c r="AU332" s="364"/>
      <c r="AV332" s="364"/>
      <c r="AW332" s="364"/>
      <c r="AX332" s="364"/>
      <c r="AY332" s="364"/>
    </row>
    <row r="333" spans="41:51">
      <c r="AO333" s="364"/>
      <c r="AP333" s="364"/>
      <c r="AQ333" s="364"/>
      <c r="AR333" s="364"/>
      <c r="AS333" s="364"/>
      <c r="AT333" s="364"/>
      <c r="AU333" s="364"/>
      <c r="AV333" s="364"/>
      <c r="AW333" s="364"/>
      <c r="AX333" s="364"/>
      <c r="AY333" s="364"/>
    </row>
    <row r="334" spans="41:51">
      <c r="AO334" s="364"/>
      <c r="AP334" s="364"/>
      <c r="AQ334" s="364"/>
      <c r="AR334" s="364"/>
      <c r="AS334" s="364"/>
      <c r="AT334" s="364"/>
      <c r="AU334" s="364"/>
      <c r="AV334" s="364"/>
      <c r="AW334" s="364"/>
      <c r="AX334" s="364"/>
      <c r="AY334" s="364"/>
    </row>
    <row r="335" spans="41:51">
      <c r="AO335" s="364"/>
      <c r="AP335" s="364"/>
      <c r="AQ335" s="364"/>
      <c r="AR335" s="364"/>
      <c r="AS335" s="364"/>
      <c r="AT335" s="364"/>
      <c r="AU335" s="364"/>
      <c r="AV335" s="364"/>
      <c r="AW335" s="364"/>
      <c r="AX335" s="364"/>
      <c r="AY335" s="364"/>
    </row>
    <row r="336" spans="41:51">
      <c r="AO336" s="364"/>
      <c r="AP336" s="364"/>
      <c r="AQ336" s="364"/>
      <c r="AR336" s="364"/>
      <c r="AS336" s="364"/>
      <c r="AT336" s="364"/>
      <c r="AU336" s="364"/>
      <c r="AV336" s="364"/>
      <c r="AW336" s="364"/>
      <c r="AX336" s="364"/>
      <c r="AY336" s="364"/>
    </row>
    <row r="337" spans="41:51">
      <c r="AO337" s="364"/>
      <c r="AP337" s="364"/>
      <c r="AQ337" s="364"/>
      <c r="AR337" s="364"/>
      <c r="AS337" s="364"/>
      <c r="AT337" s="364"/>
      <c r="AU337" s="364"/>
      <c r="AV337" s="364"/>
      <c r="AW337" s="364"/>
      <c r="AX337" s="364"/>
      <c r="AY337" s="364"/>
    </row>
    <row r="338" spans="41:51">
      <c r="AO338" s="364"/>
      <c r="AP338" s="364"/>
      <c r="AQ338" s="364"/>
      <c r="AR338" s="364"/>
      <c r="AS338" s="364"/>
      <c r="AT338" s="364"/>
      <c r="AU338" s="364"/>
      <c r="AV338" s="364"/>
      <c r="AW338" s="364"/>
      <c r="AX338" s="364"/>
      <c r="AY338" s="364"/>
    </row>
    <row r="339" spans="41:51">
      <c r="AO339" s="364"/>
      <c r="AP339" s="364"/>
      <c r="AQ339" s="364"/>
      <c r="AR339" s="364"/>
      <c r="AS339" s="364"/>
      <c r="AT339" s="364"/>
      <c r="AU339" s="364"/>
      <c r="AV339" s="364"/>
      <c r="AW339" s="364"/>
      <c r="AX339" s="364"/>
      <c r="AY339" s="364"/>
    </row>
    <row r="340" spans="41:51">
      <c r="AO340" s="364"/>
      <c r="AP340" s="364"/>
      <c r="AQ340" s="364"/>
      <c r="AR340" s="364"/>
      <c r="AS340" s="364"/>
      <c r="AT340" s="364"/>
      <c r="AU340" s="364"/>
      <c r="AV340" s="364"/>
      <c r="AW340" s="364"/>
      <c r="AX340" s="364"/>
      <c r="AY340" s="364"/>
    </row>
    <row r="341" spans="41:51">
      <c r="AO341" s="364"/>
      <c r="AP341" s="364"/>
      <c r="AQ341" s="364"/>
      <c r="AR341" s="364"/>
      <c r="AS341" s="364"/>
      <c r="AT341" s="364"/>
      <c r="AU341" s="364"/>
      <c r="AV341" s="364"/>
      <c r="AW341" s="364"/>
      <c r="AX341" s="364"/>
      <c r="AY341" s="364"/>
    </row>
  </sheetData>
  <mergeCells count="144">
    <mergeCell ref="C46:T46"/>
    <mergeCell ref="C47:F47"/>
    <mergeCell ref="G47:H47"/>
    <mergeCell ref="N47:O47"/>
    <mergeCell ref="P47:T47"/>
    <mergeCell ref="I47:M47"/>
    <mergeCell ref="C75:G75"/>
    <mergeCell ref="C76:G76"/>
    <mergeCell ref="AJ51:AN51"/>
    <mergeCell ref="W52:X52"/>
    <mergeCell ref="Y52:Z52"/>
    <mergeCell ref="AA52:AB52"/>
    <mergeCell ref="AC52:AG52"/>
    <mergeCell ref="AH52:AI52"/>
    <mergeCell ref="AJ52:AN52"/>
    <mergeCell ref="C65:D72"/>
    <mergeCell ref="AC50:AG50"/>
    <mergeCell ref="AH50:AI50"/>
    <mergeCell ref="AJ50:AN50"/>
    <mergeCell ref="W51:X51"/>
    <mergeCell ref="Y51:Z51"/>
    <mergeCell ref="AA51:AB51"/>
    <mergeCell ref="AC51:AG51"/>
    <mergeCell ref="AH51:AI51"/>
    <mergeCell ref="C54:F54"/>
    <mergeCell ref="G54:H54"/>
    <mergeCell ref="I54:M54"/>
    <mergeCell ref="N54:O54"/>
    <mergeCell ref="P53:T53"/>
    <mergeCell ref="AA50:AB50"/>
    <mergeCell ref="P54:T54"/>
    <mergeCell ref="AA48:AB48"/>
    <mergeCell ref="C53:F53"/>
    <mergeCell ref="G53:H53"/>
    <mergeCell ref="I53:M53"/>
    <mergeCell ref="N53:O53"/>
    <mergeCell ref="W49:X49"/>
    <mergeCell ref="Y49:Z49"/>
    <mergeCell ref="AA49:AB49"/>
    <mergeCell ref="W50:X50"/>
    <mergeCell ref="Y50:Z50"/>
    <mergeCell ref="C52:T52"/>
    <mergeCell ref="W47:AN47"/>
    <mergeCell ref="AC48:AG48"/>
    <mergeCell ref="AH48:AI48"/>
    <mergeCell ref="AJ48:AN48"/>
    <mergeCell ref="AC49:AG49"/>
    <mergeCell ref="AH49:AI49"/>
    <mergeCell ref="AJ49:AN49"/>
    <mergeCell ref="W48:X48"/>
    <mergeCell ref="Y48:Z48"/>
    <mergeCell ref="C42:T42"/>
    <mergeCell ref="AA42:AH42"/>
    <mergeCell ref="N43:U43"/>
    <mergeCell ref="AA43:AH43"/>
    <mergeCell ref="N44:U44"/>
    <mergeCell ref="AA44:AH44"/>
    <mergeCell ref="AA36:AG36"/>
    <mergeCell ref="AA37:AG37"/>
    <mergeCell ref="AA38:AG38"/>
    <mergeCell ref="AA39:AG39"/>
    <mergeCell ref="AA40:AG40"/>
    <mergeCell ref="AA41:AG41"/>
    <mergeCell ref="AI3:AO3"/>
    <mergeCell ref="B5:AO5"/>
    <mergeCell ref="AG6:AN6"/>
    <mergeCell ref="AG7:AN7"/>
    <mergeCell ref="AG8:AN8"/>
    <mergeCell ref="AG9:AN9"/>
    <mergeCell ref="C49:T49"/>
    <mergeCell ref="C50:F50"/>
    <mergeCell ref="G50:H50"/>
    <mergeCell ref="I50:M50"/>
    <mergeCell ref="N50:O50"/>
    <mergeCell ref="P50:T50"/>
    <mergeCell ref="C22:F22"/>
    <mergeCell ref="H22:T22"/>
    <mergeCell ref="AA22:AN22"/>
    <mergeCell ref="C23:F23"/>
    <mergeCell ref="H23:T23"/>
    <mergeCell ref="AA23:AN23"/>
    <mergeCell ref="AA14:AN14"/>
    <mergeCell ref="AA15:AN16"/>
    <mergeCell ref="C16:D20"/>
    <mergeCell ref="E16:T20"/>
    <mergeCell ref="AA17:AN18"/>
    <mergeCell ref="AA19:AN19"/>
    <mergeCell ref="C60:U60"/>
    <mergeCell ref="V60:X60"/>
    <mergeCell ref="Y60:Z60"/>
    <mergeCell ref="AA60:AB60"/>
    <mergeCell ref="AC60:AG60"/>
    <mergeCell ref="AJ61:AN61"/>
    <mergeCell ref="C58:AN58"/>
    <mergeCell ref="AA11:AN11"/>
    <mergeCell ref="AA12:AN12"/>
    <mergeCell ref="AA13:AN13"/>
    <mergeCell ref="AA20:AN21"/>
    <mergeCell ref="I30:Q30"/>
    <mergeCell ref="I31:Q31"/>
    <mergeCell ref="C33:T33"/>
    <mergeCell ref="W33:AN33"/>
    <mergeCell ref="AA34:AG34"/>
    <mergeCell ref="AA35:AG35"/>
    <mergeCell ref="C24:F24"/>
    <mergeCell ref="H24:T24"/>
    <mergeCell ref="AF24:AN25"/>
    <mergeCell ref="AF27:AH29"/>
    <mergeCell ref="AI27:AK29"/>
    <mergeCell ref="AL27:AN29"/>
    <mergeCell ref="C29:K29"/>
    <mergeCell ref="Y59:Z59"/>
    <mergeCell ref="AA59:AB59"/>
    <mergeCell ref="AC59:AG59"/>
    <mergeCell ref="AH59:AI59"/>
    <mergeCell ref="Y61:Z61"/>
    <mergeCell ref="AA61:AB61"/>
    <mergeCell ref="AC61:AG61"/>
    <mergeCell ref="AH61:AI61"/>
    <mergeCell ref="AJ59:AN59"/>
    <mergeCell ref="AJ63:AN63"/>
    <mergeCell ref="C63:U63"/>
    <mergeCell ref="V63:X63"/>
    <mergeCell ref="Y63:Z63"/>
    <mergeCell ref="AA63:AB63"/>
    <mergeCell ref="AC63:AG63"/>
    <mergeCell ref="AH63:AI63"/>
    <mergeCell ref="I55:M55"/>
    <mergeCell ref="N55:O55"/>
    <mergeCell ref="P55:T55"/>
    <mergeCell ref="G55:H55"/>
    <mergeCell ref="C62:U62"/>
    <mergeCell ref="V62:X62"/>
    <mergeCell ref="Y62:Z62"/>
    <mergeCell ref="AA62:AB62"/>
    <mergeCell ref="AC62:AG62"/>
    <mergeCell ref="AH62:AI62"/>
    <mergeCell ref="AJ62:AN62"/>
    <mergeCell ref="C61:U61"/>
    <mergeCell ref="V61:X61"/>
    <mergeCell ref="AH60:AI60"/>
    <mergeCell ref="AJ60:AN60"/>
    <mergeCell ref="C59:U59"/>
    <mergeCell ref="V59:X59"/>
  </mergeCells>
  <phoneticPr fontId="32"/>
  <conditionalFormatting sqref="Q11">
    <cfRule type="expression" dxfId="74" priority="66" stopIfTrue="1">
      <formula>LENB($C$10)&gt;29</formula>
    </cfRule>
    <cfRule type="expression" dxfId="73" priority="67" stopIfTrue="1">
      <formula>LENB($C$10)&lt;30</formula>
    </cfRule>
    <cfRule type="expression" dxfId="72" priority="68" stopIfTrue="1">
      <formula>$C$10=""</formula>
    </cfRule>
  </conditionalFormatting>
  <conditionalFormatting sqref="R11">
    <cfRule type="expression" dxfId="71" priority="63" stopIfTrue="1">
      <formula>LENB($C$10)&gt;31</formula>
    </cfRule>
    <cfRule type="expression" dxfId="70" priority="64" stopIfTrue="1">
      <formula>LENB($C$10)&lt;32</formula>
    </cfRule>
    <cfRule type="expression" dxfId="69" priority="65" stopIfTrue="1">
      <formula>$C$10=""</formula>
    </cfRule>
  </conditionalFormatting>
  <conditionalFormatting sqref="S11">
    <cfRule type="expression" dxfId="68" priority="60" stopIfTrue="1">
      <formula>LENB($C$10)&gt;33</formula>
    </cfRule>
    <cfRule type="expression" dxfId="67" priority="61" stopIfTrue="1">
      <formula>LENB($C$10)&lt;34</formula>
    </cfRule>
    <cfRule type="expression" dxfId="66" priority="62" stopIfTrue="1">
      <formula>$C$10=""</formula>
    </cfRule>
  </conditionalFormatting>
  <conditionalFormatting sqref="T11">
    <cfRule type="expression" dxfId="65" priority="57" stopIfTrue="1">
      <formula>LENB($C$10)&gt;35</formula>
    </cfRule>
    <cfRule type="expression" dxfId="64" priority="58" stopIfTrue="1">
      <formula>LENB($C$10)&lt;36</formula>
    </cfRule>
    <cfRule type="expression" dxfId="63" priority="59" stopIfTrue="1">
      <formula>$C$10=""</formula>
    </cfRule>
  </conditionalFormatting>
  <conditionalFormatting sqref="U11:V11">
    <cfRule type="expression" dxfId="62" priority="54" stopIfTrue="1">
      <formula>LENB($C$10)&gt;37</formula>
    </cfRule>
    <cfRule type="expression" dxfId="61" priority="55" stopIfTrue="1">
      <formula>LENB($C$10)&lt;38</formula>
    </cfRule>
    <cfRule type="expression" dxfId="60" priority="56" stopIfTrue="1">
      <formula>$C$10=""</formula>
    </cfRule>
  </conditionalFormatting>
  <conditionalFormatting sqref="W11">
    <cfRule type="expression" dxfId="59" priority="51" stopIfTrue="1">
      <formula>LENB($C$10)&gt;39</formula>
    </cfRule>
    <cfRule type="expression" dxfId="58" priority="52" stopIfTrue="1">
      <formula>LENB($C$10)&lt;40</formula>
    </cfRule>
    <cfRule type="expression" dxfId="57" priority="53" stopIfTrue="1">
      <formula>$C$10=""</formula>
    </cfRule>
  </conditionalFormatting>
  <conditionalFormatting sqref="X11">
    <cfRule type="expression" dxfId="56" priority="48" stopIfTrue="1">
      <formula>LENB($C$10)&gt;41</formula>
    </cfRule>
    <cfRule type="expression" dxfId="55" priority="49" stopIfTrue="1">
      <formula>LENB($C$10)&lt;42</formula>
    </cfRule>
    <cfRule type="expression" dxfId="54" priority="50" stopIfTrue="1">
      <formula>$C$10=""</formula>
    </cfRule>
  </conditionalFormatting>
  <conditionalFormatting sqref="Y11">
    <cfRule type="expression" dxfId="53" priority="45" stopIfTrue="1">
      <formula>LENB($C$10)&gt;43</formula>
    </cfRule>
    <cfRule type="expression" dxfId="52" priority="46" stopIfTrue="1">
      <formula>LENB($C$10)&lt;44</formula>
    </cfRule>
    <cfRule type="expression" dxfId="51" priority="47" stopIfTrue="1">
      <formula>$C$10=""</formula>
    </cfRule>
  </conditionalFormatting>
  <conditionalFormatting sqref="C53:T53 I54:T54 C54:G55 C47:H47 N55 P55 I55">
    <cfRule type="expression" dxfId="50" priority="44" stopIfTrue="1">
      <formula>$IU$2=2</formula>
    </cfRule>
  </conditionalFormatting>
  <conditionalFormatting sqref="C52:T52 C46:T46">
    <cfRule type="expression" dxfId="49" priority="43" stopIfTrue="1">
      <formula>$IU$2=2</formula>
    </cfRule>
  </conditionalFormatting>
  <conditionalFormatting sqref="W47:AN47">
    <cfRule type="expression" dxfId="48" priority="42" stopIfTrue="1">
      <formula>$IV$2=2</formula>
    </cfRule>
  </conditionalFormatting>
  <conditionalFormatting sqref="W48:AN55">
    <cfRule type="expression" dxfId="47" priority="39" stopIfTrue="1">
      <formula>$IV$2=2</formula>
    </cfRule>
  </conditionalFormatting>
  <conditionalFormatting sqref="O11">
    <cfRule type="expression" dxfId="46" priority="35" stopIfTrue="1">
      <formula>LENB($C$10)&gt;25</formula>
    </cfRule>
    <cfRule type="expression" dxfId="45" priority="36" stopIfTrue="1">
      <formula>LENB($C$10)&lt;26</formula>
    </cfRule>
    <cfRule type="expression" dxfId="44" priority="37" stopIfTrue="1">
      <formula>$C$10=""</formula>
    </cfRule>
  </conditionalFormatting>
  <conditionalFormatting sqref="P11">
    <cfRule type="expression" dxfId="43" priority="32" stopIfTrue="1">
      <formula>LENB($C$10)&gt;27</formula>
    </cfRule>
    <cfRule type="expression" dxfId="42" priority="33" stopIfTrue="1">
      <formula>LENB($C$10)&lt;28</formula>
    </cfRule>
    <cfRule type="expression" dxfId="41" priority="34" stopIfTrue="1">
      <formula>$C$10=""</formula>
    </cfRule>
  </conditionalFormatting>
  <conditionalFormatting sqref="K11">
    <cfRule type="expression" dxfId="40" priority="29" stopIfTrue="1">
      <formula>LENB($C$10)&gt;17</formula>
    </cfRule>
    <cfRule type="expression" dxfId="39" priority="30" stopIfTrue="1">
      <formula>LENB($C$10)&lt;18</formula>
    </cfRule>
    <cfRule type="expression" dxfId="38" priority="31" stopIfTrue="1">
      <formula>$C$10=""</formula>
    </cfRule>
  </conditionalFormatting>
  <conditionalFormatting sqref="L11">
    <cfRule type="expression" dxfId="37" priority="26" stopIfTrue="1">
      <formula>LENB($C$10)&gt;19</formula>
    </cfRule>
    <cfRule type="expression" dxfId="36" priority="27" stopIfTrue="1">
      <formula>LENB($C$10)&lt;20</formula>
    </cfRule>
    <cfRule type="expression" dxfId="35" priority="28" stopIfTrue="1">
      <formula>$C$10=""</formula>
    </cfRule>
  </conditionalFormatting>
  <conditionalFormatting sqref="M11">
    <cfRule type="expression" dxfId="34" priority="23" stopIfTrue="1">
      <formula>LENB($C$10)&gt;21</formula>
    </cfRule>
    <cfRule type="expression" dxfId="33" priority="24" stopIfTrue="1">
      <formula>LENB($C$10)&lt;22</formula>
    </cfRule>
    <cfRule type="expression" dxfId="32" priority="25" stopIfTrue="1">
      <formula>$C$10=""</formula>
    </cfRule>
  </conditionalFormatting>
  <conditionalFormatting sqref="N11">
    <cfRule type="expression" dxfId="31" priority="20" stopIfTrue="1">
      <formula>LENB($C$10)&gt;23</formula>
    </cfRule>
    <cfRule type="expression" dxfId="30" priority="21" stopIfTrue="1">
      <formula>LENB($C$10)&lt;24</formula>
    </cfRule>
    <cfRule type="expression" dxfId="29" priority="22" stopIfTrue="1">
      <formula>$C$10=""</formula>
    </cfRule>
  </conditionalFormatting>
  <conditionalFormatting sqref="Z11">
    <cfRule type="expression" dxfId="28" priority="17" stopIfTrue="1">
      <formula>LENB($C$10)&gt;45</formula>
    </cfRule>
    <cfRule type="expression" dxfId="27" priority="18" stopIfTrue="1">
      <formula>LENB($C$10)&lt;46</formula>
    </cfRule>
    <cfRule type="expression" dxfId="26" priority="19" stopIfTrue="1">
      <formula>$C$10=""</formula>
    </cfRule>
  </conditionalFormatting>
  <conditionalFormatting sqref="J11">
    <cfRule type="expression" dxfId="25" priority="14" stopIfTrue="1">
      <formula>LENB($C$10)&gt;15</formula>
    </cfRule>
    <cfRule type="expression" dxfId="24" priority="15" stopIfTrue="1">
      <formula>LENB($C$10)&lt;16</formula>
    </cfRule>
    <cfRule type="expression" dxfId="23" priority="16" stopIfTrue="1">
      <formula>$C$10=""</formula>
    </cfRule>
  </conditionalFormatting>
  <conditionalFormatting sqref="AF27:AN29">
    <cfRule type="expression" dxfId="22" priority="12" stopIfTrue="1">
      <formula>$IU$1=2</formula>
    </cfRule>
    <cfRule type="expression" dxfId="21" priority="13" stopIfTrue="1">
      <formula>$IU$1=1</formula>
    </cfRule>
  </conditionalFormatting>
  <conditionalFormatting sqref="N47:O47">
    <cfRule type="expression" dxfId="20" priority="8" stopIfTrue="1">
      <formula>$IU$2=2</formula>
    </cfRule>
  </conditionalFormatting>
  <conditionalFormatting sqref="N47:O47">
    <cfRule type="expression" dxfId="19" priority="7" stopIfTrue="1">
      <formula>$IU$2=2</formula>
    </cfRule>
  </conditionalFormatting>
  <conditionalFormatting sqref="P47:T47">
    <cfRule type="expression" dxfId="18" priority="6" stopIfTrue="1">
      <formula>$IU$2=2</formula>
    </cfRule>
  </conditionalFormatting>
  <conditionalFormatting sqref="C50:H50">
    <cfRule type="expression" dxfId="17" priority="5" stopIfTrue="1">
      <formula>$IU$2=2</formula>
    </cfRule>
  </conditionalFormatting>
  <conditionalFormatting sqref="C49:T49">
    <cfRule type="expression" dxfId="16" priority="4" stopIfTrue="1">
      <formula>$IU$2=2</formula>
    </cfRule>
  </conditionalFormatting>
  <conditionalFormatting sqref="N50:O50">
    <cfRule type="expression" dxfId="15" priority="3" stopIfTrue="1">
      <formula>$IU$2=2</formula>
    </cfRule>
  </conditionalFormatting>
  <conditionalFormatting sqref="N50:O50">
    <cfRule type="expression" dxfId="14" priority="2" stopIfTrue="1">
      <formula>$IU$2=2</formula>
    </cfRule>
  </conditionalFormatting>
  <conditionalFormatting sqref="P50:T50">
    <cfRule type="expression" dxfId="13" priority="1" stopIfTrue="1">
      <formula>$IU$2=2</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7"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3"/>
  <dimension ref="A1:BJ149"/>
  <sheetViews>
    <sheetView showGridLines="0" showZeros="0" view="pageBreakPreview" zoomScaleNormal="70" zoomScaleSheetLayoutView="100" workbookViewId="0">
      <pane ySplit="3" topLeftCell="A4" activePane="bottomLeft" state="frozen"/>
      <selection activeCell="D7" sqref="D7"/>
      <selection pane="bottomLeft" activeCell="A4" sqref="A4"/>
    </sheetView>
  </sheetViews>
  <sheetFormatPr defaultColWidth="9" defaultRowHeight="13.5"/>
  <cols>
    <col min="1" max="2" width="2.625" style="10" customWidth="1"/>
    <col min="3" max="3" width="4.625" style="10" customWidth="1"/>
    <col min="4" max="4" width="38.25" style="10" customWidth="1"/>
    <col min="5" max="5" width="24.875" style="10" customWidth="1"/>
    <col min="6" max="6" width="5.625" style="10" customWidth="1"/>
    <col min="7" max="8" width="15" style="10" customWidth="1"/>
    <col min="9" max="9" width="7" style="10" customWidth="1"/>
    <col min="10" max="10" width="15" style="10" customWidth="1"/>
    <col min="11" max="11" width="26.25" style="10" customWidth="1"/>
    <col min="12" max="13" width="2.625" style="10" customWidth="1"/>
    <col min="14" max="14" width="9.5" style="9" customWidth="1"/>
    <col min="15" max="55" width="9" style="9"/>
    <col min="56" max="16384" width="9" style="10"/>
  </cols>
  <sheetData>
    <row r="1" spans="1:62" s="3" customFormat="1" ht="13.5" customHeight="1">
      <c r="A1" s="1"/>
      <c r="B1" s="1"/>
      <c r="C1" s="1"/>
      <c r="D1" s="1"/>
      <c r="E1" s="1"/>
      <c r="F1" s="1"/>
      <c r="G1" s="1"/>
      <c r="H1" s="1"/>
      <c r="I1" s="1"/>
      <c r="J1" s="1"/>
      <c r="K1" s="1"/>
      <c r="L1" s="1"/>
      <c r="M1" s="1"/>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spans="1:62" s="3" customFormat="1" ht="13.5" customHeight="1">
      <c r="A2" s="1"/>
      <c r="B2" s="1"/>
      <c r="C2" s="1"/>
      <c r="D2" s="1"/>
      <c r="E2" s="1"/>
      <c r="F2" s="1"/>
      <c r="G2" s="1"/>
      <c r="H2" s="1"/>
      <c r="I2" s="1"/>
      <c r="J2" s="1"/>
      <c r="K2" s="1"/>
      <c r="L2" s="1"/>
      <c r="M2" s="1"/>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spans="1:62" s="3" customFormat="1" ht="13.5" customHeight="1">
      <c r="A3" s="1"/>
      <c r="B3" s="1"/>
      <c r="C3" s="1"/>
      <c r="D3" s="1"/>
      <c r="E3" s="1"/>
      <c r="F3" s="1"/>
      <c r="G3" s="1"/>
      <c r="H3" s="1"/>
      <c r="I3" s="1"/>
      <c r="J3" s="1477">
        <f>★マスタシート!$CV$11</f>
        <v>2.48</v>
      </c>
      <c r="K3" s="1477"/>
      <c r="L3" s="1"/>
      <c r="M3" s="1"/>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H3" s="4">
        <v>5</v>
      </c>
      <c r="BI3" s="4">
        <v>6</v>
      </c>
      <c r="BJ3" s="4">
        <v>7</v>
      </c>
    </row>
    <row r="4" spans="1:62" s="3" customFormat="1" ht="7.5" customHeight="1">
      <c r="A4" s="1"/>
      <c r="B4" s="5"/>
      <c r="C4" s="5"/>
      <c r="D4" s="5"/>
      <c r="E4" s="5"/>
      <c r="F4" s="5"/>
      <c r="G4" s="5"/>
      <c r="H4" s="5"/>
      <c r="I4" s="5"/>
      <c r="J4" s="5"/>
      <c r="K4" s="5"/>
      <c r="L4" s="5"/>
      <c r="M4" s="1"/>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7"/>
      <c r="AS4" s="7"/>
      <c r="AT4" s="7"/>
      <c r="AU4" s="7"/>
      <c r="AV4" s="7"/>
      <c r="AW4" s="7"/>
      <c r="AX4" s="7"/>
      <c r="AY4" s="7"/>
      <c r="AZ4" s="7"/>
      <c r="BA4" s="7"/>
      <c r="BB4" s="2"/>
      <c r="BC4" s="2"/>
    </row>
    <row r="5" spans="1:62" ht="32.25" customHeight="1">
      <c r="A5" s="8"/>
      <c r="B5" s="1478" t="s">
        <v>302</v>
      </c>
      <c r="C5" s="1478"/>
      <c r="D5" s="1478"/>
      <c r="E5" s="1478"/>
      <c r="F5" s="1478"/>
      <c r="G5" s="1478"/>
      <c r="H5" s="1478"/>
      <c r="I5" s="1478"/>
      <c r="J5" s="1478"/>
      <c r="K5" s="1478"/>
      <c r="L5" s="1478"/>
      <c r="M5" s="8"/>
    </row>
    <row r="6" spans="1:62" ht="21.75" customHeight="1">
      <c r="A6" s="8"/>
      <c r="D6" s="11"/>
      <c r="E6" s="12"/>
      <c r="F6" s="13"/>
      <c r="G6" s="13"/>
      <c r="H6" s="14"/>
      <c r="I6" s="13"/>
      <c r="J6" s="11"/>
      <c r="K6" s="11"/>
      <c r="L6" s="9"/>
      <c r="M6" s="8"/>
    </row>
    <row r="7" spans="1:62" s="15" customFormat="1" ht="20.25" customHeight="1">
      <c r="A7" s="8"/>
      <c r="C7" s="16" t="str">
        <f>TEXT(IF(★マスタシート!H6="","                    ",★マスタシート!H6),"@ 御中")</f>
        <v>日本基督教団名古屋中央教会 御中</v>
      </c>
      <c r="E7" s="17"/>
      <c r="F7" s="18"/>
      <c r="G7" s="18"/>
      <c r="H7" s="19"/>
      <c r="I7" s="18"/>
      <c r="J7" s="20"/>
      <c r="K7" s="21"/>
      <c r="L7" s="22"/>
      <c r="M7" s="8"/>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row>
    <row r="8" spans="1:62" s="15" customFormat="1" ht="9" customHeight="1">
      <c r="A8" s="8"/>
      <c r="D8" s="23"/>
      <c r="E8" s="17"/>
      <c r="F8" s="18"/>
      <c r="G8" s="18"/>
      <c r="H8" s="19"/>
      <c r="I8" s="18"/>
      <c r="J8" s="20"/>
      <c r="K8" s="24"/>
      <c r="L8" s="22"/>
      <c r="M8" s="8"/>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row>
    <row r="9" spans="1:62" s="15" customFormat="1" ht="9" customHeight="1">
      <c r="A9" s="8"/>
      <c r="D9" s="25"/>
      <c r="E9" s="26"/>
      <c r="F9" s="26"/>
      <c r="G9" s="27"/>
      <c r="H9" s="28"/>
      <c r="I9" s="26"/>
      <c r="J9" s="26"/>
      <c r="K9" s="29"/>
      <c r="L9" s="22"/>
      <c r="M9" s="8"/>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row>
    <row r="10" spans="1:62" s="15" customFormat="1" ht="27" customHeight="1" thickBot="1">
      <c r="A10" s="8"/>
      <c r="C10" s="1527" t="s">
        <v>373</v>
      </c>
      <c r="D10" s="1748"/>
      <c r="E10" s="807" t="s">
        <v>374</v>
      </c>
      <c r="F10" s="808" t="s">
        <v>375</v>
      </c>
      <c r="G10" s="807" t="s">
        <v>376</v>
      </c>
      <c r="H10" s="809" t="s">
        <v>377</v>
      </c>
      <c r="I10" s="810" t="s">
        <v>375</v>
      </c>
      <c r="J10" s="811" t="s">
        <v>378</v>
      </c>
      <c r="K10" s="812" t="s">
        <v>377</v>
      </c>
      <c r="L10" s="30"/>
      <c r="M10" s="8"/>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row>
    <row r="11" spans="1:62" s="15" customFormat="1" ht="20.25" customHeight="1" thickTop="1">
      <c r="A11" s="8"/>
      <c r="C11" s="1749" t="s">
        <v>929</v>
      </c>
      <c r="D11" s="1750"/>
      <c r="E11" s="33" t="s">
        <v>930</v>
      </c>
      <c r="F11" s="539">
        <v>1</v>
      </c>
      <c r="G11" s="533">
        <v>280000</v>
      </c>
      <c r="H11" s="534">
        <f t="shared" ref="H11:H22" si="0">F11*G11</f>
        <v>280000</v>
      </c>
      <c r="I11" s="780">
        <v>1</v>
      </c>
      <c r="J11" s="781">
        <v>16000</v>
      </c>
      <c r="K11" s="536">
        <f t="shared" ref="K11:K22" si="1">I11*J11</f>
        <v>16000</v>
      </c>
      <c r="L11" s="30"/>
      <c r="M11" s="8"/>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row>
    <row r="12" spans="1:62" s="15" customFormat="1" ht="20.25" customHeight="1">
      <c r="A12" s="8"/>
      <c r="C12" s="1746" t="s">
        <v>931</v>
      </c>
      <c r="D12" s="1747"/>
      <c r="E12" s="33" t="s">
        <v>932</v>
      </c>
      <c r="F12" s="539">
        <v>1</v>
      </c>
      <c r="G12" s="533">
        <v>5000</v>
      </c>
      <c r="H12" s="534">
        <f t="shared" si="0"/>
        <v>5000</v>
      </c>
      <c r="I12" s="780">
        <v>1</v>
      </c>
      <c r="J12" s="781">
        <v>0</v>
      </c>
      <c r="K12" s="536">
        <f t="shared" si="1"/>
        <v>0</v>
      </c>
      <c r="L12" s="30"/>
      <c r="M12" s="8"/>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row>
    <row r="13" spans="1:62" s="15" customFormat="1" ht="20.25" customHeight="1">
      <c r="A13" s="8"/>
      <c r="C13" s="1746" t="s">
        <v>933</v>
      </c>
      <c r="D13" s="1747"/>
      <c r="E13" s="33" t="s">
        <v>934</v>
      </c>
      <c r="F13" s="539">
        <v>4</v>
      </c>
      <c r="G13" s="533">
        <v>4300</v>
      </c>
      <c r="H13" s="534">
        <f t="shared" si="0"/>
        <v>17200</v>
      </c>
      <c r="I13" s="780">
        <v>4</v>
      </c>
      <c r="J13" s="781">
        <v>0</v>
      </c>
      <c r="K13" s="536">
        <f t="shared" si="1"/>
        <v>0</v>
      </c>
      <c r="L13" s="30"/>
      <c r="M13" s="8"/>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row>
    <row r="14" spans="1:62" s="15" customFormat="1" ht="20.25" customHeight="1">
      <c r="A14" s="8"/>
      <c r="C14" s="1746" t="s">
        <v>935</v>
      </c>
      <c r="D14" s="1747"/>
      <c r="E14" s="33" t="s">
        <v>936</v>
      </c>
      <c r="F14" s="539">
        <v>3</v>
      </c>
      <c r="G14" s="533">
        <v>45000</v>
      </c>
      <c r="H14" s="534">
        <f t="shared" si="0"/>
        <v>135000</v>
      </c>
      <c r="I14" s="780">
        <v>3</v>
      </c>
      <c r="J14" s="781">
        <v>5400</v>
      </c>
      <c r="K14" s="536">
        <f t="shared" si="1"/>
        <v>16200</v>
      </c>
      <c r="L14" s="30"/>
      <c r="M14" s="8"/>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row>
    <row r="15" spans="1:62" s="15" customFormat="1" ht="20.25" customHeight="1">
      <c r="A15" s="8"/>
      <c r="C15" s="1746" t="s">
        <v>937</v>
      </c>
      <c r="D15" s="1747"/>
      <c r="E15" s="33" t="s">
        <v>938</v>
      </c>
      <c r="F15" s="539">
        <v>3</v>
      </c>
      <c r="G15" s="533">
        <v>400</v>
      </c>
      <c r="H15" s="534">
        <f t="shared" si="0"/>
        <v>1200</v>
      </c>
      <c r="I15" s="780">
        <v>3</v>
      </c>
      <c r="J15" s="781">
        <v>0</v>
      </c>
      <c r="K15" s="536">
        <f t="shared" si="1"/>
        <v>0</v>
      </c>
      <c r="L15" s="30"/>
      <c r="M15" s="8"/>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row>
    <row r="16" spans="1:62" s="15" customFormat="1" ht="20.25" customHeight="1">
      <c r="A16" s="8"/>
      <c r="C16" s="1746" t="s">
        <v>939</v>
      </c>
      <c r="D16" s="1747"/>
      <c r="E16" s="33" t="s">
        <v>940</v>
      </c>
      <c r="F16" s="539">
        <v>1</v>
      </c>
      <c r="G16" s="533">
        <v>700</v>
      </c>
      <c r="H16" s="534">
        <f t="shared" si="0"/>
        <v>700</v>
      </c>
      <c r="I16" s="780">
        <v>1</v>
      </c>
      <c r="J16" s="781">
        <v>0</v>
      </c>
      <c r="K16" s="536">
        <f t="shared" si="1"/>
        <v>0</v>
      </c>
      <c r="L16" s="30"/>
      <c r="M16" s="8"/>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row>
    <row r="17" spans="1:55" s="15" customFormat="1" ht="20.25" customHeight="1">
      <c r="A17" s="8"/>
      <c r="C17" s="1746" t="s">
        <v>941</v>
      </c>
      <c r="D17" s="1747"/>
      <c r="E17" s="33" t="s">
        <v>942</v>
      </c>
      <c r="F17" s="539">
        <v>1</v>
      </c>
      <c r="G17" s="533">
        <v>97000</v>
      </c>
      <c r="H17" s="534">
        <f t="shared" si="0"/>
        <v>97000</v>
      </c>
      <c r="I17" s="780">
        <v>1</v>
      </c>
      <c r="J17" s="781">
        <v>8000</v>
      </c>
      <c r="K17" s="536">
        <f t="shared" si="1"/>
        <v>8000</v>
      </c>
      <c r="L17" s="30"/>
      <c r="M17" s="8"/>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row>
    <row r="18" spans="1:55" s="15" customFormat="1" ht="20.25" customHeight="1">
      <c r="A18" s="8"/>
      <c r="C18" s="1746" t="s">
        <v>943</v>
      </c>
      <c r="D18" s="1747"/>
      <c r="E18" s="33" t="s">
        <v>944</v>
      </c>
      <c r="F18" s="539">
        <v>1</v>
      </c>
      <c r="G18" s="533">
        <v>87000</v>
      </c>
      <c r="H18" s="534">
        <f t="shared" si="0"/>
        <v>87000</v>
      </c>
      <c r="I18" s="780">
        <v>1</v>
      </c>
      <c r="J18" s="781">
        <v>7500</v>
      </c>
      <c r="K18" s="536">
        <f t="shared" si="1"/>
        <v>7500</v>
      </c>
      <c r="L18" s="30"/>
      <c r="M18" s="8"/>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row>
    <row r="19" spans="1:55" s="15" customFormat="1" ht="20.25" customHeight="1">
      <c r="A19" s="8"/>
      <c r="C19" s="1746" t="s">
        <v>945</v>
      </c>
      <c r="D19" s="1747"/>
      <c r="E19" s="33" t="s">
        <v>946</v>
      </c>
      <c r="F19" s="539">
        <v>1</v>
      </c>
      <c r="G19" s="533">
        <v>15000</v>
      </c>
      <c r="H19" s="534">
        <f t="shared" si="0"/>
        <v>15000</v>
      </c>
      <c r="I19" s="780">
        <v>1</v>
      </c>
      <c r="J19" s="781">
        <v>7500</v>
      </c>
      <c r="K19" s="536">
        <f t="shared" si="1"/>
        <v>7500</v>
      </c>
      <c r="L19" s="30"/>
      <c r="M19" s="8"/>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row>
    <row r="20" spans="1:55" s="15" customFormat="1" ht="20.25" customHeight="1">
      <c r="A20" s="8"/>
      <c r="C20" s="1746" t="s">
        <v>947</v>
      </c>
      <c r="D20" s="1747"/>
      <c r="E20" s="33" t="s">
        <v>948</v>
      </c>
      <c r="F20" s="539">
        <v>1</v>
      </c>
      <c r="G20" s="533">
        <v>37000</v>
      </c>
      <c r="H20" s="534">
        <f t="shared" si="0"/>
        <v>37000</v>
      </c>
      <c r="I20" s="780">
        <v>1</v>
      </c>
      <c r="J20" s="781">
        <v>4400</v>
      </c>
      <c r="K20" s="536">
        <f t="shared" si="1"/>
        <v>4400</v>
      </c>
      <c r="L20" s="30"/>
      <c r="M20" s="8"/>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row>
    <row r="21" spans="1:55" s="15" customFormat="1" ht="20.25" customHeight="1">
      <c r="A21" s="8"/>
      <c r="C21" s="1746" t="s">
        <v>949</v>
      </c>
      <c r="D21" s="1747"/>
      <c r="E21" s="33" t="s">
        <v>950</v>
      </c>
      <c r="F21" s="539">
        <v>1</v>
      </c>
      <c r="G21" s="533">
        <v>240000</v>
      </c>
      <c r="H21" s="534">
        <f t="shared" si="0"/>
        <v>240000</v>
      </c>
      <c r="I21" s="780">
        <v>1</v>
      </c>
      <c r="J21" s="781">
        <v>10000</v>
      </c>
      <c r="K21" s="536">
        <f t="shared" si="1"/>
        <v>10000</v>
      </c>
      <c r="L21" s="30"/>
      <c r="M21" s="8"/>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row>
    <row r="22" spans="1:55" s="15" customFormat="1" ht="20.25" customHeight="1">
      <c r="A22" s="8"/>
      <c r="C22" s="1746" t="s">
        <v>951</v>
      </c>
      <c r="D22" s="1747"/>
      <c r="E22" s="33"/>
      <c r="F22" s="539">
        <v>3</v>
      </c>
      <c r="G22" s="533">
        <v>1400</v>
      </c>
      <c r="H22" s="534">
        <f t="shared" si="0"/>
        <v>4200</v>
      </c>
      <c r="I22" s="780">
        <v>0</v>
      </c>
      <c r="J22" s="781">
        <v>0</v>
      </c>
      <c r="K22" s="536">
        <f t="shared" si="1"/>
        <v>0</v>
      </c>
      <c r="L22" s="30"/>
      <c r="M22" s="8"/>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row>
    <row r="23" spans="1:55" s="15" customFormat="1" ht="20.25" customHeight="1">
      <c r="A23" s="8"/>
      <c r="C23" s="1746"/>
      <c r="D23" s="1747"/>
      <c r="E23" s="33"/>
      <c r="F23" s="539"/>
      <c r="G23" s="533"/>
      <c r="H23" s="534"/>
      <c r="I23" s="780"/>
      <c r="J23" s="781"/>
      <c r="K23" s="536"/>
      <c r="L23" s="30"/>
      <c r="M23" s="8"/>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row>
    <row r="24" spans="1:55" s="15" customFormat="1" ht="20.25" customHeight="1">
      <c r="A24" s="8"/>
      <c r="C24" s="1746"/>
      <c r="D24" s="1747"/>
      <c r="E24" s="33"/>
      <c r="F24" s="539"/>
      <c r="G24" s="533"/>
      <c r="H24" s="534"/>
      <c r="I24" s="780"/>
      <c r="J24" s="781"/>
      <c r="K24" s="536"/>
      <c r="L24" s="30"/>
      <c r="M24" s="8"/>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row>
    <row r="25" spans="1:55" s="15" customFormat="1" ht="20.25" customHeight="1">
      <c r="A25" s="8"/>
      <c r="C25" s="1746"/>
      <c r="D25" s="1747"/>
      <c r="E25" s="33"/>
      <c r="F25" s="539"/>
      <c r="G25" s="533"/>
      <c r="H25" s="534"/>
      <c r="I25" s="780"/>
      <c r="J25" s="781"/>
      <c r="K25" s="536"/>
      <c r="L25" s="30"/>
      <c r="M25" s="8"/>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row>
    <row r="26" spans="1:55" s="15" customFormat="1" ht="20.25" customHeight="1">
      <c r="A26" s="8"/>
      <c r="C26" s="1746"/>
      <c r="D26" s="1747"/>
      <c r="E26" s="33"/>
      <c r="F26" s="539"/>
      <c r="G26" s="533"/>
      <c r="H26" s="534"/>
      <c r="I26" s="780"/>
      <c r="J26" s="781"/>
      <c r="K26" s="536"/>
      <c r="L26" s="30"/>
      <c r="M26" s="8"/>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row>
    <row r="27" spans="1:55" s="15" customFormat="1" ht="20.25" customHeight="1">
      <c r="A27" s="8"/>
      <c r="C27" s="1746"/>
      <c r="D27" s="1747"/>
      <c r="E27" s="33"/>
      <c r="F27" s="539"/>
      <c r="G27" s="533"/>
      <c r="H27" s="534"/>
      <c r="I27" s="780"/>
      <c r="J27" s="781"/>
      <c r="K27" s="536"/>
      <c r="L27" s="30"/>
      <c r="M27" s="8"/>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row>
    <row r="28" spans="1:55" s="15" customFormat="1" ht="20.25" customHeight="1">
      <c r="A28" s="8"/>
      <c r="C28" s="1746"/>
      <c r="D28" s="1747"/>
      <c r="E28" s="33"/>
      <c r="F28" s="539"/>
      <c r="G28" s="533"/>
      <c r="H28" s="534"/>
      <c r="I28" s="780"/>
      <c r="J28" s="781"/>
      <c r="K28" s="536"/>
      <c r="L28" s="30"/>
      <c r="M28" s="8"/>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row>
    <row r="29" spans="1:55" s="15" customFormat="1" ht="20.25" customHeight="1">
      <c r="A29" s="8"/>
      <c r="C29" s="1746"/>
      <c r="D29" s="1747"/>
      <c r="E29" s="33"/>
      <c r="F29" s="539"/>
      <c r="G29" s="533"/>
      <c r="H29" s="534"/>
      <c r="I29" s="780"/>
      <c r="J29" s="781"/>
      <c r="K29" s="536"/>
      <c r="L29" s="30"/>
      <c r="M29" s="8"/>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row>
    <row r="30" spans="1:55" s="15" customFormat="1" ht="20.25" customHeight="1">
      <c r="A30" s="8"/>
      <c r="C30" s="1746"/>
      <c r="D30" s="1747"/>
      <c r="E30" s="33"/>
      <c r="F30" s="539"/>
      <c r="G30" s="533"/>
      <c r="H30" s="534"/>
      <c r="I30" s="780"/>
      <c r="J30" s="781"/>
      <c r="K30" s="536" t="s">
        <v>496</v>
      </c>
      <c r="L30" s="30"/>
      <c r="M30" s="8"/>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row>
    <row r="31" spans="1:55" s="15" customFormat="1" ht="20.25" customHeight="1">
      <c r="A31" s="8"/>
      <c r="C31" s="1751" t="s">
        <v>379</v>
      </c>
      <c r="D31" s="1752"/>
      <c r="E31" s="814"/>
      <c r="F31" s="815"/>
      <c r="G31" s="816"/>
      <c r="H31" s="1066">
        <f>SUM(H11:H30)</f>
        <v>919300</v>
      </c>
      <c r="I31" s="815"/>
      <c r="J31" s="816"/>
      <c r="K31" s="1067">
        <f>SUM(K11:K30)</f>
        <v>69600</v>
      </c>
      <c r="L31" s="30"/>
      <c r="M31" s="8"/>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row>
    <row r="32" spans="1:55" s="15" customFormat="1" ht="20.25" customHeight="1">
      <c r="A32" s="8"/>
      <c r="C32" s="1753" t="s">
        <v>952</v>
      </c>
      <c r="D32" s="1754"/>
      <c r="E32" s="33"/>
      <c r="F32" s="539"/>
      <c r="G32" s="533"/>
      <c r="H32" s="1059">
        <v>-169660</v>
      </c>
      <c r="I32" s="780"/>
      <c r="J32" s="781"/>
      <c r="K32" s="536" t="s">
        <v>496</v>
      </c>
      <c r="L32" s="30"/>
      <c r="M32" s="8"/>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row>
    <row r="33" spans="1:55" s="15" customFormat="1" ht="22.5" customHeight="1">
      <c r="A33" s="8"/>
      <c r="C33" s="1755"/>
      <c r="D33" s="1756"/>
      <c r="E33" s="1060"/>
      <c r="F33" s="1061"/>
      <c r="G33" s="1062"/>
      <c r="H33" s="1063" t="s">
        <v>496</v>
      </c>
      <c r="I33" s="1064"/>
      <c r="J33" s="1062"/>
      <c r="K33" s="1065" t="s">
        <v>496</v>
      </c>
      <c r="L33" s="30"/>
      <c r="M33" s="8"/>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row>
    <row r="34" spans="1:55" s="15" customFormat="1" ht="18" customHeight="1">
      <c r="A34" s="8"/>
      <c r="C34" s="1764" t="s">
        <v>604</v>
      </c>
      <c r="D34" s="1056" t="s">
        <v>953</v>
      </c>
      <c r="E34" s="34"/>
      <c r="F34" s="541"/>
      <c r="G34" s="35"/>
      <c r="H34" s="36"/>
      <c r="I34" s="1479">
        <f t="shared" ref="I34:I50" si="2">IF(D34="","",0)</f>
        <v>0</v>
      </c>
      <c r="J34" s="1480"/>
      <c r="K34" s="934">
        <v>11500</v>
      </c>
      <c r="L34" s="30"/>
      <c r="M34" s="8"/>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row>
    <row r="35" spans="1:55" s="15" customFormat="1" ht="18" customHeight="1">
      <c r="A35" s="8"/>
      <c r="C35" s="1765"/>
      <c r="D35" s="935" t="s">
        <v>954</v>
      </c>
      <c r="E35" s="936"/>
      <c r="F35" s="545"/>
      <c r="G35" s="38"/>
      <c r="H35" s="937"/>
      <c r="I35" s="1481">
        <f>IF(D35="","",0)</f>
        <v>0</v>
      </c>
      <c r="J35" s="1482"/>
      <c r="K35" s="537">
        <v>4800</v>
      </c>
      <c r="L35" s="30"/>
      <c r="M35" s="8"/>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row>
    <row r="36" spans="1:55" s="15" customFormat="1" ht="17.25" customHeight="1">
      <c r="A36" s="8"/>
      <c r="C36" s="1765"/>
      <c r="D36" s="542" t="s">
        <v>955</v>
      </c>
      <c r="E36" s="37"/>
      <c r="F36" s="543"/>
      <c r="G36" s="38"/>
      <c r="H36" s="418"/>
      <c r="I36" s="1475">
        <f t="shared" si="2"/>
        <v>0</v>
      </c>
      <c r="J36" s="1476"/>
      <c r="K36" s="535">
        <v>0</v>
      </c>
      <c r="L36" s="30"/>
      <c r="M36" s="8"/>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row>
    <row r="37" spans="1:55" s="15" customFormat="1" ht="17.25" customHeight="1">
      <c r="A37" s="8"/>
      <c r="C37" s="1765"/>
      <c r="D37" s="542" t="s">
        <v>956</v>
      </c>
      <c r="E37" s="37"/>
      <c r="F37" s="543"/>
      <c r="G37" s="38"/>
      <c r="H37" s="418"/>
      <c r="I37" s="1475">
        <f t="shared" si="2"/>
        <v>0</v>
      </c>
      <c r="J37" s="1476"/>
      <c r="K37" s="535">
        <v>0</v>
      </c>
      <c r="L37" s="30"/>
      <c r="M37" s="8"/>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row>
    <row r="38" spans="1:55" s="15" customFormat="1" ht="17.25" customHeight="1">
      <c r="A38" s="8"/>
      <c r="C38" s="1765"/>
      <c r="D38" s="542" t="s">
        <v>957</v>
      </c>
      <c r="E38" s="37"/>
      <c r="F38" s="543"/>
      <c r="G38" s="38"/>
      <c r="H38" s="418"/>
      <c r="I38" s="1475">
        <f t="shared" si="2"/>
        <v>0</v>
      </c>
      <c r="J38" s="1476"/>
      <c r="K38" s="535">
        <v>0</v>
      </c>
      <c r="L38" s="30"/>
      <c r="M38" s="8"/>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row>
    <row r="39" spans="1:55" s="15" customFormat="1" ht="17.25" customHeight="1">
      <c r="A39" s="8"/>
      <c r="C39" s="1765"/>
      <c r="D39" s="544" t="s">
        <v>958</v>
      </c>
      <c r="E39" s="37"/>
      <c r="F39" s="543"/>
      <c r="G39" s="38"/>
      <c r="H39" s="418"/>
      <c r="I39" s="1475">
        <f t="shared" si="2"/>
        <v>0</v>
      </c>
      <c r="J39" s="1476"/>
      <c r="K39" s="535">
        <v>0</v>
      </c>
      <c r="L39" s="30"/>
      <c r="M39" s="8"/>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row>
    <row r="40" spans="1:55" s="15" customFormat="1" ht="18" customHeight="1">
      <c r="A40" s="8"/>
      <c r="C40" s="1765"/>
      <c r="D40" s="544" t="s">
        <v>959</v>
      </c>
      <c r="E40" s="37"/>
      <c r="F40" s="543"/>
      <c r="G40" s="38"/>
      <c r="H40" s="418"/>
      <c r="I40" s="1475">
        <f t="shared" si="2"/>
        <v>0</v>
      </c>
      <c r="J40" s="1476"/>
      <c r="K40" s="535">
        <v>0</v>
      </c>
      <c r="L40" s="30"/>
      <c r="M40" s="8"/>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row>
    <row r="41" spans="1:55" s="15" customFormat="1" ht="18" customHeight="1">
      <c r="A41" s="8"/>
      <c r="C41" s="1765"/>
      <c r="D41" s="544" t="s">
        <v>960</v>
      </c>
      <c r="E41" s="39"/>
      <c r="F41" s="543"/>
      <c r="G41" s="38"/>
      <c r="H41" s="418"/>
      <c r="I41" s="1475">
        <f t="shared" si="2"/>
        <v>0</v>
      </c>
      <c r="J41" s="1476"/>
      <c r="K41" s="535">
        <v>0</v>
      </c>
      <c r="L41" s="30"/>
      <c r="M41" s="8"/>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row>
    <row r="42" spans="1:55" s="15" customFormat="1" ht="18" customHeight="1">
      <c r="A42" s="8"/>
      <c r="C42" s="1765"/>
      <c r="D42" s="544" t="s">
        <v>961</v>
      </c>
      <c r="E42" s="39"/>
      <c r="F42" s="543"/>
      <c r="G42" s="38"/>
      <c r="H42" s="418"/>
      <c r="I42" s="1475">
        <f t="shared" si="2"/>
        <v>0</v>
      </c>
      <c r="J42" s="1476"/>
      <c r="K42" s="535">
        <v>0</v>
      </c>
      <c r="L42" s="30"/>
      <c r="M42" s="8"/>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row>
    <row r="43" spans="1:55" s="15" customFormat="1" ht="18" customHeight="1">
      <c r="A43" s="8"/>
      <c r="C43" s="1765"/>
      <c r="D43" s="544" t="s">
        <v>962</v>
      </c>
      <c r="E43" s="39"/>
      <c r="F43" s="543"/>
      <c r="G43" s="38"/>
      <c r="H43" s="418"/>
      <c r="I43" s="1475">
        <f t="shared" si="2"/>
        <v>0</v>
      </c>
      <c r="J43" s="1476"/>
      <c r="K43" s="535">
        <v>0</v>
      </c>
      <c r="L43" s="30"/>
      <c r="M43" s="8"/>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row>
    <row r="44" spans="1:55" s="15" customFormat="1" ht="18" customHeight="1">
      <c r="A44" s="8"/>
      <c r="C44" s="1765"/>
      <c r="D44" s="544" t="s">
        <v>963</v>
      </c>
      <c r="E44" s="39"/>
      <c r="F44" s="543"/>
      <c r="G44" s="38"/>
      <c r="H44" s="418"/>
      <c r="I44" s="1475">
        <f t="shared" si="2"/>
        <v>0</v>
      </c>
      <c r="J44" s="1476"/>
      <c r="K44" s="535">
        <v>0</v>
      </c>
      <c r="L44" s="30"/>
      <c r="M44" s="8"/>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row>
    <row r="45" spans="1:55" s="15" customFormat="1" ht="18" customHeight="1">
      <c r="A45" s="8"/>
      <c r="C45" s="1765"/>
      <c r="D45" s="542" t="s">
        <v>964</v>
      </c>
      <c r="E45" s="39"/>
      <c r="F45" s="543"/>
      <c r="G45" s="38"/>
      <c r="H45" s="418"/>
      <c r="I45" s="1475">
        <f t="shared" si="2"/>
        <v>0</v>
      </c>
      <c r="J45" s="1476"/>
      <c r="K45" s="535">
        <v>0</v>
      </c>
      <c r="L45" s="30"/>
      <c r="M45" s="8"/>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row>
    <row r="46" spans="1:55" s="15" customFormat="1" ht="18" customHeight="1">
      <c r="A46" s="8"/>
      <c r="C46" s="1765"/>
      <c r="D46" s="542"/>
      <c r="E46" s="39"/>
      <c r="F46" s="543"/>
      <c r="G46" s="38"/>
      <c r="H46" s="418"/>
      <c r="I46" s="1475" t="str">
        <f t="shared" si="2"/>
        <v/>
      </c>
      <c r="J46" s="1476"/>
      <c r="K46" s="535"/>
      <c r="L46" s="30"/>
      <c r="M46" s="8"/>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row>
    <row r="47" spans="1:55" s="15" customFormat="1" ht="18" customHeight="1">
      <c r="A47" s="8"/>
      <c r="C47" s="1765"/>
      <c r="D47" s="542"/>
      <c r="E47" s="39"/>
      <c r="F47" s="543"/>
      <c r="G47" s="38"/>
      <c r="H47" s="418"/>
      <c r="I47" s="1475" t="str">
        <f t="shared" si="2"/>
        <v/>
      </c>
      <c r="J47" s="1476"/>
      <c r="K47" s="535"/>
      <c r="L47" s="30"/>
      <c r="M47" s="8"/>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row>
    <row r="48" spans="1:55" s="15" customFormat="1" ht="18" customHeight="1">
      <c r="A48" s="8"/>
      <c r="C48" s="1765"/>
      <c r="D48" s="542"/>
      <c r="E48" s="39"/>
      <c r="F48" s="543"/>
      <c r="G48" s="38"/>
      <c r="H48" s="418"/>
      <c r="I48" s="1475" t="str">
        <f t="shared" si="2"/>
        <v/>
      </c>
      <c r="J48" s="1476"/>
      <c r="K48" s="535"/>
      <c r="L48" s="30"/>
      <c r="M48" s="8"/>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row>
    <row r="49" spans="1:55" s="15" customFormat="1" ht="18" customHeight="1">
      <c r="A49" s="8"/>
      <c r="C49" s="1765"/>
      <c r="D49" s="542"/>
      <c r="E49" s="39"/>
      <c r="F49" s="543"/>
      <c r="G49" s="38"/>
      <c r="H49" s="418"/>
      <c r="I49" s="1475" t="str">
        <f t="shared" si="2"/>
        <v/>
      </c>
      <c r="J49" s="1476"/>
      <c r="K49" s="535"/>
      <c r="L49" s="30"/>
      <c r="M49" s="8"/>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row>
    <row r="50" spans="1:55" s="15" customFormat="1" ht="18" customHeight="1">
      <c r="A50" s="8"/>
      <c r="C50" s="1766"/>
      <c r="D50" s="542"/>
      <c r="E50" s="39"/>
      <c r="F50" s="545"/>
      <c r="G50" s="38"/>
      <c r="H50" s="418"/>
      <c r="I50" s="1484" t="str">
        <f t="shared" si="2"/>
        <v/>
      </c>
      <c r="J50" s="1485"/>
      <c r="K50" s="535"/>
      <c r="L50" s="30"/>
      <c r="M50" s="8"/>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row>
    <row r="51" spans="1:55" s="15" customFormat="1" ht="18" customHeight="1">
      <c r="A51" s="8"/>
      <c r="C51" s="1751" t="s">
        <v>379</v>
      </c>
      <c r="D51" s="1752"/>
      <c r="E51" s="814"/>
      <c r="F51" s="815"/>
      <c r="G51" s="816"/>
      <c r="H51" s="1066">
        <f>SUM(H34:H50)</f>
        <v>0</v>
      </c>
      <c r="I51" s="815"/>
      <c r="J51" s="816"/>
      <c r="K51" s="1067">
        <f>SUM(K34:K50)</f>
        <v>16300</v>
      </c>
      <c r="L51" s="30"/>
      <c r="M51" s="8"/>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row>
    <row r="52" spans="1:55" s="15" customFormat="1" ht="18" customHeight="1">
      <c r="A52" s="8"/>
      <c r="C52" s="1757" t="s">
        <v>621</v>
      </c>
      <c r="D52" s="1760"/>
      <c r="E52" s="1761"/>
      <c r="F52" s="543"/>
      <c r="G52" s="38"/>
      <c r="H52" s="418"/>
      <c r="I52" s="1068" t="str">
        <f>IF(G52="","",0)</f>
        <v/>
      </c>
      <c r="J52" s="1057"/>
      <c r="K52" s="937"/>
      <c r="L52" s="30"/>
      <c r="M52" s="8"/>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row>
    <row r="53" spans="1:55" s="15" customFormat="1" ht="18" customHeight="1">
      <c r="A53" s="8"/>
      <c r="C53" s="1758"/>
      <c r="D53" s="1762"/>
      <c r="E53" s="1763"/>
      <c r="F53" s="543"/>
      <c r="G53" s="38"/>
      <c r="H53" s="418"/>
      <c r="I53" s="1069" t="str">
        <f>IF(G53="","",0)</f>
        <v/>
      </c>
      <c r="J53" s="1058"/>
      <c r="K53" s="937"/>
      <c r="L53" s="30"/>
      <c r="M53" s="8"/>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row>
    <row r="54" spans="1:55" s="15" customFormat="1" ht="18" customHeight="1">
      <c r="A54" s="8"/>
      <c r="C54" s="1758"/>
      <c r="D54" s="1762"/>
      <c r="E54" s="1763"/>
      <c r="F54" s="543"/>
      <c r="G54" s="38"/>
      <c r="H54" s="418"/>
      <c r="I54" s="1070" t="str">
        <f t="shared" ref="I54:I66" si="3">IF(D54="","",0)</f>
        <v/>
      </c>
      <c r="J54" s="1058"/>
      <c r="K54" s="937"/>
      <c r="L54" s="30"/>
      <c r="M54" s="8"/>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row>
    <row r="55" spans="1:55" s="15" customFormat="1" ht="18" customHeight="1">
      <c r="A55" s="8"/>
      <c r="C55" s="1758"/>
      <c r="D55" s="1762"/>
      <c r="E55" s="1763"/>
      <c r="F55" s="543"/>
      <c r="G55" s="38"/>
      <c r="H55" s="418"/>
      <c r="I55" s="1070" t="str">
        <f t="shared" si="3"/>
        <v/>
      </c>
      <c r="J55" s="1058"/>
      <c r="K55" s="937"/>
      <c r="L55" s="30"/>
      <c r="M55" s="8"/>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row>
    <row r="56" spans="1:55" s="15" customFormat="1" ht="18" customHeight="1">
      <c r="A56" s="8"/>
      <c r="C56" s="1758"/>
      <c r="D56" s="1762"/>
      <c r="E56" s="1763"/>
      <c r="F56" s="543"/>
      <c r="G56" s="38"/>
      <c r="H56" s="418"/>
      <c r="I56" s="1070" t="str">
        <f t="shared" si="3"/>
        <v/>
      </c>
      <c r="J56" s="1058"/>
      <c r="K56" s="937"/>
      <c r="L56" s="30"/>
      <c r="M56" s="8"/>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row>
    <row r="57" spans="1:55" s="15" customFormat="1" ht="18" customHeight="1">
      <c r="A57" s="8"/>
      <c r="C57" s="1758"/>
      <c r="D57" s="1762"/>
      <c r="E57" s="1763"/>
      <c r="F57" s="543"/>
      <c r="G57" s="38"/>
      <c r="H57" s="418"/>
      <c r="I57" s="1070" t="str">
        <f t="shared" si="3"/>
        <v/>
      </c>
      <c r="J57" s="1058"/>
      <c r="K57" s="937"/>
      <c r="L57" s="30"/>
      <c r="M57" s="8"/>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row>
    <row r="58" spans="1:55" s="15" customFormat="1" ht="18" customHeight="1">
      <c r="A58" s="8"/>
      <c r="C58" s="1758"/>
      <c r="D58" s="1762"/>
      <c r="E58" s="1763"/>
      <c r="F58" s="543"/>
      <c r="G58" s="38"/>
      <c r="H58" s="418"/>
      <c r="I58" s="1070" t="str">
        <f t="shared" si="3"/>
        <v/>
      </c>
      <c r="J58" s="1058"/>
      <c r="K58" s="937"/>
      <c r="L58" s="30"/>
      <c r="M58" s="8"/>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row>
    <row r="59" spans="1:55" s="15" customFormat="1" ht="18" customHeight="1">
      <c r="A59" s="8"/>
      <c r="C59" s="1758"/>
      <c r="D59" s="1762"/>
      <c r="E59" s="1763"/>
      <c r="F59" s="543"/>
      <c r="G59" s="38"/>
      <c r="H59" s="418"/>
      <c r="I59" s="1070" t="str">
        <f t="shared" si="3"/>
        <v/>
      </c>
      <c r="J59" s="1058"/>
      <c r="K59" s="937"/>
      <c r="L59" s="30"/>
      <c r="M59" s="8"/>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row>
    <row r="60" spans="1:55" s="15" customFormat="1" ht="18" customHeight="1">
      <c r="A60" s="8"/>
      <c r="C60" s="1758"/>
      <c r="D60" s="1762"/>
      <c r="E60" s="1763"/>
      <c r="F60" s="543"/>
      <c r="G60" s="38"/>
      <c r="H60" s="418"/>
      <c r="I60" s="1070" t="str">
        <f t="shared" si="3"/>
        <v/>
      </c>
      <c r="J60" s="1058"/>
      <c r="K60" s="937"/>
      <c r="L60" s="30"/>
      <c r="M60" s="8"/>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row>
    <row r="61" spans="1:55" s="15" customFormat="1" ht="18" customHeight="1">
      <c r="A61" s="8"/>
      <c r="C61" s="1758"/>
      <c r="D61" s="1762"/>
      <c r="E61" s="1763"/>
      <c r="F61" s="543"/>
      <c r="G61" s="38"/>
      <c r="H61" s="418"/>
      <c r="I61" s="1070" t="str">
        <f t="shared" si="3"/>
        <v/>
      </c>
      <c r="J61" s="1058"/>
      <c r="K61" s="937"/>
      <c r="L61" s="30"/>
      <c r="M61" s="8"/>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row>
    <row r="62" spans="1:55" s="15" customFormat="1" ht="18" customHeight="1">
      <c r="A62" s="8"/>
      <c r="C62" s="1758"/>
      <c r="D62" s="1762"/>
      <c r="E62" s="1763"/>
      <c r="F62" s="543"/>
      <c r="G62" s="38"/>
      <c r="H62" s="418"/>
      <c r="I62" s="1070" t="str">
        <f t="shared" si="3"/>
        <v/>
      </c>
      <c r="J62" s="1058"/>
      <c r="K62" s="937"/>
      <c r="L62" s="30"/>
      <c r="M62" s="8"/>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row>
    <row r="63" spans="1:55" s="15" customFormat="1" ht="18" customHeight="1">
      <c r="A63" s="8"/>
      <c r="C63" s="1758"/>
      <c r="D63" s="1762"/>
      <c r="E63" s="1763"/>
      <c r="F63" s="543"/>
      <c r="G63" s="38"/>
      <c r="H63" s="418"/>
      <c r="I63" s="1070" t="str">
        <f t="shared" si="3"/>
        <v/>
      </c>
      <c r="J63" s="1058"/>
      <c r="K63" s="937"/>
      <c r="L63" s="30"/>
      <c r="M63" s="8"/>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row>
    <row r="64" spans="1:55" s="15" customFormat="1" ht="18" customHeight="1">
      <c r="A64" s="8"/>
      <c r="C64" s="1758"/>
      <c r="D64" s="1762"/>
      <c r="E64" s="1763"/>
      <c r="F64" s="543"/>
      <c r="G64" s="38"/>
      <c r="H64" s="418"/>
      <c r="I64" s="1070" t="str">
        <f t="shared" si="3"/>
        <v/>
      </c>
      <c r="J64" s="1058"/>
      <c r="K64" s="937"/>
      <c r="L64" s="30"/>
      <c r="M64" s="8"/>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row>
    <row r="65" spans="1:55" s="15" customFormat="1" ht="18" customHeight="1">
      <c r="A65" s="8"/>
      <c r="C65" s="1758"/>
      <c r="D65" s="1762"/>
      <c r="E65" s="1763"/>
      <c r="F65" s="543"/>
      <c r="G65" s="38"/>
      <c r="H65" s="418"/>
      <c r="I65" s="1070" t="str">
        <f t="shared" si="3"/>
        <v/>
      </c>
      <c r="J65" s="1058"/>
      <c r="K65" s="937"/>
      <c r="L65" s="30"/>
      <c r="M65" s="8"/>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row>
    <row r="66" spans="1:55" s="15" customFormat="1" ht="18" customHeight="1">
      <c r="A66" s="8"/>
      <c r="C66" s="1759"/>
      <c r="D66" s="1762"/>
      <c r="E66" s="1763"/>
      <c r="F66" s="543"/>
      <c r="G66" s="38"/>
      <c r="H66" s="418"/>
      <c r="I66" s="1070" t="str">
        <f t="shared" si="3"/>
        <v/>
      </c>
      <c r="J66" s="1058"/>
      <c r="K66" s="937"/>
      <c r="L66" s="30"/>
      <c r="M66" s="8"/>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row>
    <row r="67" spans="1:55" s="15" customFormat="1" ht="18" customHeight="1">
      <c r="A67" s="8"/>
      <c r="C67" s="1751" t="s">
        <v>607</v>
      </c>
      <c r="D67" s="1752"/>
      <c r="E67" s="814"/>
      <c r="F67" s="815"/>
      <c r="G67" s="816"/>
      <c r="H67" s="1066"/>
      <c r="I67" s="815"/>
      <c r="J67" s="816"/>
      <c r="K67" s="1067">
        <f>SUM(K52:K66)</f>
        <v>0</v>
      </c>
      <c r="L67" s="30"/>
      <c r="M67" s="8"/>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row>
    <row r="68" spans="1:55" s="15" customFormat="1" ht="18" customHeight="1">
      <c r="A68" s="8"/>
      <c r="C68" s="1757" t="s">
        <v>605</v>
      </c>
      <c r="D68" s="1760" t="s">
        <v>965</v>
      </c>
      <c r="E68" s="1761"/>
      <c r="F68" s="1071"/>
      <c r="G68" s="35"/>
      <c r="H68" s="1072"/>
      <c r="I68" s="1068">
        <v>0</v>
      </c>
      <c r="J68" s="1057">
        <v>0</v>
      </c>
      <c r="K68" s="36">
        <f>I68 * J68</f>
        <v>0</v>
      </c>
      <c r="L68" s="30"/>
      <c r="M68" s="8"/>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row>
    <row r="69" spans="1:55" s="15" customFormat="1" ht="18" customHeight="1">
      <c r="A69" s="8"/>
      <c r="C69" s="1758"/>
      <c r="D69" s="1762" t="s">
        <v>966</v>
      </c>
      <c r="E69" s="1763"/>
      <c r="F69" s="543"/>
      <c r="G69" s="38"/>
      <c r="H69" s="418"/>
      <c r="I69" s="1069">
        <v>0</v>
      </c>
      <c r="J69" s="1058">
        <v>0</v>
      </c>
      <c r="K69" s="937">
        <f>I69 * J69</f>
        <v>0</v>
      </c>
      <c r="L69" s="30"/>
      <c r="M69" s="8"/>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row>
    <row r="70" spans="1:55" s="15" customFormat="1" ht="18" customHeight="1">
      <c r="A70" s="8"/>
      <c r="C70" s="1758"/>
      <c r="D70" s="1762"/>
      <c r="E70" s="1763"/>
      <c r="F70" s="543"/>
      <c r="G70" s="38"/>
      <c r="H70" s="418"/>
      <c r="I70" s="1070" t="str">
        <f t="shared" ref="I70:I82" si="4">IF(D70="","",0)</f>
        <v/>
      </c>
      <c r="J70" s="1058"/>
      <c r="K70" s="937"/>
      <c r="L70" s="30"/>
      <c r="M70" s="8"/>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row>
    <row r="71" spans="1:55" s="15" customFormat="1" ht="18" customHeight="1">
      <c r="A71" s="8"/>
      <c r="C71" s="1758"/>
      <c r="D71" s="1762"/>
      <c r="E71" s="1763"/>
      <c r="F71" s="543"/>
      <c r="G71" s="38"/>
      <c r="H71" s="418"/>
      <c r="I71" s="1070" t="str">
        <f t="shared" si="4"/>
        <v/>
      </c>
      <c r="J71" s="1058"/>
      <c r="K71" s="937"/>
      <c r="L71" s="30"/>
      <c r="M71" s="8"/>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row>
    <row r="72" spans="1:55" s="15" customFormat="1" ht="18" customHeight="1">
      <c r="A72" s="8"/>
      <c r="C72" s="1758"/>
      <c r="D72" s="1762"/>
      <c r="E72" s="1763"/>
      <c r="F72" s="543"/>
      <c r="G72" s="38"/>
      <c r="H72" s="418"/>
      <c r="I72" s="1070" t="str">
        <f t="shared" si="4"/>
        <v/>
      </c>
      <c r="J72" s="1058"/>
      <c r="K72" s="937"/>
      <c r="L72" s="30"/>
      <c r="M72" s="8"/>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row>
    <row r="73" spans="1:55" s="15" customFormat="1" ht="18" customHeight="1">
      <c r="A73" s="8"/>
      <c r="C73" s="1758"/>
      <c r="D73" s="1762"/>
      <c r="E73" s="1763"/>
      <c r="F73" s="543"/>
      <c r="G73" s="38"/>
      <c r="H73" s="418"/>
      <c r="I73" s="1070" t="str">
        <f t="shared" si="4"/>
        <v/>
      </c>
      <c r="J73" s="1058"/>
      <c r="K73" s="937"/>
      <c r="L73" s="30"/>
      <c r="M73" s="8"/>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row>
    <row r="74" spans="1:55" s="15" customFormat="1" ht="18" customHeight="1">
      <c r="A74" s="8"/>
      <c r="C74" s="1758"/>
      <c r="D74" s="1762"/>
      <c r="E74" s="1763"/>
      <c r="F74" s="543"/>
      <c r="G74" s="38"/>
      <c r="H74" s="418"/>
      <c r="I74" s="1070" t="str">
        <f t="shared" si="4"/>
        <v/>
      </c>
      <c r="J74" s="1058"/>
      <c r="K74" s="937"/>
      <c r="L74" s="30"/>
      <c r="M74" s="8"/>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row>
    <row r="75" spans="1:55" s="15" customFormat="1" ht="18" customHeight="1">
      <c r="A75" s="8"/>
      <c r="C75" s="1758"/>
      <c r="D75" s="1762"/>
      <c r="E75" s="1763"/>
      <c r="F75" s="543"/>
      <c r="G75" s="38"/>
      <c r="H75" s="418"/>
      <c r="I75" s="1070" t="str">
        <f t="shared" si="4"/>
        <v/>
      </c>
      <c r="J75" s="1058"/>
      <c r="K75" s="937"/>
      <c r="L75" s="30"/>
      <c r="M75" s="8"/>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row>
    <row r="76" spans="1:55" s="15" customFormat="1" ht="18" customHeight="1">
      <c r="A76" s="8"/>
      <c r="C76" s="1758"/>
      <c r="D76" s="1762"/>
      <c r="E76" s="1763"/>
      <c r="F76" s="543"/>
      <c r="G76" s="38"/>
      <c r="H76" s="418"/>
      <c r="I76" s="1070" t="str">
        <f t="shared" si="4"/>
        <v/>
      </c>
      <c r="J76" s="1058"/>
      <c r="K76" s="937"/>
      <c r="L76" s="30"/>
      <c r="M76" s="8"/>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row>
    <row r="77" spans="1:55" s="15" customFormat="1" ht="18" customHeight="1">
      <c r="A77" s="8"/>
      <c r="C77" s="1758"/>
      <c r="D77" s="1762"/>
      <c r="E77" s="1763"/>
      <c r="F77" s="543"/>
      <c r="G77" s="38"/>
      <c r="H77" s="418"/>
      <c r="I77" s="1070" t="str">
        <f t="shared" si="4"/>
        <v/>
      </c>
      <c r="J77" s="1058"/>
      <c r="K77" s="937"/>
      <c r="L77" s="30"/>
      <c r="M77" s="8"/>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row>
    <row r="78" spans="1:55" s="15" customFormat="1" ht="18" customHeight="1">
      <c r="A78" s="8"/>
      <c r="C78" s="1758"/>
      <c r="D78" s="1762"/>
      <c r="E78" s="1763"/>
      <c r="F78" s="543"/>
      <c r="G78" s="38"/>
      <c r="H78" s="418"/>
      <c r="I78" s="1070" t="str">
        <f t="shared" si="4"/>
        <v/>
      </c>
      <c r="J78" s="1058"/>
      <c r="K78" s="937"/>
      <c r="L78" s="30"/>
      <c r="M78" s="8"/>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row>
    <row r="79" spans="1:55" s="15" customFormat="1" ht="18" customHeight="1">
      <c r="A79" s="8"/>
      <c r="C79" s="1758"/>
      <c r="D79" s="1762"/>
      <c r="E79" s="1763"/>
      <c r="F79" s="543"/>
      <c r="G79" s="38"/>
      <c r="H79" s="418"/>
      <c r="I79" s="1070" t="str">
        <f t="shared" si="4"/>
        <v/>
      </c>
      <c r="J79" s="1058"/>
      <c r="K79" s="937"/>
      <c r="L79" s="30"/>
      <c r="M79" s="8"/>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row>
    <row r="80" spans="1:55" s="15" customFormat="1" ht="18" customHeight="1">
      <c r="A80" s="8"/>
      <c r="C80" s="1758"/>
      <c r="D80" s="1762"/>
      <c r="E80" s="1763"/>
      <c r="F80" s="543"/>
      <c r="G80" s="38"/>
      <c r="H80" s="418"/>
      <c r="I80" s="1070" t="str">
        <f t="shared" si="4"/>
        <v/>
      </c>
      <c r="J80" s="1058"/>
      <c r="K80" s="937"/>
      <c r="L80" s="30"/>
      <c r="M80" s="8"/>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row>
    <row r="81" spans="1:55" s="15" customFormat="1" ht="18" customHeight="1">
      <c r="A81" s="8"/>
      <c r="C81" s="1758"/>
      <c r="D81" s="1762"/>
      <c r="E81" s="1763"/>
      <c r="F81" s="543"/>
      <c r="G81" s="38"/>
      <c r="H81" s="418"/>
      <c r="I81" s="1070" t="str">
        <f t="shared" si="4"/>
        <v/>
      </c>
      <c r="J81" s="1058"/>
      <c r="K81" s="937"/>
      <c r="L81" s="30"/>
      <c r="M81" s="8"/>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row>
    <row r="82" spans="1:55" s="15" customFormat="1" ht="18" customHeight="1">
      <c r="A82" s="8"/>
      <c r="C82" s="1759"/>
      <c r="D82" s="1771"/>
      <c r="E82" s="1772"/>
      <c r="F82" s="1073"/>
      <c r="G82" s="1074"/>
      <c r="H82" s="1075"/>
      <c r="I82" s="1076" t="str">
        <f t="shared" si="4"/>
        <v/>
      </c>
      <c r="J82" s="1077"/>
      <c r="K82" s="1078"/>
      <c r="L82" s="30"/>
      <c r="M82" s="8"/>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row>
    <row r="83" spans="1:55" s="15" customFormat="1" ht="18" customHeight="1">
      <c r="A83" s="8"/>
      <c r="C83" s="1751" t="s">
        <v>607</v>
      </c>
      <c r="D83" s="1752"/>
      <c r="E83" s="814"/>
      <c r="F83" s="815"/>
      <c r="G83" s="816"/>
      <c r="H83" s="1066"/>
      <c r="I83" s="815"/>
      <c r="J83" s="816"/>
      <c r="K83" s="1067">
        <f>SUM(K68:K82)</f>
        <v>0</v>
      </c>
      <c r="L83" s="30"/>
      <c r="M83" s="8"/>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row>
    <row r="84" spans="1:55" s="15" customFormat="1" ht="18" customHeight="1">
      <c r="A84" s="8"/>
      <c r="C84" s="1764" t="s">
        <v>537</v>
      </c>
      <c r="D84" s="1760"/>
      <c r="E84" s="1761"/>
      <c r="F84" s="543"/>
      <c r="G84" s="38"/>
      <c r="H84" s="418"/>
      <c r="I84" s="1475" t="str">
        <f>IF(D84="","",0)</f>
        <v/>
      </c>
      <c r="J84" s="1476"/>
      <c r="K84" s="535"/>
      <c r="L84" s="30"/>
      <c r="M84" s="8"/>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row>
    <row r="85" spans="1:55" s="15" customFormat="1" ht="18" customHeight="1">
      <c r="A85" s="8"/>
      <c r="C85" s="1765"/>
      <c r="D85" s="1762"/>
      <c r="E85" s="1763"/>
      <c r="F85" s="543"/>
      <c r="G85" s="38"/>
      <c r="H85" s="418"/>
      <c r="I85" s="1475" t="str">
        <f>IF(D85="","",0)</f>
        <v/>
      </c>
      <c r="J85" s="1476"/>
      <c r="K85" s="535"/>
      <c r="L85" s="30"/>
      <c r="M85" s="8"/>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row>
    <row r="86" spans="1:55" s="15" customFormat="1" ht="18" customHeight="1">
      <c r="A86" s="8"/>
      <c r="C86" s="1766"/>
      <c r="D86" s="1762"/>
      <c r="E86" s="1763"/>
      <c r="F86" s="543"/>
      <c r="G86" s="38"/>
      <c r="H86" s="418"/>
      <c r="I86" s="1475" t="str">
        <f>IF(D86="","",0)</f>
        <v/>
      </c>
      <c r="J86" s="1476"/>
      <c r="K86" s="535"/>
      <c r="L86" s="30"/>
      <c r="M86" s="8"/>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row>
    <row r="87" spans="1:55" s="15" customFormat="1" ht="22.5" customHeight="1">
      <c r="A87" s="8"/>
      <c r="C87" s="1767" t="s">
        <v>607</v>
      </c>
      <c r="D87" s="1768"/>
      <c r="E87" s="41"/>
      <c r="F87" s="42"/>
      <c r="G87" s="42" t="s">
        <v>381</v>
      </c>
      <c r="H87" s="786">
        <f>H31+H32+H33+H51+H67+H83</f>
        <v>749640</v>
      </c>
      <c r="I87" s="42"/>
      <c r="J87" s="42" t="s">
        <v>382</v>
      </c>
      <c r="K87" s="783">
        <f>K31+K51+K67+K83+K84+K85+K86</f>
        <v>85900</v>
      </c>
      <c r="L87" s="30"/>
      <c r="M87" s="8"/>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row>
    <row r="88" spans="1:55" s="15" customFormat="1" ht="22.5" customHeight="1">
      <c r="A88" s="8"/>
      <c r="C88" s="1767" t="s">
        <v>606</v>
      </c>
      <c r="D88" s="1768"/>
      <c r="E88" s="44"/>
      <c r="F88" s="45"/>
      <c r="G88" s="45"/>
      <c r="H88" s="45"/>
      <c r="I88" s="45"/>
      <c r="J88" s="45" t="s">
        <v>383</v>
      </c>
      <c r="K88" s="784">
        <v>0</v>
      </c>
      <c r="L88" s="30"/>
      <c r="M88" s="8"/>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row>
    <row r="89" spans="1:55" s="15" customFormat="1" ht="22.5" customHeight="1">
      <c r="A89" s="8"/>
      <c r="C89" s="1767" t="str">
        <f>IF(★マスタシート!$AO$66=3, "", "合      計      ①＋②＋③")</f>
        <v>合      計      ①＋②＋③</v>
      </c>
      <c r="D89" s="1768"/>
      <c r="E89" s="47">
        <f>IF(★マスタシート!$AO$66=3, "", H87+K87+K88)</f>
        <v>835540</v>
      </c>
      <c r="F89" s="48"/>
      <c r="G89" s="48"/>
      <c r="H89" s="49" t="str">
        <f>IF(★マスタシート!$AO$66=3, "", TEXT("消費税 （10％）",""))</f>
        <v>消費税 （10％）</v>
      </c>
      <c r="I89" s="48"/>
      <c r="J89" s="48" t="str">
        <f>IF(★マスタシート!$AO$66=3, "", "④")</f>
        <v>④</v>
      </c>
      <c r="K89" s="785">
        <f>IF(★マスタシート!$AO$66=3, "", INT(E89 * 10 / 100))</f>
        <v>83554</v>
      </c>
      <c r="L89" s="30"/>
      <c r="M89" s="8"/>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row>
    <row r="90" spans="1:55" s="15" customFormat="1" ht="30.75" customHeight="1">
      <c r="A90" s="8"/>
      <c r="C90" s="1769" t="str">
        <f>IF(★マスタシート!$AO$66=3, "合      計  ①＋②＋③", "消費税込合計  ①＋②＋③＋④")</f>
        <v>消費税込合計  ①＋②＋③＋④</v>
      </c>
      <c r="D90" s="1770"/>
      <c r="E90" s="820"/>
      <c r="F90" s="821"/>
      <c r="G90" s="821"/>
      <c r="H90" s="821"/>
      <c r="I90" s="821"/>
      <c r="J90" s="822"/>
      <c r="K90" s="823">
        <f>IF(★マスタシート!$AO$66=3,  E89, INT(E89 * (10 + 100) / 100))</f>
        <v>919094</v>
      </c>
      <c r="L90" s="30"/>
      <c r="M90" s="8"/>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row>
    <row r="91" spans="1:55" ht="16.5" customHeight="1">
      <c r="A91" s="8"/>
      <c r="D91" s="50"/>
      <c r="E91" s="50"/>
      <c r="F91" s="51"/>
      <c r="G91" s="51"/>
      <c r="H91" s="51"/>
      <c r="I91" s="51"/>
      <c r="J91" s="1483">
        <f>★マスタシート!$CV$11</f>
        <v>2.48</v>
      </c>
      <c r="K91" s="1483"/>
      <c r="L91" s="9"/>
      <c r="M91" s="8"/>
    </row>
    <row r="92" spans="1:55" ht="16.5" customHeight="1">
      <c r="A92" s="8"/>
      <c r="B92" s="8"/>
      <c r="C92" s="8"/>
      <c r="D92" s="8"/>
      <c r="E92" s="8"/>
      <c r="F92" s="8"/>
      <c r="G92" s="8"/>
      <c r="H92" s="8"/>
      <c r="I92" s="8"/>
      <c r="J92" s="8"/>
      <c r="K92" s="8"/>
      <c r="L92" s="8"/>
      <c r="M92" s="8"/>
    </row>
    <row r="93" spans="1:55" ht="22.5" customHeight="1">
      <c r="C93" s="1052"/>
      <c r="D93" s="52"/>
      <c r="E93" s="50"/>
      <c r="F93" s="51"/>
      <c r="G93" s="51"/>
      <c r="H93" s="51"/>
      <c r="I93" s="51"/>
      <c r="J93" s="51"/>
      <c r="K93" s="51"/>
    </row>
    <row r="94" spans="1:55" ht="22.5" customHeight="1">
      <c r="C94" s="1052"/>
      <c r="D94" s="53"/>
      <c r="E94" s="50"/>
      <c r="F94" s="51"/>
      <c r="G94" s="51"/>
      <c r="H94" s="51"/>
      <c r="I94" s="51"/>
      <c r="J94" s="51"/>
      <c r="K94" s="51"/>
    </row>
    <row r="95" spans="1:55">
      <c r="C95" s="1052"/>
      <c r="D95" s="54"/>
      <c r="E95" s="11"/>
      <c r="F95" s="55"/>
      <c r="G95" s="55"/>
      <c r="H95" s="56"/>
      <c r="I95" s="55"/>
      <c r="J95" s="56"/>
      <c r="K95" s="56"/>
    </row>
    <row r="96" spans="1:55">
      <c r="C96" s="1052"/>
      <c r="D96" s="54"/>
      <c r="E96" s="11"/>
      <c r="F96" s="55"/>
      <c r="G96" s="55"/>
      <c r="H96" s="56"/>
      <c r="I96" s="55"/>
      <c r="J96" s="56"/>
      <c r="K96" s="56"/>
    </row>
    <row r="97" spans="3:11">
      <c r="C97" s="1052"/>
      <c r="D97" s="54"/>
      <c r="E97" s="11"/>
      <c r="F97" s="55"/>
      <c r="G97" s="55"/>
      <c r="H97" s="56"/>
      <c r="I97" s="55"/>
      <c r="J97" s="57"/>
      <c r="K97" s="56"/>
    </row>
    <row r="98" spans="3:11">
      <c r="C98" s="1052"/>
      <c r="D98" s="54"/>
      <c r="E98" s="11"/>
      <c r="F98" s="58"/>
      <c r="G98" s="58"/>
      <c r="H98" s="57"/>
      <c r="I98" s="58"/>
      <c r="J98" s="57"/>
      <c r="K98" s="57"/>
    </row>
    <row r="99" spans="3:11">
      <c r="C99" s="1054"/>
      <c r="D99" s="54"/>
      <c r="E99" s="11"/>
      <c r="F99" s="58"/>
      <c r="G99" s="58"/>
      <c r="H99" s="57"/>
      <c r="I99" s="58"/>
      <c r="J99" s="57"/>
      <c r="K99" s="57"/>
    </row>
    <row r="100" spans="3:11" ht="4.5" customHeight="1">
      <c r="C100" s="1055"/>
      <c r="D100" s="54"/>
      <c r="E100" s="11"/>
      <c r="F100" s="58"/>
      <c r="G100" s="58"/>
      <c r="H100" s="57"/>
      <c r="I100" s="58"/>
      <c r="J100" s="57"/>
      <c r="K100" s="57"/>
    </row>
    <row r="101" spans="3:11" ht="35.25" customHeight="1">
      <c r="C101" s="1054"/>
      <c r="D101" s="54"/>
      <c r="E101" s="11"/>
      <c r="F101" s="11"/>
      <c r="G101" s="11"/>
      <c r="H101" s="57"/>
      <c r="I101" s="11"/>
      <c r="J101" s="57"/>
      <c r="K101" s="57"/>
    </row>
    <row r="102" spans="3:11">
      <c r="C102" s="1054"/>
      <c r="D102" s="54"/>
      <c r="E102" s="11"/>
      <c r="F102" s="11"/>
      <c r="G102" s="11"/>
      <c r="H102" s="57"/>
      <c r="I102" s="11"/>
      <c r="J102" s="57"/>
      <c r="K102" s="57"/>
    </row>
    <row r="103" spans="3:11">
      <c r="C103" s="1054"/>
      <c r="D103" s="54"/>
      <c r="E103" s="11"/>
      <c r="F103" s="11"/>
      <c r="G103" s="11"/>
      <c r="H103" s="57"/>
      <c r="I103" s="11"/>
      <c r="J103" s="57"/>
      <c r="K103" s="57"/>
    </row>
    <row r="104" spans="3:11">
      <c r="C104" s="1054"/>
      <c r="D104" s="1053"/>
      <c r="E104" s="11"/>
      <c r="F104" s="11"/>
      <c r="G104" s="11"/>
      <c r="H104" s="57"/>
      <c r="I104" s="11"/>
      <c r="J104" s="57"/>
      <c r="K104" s="57"/>
    </row>
    <row r="105" spans="3:11">
      <c r="C105" s="1055"/>
      <c r="D105" s="54"/>
      <c r="E105" s="11"/>
      <c r="F105" s="11"/>
      <c r="G105" s="11"/>
      <c r="H105" s="11"/>
      <c r="I105" s="11"/>
      <c r="J105" s="11"/>
      <c r="K105" s="11"/>
    </row>
    <row r="106" spans="3:11">
      <c r="C106" s="1055"/>
      <c r="D106" s="54"/>
      <c r="E106" s="11"/>
      <c r="F106" s="11"/>
      <c r="G106" s="11"/>
      <c r="H106" s="11"/>
      <c r="I106" s="11"/>
      <c r="J106" s="11"/>
      <c r="K106" s="11"/>
    </row>
    <row r="107" spans="3:11">
      <c r="D107" s="54"/>
      <c r="E107" s="11"/>
      <c r="F107" s="11"/>
      <c r="G107" s="11"/>
      <c r="H107" s="11"/>
      <c r="I107" s="11"/>
      <c r="J107" s="11"/>
      <c r="K107" s="11"/>
    </row>
    <row r="108" spans="3:11">
      <c r="D108" s="54"/>
      <c r="E108" s="11"/>
      <c r="F108" s="11"/>
      <c r="G108" s="11"/>
      <c r="H108" s="11"/>
      <c r="I108" s="11"/>
      <c r="J108" s="11"/>
      <c r="K108" s="11"/>
    </row>
    <row r="109" spans="3:11">
      <c r="D109" s="54"/>
      <c r="E109" s="11"/>
      <c r="F109" s="11"/>
      <c r="G109" s="11"/>
      <c r="H109" s="11"/>
      <c r="I109" s="11"/>
      <c r="J109" s="11"/>
      <c r="K109" s="11"/>
    </row>
    <row r="110" spans="3:11">
      <c r="D110" s="54"/>
      <c r="E110" s="11"/>
      <c r="F110" s="11"/>
      <c r="G110" s="11"/>
      <c r="H110" s="11"/>
      <c r="I110" s="11"/>
      <c r="J110" s="11"/>
      <c r="K110" s="11"/>
    </row>
    <row r="111" spans="3:11">
      <c r="D111" s="54"/>
      <c r="E111" s="11"/>
      <c r="F111" s="11"/>
      <c r="G111" s="11"/>
      <c r="H111" s="11"/>
      <c r="I111" s="11"/>
      <c r="J111" s="11"/>
      <c r="K111" s="11"/>
    </row>
    <row r="112" spans="3:11">
      <c r="D112" s="54"/>
      <c r="E112" s="11"/>
      <c r="F112" s="11"/>
      <c r="G112" s="11"/>
      <c r="H112" s="11"/>
      <c r="I112" s="11"/>
      <c r="J112" s="11"/>
      <c r="K112" s="11"/>
    </row>
    <row r="113" spans="4:11">
      <c r="D113" s="54"/>
      <c r="E113" s="11"/>
      <c r="F113" s="11"/>
      <c r="G113" s="11"/>
      <c r="H113" s="11"/>
      <c r="I113" s="11"/>
      <c r="J113" s="11"/>
      <c r="K113" s="11"/>
    </row>
    <row r="114" spans="4:11">
      <c r="D114" s="54"/>
      <c r="E114" s="11"/>
      <c r="F114" s="11"/>
      <c r="G114" s="11"/>
      <c r="H114" s="11"/>
      <c r="I114" s="11"/>
      <c r="J114" s="11"/>
      <c r="K114" s="11"/>
    </row>
    <row r="115" spans="4:11">
      <c r="D115" s="54"/>
      <c r="E115" s="11"/>
      <c r="F115" s="11"/>
      <c r="G115" s="11"/>
      <c r="H115" s="11"/>
      <c r="I115" s="11"/>
      <c r="J115" s="11"/>
      <c r="K115" s="11"/>
    </row>
    <row r="116" spans="4:11">
      <c r="D116" s="54"/>
      <c r="E116" s="11"/>
      <c r="F116" s="11"/>
      <c r="G116" s="11"/>
      <c r="H116" s="11"/>
      <c r="I116" s="11"/>
      <c r="J116" s="11"/>
      <c r="K116" s="11"/>
    </row>
    <row r="117" spans="4:11">
      <c r="D117" s="54"/>
      <c r="E117" s="11"/>
      <c r="F117" s="11"/>
      <c r="G117" s="11"/>
      <c r="H117" s="11"/>
      <c r="I117" s="11"/>
      <c r="J117" s="11"/>
      <c r="K117" s="11"/>
    </row>
    <row r="118" spans="4:11">
      <c r="D118" s="54"/>
      <c r="E118" s="11"/>
      <c r="F118" s="11"/>
      <c r="G118" s="11"/>
      <c r="H118" s="11"/>
      <c r="I118" s="11"/>
      <c r="J118" s="11"/>
      <c r="K118" s="11"/>
    </row>
    <row r="119" spans="4:11">
      <c r="D119" s="54"/>
      <c r="E119" s="11"/>
      <c r="F119" s="11"/>
      <c r="G119" s="11"/>
      <c r="H119" s="11"/>
      <c r="I119" s="11"/>
      <c r="J119" s="11"/>
      <c r="K119" s="11"/>
    </row>
    <row r="120" spans="4:11">
      <c r="D120" s="54"/>
      <c r="E120" s="11"/>
      <c r="F120" s="11"/>
      <c r="G120" s="11"/>
      <c r="H120" s="11"/>
      <c r="I120" s="11"/>
      <c r="J120" s="11"/>
      <c r="K120" s="11"/>
    </row>
    <row r="121" spans="4:11">
      <c r="D121" s="54"/>
      <c r="E121" s="11"/>
      <c r="F121" s="11"/>
      <c r="G121" s="11"/>
      <c r="H121" s="11"/>
      <c r="I121" s="11"/>
      <c r="J121" s="11"/>
      <c r="K121" s="11"/>
    </row>
    <row r="122" spans="4:11">
      <c r="D122" s="54"/>
      <c r="E122" s="11"/>
      <c r="F122" s="11"/>
      <c r="G122" s="11"/>
      <c r="H122" s="11"/>
      <c r="I122" s="11"/>
      <c r="J122" s="11"/>
      <c r="K122" s="11"/>
    </row>
    <row r="123" spans="4:11">
      <c r="D123" s="54"/>
      <c r="E123" s="11"/>
      <c r="F123" s="11"/>
      <c r="G123" s="11"/>
      <c r="H123" s="11"/>
      <c r="I123" s="11"/>
      <c r="J123" s="11"/>
      <c r="K123" s="11"/>
    </row>
    <row r="124" spans="4:11">
      <c r="D124" s="54"/>
      <c r="E124" s="11"/>
      <c r="F124" s="11"/>
      <c r="G124" s="11"/>
      <c r="H124" s="11"/>
      <c r="I124" s="11"/>
      <c r="J124" s="11"/>
      <c r="K124" s="11"/>
    </row>
    <row r="125" spans="4:11">
      <c r="D125" s="54"/>
      <c r="E125" s="11"/>
      <c r="F125" s="11"/>
      <c r="G125" s="11"/>
      <c r="H125" s="11"/>
      <c r="I125" s="11"/>
      <c r="J125" s="11"/>
      <c r="K125" s="11"/>
    </row>
    <row r="126" spans="4:11">
      <c r="D126" s="54"/>
      <c r="E126" s="11"/>
      <c r="F126" s="11"/>
      <c r="G126" s="11"/>
      <c r="H126" s="11"/>
      <c r="I126" s="11"/>
      <c r="J126" s="11"/>
      <c r="K126" s="11"/>
    </row>
    <row r="127" spans="4:11">
      <c r="D127" s="54"/>
      <c r="E127" s="11"/>
      <c r="F127" s="11"/>
      <c r="G127" s="11"/>
      <c r="H127" s="11"/>
      <c r="I127" s="11"/>
      <c r="J127" s="11"/>
      <c r="K127" s="11"/>
    </row>
    <row r="128" spans="4:11">
      <c r="D128" s="54"/>
      <c r="E128" s="11"/>
      <c r="F128" s="11"/>
      <c r="G128" s="11"/>
      <c r="H128" s="11"/>
      <c r="I128" s="11"/>
      <c r="J128" s="11"/>
      <c r="K128" s="11"/>
    </row>
    <row r="129" spans="4:11">
      <c r="D129" s="54"/>
      <c r="E129" s="11"/>
      <c r="F129" s="11"/>
      <c r="G129" s="11"/>
      <c r="H129" s="11"/>
      <c r="I129" s="11"/>
      <c r="J129" s="11"/>
      <c r="K129" s="11"/>
    </row>
    <row r="130" spans="4:11">
      <c r="D130" s="54"/>
      <c r="E130" s="11"/>
      <c r="F130" s="11"/>
      <c r="G130" s="11"/>
      <c r="H130" s="11"/>
      <c r="I130" s="11"/>
      <c r="J130" s="11"/>
      <c r="K130" s="11"/>
    </row>
    <row r="131" spans="4:11">
      <c r="D131" s="54"/>
      <c r="E131" s="11"/>
      <c r="F131" s="11"/>
      <c r="G131" s="11"/>
      <c r="H131" s="11"/>
      <c r="I131" s="11"/>
      <c r="J131" s="11"/>
      <c r="K131" s="11"/>
    </row>
    <row r="132" spans="4:11">
      <c r="D132" s="54"/>
      <c r="E132" s="11"/>
      <c r="F132" s="11"/>
      <c r="G132" s="11"/>
      <c r="H132" s="11"/>
      <c r="I132" s="11"/>
      <c r="J132" s="11"/>
      <c r="K132" s="11"/>
    </row>
    <row r="133" spans="4:11">
      <c r="D133" s="11"/>
      <c r="E133" s="11"/>
      <c r="F133" s="11"/>
      <c r="G133" s="11"/>
      <c r="H133" s="11"/>
      <c r="I133" s="11"/>
      <c r="J133" s="11"/>
      <c r="K133" s="11"/>
    </row>
    <row r="134" spans="4:11">
      <c r="D134" s="11"/>
      <c r="E134" s="11"/>
      <c r="F134" s="11"/>
      <c r="G134" s="11"/>
      <c r="H134" s="11"/>
      <c r="I134" s="11"/>
      <c r="J134" s="11"/>
      <c r="K134" s="11"/>
    </row>
    <row r="135" spans="4:11">
      <c r="D135" s="11"/>
      <c r="E135" s="11"/>
      <c r="F135" s="11"/>
      <c r="G135" s="11"/>
      <c r="H135" s="11"/>
      <c r="I135" s="11"/>
      <c r="J135" s="11"/>
      <c r="K135" s="11"/>
    </row>
    <row r="136" spans="4:11">
      <c r="D136" s="11"/>
      <c r="E136" s="11"/>
      <c r="F136" s="11"/>
      <c r="G136" s="11"/>
      <c r="H136" s="11"/>
      <c r="I136" s="11"/>
      <c r="J136" s="11"/>
      <c r="K136" s="11"/>
    </row>
    <row r="137" spans="4:11">
      <c r="D137" s="11"/>
      <c r="E137" s="11"/>
      <c r="F137" s="11"/>
      <c r="G137" s="11"/>
      <c r="H137" s="11"/>
      <c r="I137" s="11"/>
      <c r="J137" s="11"/>
      <c r="K137" s="11"/>
    </row>
    <row r="138" spans="4:11">
      <c r="D138" s="11"/>
      <c r="E138" s="11"/>
      <c r="F138" s="11"/>
      <c r="G138" s="11"/>
      <c r="H138" s="11"/>
      <c r="I138" s="11"/>
      <c r="J138" s="11"/>
      <c r="K138" s="11"/>
    </row>
    <row r="139" spans="4:11">
      <c r="D139" s="11"/>
      <c r="E139" s="11"/>
      <c r="F139" s="11"/>
      <c r="G139" s="11"/>
      <c r="H139" s="11"/>
      <c r="I139" s="11"/>
      <c r="J139" s="11"/>
      <c r="K139" s="11"/>
    </row>
    <row r="140" spans="4:11">
      <c r="D140" s="11"/>
      <c r="E140" s="11"/>
      <c r="F140" s="11"/>
      <c r="G140" s="11"/>
      <c r="H140" s="11"/>
      <c r="I140" s="11"/>
      <c r="J140" s="11"/>
      <c r="K140" s="11"/>
    </row>
    <row r="141" spans="4:11">
      <c r="D141" s="11"/>
      <c r="E141" s="11"/>
      <c r="F141" s="11"/>
      <c r="G141" s="11"/>
      <c r="H141" s="11"/>
      <c r="I141" s="11"/>
      <c r="J141" s="11"/>
      <c r="K141" s="11"/>
    </row>
    <row r="142" spans="4:11">
      <c r="D142" s="11"/>
      <c r="E142" s="11"/>
      <c r="F142" s="11"/>
      <c r="G142" s="11"/>
      <c r="H142" s="11"/>
      <c r="I142" s="11"/>
      <c r="J142" s="11"/>
      <c r="K142" s="11"/>
    </row>
    <row r="143" spans="4:11">
      <c r="D143" s="11"/>
      <c r="E143" s="11"/>
      <c r="F143" s="11"/>
      <c r="G143" s="11"/>
      <c r="H143" s="11"/>
      <c r="I143" s="11"/>
      <c r="J143" s="11"/>
      <c r="K143" s="11"/>
    </row>
    <row r="144" spans="4:11">
      <c r="D144" s="11"/>
      <c r="E144" s="11"/>
      <c r="F144" s="11"/>
      <c r="G144" s="11"/>
      <c r="H144" s="11"/>
      <c r="I144" s="11"/>
      <c r="J144" s="11"/>
      <c r="K144" s="11"/>
    </row>
    <row r="145" spans="4:11">
      <c r="D145" s="11"/>
      <c r="E145" s="11"/>
      <c r="F145" s="11"/>
      <c r="G145" s="11"/>
      <c r="H145" s="11"/>
      <c r="I145" s="11"/>
      <c r="J145" s="11"/>
      <c r="K145" s="11"/>
    </row>
    <row r="146" spans="4:11">
      <c r="D146" s="11"/>
      <c r="E146" s="11"/>
      <c r="F146" s="11"/>
      <c r="G146" s="11"/>
      <c r="H146" s="11"/>
      <c r="I146" s="11"/>
      <c r="J146" s="11"/>
      <c r="K146" s="11"/>
    </row>
    <row r="147" spans="4:11">
      <c r="D147" s="11"/>
      <c r="E147" s="11"/>
      <c r="F147" s="11"/>
      <c r="G147" s="11"/>
      <c r="H147" s="11"/>
      <c r="I147" s="11"/>
      <c r="J147" s="11"/>
      <c r="K147" s="11"/>
    </row>
    <row r="148" spans="4:11">
      <c r="D148" s="11"/>
      <c r="E148" s="11"/>
      <c r="F148" s="11"/>
      <c r="G148" s="11"/>
      <c r="H148" s="11"/>
      <c r="I148" s="11"/>
      <c r="J148" s="11"/>
      <c r="K148" s="11"/>
    </row>
    <row r="149" spans="4:11">
      <c r="D149" s="11"/>
      <c r="E149" s="11"/>
      <c r="F149" s="11"/>
      <c r="G149" s="11"/>
      <c r="H149" s="11"/>
      <c r="I149" s="11"/>
      <c r="J149" s="11"/>
      <c r="K149" s="11"/>
    </row>
  </sheetData>
  <mergeCells count="91">
    <mergeCell ref="C67:D67"/>
    <mergeCell ref="D64:E64"/>
    <mergeCell ref="D65:E65"/>
    <mergeCell ref="D66:E66"/>
    <mergeCell ref="D59:E59"/>
    <mergeCell ref="D60:E60"/>
    <mergeCell ref="D81:E81"/>
    <mergeCell ref="D82:E82"/>
    <mergeCell ref="D78:E78"/>
    <mergeCell ref="C52:C66"/>
    <mergeCell ref="D52:E52"/>
    <mergeCell ref="D53:E53"/>
    <mergeCell ref="D54:E54"/>
    <mergeCell ref="D55:E55"/>
    <mergeCell ref="D61:E61"/>
    <mergeCell ref="D62:E62"/>
    <mergeCell ref="D63:E63"/>
    <mergeCell ref="D58:E58"/>
    <mergeCell ref="D56:E56"/>
    <mergeCell ref="D57:E57"/>
    <mergeCell ref="D79:E79"/>
    <mergeCell ref="D80:E80"/>
    <mergeCell ref="C87:D87"/>
    <mergeCell ref="C88:D88"/>
    <mergeCell ref="C89:D89"/>
    <mergeCell ref="C90:D90"/>
    <mergeCell ref="I84:J84"/>
    <mergeCell ref="I85:J85"/>
    <mergeCell ref="I86:J86"/>
    <mergeCell ref="C84:C86"/>
    <mergeCell ref="D85:E85"/>
    <mergeCell ref="D86:E86"/>
    <mergeCell ref="D84:E84"/>
    <mergeCell ref="C68:C82"/>
    <mergeCell ref="C83:D83"/>
    <mergeCell ref="C51:D51"/>
    <mergeCell ref="I50:J50"/>
    <mergeCell ref="D68:E68"/>
    <mergeCell ref="D69:E69"/>
    <mergeCell ref="D70:E70"/>
    <mergeCell ref="D71:E71"/>
    <mergeCell ref="C34:C50"/>
    <mergeCell ref="I43:J43"/>
    <mergeCell ref="D72:E72"/>
    <mergeCell ref="D73:E73"/>
    <mergeCell ref="D74:E74"/>
    <mergeCell ref="D75:E75"/>
    <mergeCell ref="D76:E76"/>
    <mergeCell ref="D77:E77"/>
    <mergeCell ref="C31:D31"/>
    <mergeCell ref="C32:D32"/>
    <mergeCell ref="C33:D33"/>
    <mergeCell ref="I46:J46"/>
    <mergeCell ref="I47:J47"/>
    <mergeCell ref="C25:D25"/>
    <mergeCell ref="C26:D26"/>
    <mergeCell ref="C27:D27"/>
    <mergeCell ref="C29:D29"/>
    <mergeCell ref="C30:D30"/>
    <mergeCell ref="B5:L5"/>
    <mergeCell ref="J3:K3"/>
    <mergeCell ref="I35:J35"/>
    <mergeCell ref="I42:J42"/>
    <mergeCell ref="C10:D10"/>
    <mergeCell ref="C11:D11"/>
    <mergeCell ref="C14:D14"/>
    <mergeCell ref="C15:D15"/>
    <mergeCell ref="C16:D16"/>
    <mergeCell ref="C24:D24"/>
    <mergeCell ref="C23:D23"/>
    <mergeCell ref="C12:D12"/>
    <mergeCell ref="C13:D13"/>
    <mergeCell ref="C17:D17"/>
    <mergeCell ref="C18:D18"/>
    <mergeCell ref="C21:D21"/>
    <mergeCell ref="C19:D19"/>
    <mergeCell ref="C20:D20"/>
    <mergeCell ref="J91:K91"/>
    <mergeCell ref="I34:J34"/>
    <mergeCell ref="I36:J36"/>
    <mergeCell ref="I37:J37"/>
    <mergeCell ref="I38:J38"/>
    <mergeCell ref="I39:J39"/>
    <mergeCell ref="I40:J40"/>
    <mergeCell ref="I41:J41"/>
    <mergeCell ref="I48:J48"/>
    <mergeCell ref="I49:J49"/>
    <mergeCell ref="I44:J44"/>
    <mergeCell ref="I45:J45"/>
    <mergeCell ref="C28:D28"/>
    <mergeCell ref="C22:D22"/>
  </mergeCells>
  <phoneticPr fontId="32"/>
  <dataValidations disablePrompts="1" count="1">
    <dataValidation imeMode="halfAlpha" allowBlank="1" showInputMessage="1" showErrorMessage="1" sqref="BH3:BJ3"/>
  </dataValidations>
  <pageMargins left="0.59055118110236227" right="0.31496062992125984" top="0.55118110236220474" bottom="0.59055118110236227" header="0.47244094488188981" footer="0.23622047244094491"/>
  <pageSetup paperSize="9" scale="49" orientation="portrait" r:id="rId1"/>
  <headerFooter alignWithMargins="0">
    <oddFooter>&amp;C&amp;"ＭＳ 明朝,標準"&amp;P ／ &amp;N  ページ</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4">
    <pageSetUpPr fitToPage="1"/>
  </sheetPr>
  <dimension ref="A1:IK106"/>
  <sheetViews>
    <sheetView showGridLines="0" showZeros="0" zoomScaleNormal="100" workbookViewId="0">
      <pane ySplit="3" topLeftCell="A4" activePane="bottomLeft" state="frozen"/>
      <selection activeCell="D7" sqref="D7"/>
      <selection pane="bottomLeft" activeCell="A4" sqref="A4"/>
    </sheetView>
  </sheetViews>
  <sheetFormatPr defaultRowHeight="13.5"/>
  <cols>
    <col min="1" max="2" width="2.625" customWidth="1"/>
    <col min="3" max="3" width="48.25" customWidth="1"/>
    <col min="4" max="4" width="37.375" customWidth="1"/>
    <col min="5" max="5" width="5.75" customWidth="1"/>
    <col min="6" max="7" width="14.875" customWidth="1"/>
    <col min="8" max="9" width="2.625" customWidth="1"/>
    <col min="10" max="10" width="9.5" style="60" customWidth="1"/>
    <col min="11" max="11" width="9" style="60" customWidth="1"/>
  </cols>
  <sheetData>
    <row r="1" spans="1:245" s="3" customFormat="1" ht="13.5" customHeight="1">
      <c r="A1" s="1"/>
      <c r="B1" s="1"/>
      <c r="C1" s="1"/>
      <c r="D1" s="1"/>
      <c r="E1" s="1"/>
      <c r="F1" s="1"/>
      <c r="G1" s="1"/>
      <c r="H1" s="1"/>
      <c r="I1" s="1"/>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245" s="3" customFormat="1" ht="13.5" customHeight="1">
      <c r="A2" s="1"/>
      <c r="B2" s="1"/>
      <c r="C2" s="1"/>
      <c r="D2" s="1"/>
      <c r="E2" s="1"/>
      <c r="F2" s="1"/>
      <c r="G2" s="1"/>
      <c r="H2" s="1"/>
      <c r="I2" s="1"/>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245" s="3" customFormat="1" ht="13.5" customHeight="1">
      <c r="A3" s="1"/>
      <c r="B3" s="1"/>
      <c r="C3" s="1"/>
      <c r="D3" s="1"/>
      <c r="E3" s="1"/>
      <c r="F3" s="1477">
        <f>★マスタシート!$CV$12</f>
        <v>2.48</v>
      </c>
      <c r="G3" s="1477"/>
      <c r="H3" s="1"/>
      <c r="I3" s="1"/>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245" s="3" customFormat="1" ht="7.5" customHeight="1">
      <c r="A4" s="1"/>
      <c r="B4" s="5"/>
      <c r="C4" s="5"/>
      <c r="D4" s="5"/>
      <c r="E4" s="5"/>
      <c r="F4" s="5"/>
      <c r="G4" s="5"/>
      <c r="H4" s="5"/>
      <c r="I4" s="1"/>
      <c r="J4" s="6"/>
      <c r="K4" s="2"/>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245" ht="32.25" customHeight="1">
      <c r="A5" s="59"/>
      <c r="B5" s="1773" t="s">
        <v>497</v>
      </c>
      <c r="C5" s="1773"/>
      <c r="D5" s="1773"/>
      <c r="E5" s="1773"/>
      <c r="F5" s="1773"/>
      <c r="G5" s="1773"/>
      <c r="H5" s="1773"/>
      <c r="I5" s="59"/>
      <c r="IK5" s="61"/>
    </row>
    <row r="6" spans="1:245" s="69" customFormat="1" ht="33" customHeight="1">
      <c r="A6" s="62"/>
      <c r="B6" s="63"/>
      <c r="C6" s="64"/>
      <c r="D6" s="65"/>
      <c r="E6" s="66"/>
      <c r="F6" s="66"/>
      <c r="G6" s="67"/>
      <c r="H6" s="63"/>
      <c r="I6" s="62"/>
      <c r="J6" s="68"/>
      <c r="K6" s="68"/>
    </row>
    <row r="7" spans="1:245" s="31" customFormat="1" ht="20.25" customHeight="1">
      <c r="A7" s="70"/>
      <c r="B7" s="71"/>
      <c r="C7" s="16" t="str">
        <f>TEXT(IF(★マスタシート!$H$6="","                    ",★マスタシート!$H$6),"@ 御中")</f>
        <v>日本基督教団名古屋中央教会 御中</v>
      </c>
      <c r="D7" s="72"/>
      <c r="E7" s="73"/>
      <c r="F7" s="73"/>
      <c r="G7" s="74"/>
      <c r="H7" s="71"/>
      <c r="I7" s="70"/>
      <c r="J7" s="75"/>
      <c r="K7" s="75"/>
    </row>
    <row r="8" spans="1:245" s="31" customFormat="1" ht="9" customHeight="1">
      <c r="A8" s="70"/>
      <c r="B8" s="71"/>
      <c r="C8" s="76"/>
      <c r="D8" s="72"/>
      <c r="E8" s="73"/>
      <c r="F8" s="73"/>
      <c r="G8" s="74"/>
      <c r="H8" s="71"/>
      <c r="I8" s="70"/>
      <c r="J8" s="75"/>
      <c r="K8" s="75"/>
    </row>
    <row r="9" spans="1:245" s="31" customFormat="1" ht="9" customHeight="1">
      <c r="A9" s="70"/>
      <c r="B9" s="71"/>
      <c r="C9" s="76"/>
      <c r="D9" s="72"/>
      <c r="E9" s="73"/>
      <c r="F9" s="73"/>
      <c r="G9" s="74"/>
      <c r="H9" s="71"/>
      <c r="I9" s="70"/>
      <c r="J9" s="75"/>
      <c r="K9" s="75"/>
    </row>
    <row r="10" spans="1:245" s="31" customFormat="1" ht="27" customHeight="1" thickBot="1">
      <c r="A10" s="70"/>
      <c r="B10" s="71"/>
      <c r="C10" s="826" t="s">
        <v>373</v>
      </c>
      <c r="D10" s="827" t="s">
        <v>374</v>
      </c>
      <c r="E10" s="828" t="s">
        <v>375</v>
      </c>
      <c r="F10" s="827" t="s">
        <v>376</v>
      </c>
      <c r="G10" s="829" t="s">
        <v>377</v>
      </c>
      <c r="H10" s="77"/>
      <c r="I10" s="70"/>
      <c r="J10" s="75"/>
      <c r="K10" s="75"/>
    </row>
    <row r="11" spans="1:245" s="31" customFormat="1" ht="20.25" customHeight="1" thickTop="1">
      <c r="A11" s="70"/>
      <c r="B11" s="71"/>
      <c r="C11" s="78" t="s">
        <v>929</v>
      </c>
      <c r="D11" s="79" t="s">
        <v>930</v>
      </c>
      <c r="E11" s="539">
        <v>1</v>
      </c>
      <c r="F11" s="533">
        <v>280000</v>
      </c>
      <c r="G11" s="536">
        <f t="shared" ref="G11:G22" si="0">E11*F11</f>
        <v>280000</v>
      </c>
      <c r="H11" s="77"/>
      <c r="I11" s="70"/>
      <c r="J11" s="75"/>
      <c r="K11" s="75"/>
    </row>
    <row r="12" spans="1:245" s="31" customFormat="1" ht="20.25" customHeight="1">
      <c r="A12" s="70"/>
      <c r="B12" s="71"/>
      <c r="C12" s="78" t="s">
        <v>931</v>
      </c>
      <c r="D12" s="79" t="s">
        <v>932</v>
      </c>
      <c r="E12" s="539">
        <v>1</v>
      </c>
      <c r="F12" s="533">
        <v>5000</v>
      </c>
      <c r="G12" s="536">
        <f t="shared" si="0"/>
        <v>5000</v>
      </c>
      <c r="H12" s="77"/>
      <c r="I12" s="70"/>
      <c r="J12" s="75"/>
      <c r="K12" s="75"/>
    </row>
    <row r="13" spans="1:245" s="31" customFormat="1" ht="20.25" customHeight="1">
      <c r="A13" s="70"/>
      <c r="B13" s="71"/>
      <c r="C13" s="78" t="s">
        <v>933</v>
      </c>
      <c r="D13" s="79" t="s">
        <v>934</v>
      </c>
      <c r="E13" s="539">
        <v>4</v>
      </c>
      <c r="F13" s="533">
        <v>4300</v>
      </c>
      <c r="G13" s="536">
        <f t="shared" si="0"/>
        <v>17200</v>
      </c>
      <c r="H13" s="77"/>
      <c r="I13" s="70"/>
      <c r="J13" s="75"/>
      <c r="K13" s="75"/>
    </row>
    <row r="14" spans="1:245" s="31" customFormat="1" ht="20.25" customHeight="1">
      <c r="A14" s="70"/>
      <c r="B14" s="71"/>
      <c r="C14" s="78" t="s">
        <v>935</v>
      </c>
      <c r="D14" s="79" t="s">
        <v>936</v>
      </c>
      <c r="E14" s="539">
        <v>3</v>
      </c>
      <c r="F14" s="533">
        <v>45000</v>
      </c>
      <c r="G14" s="536">
        <f t="shared" si="0"/>
        <v>135000</v>
      </c>
      <c r="H14" s="77"/>
      <c r="I14" s="70"/>
      <c r="J14" s="75"/>
      <c r="K14" s="75"/>
    </row>
    <row r="15" spans="1:245" s="31" customFormat="1" ht="20.25" customHeight="1">
      <c r="A15" s="70"/>
      <c r="B15" s="71"/>
      <c r="C15" s="78" t="s">
        <v>937</v>
      </c>
      <c r="D15" s="79" t="s">
        <v>938</v>
      </c>
      <c r="E15" s="539">
        <v>3</v>
      </c>
      <c r="F15" s="533">
        <v>400</v>
      </c>
      <c r="G15" s="536">
        <f t="shared" si="0"/>
        <v>1200</v>
      </c>
      <c r="H15" s="77"/>
      <c r="I15" s="70"/>
      <c r="J15" s="75"/>
      <c r="K15" s="75"/>
    </row>
    <row r="16" spans="1:245" s="31" customFormat="1" ht="20.25" customHeight="1">
      <c r="A16" s="70"/>
      <c r="B16" s="71"/>
      <c r="C16" s="78" t="s">
        <v>939</v>
      </c>
      <c r="D16" s="79" t="s">
        <v>940</v>
      </c>
      <c r="E16" s="539">
        <v>1</v>
      </c>
      <c r="F16" s="533">
        <v>700</v>
      </c>
      <c r="G16" s="536">
        <f t="shared" si="0"/>
        <v>700</v>
      </c>
      <c r="H16" s="77"/>
      <c r="I16" s="70"/>
      <c r="J16" s="75"/>
      <c r="K16" s="75"/>
    </row>
    <row r="17" spans="1:11" s="31" customFormat="1" ht="20.25" customHeight="1">
      <c r="A17" s="70"/>
      <c r="B17" s="71"/>
      <c r="C17" s="78" t="s">
        <v>941</v>
      </c>
      <c r="D17" s="79" t="s">
        <v>942</v>
      </c>
      <c r="E17" s="539">
        <v>1</v>
      </c>
      <c r="F17" s="533">
        <v>97000</v>
      </c>
      <c r="G17" s="536">
        <f t="shared" si="0"/>
        <v>97000</v>
      </c>
      <c r="H17" s="77"/>
      <c r="I17" s="70"/>
      <c r="J17" s="75"/>
      <c r="K17" s="75"/>
    </row>
    <row r="18" spans="1:11" s="31" customFormat="1" ht="20.25" customHeight="1">
      <c r="A18" s="70"/>
      <c r="B18" s="71"/>
      <c r="C18" s="78" t="s">
        <v>943</v>
      </c>
      <c r="D18" s="79" t="s">
        <v>944</v>
      </c>
      <c r="E18" s="539">
        <v>1</v>
      </c>
      <c r="F18" s="533">
        <v>87000</v>
      </c>
      <c r="G18" s="536">
        <f t="shared" si="0"/>
        <v>87000</v>
      </c>
      <c r="H18" s="77"/>
      <c r="I18" s="70"/>
      <c r="J18" s="75"/>
      <c r="K18" s="75"/>
    </row>
    <row r="19" spans="1:11" s="31" customFormat="1" ht="20.25" customHeight="1">
      <c r="A19" s="70"/>
      <c r="B19" s="71"/>
      <c r="C19" s="78" t="s">
        <v>945</v>
      </c>
      <c r="D19" s="79" t="s">
        <v>946</v>
      </c>
      <c r="E19" s="539">
        <v>1</v>
      </c>
      <c r="F19" s="533">
        <v>15000</v>
      </c>
      <c r="G19" s="536">
        <f t="shared" si="0"/>
        <v>15000</v>
      </c>
      <c r="H19" s="77"/>
      <c r="I19" s="70"/>
      <c r="J19" s="75"/>
      <c r="K19" s="75"/>
    </row>
    <row r="20" spans="1:11" s="31" customFormat="1" ht="20.25" customHeight="1">
      <c r="A20" s="70"/>
      <c r="B20" s="71"/>
      <c r="C20" s="78" t="s">
        <v>947</v>
      </c>
      <c r="D20" s="79" t="s">
        <v>948</v>
      </c>
      <c r="E20" s="539">
        <v>1</v>
      </c>
      <c r="F20" s="533">
        <v>37000</v>
      </c>
      <c r="G20" s="536">
        <f t="shared" si="0"/>
        <v>37000</v>
      </c>
      <c r="H20" s="77"/>
      <c r="I20" s="70"/>
      <c r="J20" s="75"/>
      <c r="K20" s="75"/>
    </row>
    <row r="21" spans="1:11" s="31" customFormat="1" ht="20.25" customHeight="1">
      <c r="A21" s="70"/>
      <c r="B21" s="71"/>
      <c r="C21" s="78" t="s">
        <v>949</v>
      </c>
      <c r="D21" s="79" t="s">
        <v>950</v>
      </c>
      <c r="E21" s="539">
        <v>1</v>
      </c>
      <c r="F21" s="533">
        <v>240000</v>
      </c>
      <c r="G21" s="536">
        <f t="shared" si="0"/>
        <v>240000</v>
      </c>
      <c r="H21" s="77"/>
      <c r="I21" s="70"/>
      <c r="J21" s="75"/>
      <c r="K21" s="75"/>
    </row>
    <row r="22" spans="1:11" s="31" customFormat="1" ht="20.25" customHeight="1">
      <c r="A22" s="70"/>
      <c r="B22" s="71"/>
      <c r="C22" s="78" t="s">
        <v>951</v>
      </c>
      <c r="D22" s="79"/>
      <c r="E22" s="539">
        <v>3</v>
      </c>
      <c r="F22" s="533">
        <v>1400</v>
      </c>
      <c r="G22" s="536">
        <f t="shared" si="0"/>
        <v>4200</v>
      </c>
      <c r="H22" s="77"/>
      <c r="I22" s="70"/>
      <c r="J22" s="75"/>
      <c r="K22" s="75"/>
    </row>
    <row r="23" spans="1:11" s="31" customFormat="1" ht="20.25" customHeight="1">
      <c r="A23" s="70"/>
      <c r="B23" s="71"/>
      <c r="C23" s="78"/>
      <c r="D23" s="79"/>
      <c r="E23" s="539"/>
      <c r="F23" s="533"/>
      <c r="G23" s="536"/>
      <c r="H23" s="77"/>
      <c r="I23" s="70"/>
      <c r="J23" s="75"/>
      <c r="K23" s="75"/>
    </row>
    <row r="24" spans="1:11" s="31" customFormat="1" ht="20.25" customHeight="1">
      <c r="A24" s="70"/>
      <c r="B24" s="71"/>
      <c r="C24" s="78"/>
      <c r="D24" s="79"/>
      <c r="E24" s="539"/>
      <c r="F24" s="533"/>
      <c r="G24" s="536"/>
      <c r="H24" s="77"/>
      <c r="I24" s="70"/>
      <c r="J24" s="75"/>
      <c r="K24" s="75"/>
    </row>
    <row r="25" spans="1:11" s="31" customFormat="1" ht="20.25" customHeight="1">
      <c r="A25" s="70"/>
      <c r="B25" s="71"/>
      <c r="C25" s="78"/>
      <c r="D25" s="79"/>
      <c r="E25" s="539"/>
      <c r="F25" s="533"/>
      <c r="G25" s="536"/>
      <c r="H25" s="77"/>
      <c r="I25" s="70"/>
      <c r="J25" s="75"/>
      <c r="K25" s="75"/>
    </row>
    <row r="26" spans="1:11" s="31" customFormat="1" ht="20.25" customHeight="1">
      <c r="A26" s="70"/>
      <c r="B26" s="71"/>
      <c r="C26" s="78"/>
      <c r="D26" s="79"/>
      <c r="E26" s="539"/>
      <c r="F26" s="533"/>
      <c r="G26" s="536"/>
      <c r="H26" s="77"/>
      <c r="I26" s="70"/>
      <c r="J26" s="75"/>
      <c r="K26" s="75"/>
    </row>
    <row r="27" spans="1:11" s="31" customFormat="1" ht="20.25" customHeight="1">
      <c r="A27" s="70"/>
      <c r="B27" s="71"/>
      <c r="C27" s="78"/>
      <c r="D27" s="79"/>
      <c r="E27" s="539"/>
      <c r="F27" s="533"/>
      <c r="G27" s="536"/>
      <c r="H27" s="77"/>
      <c r="I27" s="70"/>
      <c r="J27" s="75"/>
      <c r="K27" s="75"/>
    </row>
    <row r="28" spans="1:11" s="31" customFormat="1" ht="20.25" customHeight="1">
      <c r="A28" s="70"/>
      <c r="B28" s="71"/>
      <c r="C28" s="78"/>
      <c r="D28" s="79"/>
      <c r="E28" s="539"/>
      <c r="F28" s="533"/>
      <c r="G28" s="536"/>
      <c r="H28" s="77"/>
      <c r="I28" s="70"/>
      <c r="J28" s="75"/>
      <c r="K28" s="75"/>
    </row>
    <row r="29" spans="1:11" s="31" customFormat="1" ht="20.25" customHeight="1">
      <c r="A29" s="70"/>
      <c r="B29" s="71"/>
      <c r="C29" s="78"/>
      <c r="D29" s="79"/>
      <c r="E29" s="539"/>
      <c r="F29" s="533"/>
      <c r="G29" s="536"/>
      <c r="H29" s="77"/>
      <c r="I29" s="70"/>
      <c r="J29" s="75"/>
      <c r="K29" s="75"/>
    </row>
    <row r="30" spans="1:11" s="31" customFormat="1" ht="20.25" customHeight="1">
      <c r="A30" s="70"/>
      <c r="B30" s="71"/>
      <c r="C30" s="78"/>
      <c r="D30" s="79"/>
      <c r="E30" s="539"/>
      <c r="F30" s="533"/>
      <c r="G30" s="536"/>
      <c r="H30" s="77"/>
      <c r="I30" s="70"/>
      <c r="J30" s="75"/>
      <c r="K30" s="75"/>
    </row>
    <row r="31" spans="1:11" s="31" customFormat="1" ht="20.25" customHeight="1">
      <c r="A31" s="70"/>
      <c r="B31" s="71"/>
      <c r="C31" s="78"/>
      <c r="D31" s="79"/>
      <c r="E31" s="539"/>
      <c r="F31" s="533"/>
      <c r="G31" s="536"/>
      <c r="H31" s="77"/>
      <c r="I31" s="70"/>
      <c r="J31" s="75"/>
      <c r="K31" s="75"/>
    </row>
    <row r="32" spans="1:11" s="31" customFormat="1" ht="20.25" customHeight="1">
      <c r="A32" s="70"/>
      <c r="B32" s="71"/>
      <c r="C32" s="78"/>
      <c r="D32" s="79"/>
      <c r="E32" s="539"/>
      <c r="F32" s="533"/>
      <c r="G32" s="536"/>
      <c r="H32" s="77"/>
      <c r="I32" s="70"/>
      <c r="J32" s="75"/>
      <c r="K32" s="75"/>
    </row>
    <row r="33" spans="1:11" s="31" customFormat="1" ht="20.25" customHeight="1">
      <c r="A33" s="70"/>
      <c r="B33" s="71"/>
      <c r="C33" s="78"/>
      <c r="D33" s="79"/>
      <c r="E33" s="539"/>
      <c r="F33" s="533"/>
      <c r="G33" s="536"/>
      <c r="H33" s="77"/>
      <c r="I33" s="70"/>
      <c r="J33" s="75"/>
      <c r="K33" s="75"/>
    </row>
    <row r="34" spans="1:11" s="31" customFormat="1" ht="20.25" customHeight="1">
      <c r="A34" s="70"/>
      <c r="B34" s="71"/>
      <c r="C34" s="78"/>
      <c r="D34" s="79"/>
      <c r="E34" s="539"/>
      <c r="F34" s="533"/>
      <c r="G34" s="536"/>
      <c r="H34" s="77"/>
      <c r="I34" s="70"/>
      <c r="J34" s="75"/>
      <c r="K34" s="75"/>
    </row>
    <row r="35" spans="1:11" s="31" customFormat="1" ht="20.25" customHeight="1">
      <c r="A35" s="70"/>
      <c r="B35" s="71"/>
      <c r="C35" s="78"/>
      <c r="D35" s="79"/>
      <c r="E35" s="539"/>
      <c r="F35" s="533"/>
      <c r="G35" s="536"/>
      <c r="H35" s="77"/>
      <c r="I35" s="70"/>
      <c r="J35" s="75"/>
      <c r="K35" s="75"/>
    </row>
    <row r="36" spans="1:11" s="31" customFormat="1" ht="20.25" customHeight="1">
      <c r="A36" s="70"/>
      <c r="B36" s="71"/>
      <c r="C36" s="78"/>
      <c r="D36" s="79"/>
      <c r="E36" s="539"/>
      <c r="F36" s="533"/>
      <c r="G36" s="536"/>
      <c r="H36" s="77"/>
      <c r="I36" s="70"/>
      <c r="J36" s="75"/>
      <c r="K36" s="75"/>
    </row>
    <row r="37" spans="1:11" s="31" customFormat="1" ht="20.25" customHeight="1">
      <c r="A37" s="70"/>
      <c r="B37" s="71"/>
      <c r="C37" s="78"/>
      <c r="D37" s="79"/>
      <c r="E37" s="539"/>
      <c r="F37" s="533"/>
      <c r="G37" s="536"/>
      <c r="H37" s="77"/>
      <c r="I37" s="70"/>
      <c r="J37" s="75"/>
      <c r="K37" s="75"/>
    </row>
    <row r="38" spans="1:11" s="31" customFormat="1" ht="20.25" customHeight="1">
      <c r="A38" s="70"/>
      <c r="B38" s="71"/>
      <c r="C38" s="78"/>
      <c r="D38" s="79"/>
      <c r="E38" s="539"/>
      <c r="F38" s="533"/>
      <c r="G38" s="536"/>
      <c r="H38" s="77"/>
      <c r="I38" s="70"/>
      <c r="J38" s="75"/>
      <c r="K38" s="75"/>
    </row>
    <row r="39" spans="1:11" s="31" customFormat="1" ht="20.25" customHeight="1">
      <c r="A39" s="70"/>
      <c r="B39" s="71"/>
      <c r="C39" s="78"/>
      <c r="D39" s="79"/>
      <c r="E39" s="539"/>
      <c r="F39" s="533"/>
      <c r="G39" s="536"/>
      <c r="H39" s="77"/>
      <c r="I39" s="70"/>
      <c r="J39" s="75"/>
      <c r="K39" s="75"/>
    </row>
    <row r="40" spans="1:11" s="31" customFormat="1" ht="20.25" customHeight="1">
      <c r="A40" s="70"/>
      <c r="B40" s="71"/>
      <c r="C40" s="78"/>
      <c r="D40" s="79"/>
      <c r="E40" s="539"/>
      <c r="F40" s="533"/>
      <c r="G40" s="536"/>
      <c r="H40" s="77"/>
      <c r="I40" s="70"/>
      <c r="J40" s="75"/>
      <c r="K40" s="75"/>
    </row>
    <row r="41" spans="1:11" s="31" customFormat="1" ht="27" customHeight="1">
      <c r="A41" s="70"/>
      <c r="B41" s="71"/>
      <c r="C41" s="830"/>
      <c r="D41" s="831"/>
      <c r="E41" s="832"/>
      <c r="F41" s="824"/>
      <c r="G41" s="825">
        <f>SUM(G11:G40)</f>
        <v>919300</v>
      </c>
      <c r="H41" s="77"/>
      <c r="I41" s="70"/>
      <c r="J41" s="75"/>
      <c r="K41" s="75"/>
    </row>
    <row r="42" spans="1:11" s="31" customFormat="1" ht="26.25" hidden="1" customHeight="1">
      <c r="A42" s="70"/>
      <c r="B42" s="71"/>
      <c r="C42" s="80" t="s">
        <v>359</v>
      </c>
      <c r="D42" s="81"/>
      <c r="E42" s="82"/>
      <c r="F42" s="83"/>
      <c r="G42" s="787"/>
      <c r="H42" s="77"/>
      <c r="I42" s="70"/>
      <c r="J42" s="75"/>
      <c r="K42" s="75"/>
    </row>
    <row r="43" spans="1:11" s="31" customFormat="1" ht="26.25" customHeight="1">
      <c r="A43" s="70"/>
      <c r="B43" s="71"/>
      <c r="C43" s="87" t="s">
        <v>539</v>
      </c>
      <c r="D43" s="938"/>
      <c r="E43" s="85"/>
      <c r="F43" s="86"/>
      <c r="G43" s="939">
        <v>-169660</v>
      </c>
      <c r="H43" s="77"/>
      <c r="I43" s="70"/>
      <c r="J43" s="75"/>
      <c r="K43" s="75"/>
    </row>
    <row r="44" spans="1:11" s="31" customFormat="1" ht="26.25" hidden="1" customHeight="1">
      <c r="A44" s="70"/>
      <c r="B44" s="71"/>
      <c r="C44" s="87" t="s">
        <v>540</v>
      </c>
      <c r="D44" s="84"/>
      <c r="E44" s="85"/>
      <c r="F44" s="86"/>
      <c r="G44" s="788"/>
      <c r="H44" s="77"/>
      <c r="I44" s="70"/>
      <c r="J44" s="75"/>
      <c r="K44" s="75"/>
    </row>
    <row r="45" spans="1:11" s="31" customFormat="1" ht="26.25" customHeight="1">
      <c r="A45" s="70"/>
      <c r="B45" s="71"/>
      <c r="C45" s="88" t="s">
        <v>541</v>
      </c>
      <c r="D45" s="84"/>
      <c r="E45" s="85"/>
      <c r="F45" s="86"/>
      <c r="G45" s="788">
        <f>★マスタシート!$BF$52</f>
        <v>85900</v>
      </c>
      <c r="H45" s="77"/>
      <c r="I45" s="70"/>
      <c r="J45" s="75"/>
      <c r="K45" s="75"/>
    </row>
    <row r="46" spans="1:11" s="31" customFormat="1" ht="26.25" customHeight="1">
      <c r="A46" s="70"/>
      <c r="B46" s="71"/>
      <c r="C46" s="88" t="str">
        <f>IF(★マスタシート!$AO$66=3,  "", TEXT("消費税 （10％）",""))</f>
        <v>消費税 （10％）</v>
      </c>
      <c r="D46" s="84"/>
      <c r="E46" s="85"/>
      <c r="F46" s="86"/>
      <c r="G46" s="788">
        <f>IF(★マスタシート!$AO$66=3,  "", ROUNDDOWN((G41 + G42 + G43 + G44 + G45) * (10) / 100, 0))</f>
        <v>83554</v>
      </c>
      <c r="H46" s="77"/>
      <c r="I46" s="70"/>
      <c r="J46" s="89"/>
      <c r="K46" s="75"/>
    </row>
    <row r="47" spans="1:11" s="31" customFormat="1" ht="30.75" customHeight="1">
      <c r="A47" s="70"/>
      <c r="B47" s="71"/>
      <c r="C47" s="833" t="s">
        <v>498</v>
      </c>
      <c r="D47" s="834"/>
      <c r="E47" s="835"/>
      <c r="F47" s="835"/>
      <c r="G47" s="836">
        <f>IF(★マスタシート!$AO$66=3, (G41 + G42 + G43 + G44 + G45), ROUNDDOWN((G41 + G42 + G43 + G44 + G45) * ((10) + 100) / 100, 0))</f>
        <v>919094</v>
      </c>
      <c r="H47" s="77"/>
      <c r="I47" s="70"/>
      <c r="J47" s="75"/>
      <c r="K47" s="75"/>
    </row>
    <row r="48" spans="1:11" s="69" customFormat="1" ht="22.5" customHeight="1">
      <c r="A48" s="62"/>
      <c r="B48" s="63"/>
      <c r="C48" s="90"/>
      <c r="D48" s="90"/>
      <c r="E48" s="91"/>
      <c r="F48" s="1774">
        <f>★マスタシート!$CV$12</f>
        <v>2.48</v>
      </c>
      <c r="G48" s="1774"/>
      <c r="H48" s="63"/>
      <c r="I48" s="62"/>
      <c r="J48" s="68"/>
      <c r="K48" s="68"/>
    </row>
    <row r="49" spans="1:9" ht="16.5" customHeight="1">
      <c r="A49" s="59"/>
      <c r="B49" s="59"/>
      <c r="C49" s="92"/>
      <c r="D49" s="92"/>
      <c r="E49" s="93"/>
      <c r="F49" s="93"/>
      <c r="G49" s="93"/>
      <c r="H49" s="59"/>
      <c r="I49" s="59"/>
    </row>
    <row r="50" spans="1:9" ht="22.5" customHeight="1">
      <c r="C50" s="52"/>
      <c r="D50" s="50"/>
      <c r="E50" s="51"/>
      <c r="F50" s="51"/>
      <c r="G50" s="51"/>
    </row>
    <row r="51" spans="1:9" ht="22.5" customHeight="1">
      <c r="C51" s="53"/>
      <c r="D51" s="50"/>
      <c r="E51" s="51"/>
      <c r="F51" s="51"/>
      <c r="G51" s="51"/>
    </row>
    <row r="52" spans="1:9">
      <c r="C52" s="54"/>
      <c r="D52" s="11"/>
      <c r="E52" s="55"/>
      <c r="F52" s="55"/>
      <c r="G52" s="56"/>
    </row>
    <row r="53" spans="1:9">
      <c r="C53" s="54"/>
      <c r="D53" s="11"/>
      <c r="E53" s="55"/>
      <c r="F53" s="55"/>
      <c r="G53" s="56"/>
    </row>
    <row r="54" spans="1:9">
      <c r="C54" s="54"/>
      <c r="D54" s="11"/>
      <c r="E54" s="55"/>
      <c r="F54" s="55"/>
      <c r="G54" s="56"/>
    </row>
    <row r="55" spans="1:9">
      <c r="C55" s="54"/>
      <c r="D55" s="11"/>
      <c r="E55" s="58"/>
      <c r="F55" s="58"/>
      <c r="G55" s="57"/>
    </row>
    <row r="56" spans="1:9">
      <c r="C56" s="54"/>
      <c r="D56" s="11"/>
      <c r="E56" s="58"/>
      <c r="F56" s="58"/>
      <c r="G56" s="57"/>
    </row>
    <row r="57" spans="1:9" ht="4.5" customHeight="1">
      <c r="C57" s="54"/>
      <c r="D57" s="11"/>
      <c r="E57" s="58"/>
      <c r="F57" s="58"/>
      <c r="G57" s="57"/>
    </row>
    <row r="58" spans="1:9">
      <c r="C58" s="54"/>
      <c r="D58" s="11"/>
      <c r="E58" s="11"/>
      <c r="F58" s="11"/>
      <c r="G58" s="57"/>
    </row>
    <row r="59" spans="1:9">
      <c r="C59" s="54"/>
      <c r="D59" s="11"/>
      <c r="E59" s="11"/>
      <c r="F59" s="11"/>
      <c r="G59" s="57"/>
    </row>
    <row r="60" spans="1:9">
      <c r="C60" s="54"/>
      <c r="D60" s="11"/>
      <c r="E60" s="11"/>
      <c r="F60" s="11"/>
      <c r="G60" s="57"/>
    </row>
    <row r="61" spans="1:9">
      <c r="C61" s="54"/>
      <c r="D61" s="11"/>
      <c r="E61" s="11"/>
      <c r="F61" s="11"/>
      <c r="G61" s="57"/>
    </row>
    <row r="62" spans="1:9">
      <c r="C62" s="54"/>
      <c r="D62" s="11"/>
      <c r="E62" s="11"/>
      <c r="F62" s="11"/>
      <c r="G62" s="11"/>
    </row>
    <row r="63" spans="1:9">
      <c r="C63" s="54"/>
      <c r="D63" s="11"/>
      <c r="E63" s="11"/>
      <c r="F63" s="11"/>
      <c r="G63" s="11"/>
    </row>
    <row r="64" spans="1:9">
      <c r="C64" s="54"/>
      <c r="D64" s="11"/>
      <c r="E64" s="11"/>
      <c r="F64" s="11"/>
      <c r="G64" s="11"/>
    </row>
    <row r="65" spans="3:7">
      <c r="C65" s="54"/>
      <c r="D65" s="11"/>
      <c r="E65" s="11"/>
      <c r="F65" s="11"/>
      <c r="G65" s="11"/>
    </row>
    <row r="66" spans="3:7">
      <c r="C66" s="54"/>
      <c r="D66" s="11"/>
      <c r="E66" s="11"/>
      <c r="F66" s="11"/>
      <c r="G66" s="11"/>
    </row>
    <row r="67" spans="3:7">
      <c r="C67" s="54"/>
      <c r="D67" s="11"/>
      <c r="E67" s="11"/>
      <c r="F67" s="11"/>
      <c r="G67" s="11"/>
    </row>
    <row r="68" spans="3:7">
      <c r="C68" s="54"/>
      <c r="D68" s="11"/>
      <c r="E68" s="11"/>
      <c r="F68" s="11"/>
      <c r="G68" s="11"/>
    </row>
    <row r="69" spans="3:7">
      <c r="C69" s="54"/>
      <c r="D69" s="11"/>
      <c r="E69" s="11"/>
      <c r="F69" s="11"/>
      <c r="G69" s="11"/>
    </row>
    <row r="70" spans="3:7">
      <c r="C70" s="54"/>
      <c r="D70" s="11"/>
      <c r="E70" s="11"/>
      <c r="F70" s="11"/>
      <c r="G70" s="11"/>
    </row>
    <row r="71" spans="3:7">
      <c r="C71" s="54"/>
      <c r="D71" s="11"/>
      <c r="E71" s="11"/>
      <c r="F71" s="11"/>
      <c r="G71" s="11"/>
    </row>
    <row r="72" spans="3:7">
      <c r="C72" s="54"/>
      <c r="D72" s="11"/>
      <c r="E72" s="11"/>
      <c r="F72" s="11"/>
      <c r="G72" s="11"/>
    </row>
    <row r="73" spans="3:7">
      <c r="C73" s="54"/>
      <c r="D73" s="11"/>
      <c r="E73" s="11"/>
      <c r="F73" s="11"/>
      <c r="G73" s="11"/>
    </row>
    <row r="74" spans="3:7">
      <c r="C74" s="54"/>
      <c r="D74" s="11"/>
      <c r="E74" s="11"/>
      <c r="F74" s="11"/>
      <c r="G74" s="11"/>
    </row>
    <row r="75" spans="3:7">
      <c r="C75" s="54"/>
      <c r="D75" s="11"/>
      <c r="E75" s="11"/>
      <c r="F75" s="11"/>
      <c r="G75" s="11"/>
    </row>
    <row r="76" spans="3:7">
      <c r="C76" s="54"/>
      <c r="D76" s="11"/>
      <c r="E76" s="11"/>
      <c r="F76" s="11"/>
      <c r="G76" s="11"/>
    </row>
    <row r="77" spans="3:7">
      <c r="C77" s="54"/>
      <c r="D77" s="11"/>
      <c r="E77" s="11"/>
      <c r="F77" s="11"/>
      <c r="G77" s="11"/>
    </row>
    <row r="78" spans="3:7">
      <c r="C78" s="54"/>
      <c r="D78" s="11"/>
      <c r="E78" s="11"/>
      <c r="F78" s="11"/>
      <c r="G78" s="11"/>
    </row>
    <row r="79" spans="3:7">
      <c r="C79" s="54"/>
      <c r="D79" s="11"/>
      <c r="E79" s="11"/>
      <c r="F79" s="11"/>
      <c r="G79" s="11"/>
    </row>
    <row r="80" spans="3:7">
      <c r="C80" s="94"/>
      <c r="D80" s="95"/>
      <c r="E80" s="95"/>
      <c r="F80" s="95"/>
      <c r="G80" s="95"/>
    </row>
    <row r="81" spans="3:7">
      <c r="C81" s="94"/>
      <c r="D81" s="95"/>
      <c r="E81" s="95"/>
      <c r="F81" s="95"/>
      <c r="G81" s="95"/>
    </row>
    <row r="82" spans="3:7">
      <c r="C82" s="94"/>
      <c r="D82" s="95"/>
      <c r="E82" s="95"/>
      <c r="F82" s="95"/>
      <c r="G82" s="95"/>
    </row>
    <row r="83" spans="3:7">
      <c r="C83" s="94"/>
      <c r="D83" s="95"/>
      <c r="E83" s="95"/>
      <c r="F83" s="95"/>
      <c r="G83" s="95"/>
    </row>
    <row r="84" spans="3:7">
      <c r="C84" s="94"/>
      <c r="D84" s="95"/>
      <c r="E84" s="95"/>
      <c r="F84" s="95"/>
      <c r="G84" s="95"/>
    </row>
    <row r="85" spans="3:7">
      <c r="C85" s="94"/>
      <c r="D85" s="95"/>
      <c r="E85" s="95"/>
      <c r="F85" s="95"/>
      <c r="G85" s="95"/>
    </row>
    <row r="86" spans="3:7">
      <c r="C86" s="94"/>
      <c r="D86" s="95"/>
      <c r="E86" s="95"/>
      <c r="F86" s="95"/>
      <c r="G86" s="95"/>
    </row>
    <row r="87" spans="3:7">
      <c r="C87" s="94"/>
      <c r="D87" s="95"/>
      <c r="E87" s="95"/>
      <c r="F87" s="95"/>
      <c r="G87" s="95"/>
    </row>
    <row r="88" spans="3:7">
      <c r="C88" s="94"/>
      <c r="D88" s="95"/>
      <c r="E88" s="95"/>
      <c r="F88" s="95"/>
      <c r="G88" s="95"/>
    </row>
    <row r="89" spans="3:7">
      <c r="C89" s="94"/>
      <c r="D89" s="95"/>
      <c r="E89" s="95"/>
      <c r="F89" s="95"/>
      <c r="G89" s="95"/>
    </row>
    <row r="90" spans="3:7">
      <c r="C90" s="95"/>
      <c r="D90" s="95"/>
      <c r="E90" s="95"/>
      <c r="F90" s="95"/>
      <c r="G90" s="95"/>
    </row>
    <row r="91" spans="3:7">
      <c r="C91" s="95"/>
      <c r="D91" s="95"/>
      <c r="E91" s="95"/>
      <c r="F91" s="95"/>
      <c r="G91" s="95"/>
    </row>
    <row r="92" spans="3:7">
      <c r="C92" s="95"/>
      <c r="D92" s="95"/>
      <c r="E92" s="95"/>
      <c r="F92" s="95"/>
      <c r="G92" s="95"/>
    </row>
    <row r="93" spans="3:7">
      <c r="C93" s="95"/>
      <c r="D93" s="95"/>
      <c r="E93" s="95"/>
      <c r="F93" s="95"/>
      <c r="G93" s="95"/>
    </row>
    <row r="94" spans="3:7">
      <c r="C94" s="95"/>
      <c r="D94" s="95"/>
      <c r="E94" s="95"/>
      <c r="F94" s="95"/>
      <c r="G94" s="95"/>
    </row>
    <row r="95" spans="3:7">
      <c r="C95" s="95"/>
      <c r="D95" s="95"/>
      <c r="E95" s="95"/>
      <c r="F95" s="95"/>
      <c r="G95" s="95"/>
    </row>
    <row r="96" spans="3:7">
      <c r="C96" s="95"/>
      <c r="D96" s="95"/>
      <c r="E96" s="95"/>
      <c r="F96" s="95"/>
      <c r="G96" s="95"/>
    </row>
    <row r="97" spans="3:7">
      <c r="C97" s="95"/>
      <c r="D97" s="95"/>
      <c r="E97" s="95"/>
      <c r="F97" s="95"/>
      <c r="G97" s="95"/>
    </row>
    <row r="98" spans="3:7">
      <c r="C98" s="95"/>
      <c r="D98" s="95"/>
      <c r="E98" s="95"/>
      <c r="F98" s="95"/>
      <c r="G98" s="95"/>
    </row>
    <row r="99" spans="3:7">
      <c r="C99" s="95"/>
      <c r="D99" s="95"/>
      <c r="E99" s="95"/>
      <c r="F99" s="95"/>
      <c r="G99" s="95"/>
    </row>
    <row r="100" spans="3:7">
      <c r="C100" s="95"/>
      <c r="D100" s="95"/>
      <c r="E100" s="95"/>
      <c r="F100" s="95"/>
      <c r="G100" s="95"/>
    </row>
    <row r="101" spans="3:7">
      <c r="C101" s="95"/>
      <c r="D101" s="95"/>
      <c r="E101" s="95"/>
      <c r="F101" s="95"/>
      <c r="G101" s="95"/>
    </row>
    <row r="102" spans="3:7">
      <c r="C102" s="95"/>
      <c r="D102" s="95"/>
      <c r="E102" s="95"/>
      <c r="F102" s="95"/>
      <c r="G102" s="95"/>
    </row>
    <row r="103" spans="3:7">
      <c r="C103" s="95"/>
      <c r="D103" s="95"/>
      <c r="E103" s="95"/>
      <c r="F103" s="95"/>
      <c r="G103" s="95"/>
    </row>
    <row r="104" spans="3:7">
      <c r="C104" s="95"/>
      <c r="D104" s="95"/>
      <c r="E104" s="95"/>
      <c r="F104" s="95"/>
      <c r="G104" s="95"/>
    </row>
    <row r="105" spans="3:7">
      <c r="C105" s="95"/>
      <c r="D105" s="95"/>
      <c r="E105" s="95"/>
      <c r="F105" s="95"/>
      <c r="G105" s="95"/>
    </row>
    <row r="106" spans="3:7">
      <c r="C106" s="95"/>
      <c r="D106" s="95"/>
      <c r="E106" s="95"/>
      <c r="F106" s="95"/>
      <c r="G106" s="95"/>
    </row>
  </sheetData>
  <mergeCells count="3">
    <mergeCell ref="B5:H5"/>
    <mergeCell ref="F3:G3"/>
    <mergeCell ref="F48:G48"/>
  </mergeCells>
  <phoneticPr fontId="32"/>
  <dataValidations count="1">
    <dataValidation imeMode="halfAlpha" allowBlank="1" showInputMessage="1" showErrorMessage="1" sqref="BF3:BH3"/>
  </dataValidations>
  <pageMargins left="0.57999999999999996" right="0.31496062992125984" top="0.55118110236220474" bottom="0.59055118110236227" header="0.47244094488188981" footer="0.23"/>
  <pageSetup paperSize="9" scale="75" orientation="portrait" horizontalDpi="360" verticalDpi="36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1">
    <pageSetUpPr fitToPage="1"/>
  </sheetPr>
  <dimension ref="A1:IL62"/>
  <sheetViews>
    <sheetView showGridLines="0" showZeros="0" zoomScale="85" zoomScaleNormal="85" workbookViewId="0">
      <pane ySplit="3" topLeftCell="A4" activePane="bottomLeft" state="frozen"/>
      <selection activeCell="BU100" sqref="BU100"/>
      <selection pane="bottomLeft" activeCell="A4" sqref="A4"/>
    </sheetView>
  </sheetViews>
  <sheetFormatPr defaultColWidth="0" defaultRowHeight="13.5"/>
  <cols>
    <col min="1" max="2" width="2.625" style="271" customWidth="1"/>
    <col min="3" max="3" width="31.125" style="271" customWidth="1"/>
    <col min="4" max="4" width="26" style="271" customWidth="1"/>
    <col min="5" max="5" width="12.5" style="271" customWidth="1"/>
    <col min="6" max="6" width="12.5" style="295" customWidth="1"/>
    <col min="7" max="7" width="6.625" style="271" customWidth="1"/>
    <col min="8" max="8" width="35.5" style="271" customWidth="1"/>
    <col min="9" max="9" width="2.875" style="271" customWidth="1"/>
    <col min="10" max="10" width="2.625" style="271" customWidth="1"/>
    <col min="11" max="11" width="9.5" style="270" customWidth="1"/>
    <col min="12" max="246" width="9" style="271" customWidth="1"/>
    <col min="247" max="16384" width="9" style="271" hidden="1"/>
  </cols>
  <sheetData>
    <row r="1" spans="1:60" s="3" customFormat="1" ht="13.5" customHeight="1">
      <c r="A1" s="1"/>
      <c r="B1" s="1"/>
      <c r="C1" s="1"/>
      <c r="D1" s="1"/>
      <c r="E1" s="1"/>
      <c r="F1" s="1"/>
      <c r="G1" s="1"/>
      <c r="H1" s="1"/>
      <c r="I1" s="1"/>
      <c r="J1" s="1"/>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60" s="3" customFormat="1" ht="13.5" customHeight="1">
      <c r="A2" s="1"/>
      <c r="B2" s="1"/>
      <c r="C2" s="1"/>
      <c r="D2" s="1"/>
      <c r="E2" s="1"/>
      <c r="F2" s="1"/>
      <c r="G2" s="1"/>
      <c r="H2" s="1"/>
      <c r="I2" s="1"/>
      <c r="J2" s="1"/>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60" s="3" customFormat="1" ht="13.5" customHeight="1">
      <c r="A3" s="1"/>
      <c r="B3" s="1"/>
      <c r="C3" s="1"/>
      <c r="D3" s="1"/>
      <c r="E3" s="1"/>
      <c r="F3" s="1"/>
      <c r="G3" s="1"/>
      <c r="H3" s="1477">
        <f>★マスタシート!$CV$20</f>
        <v>2.48</v>
      </c>
      <c r="I3" s="1477"/>
      <c r="J3" s="1"/>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60" s="3" customFormat="1" ht="7.5" customHeight="1">
      <c r="A4" s="1"/>
      <c r="B4" s="5"/>
      <c r="C4" s="5"/>
      <c r="D4" s="5"/>
      <c r="E4" s="5"/>
      <c r="F4" s="5"/>
      <c r="G4" s="5"/>
      <c r="H4" s="5"/>
      <c r="I4" s="5"/>
      <c r="J4" s="1"/>
      <c r="K4" s="2"/>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60" ht="32.25" customHeight="1">
      <c r="A5" s="8"/>
      <c r="B5" s="1776" t="s">
        <v>549</v>
      </c>
      <c r="C5" s="1777"/>
      <c r="D5" s="1777"/>
      <c r="E5" s="1777"/>
      <c r="F5" s="1023"/>
      <c r="G5" s="1025" t="s">
        <v>550</v>
      </c>
      <c r="H5" s="1024"/>
      <c r="I5" s="1023"/>
      <c r="J5" s="8"/>
    </row>
    <row r="6" spans="1:60" s="272" customFormat="1" ht="45" customHeight="1">
      <c r="A6" s="8"/>
      <c r="B6" s="1778"/>
      <c r="C6" s="1779"/>
      <c r="D6" s="1779"/>
      <c r="E6" s="1779"/>
      <c r="F6" s="1779"/>
      <c r="G6" s="1779"/>
      <c r="H6" s="1779"/>
      <c r="I6" s="1779"/>
      <c r="J6" s="8"/>
      <c r="K6" s="273"/>
    </row>
    <row r="7" spans="1:60" s="274" customFormat="1" ht="20.25" customHeight="1">
      <c r="A7" s="8"/>
      <c r="C7" s="422" t="s">
        <v>518</v>
      </c>
      <c r="D7" s="440" t="str">
        <f>(★マスタシート!$H$10&amp;"-"&amp;★マスタシート!$L$10&amp;"-"&amp;★マスタシート!$Q$10)</f>
        <v>052-971-9012</v>
      </c>
      <c r="E7" s="423"/>
      <c r="F7" s="1775" t="s">
        <v>519</v>
      </c>
      <c r="G7" s="1775"/>
      <c r="H7" s="798">
        <v>749640</v>
      </c>
      <c r="J7" s="8"/>
      <c r="K7" s="275"/>
    </row>
    <row r="8" spans="1:60" s="274" customFormat="1" ht="20.25" customHeight="1">
      <c r="A8" s="8"/>
      <c r="C8" s="422" t="s">
        <v>520</v>
      </c>
      <c r="D8" s="1783" t="str">
        <f>★マスタシート!$H$6</f>
        <v>日本基督教団名古屋中央教会</v>
      </c>
      <c r="E8" s="1783"/>
      <c r="F8" s="1775" t="s">
        <v>521</v>
      </c>
      <c r="G8" s="1775"/>
      <c r="H8" s="798">
        <f>★マスタシート!$BF$52</f>
        <v>85900</v>
      </c>
      <c r="J8" s="8"/>
      <c r="K8" s="275"/>
    </row>
    <row r="9" spans="1:60" s="274" customFormat="1" ht="20.25" customHeight="1">
      <c r="A9" s="8"/>
      <c r="C9" s="422" t="s">
        <v>522</v>
      </c>
      <c r="D9" s="424">
        <f>★マスタシート!$H$11</f>
        <v>45199</v>
      </c>
      <c r="E9" s="423"/>
      <c r="F9" s="1775" t="s">
        <v>523</v>
      </c>
      <c r="G9" s="1775"/>
      <c r="H9" s="799" t="str">
        <f>★マスタシート!$H$12</f>
        <v>定期</v>
      </c>
      <c r="J9" s="8"/>
      <c r="K9" s="275"/>
    </row>
    <row r="10" spans="1:60" s="274" customFormat="1" ht="20.25" customHeight="1">
      <c r="A10" s="8"/>
      <c r="C10" s="422" t="s">
        <v>551</v>
      </c>
      <c r="D10" s="424" t="s">
        <v>552</v>
      </c>
      <c r="E10" s="423"/>
      <c r="F10" s="1775" t="s">
        <v>524</v>
      </c>
      <c r="G10" s="1775"/>
      <c r="H10" s="425" t="str">
        <f>★マスタシート!$H$17</f>
        <v>吉田　和生</v>
      </c>
      <c r="J10" s="8"/>
      <c r="K10" s="275"/>
    </row>
    <row r="11" spans="1:60" s="276" customFormat="1" ht="20.25" customHeight="1">
      <c r="A11" s="8"/>
      <c r="C11" s="422" t="s">
        <v>525</v>
      </c>
      <c r="D11" s="1782" t="str">
        <f>★マスタシート!$H$9</f>
        <v>愛知県名古屋市東区久屋町８－６</v>
      </c>
      <c r="E11" s="1782"/>
      <c r="F11" s="1782"/>
      <c r="G11" s="1782"/>
      <c r="H11" s="1782"/>
      <c r="J11" s="8"/>
      <c r="K11" s="277"/>
    </row>
    <row r="12" spans="1:60" s="278" customFormat="1" ht="57" customHeight="1">
      <c r="A12" s="8"/>
      <c r="C12" s="426" t="s">
        <v>526</v>
      </c>
      <c r="D12" s="1781" t="str">
        <f>IF(AND(★マスタシート!L120="", ★マスタシート!L121="", ★マスタシート!L122="", ★マスタシート!L123="", ★マスタシート!L124=""),
"※拠点接続構成の場合は、マスタシートから親子の契約電話番号を入れて下さい。",
IF(★マスタシート!L120="","","親拠点契約番号："&amp;★マスタシート!L120) &amp; CHAR(10) &amp;
IF(★マスタシート!L121="","","子拠点1契約番号："&amp;★マスタシート!L121) &amp; IF(★マスタシート!L122="","","　　子拠点2契約番号："&amp; ★マスタシート!L122) &amp; CHAR(10) &amp;
IF(★マスタシート!L123="","","子拠点3契約番号："&amp;★マスタシート!L123) &amp; IF(★マスタシート!L124="","","　　子拠点4契約番号："&amp; ★マスタシート!L124)
)</f>
        <v>※拠点接続構成の場合は、マスタシートから親子の契約電話番号を入れて下さい。</v>
      </c>
      <c r="E12" s="1781"/>
      <c r="F12" s="1781"/>
      <c r="G12" s="1781"/>
      <c r="H12" s="1781"/>
      <c r="J12" s="8"/>
      <c r="K12" s="279"/>
    </row>
    <row r="13" spans="1:60" s="283" customFormat="1" ht="27" customHeight="1" thickBot="1">
      <c r="A13" s="8"/>
      <c r="B13" s="280"/>
      <c r="C13" s="868" t="s">
        <v>390</v>
      </c>
      <c r="D13" s="869" t="s">
        <v>391</v>
      </c>
      <c r="E13" s="869" t="s">
        <v>303</v>
      </c>
      <c r="F13" s="870" t="s">
        <v>389</v>
      </c>
      <c r="G13" s="871" t="s">
        <v>375</v>
      </c>
      <c r="H13" s="872" t="s">
        <v>527</v>
      </c>
      <c r="I13" s="281"/>
      <c r="J13" s="8"/>
      <c r="K13" s="282"/>
    </row>
    <row r="14" spans="1:60" s="283" customFormat="1" ht="20.25" customHeight="1" thickTop="1">
      <c r="A14" s="8"/>
      <c r="B14" s="280"/>
      <c r="C14" s="284" t="s">
        <v>929</v>
      </c>
      <c r="D14" s="565" t="s">
        <v>930</v>
      </c>
      <c r="E14" s="803" t="s">
        <v>971</v>
      </c>
      <c r="F14" s="566" t="s">
        <v>970</v>
      </c>
      <c r="G14" s="800">
        <v>1</v>
      </c>
      <c r="H14" s="563"/>
      <c r="I14" s="281"/>
      <c r="J14" s="8"/>
      <c r="K14" s="282"/>
    </row>
    <row r="15" spans="1:60" s="283" customFormat="1" ht="20.25" customHeight="1">
      <c r="A15" s="8"/>
      <c r="B15" s="280"/>
      <c r="C15" s="284" t="s">
        <v>931</v>
      </c>
      <c r="D15" s="565" t="s">
        <v>932</v>
      </c>
      <c r="E15" s="803" t="s">
        <v>973</v>
      </c>
      <c r="F15" s="566" t="s">
        <v>972</v>
      </c>
      <c r="G15" s="800">
        <v>1</v>
      </c>
      <c r="H15" s="564"/>
      <c r="I15" s="281"/>
      <c r="J15" s="8"/>
      <c r="K15" s="282"/>
    </row>
    <row r="16" spans="1:60" s="283" customFormat="1" ht="20.25" customHeight="1">
      <c r="A16" s="8"/>
      <c r="B16" s="280"/>
      <c r="C16" s="284" t="s">
        <v>933</v>
      </c>
      <c r="D16" s="565" t="s">
        <v>934</v>
      </c>
      <c r="E16" s="803" t="s">
        <v>976</v>
      </c>
      <c r="F16" s="566" t="s">
        <v>974</v>
      </c>
      <c r="G16" s="800">
        <v>4</v>
      </c>
      <c r="H16" s="564" t="s">
        <v>975</v>
      </c>
      <c r="I16" s="281"/>
      <c r="J16" s="8"/>
      <c r="K16" s="282"/>
    </row>
    <row r="17" spans="1:11" s="283" customFormat="1" ht="20.25" customHeight="1">
      <c r="A17" s="8"/>
      <c r="B17" s="280"/>
      <c r="C17" s="284" t="s">
        <v>935</v>
      </c>
      <c r="D17" s="565" t="s">
        <v>936</v>
      </c>
      <c r="E17" s="803" t="s">
        <v>978</v>
      </c>
      <c r="F17" s="566" t="s">
        <v>977</v>
      </c>
      <c r="G17" s="800">
        <v>3</v>
      </c>
      <c r="H17" s="564"/>
      <c r="I17" s="281"/>
      <c r="J17" s="8"/>
      <c r="K17" s="282"/>
    </row>
    <row r="18" spans="1:11" s="283" customFormat="1" ht="20.25" customHeight="1">
      <c r="A18" s="8"/>
      <c r="B18" s="280"/>
      <c r="C18" s="284" t="s">
        <v>937</v>
      </c>
      <c r="D18" s="565" t="s">
        <v>938</v>
      </c>
      <c r="E18" s="803" t="s">
        <v>496</v>
      </c>
      <c r="F18" s="566" t="s">
        <v>979</v>
      </c>
      <c r="G18" s="800">
        <v>3</v>
      </c>
      <c r="H18" s="564" t="s">
        <v>975</v>
      </c>
      <c r="I18" s="281"/>
      <c r="J18" s="8"/>
      <c r="K18" s="282"/>
    </row>
    <row r="19" spans="1:11" s="283" customFormat="1" ht="20.25" customHeight="1">
      <c r="A19" s="8"/>
      <c r="B19" s="280"/>
      <c r="C19" s="284" t="s">
        <v>939</v>
      </c>
      <c r="D19" s="565" t="s">
        <v>940</v>
      </c>
      <c r="E19" s="803" t="s">
        <v>981</v>
      </c>
      <c r="F19" s="566" t="s">
        <v>980</v>
      </c>
      <c r="G19" s="800">
        <v>1</v>
      </c>
      <c r="H19" s="564" t="s">
        <v>975</v>
      </c>
      <c r="I19" s="281"/>
      <c r="J19" s="8"/>
      <c r="K19" s="282"/>
    </row>
    <row r="20" spans="1:11" s="283" customFormat="1" ht="20.25" customHeight="1">
      <c r="A20" s="8"/>
      <c r="B20" s="280"/>
      <c r="C20" s="284" t="s">
        <v>941</v>
      </c>
      <c r="D20" s="565" t="s">
        <v>942</v>
      </c>
      <c r="E20" s="803" t="s">
        <v>983</v>
      </c>
      <c r="F20" s="566" t="s">
        <v>982</v>
      </c>
      <c r="G20" s="800">
        <v>1</v>
      </c>
      <c r="H20" s="564"/>
      <c r="I20" s="281"/>
      <c r="J20" s="8"/>
      <c r="K20" s="282"/>
    </row>
    <row r="21" spans="1:11" s="283" customFormat="1" ht="20.25" customHeight="1">
      <c r="A21" s="8"/>
      <c r="B21" s="280"/>
      <c r="C21" s="284" t="s">
        <v>943</v>
      </c>
      <c r="D21" s="565" t="s">
        <v>944</v>
      </c>
      <c r="E21" s="803" t="s">
        <v>985</v>
      </c>
      <c r="F21" s="566" t="s">
        <v>984</v>
      </c>
      <c r="G21" s="800">
        <v>1</v>
      </c>
      <c r="H21" s="564"/>
      <c r="I21" s="281"/>
      <c r="J21" s="8"/>
      <c r="K21" s="282"/>
    </row>
    <row r="22" spans="1:11" s="283" customFormat="1" ht="20.25" customHeight="1">
      <c r="A22" s="8"/>
      <c r="B22" s="280"/>
      <c r="C22" s="284" t="s">
        <v>945</v>
      </c>
      <c r="D22" s="565" t="s">
        <v>946</v>
      </c>
      <c r="E22" s="803" t="s">
        <v>987</v>
      </c>
      <c r="F22" s="566" t="s">
        <v>986</v>
      </c>
      <c r="G22" s="800">
        <v>1</v>
      </c>
      <c r="H22" s="564"/>
      <c r="I22" s="281"/>
      <c r="J22" s="8"/>
      <c r="K22" s="282"/>
    </row>
    <row r="23" spans="1:11" s="283" customFormat="1" ht="20.25" customHeight="1">
      <c r="A23" s="8"/>
      <c r="B23" s="280"/>
      <c r="C23" s="284" t="s">
        <v>947</v>
      </c>
      <c r="D23" s="565" t="s">
        <v>948</v>
      </c>
      <c r="E23" s="803" t="s">
        <v>989</v>
      </c>
      <c r="F23" s="566" t="s">
        <v>988</v>
      </c>
      <c r="G23" s="800">
        <v>1</v>
      </c>
      <c r="H23" s="564" t="s">
        <v>975</v>
      </c>
      <c r="I23" s="281"/>
      <c r="J23" s="8"/>
      <c r="K23" s="282"/>
    </row>
    <row r="24" spans="1:11" s="283" customFormat="1" ht="20.25" customHeight="1">
      <c r="A24" s="8"/>
      <c r="B24" s="280"/>
      <c r="C24" s="284" t="s">
        <v>949</v>
      </c>
      <c r="D24" s="565" t="s">
        <v>950</v>
      </c>
      <c r="E24" s="803" t="s">
        <v>991</v>
      </c>
      <c r="F24" s="566" t="s">
        <v>990</v>
      </c>
      <c r="G24" s="800">
        <v>1</v>
      </c>
      <c r="H24" s="564"/>
      <c r="I24" s="281"/>
      <c r="J24" s="8"/>
      <c r="K24" s="282"/>
    </row>
    <row r="25" spans="1:11" s="283" customFormat="1" ht="20.25" customHeight="1">
      <c r="A25" s="8"/>
      <c r="B25" s="280"/>
      <c r="C25" s="284"/>
      <c r="D25" s="565"/>
      <c r="E25" s="803"/>
      <c r="F25" s="566"/>
      <c r="G25" s="800"/>
      <c r="H25" s="564"/>
      <c r="I25" s="281"/>
      <c r="J25" s="8"/>
      <c r="K25" s="282"/>
    </row>
    <row r="26" spans="1:11" s="283" customFormat="1" ht="20.25" customHeight="1">
      <c r="A26" s="8"/>
      <c r="B26" s="280"/>
      <c r="C26" s="284"/>
      <c r="D26" s="565"/>
      <c r="E26" s="803"/>
      <c r="F26" s="566"/>
      <c r="G26" s="800"/>
      <c r="H26" s="564"/>
      <c r="I26" s="281"/>
      <c r="J26" s="8"/>
      <c r="K26" s="282"/>
    </row>
    <row r="27" spans="1:11" s="283" customFormat="1" ht="20.25" customHeight="1">
      <c r="A27" s="8"/>
      <c r="B27" s="280"/>
      <c r="C27" s="284"/>
      <c r="D27" s="565"/>
      <c r="E27" s="803"/>
      <c r="F27" s="566"/>
      <c r="G27" s="800"/>
      <c r="H27" s="564"/>
      <c r="I27" s="281"/>
      <c r="J27" s="8"/>
      <c r="K27" s="282"/>
    </row>
    <row r="28" spans="1:11" s="283" customFormat="1" ht="20.25" customHeight="1">
      <c r="A28" s="8"/>
      <c r="B28" s="280"/>
      <c r="C28" s="284"/>
      <c r="D28" s="565"/>
      <c r="E28" s="803"/>
      <c r="F28" s="566"/>
      <c r="G28" s="800"/>
      <c r="H28" s="564"/>
      <c r="I28" s="281"/>
      <c r="J28" s="8"/>
      <c r="K28" s="282"/>
    </row>
    <row r="29" spans="1:11" s="283" customFormat="1" ht="20.25" customHeight="1">
      <c r="A29" s="8"/>
      <c r="B29" s="280"/>
      <c r="C29" s="284"/>
      <c r="D29" s="565"/>
      <c r="E29" s="803"/>
      <c r="F29" s="566"/>
      <c r="G29" s="800"/>
      <c r="H29" s="564"/>
      <c r="I29" s="281"/>
      <c r="J29" s="8"/>
      <c r="K29" s="282"/>
    </row>
    <row r="30" spans="1:11" s="283" customFormat="1" ht="20.25" customHeight="1">
      <c r="A30" s="8"/>
      <c r="B30" s="280"/>
      <c r="C30" s="284"/>
      <c r="D30" s="565"/>
      <c r="E30" s="803"/>
      <c r="F30" s="566"/>
      <c r="G30" s="800"/>
      <c r="H30" s="564"/>
      <c r="I30" s="281"/>
      <c r="J30" s="8"/>
      <c r="K30" s="282"/>
    </row>
    <row r="31" spans="1:11" s="283" customFormat="1" ht="20.25" customHeight="1">
      <c r="A31" s="8"/>
      <c r="B31" s="280"/>
      <c r="C31" s="284"/>
      <c r="D31" s="565"/>
      <c r="E31" s="803"/>
      <c r="F31" s="566"/>
      <c r="G31" s="800"/>
      <c r="H31" s="564"/>
      <c r="I31" s="281"/>
      <c r="J31" s="8"/>
      <c r="K31" s="282"/>
    </row>
    <row r="32" spans="1:11" s="283" customFormat="1" ht="20.25" customHeight="1">
      <c r="A32" s="8"/>
      <c r="B32" s="280"/>
      <c r="C32" s="284"/>
      <c r="D32" s="565"/>
      <c r="E32" s="803"/>
      <c r="F32" s="566"/>
      <c r="G32" s="800"/>
      <c r="H32" s="564"/>
      <c r="I32" s="281"/>
      <c r="J32" s="8"/>
      <c r="K32" s="282"/>
    </row>
    <row r="33" spans="1:11" s="283" customFormat="1" ht="20.25" customHeight="1">
      <c r="A33" s="8"/>
      <c r="B33" s="280"/>
      <c r="C33" s="284"/>
      <c r="D33" s="565"/>
      <c r="E33" s="803"/>
      <c r="F33" s="566"/>
      <c r="G33" s="800"/>
      <c r="H33" s="564"/>
      <c r="I33" s="281"/>
      <c r="J33" s="8"/>
      <c r="K33" s="282"/>
    </row>
    <row r="34" spans="1:11" s="283" customFormat="1" ht="20.25" customHeight="1">
      <c r="A34" s="8"/>
      <c r="B34" s="280"/>
      <c r="C34" s="284"/>
      <c r="D34" s="565"/>
      <c r="E34" s="803"/>
      <c r="F34" s="566"/>
      <c r="G34" s="800"/>
      <c r="H34" s="564"/>
      <c r="I34" s="281"/>
      <c r="J34" s="8"/>
      <c r="K34" s="282"/>
    </row>
    <row r="35" spans="1:11" s="283" customFormat="1" ht="20.25" customHeight="1">
      <c r="A35" s="8"/>
      <c r="B35" s="280"/>
      <c r="C35" s="284"/>
      <c r="D35" s="565"/>
      <c r="E35" s="803"/>
      <c r="F35" s="566"/>
      <c r="G35" s="800"/>
      <c r="H35" s="564"/>
      <c r="I35" s="281"/>
      <c r="J35" s="8"/>
      <c r="K35" s="282"/>
    </row>
    <row r="36" spans="1:11" s="283" customFormat="1" ht="20.25" customHeight="1">
      <c r="A36" s="8"/>
      <c r="B36" s="280"/>
      <c r="C36" s="284"/>
      <c r="D36" s="565"/>
      <c r="E36" s="803"/>
      <c r="F36" s="566"/>
      <c r="G36" s="800"/>
      <c r="H36" s="564"/>
      <c r="I36" s="281"/>
      <c r="J36" s="8"/>
      <c r="K36" s="282"/>
    </row>
    <row r="37" spans="1:11" s="283" customFormat="1" ht="20.25" customHeight="1">
      <c r="A37" s="8"/>
      <c r="B37" s="280"/>
      <c r="C37" s="284"/>
      <c r="D37" s="565"/>
      <c r="E37" s="803"/>
      <c r="F37" s="566"/>
      <c r="G37" s="800"/>
      <c r="H37" s="564"/>
      <c r="I37" s="281"/>
      <c r="J37" s="8"/>
      <c r="K37" s="282"/>
    </row>
    <row r="38" spans="1:11" s="283" customFormat="1" ht="20.25" customHeight="1">
      <c r="A38" s="8"/>
      <c r="B38" s="280"/>
      <c r="C38" s="284"/>
      <c r="D38" s="565"/>
      <c r="E38" s="803"/>
      <c r="F38" s="566"/>
      <c r="G38" s="800"/>
      <c r="H38" s="564"/>
      <c r="I38" s="281"/>
      <c r="J38" s="8"/>
      <c r="K38" s="282"/>
    </row>
    <row r="39" spans="1:11" s="283" customFormat="1" ht="20.25" customHeight="1">
      <c r="A39" s="8"/>
      <c r="B39" s="280"/>
      <c r="C39" s="1012"/>
      <c r="D39" s="1013"/>
      <c r="E39" s="1014"/>
      <c r="F39" s="1015"/>
      <c r="G39" s="1016"/>
      <c r="H39" s="1017"/>
      <c r="I39" s="281"/>
      <c r="J39" s="8"/>
      <c r="K39" s="282"/>
    </row>
    <row r="40" spans="1:11" s="283" customFormat="1" ht="20.25" customHeight="1">
      <c r="A40" s="8"/>
      <c r="B40" s="280"/>
      <c r="C40" s="986"/>
      <c r="D40" s="1018"/>
      <c r="E40" s="1019"/>
      <c r="F40" s="1020"/>
      <c r="G40" s="1021"/>
      <c r="H40" s="1022"/>
      <c r="I40" s="281"/>
      <c r="J40" s="8"/>
      <c r="K40" s="282"/>
    </row>
    <row r="41" spans="1:11" s="283" customFormat="1" ht="20.25" customHeight="1">
      <c r="A41" s="8"/>
      <c r="B41" s="280"/>
      <c r="C41" s="986"/>
      <c r="D41" s="1018"/>
      <c r="E41" s="1019"/>
      <c r="F41" s="1020"/>
      <c r="G41" s="1021"/>
      <c r="H41" s="1022"/>
      <c r="I41" s="281"/>
      <c r="J41" s="8"/>
      <c r="K41" s="282"/>
    </row>
    <row r="42" spans="1:11" s="283" customFormat="1" ht="20.25" customHeight="1">
      <c r="A42" s="8"/>
      <c r="B42" s="280"/>
      <c r="C42" s="986"/>
      <c r="D42" s="1018"/>
      <c r="E42" s="1019"/>
      <c r="F42" s="1020"/>
      <c r="G42" s="1021"/>
      <c r="H42" s="1022"/>
      <c r="I42" s="281"/>
      <c r="J42" s="8"/>
      <c r="K42" s="282"/>
    </row>
    <row r="43" spans="1:11" s="283" customFormat="1" ht="20.25" customHeight="1">
      <c r="A43" s="8"/>
      <c r="B43" s="280"/>
      <c r="C43" s="986"/>
      <c r="D43" s="1018"/>
      <c r="E43" s="1019"/>
      <c r="F43" s="1020"/>
      <c r="G43" s="1021"/>
      <c r="H43" s="1022"/>
      <c r="I43" s="281"/>
      <c r="J43" s="8"/>
      <c r="K43" s="282"/>
    </row>
    <row r="44" spans="1:11" s="283" customFormat="1" ht="20.25" customHeight="1">
      <c r="A44" s="8"/>
      <c r="B44" s="280"/>
      <c r="C44" s="986" t="s">
        <v>553</v>
      </c>
      <c r="D44" s="1018"/>
      <c r="E44" s="1019"/>
      <c r="F44" s="1020"/>
      <c r="G44" s="1021"/>
      <c r="H44" s="1022"/>
      <c r="I44" s="281"/>
      <c r="J44" s="8"/>
      <c r="K44" s="282"/>
    </row>
    <row r="45" spans="1:11" s="283" customFormat="1" ht="18" customHeight="1">
      <c r="A45" s="8"/>
      <c r="B45" s="280"/>
      <c r="C45" s="419"/>
      <c r="D45" s="419"/>
      <c r="E45" s="420"/>
      <c r="F45" s="421"/>
      <c r="G45" s="1780">
        <f>★マスタシート!$CV$20</f>
        <v>2.48</v>
      </c>
      <c r="H45" s="1780"/>
      <c r="I45" s="281"/>
      <c r="J45" s="8"/>
      <c r="K45" s="282"/>
    </row>
    <row r="46" spans="1:11" s="283" customFormat="1" ht="16.5" customHeight="1">
      <c r="A46" s="8"/>
      <c r="B46" s="8"/>
      <c r="C46" s="8"/>
      <c r="D46" s="8"/>
      <c r="E46" s="8"/>
      <c r="F46" s="8"/>
      <c r="G46" s="8"/>
      <c r="H46" s="8"/>
      <c r="I46" s="8"/>
      <c r="J46" s="8"/>
      <c r="K46" s="282"/>
    </row>
    <row r="47" spans="1:11" ht="22.5" customHeight="1">
      <c r="C47" s="285"/>
      <c r="D47" s="285"/>
      <c r="E47" s="285"/>
      <c r="F47" s="286"/>
      <c r="G47" s="285"/>
      <c r="H47" s="285"/>
      <c r="I47" s="287"/>
    </row>
    <row r="48" spans="1:11" ht="31.5" customHeight="1">
      <c r="C48" s="288"/>
      <c r="D48" s="288"/>
      <c r="E48" s="288"/>
      <c r="F48" s="289"/>
      <c r="G48" s="289"/>
      <c r="H48" s="290"/>
      <c r="I48" s="287"/>
    </row>
    <row r="49" spans="3:8" ht="22.5" customHeight="1">
      <c r="C49" s="291"/>
      <c r="D49" s="291"/>
      <c r="E49" s="291"/>
      <c r="F49" s="292"/>
      <c r="G49" s="292"/>
      <c r="H49" s="291"/>
    </row>
    <row r="50" spans="3:8" ht="22.5" customHeight="1">
      <c r="C50" s="291"/>
      <c r="D50" s="291"/>
      <c r="E50" s="291"/>
      <c r="F50" s="292"/>
      <c r="G50" s="291"/>
      <c r="H50" s="291"/>
    </row>
    <row r="51" spans="3:8" ht="22.5" customHeight="1">
      <c r="C51" s="291"/>
      <c r="D51" s="291"/>
      <c r="E51" s="291"/>
      <c r="F51" s="292"/>
      <c r="G51" s="291"/>
      <c r="H51" s="291"/>
    </row>
    <row r="52" spans="3:8" ht="22.5" customHeight="1">
      <c r="C52" s="291"/>
      <c r="D52" s="291"/>
      <c r="E52" s="291"/>
      <c r="F52" s="292"/>
      <c r="G52" s="291"/>
      <c r="H52" s="291"/>
    </row>
    <row r="53" spans="3:8">
      <c r="C53" s="293"/>
      <c r="D53" s="294"/>
      <c r="E53" s="294"/>
      <c r="F53" s="294"/>
      <c r="G53" s="294"/>
      <c r="H53" s="294"/>
    </row>
    <row r="54" spans="3:8">
      <c r="C54" s="293"/>
      <c r="D54" s="294"/>
      <c r="E54" s="294"/>
      <c r="F54" s="294"/>
      <c r="G54" s="294"/>
      <c r="H54" s="294"/>
    </row>
    <row r="55" spans="3:8">
      <c r="C55" s="293"/>
      <c r="D55" s="294"/>
      <c r="E55" s="294"/>
      <c r="F55" s="294"/>
      <c r="G55" s="295"/>
      <c r="H55" s="294"/>
    </row>
    <row r="56" spans="3:8">
      <c r="C56" s="296"/>
      <c r="D56" s="295"/>
      <c r="E56" s="295"/>
      <c r="G56" s="295"/>
      <c r="H56" s="295"/>
    </row>
    <row r="57" spans="3:8">
      <c r="C57" s="296"/>
      <c r="D57" s="295"/>
      <c r="E57" s="295"/>
      <c r="G57" s="295"/>
      <c r="H57" s="295"/>
    </row>
    <row r="58" spans="3:8" ht="4.5" customHeight="1">
      <c r="C58" s="296"/>
      <c r="D58" s="295"/>
      <c r="E58" s="295"/>
      <c r="G58" s="295"/>
      <c r="H58" s="295"/>
    </row>
    <row r="59" spans="3:8">
      <c r="D59" s="295"/>
      <c r="E59" s="295"/>
      <c r="G59" s="295"/>
      <c r="H59" s="295"/>
    </row>
    <row r="60" spans="3:8">
      <c r="D60" s="295"/>
      <c r="E60" s="295"/>
      <c r="G60" s="295"/>
      <c r="H60" s="295"/>
    </row>
    <row r="61" spans="3:8">
      <c r="D61" s="295"/>
      <c r="E61" s="295"/>
      <c r="G61" s="295"/>
      <c r="H61" s="295"/>
    </row>
    <row r="62" spans="3:8">
      <c r="D62" s="295"/>
      <c r="E62" s="295"/>
      <c r="G62" s="295"/>
      <c r="H62" s="295"/>
    </row>
  </sheetData>
  <mergeCells count="11">
    <mergeCell ref="F10:G10"/>
    <mergeCell ref="B5:E5"/>
    <mergeCell ref="B6:I6"/>
    <mergeCell ref="H3:I3"/>
    <mergeCell ref="G45:H45"/>
    <mergeCell ref="D12:H12"/>
    <mergeCell ref="D11:H11"/>
    <mergeCell ref="F7:G7"/>
    <mergeCell ref="F9:G9"/>
    <mergeCell ref="F8:G8"/>
    <mergeCell ref="D8:E8"/>
  </mergeCells>
  <phoneticPr fontId="32"/>
  <dataValidations disablePrompts="1" count="1">
    <dataValidation imeMode="halfAlpha" allowBlank="1" showInputMessage="1" showErrorMessage="1" sqref="BF3:BH3"/>
  </dataValidations>
  <pageMargins left="0.57999999999999996" right="0.31496062992125984" top="0.55118110236220474" bottom="0.59055118110236227" header="0.47244094488188981" footer="0.23"/>
  <pageSetup paperSize="9" scale="73" orientation="portrait" horizontalDpi="360" verticalDpi="360" r:id="rId1"/>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16">
    <pageSetUpPr fitToPage="1"/>
  </sheetPr>
  <dimension ref="A1:IL90"/>
  <sheetViews>
    <sheetView showGridLines="0" showZeros="0" zoomScaleNormal="100" workbookViewId="0">
      <pane ySplit="3" topLeftCell="A4" activePane="bottomLeft" state="frozen"/>
      <selection activeCell="BU100" sqref="BU100"/>
      <selection pane="bottomLeft" activeCell="A4" sqref="A4"/>
    </sheetView>
  </sheetViews>
  <sheetFormatPr defaultColWidth="0" defaultRowHeight="13.5"/>
  <cols>
    <col min="1" max="2" width="2.625" style="196" customWidth="1"/>
    <col min="3" max="3" width="24.125" style="196" customWidth="1"/>
    <col min="4" max="4" width="5.75" style="196" customWidth="1"/>
    <col min="5" max="5" width="13.75" style="196" customWidth="1"/>
    <col min="6" max="6" width="18.25" style="196" customWidth="1"/>
    <col min="7" max="7" width="16.375" style="196" customWidth="1"/>
    <col min="8" max="8" width="21.75" style="196" customWidth="1"/>
    <col min="9" max="10" width="2.625" style="196" customWidth="1"/>
    <col min="11" max="11" width="9" style="195" customWidth="1"/>
    <col min="12" max="12" width="9" style="196" customWidth="1"/>
    <col min="13" max="13" width="9.5" style="196" customWidth="1"/>
    <col min="14" max="235" width="9" style="196" customWidth="1"/>
    <col min="236" max="236" width="9" style="927" hidden="1" customWidth="1"/>
    <col min="237" max="246" width="9" style="196" customWidth="1"/>
    <col min="247" max="16384" width="9" style="196" hidden="1"/>
  </cols>
  <sheetData>
    <row r="1" spans="1:236" s="3" customFormat="1" ht="13.5" customHeight="1">
      <c r="A1" s="1"/>
      <c r="B1" s="1"/>
      <c r="C1" s="1"/>
      <c r="D1" s="1"/>
      <c r="E1" s="1"/>
      <c r="F1" s="1"/>
      <c r="G1" s="1"/>
      <c r="H1" s="1"/>
      <c r="I1" s="1"/>
      <c r="J1" s="1"/>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236" s="3" customFormat="1" ht="76.5" customHeight="1">
      <c r="A2" s="1"/>
      <c r="B2" s="1"/>
      <c r="C2" s="1"/>
      <c r="D2" s="1"/>
      <c r="E2" s="1"/>
      <c r="F2" s="1"/>
      <c r="G2" s="1"/>
      <c r="H2" s="1"/>
      <c r="I2" s="1"/>
      <c r="J2" s="1"/>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236" s="3" customFormat="1" ht="13.5" customHeight="1">
      <c r="A3" s="1"/>
      <c r="B3" s="1"/>
      <c r="C3" s="1"/>
      <c r="D3" s="1"/>
      <c r="E3" s="1"/>
      <c r="F3" s="1"/>
      <c r="G3" s="1"/>
      <c r="H3" s="1477">
        <f>★マスタシート!$CV$21</f>
        <v>2.48</v>
      </c>
      <c r="I3" s="1477"/>
      <c r="J3" s="1"/>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236" s="3" customFormat="1" ht="7.5" customHeight="1">
      <c r="A4" s="1"/>
      <c r="B4" s="5"/>
      <c r="C4" s="5"/>
      <c r="D4" s="5"/>
      <c r="E4" s="5"/>
      <c r="F4" s="5"/>
      <c r="G4" s="5"/>
      <c r="H4" s="5"/>
      <c r="I4" s="5"/>
      <c r="J4" s="1"/>
      <c r="K4" s="2"/>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236" ht="32.25" customHeight="1">
      <c r="A5" s="8"/>
      <c r="B5" s="1798" t="s">
        <v>514</v>
      </c>
      <c r="C5" s="1798"/>
      <c r="D5" s="1798"/>
      <c r="E5" s="1798"/>
      <c r="F5" s="1798"/>
      <c r="G5" s="1798"/>
      <c r="H5" s="1798"/>
      <c r="I5" s="1798"/>
      <c r="J5" s="8"/>
    </row>
    <row r="6" spans="1:236" ht="36" customHeight="1">
      <c r="A6" s="8"/>
      <c r="D6" s="197"/>
      <c r="J6" s="8"/>
      <c r="IB6" s="928">
        <v>2</v>
      </c>
    </row>
    <row r="7" spans="1:236" s="63" customFormat="1" ht="18" customHeight="1">
      <c r="A7" s="8"/>
      <c r="C7" s="198" t="str">
        <f>TEXT(IF(★マスタシート!H6="","                    ",★マスタシート!H6),"@ 御中")</f>
        <v>日本基督教団名古屋中央教会 御中</v>
      </c>
      <c r="D7" s="199"/>
      <c r="J7" s="8"/>
      <c r="K7" s="200"/>
      <c r="IB7" s="929">
        <v>3</v>
      </c>
    </row>
    <row r="8" spans="1:236" s="63" customFormat="1" ht="12.75" customHeight="1">
      <c r="A8" s="8"/>
      <c r="B8" s="201"/>
      <c r="C8" s="201"/>
      <c r="J8" s="8"/>
      <c r="K8" s="200"/>
      <c r="IB8" s="929">
        <v>4</v>
      </c>
    </row>
    <row r="9" spans="1:236" s="63" customFormat="1" ht="12.75" customHeight="1">
      <c r="A9" s="8"/>
      <c r="F9" s="202"/>
      <c r="G9" s="202"/>
      <c r="H9" s="202"/>
      <c r="J9" s="8"/>
      <c r="K9" s="200"/>
      <c r="IB9" s="929">
        <v>5</v>
      </c>
    </row>
    <row r="10" spans="1:236" s="63" customFormat="1" ht="12.75" customHeight="1">
      <c r="A10" s="8"/>
      <c r="B10" s="202"/>
      <c r="F10" s="202"/>
      <c r="G10" s="202"/>
      <c r="H10" s="202"/>
      <c r="J10" s="8"/>
      <c r="K10" s="200"/>
      <c r="IB10" s="929">
        <v>6</v>
      </c>
    </row>
    <row r="11" spans="1:236" s="63" customFormat="1" ht="12.75" customHeight="1">
      <c r="A11" s="8"/>
      <c r="B11" s="203"/>
      <c r="C11" s="203"/>
      <c r="D11" s="203"/>
      <c r="F11" s="204"/>
      <c r="G11" s="204"/>
      <c r="H11" s="204"/>
      <c r="I11" s="203"/>
      <c r="J11" s="8"/>
      <c r="K11" s="200"/>
      <c r="IB11" s="929">
        <v>7</v>
      </c>
    </row>
    <row r="12" spans="1:236" s="63" customFormat="1" ht="12.75" customHeight="1">
      <c r="A12" s="8"/>
      <c r="B12" s="203"/>
      <c r="C12" s="203"/>
      <c r="D12" s="203"/>
      <c r="F12" s="202"/>
      <c r="G12" s="202"/>
      <c r="H12" s="202"/>
      <c r="J12" s="8"/>
      <c r="K12" s="200"/>
      <c r="IB12" s="930"/>
    </row>
    <row r="13" spans="1:236" s="63" customFormat="1" ht="12.75" customHeight="1">
      <c r="A13" s="8"/>
      <c r="B13" s="203"/>
      <c r="C13" s="203"/>
      <c r="D13" s="203"/>
      <c r="F13" s="205"/>
      <c r="G13" s="205"/>
      <c r="H13" s="202"/>
      <c r="J13" s="8"/>
      <c r="K13" s="200"/>
      <c r="IB13" s="930"/>
    </row>
    <row r="14" spans="1:236" s="63" customFormat="1" ht="12.75" customHeight="1">
      <c r="A14" s="8"/>
      <c r="B14" s="64"/>
      <c r="C14" s="206"/>
      <c r="D14" s="64"/>
      <c r="E14" s="64"/>
      <c r="F14" s="64"/>
      <c r="G14" s="64"/>
      <c r="H14" s="64"/>
      <c r="I14" s="64"/>
      <c r="J14" s="8"/>
      <c r="K14" s="200"/>
      <c r="IB14" s="930"/>
    </row>
    <row r="15" spans="1:236" s="63" customFormat="1" ht="24" customHeight="1">
      <c r="A15" s="8"/>
      <c r="B15" s="64"/>
      <c r="C15" s="1799" t="s">
        <v>515</v>
      </c>
      <c r="D15" s="1799"/>
      <c r="E15" s="1800">
        <f>見積内訳書A!E89</f>
        <v>835540</v>
      </c>
      <c r="F15" s="1800"/>
      <c r="H15" s="207"/>
      <c r="I15" s="64"/>
      <c r="J15" s="8"/>
      <c r="K15" s="200"/>
      <c r="IB15" s="930"/>
    </row>
    <row r="16" spans="1:236" s="63" customFormat="1">
      <c r="A16" s="8"/>
      <c r="B16" s="64"/>
      <c r="C16" s="64"/>
      <c r="D16" s="64"/>
      <c r="E16" s="229"/>
      <c r="F16" s="229"/>
      <c r="G16" s="64"/>
      <c r="H16" s="64"/>
      <c r="I16" s="64"/>
      <c r="J16" s="8"/>
      <c r="K16" s="200"/>
      <c r="IB16" s="930"/>
    </row>
    <row r="17" spans="1:236" s="63" customFormat="1" ht="22.5" hidden="1" customHeight="1">
      <c r="A17" s="8"/>
      <c r="B17" s="64"/>
      <c r="C17" s="1784">
        <v>2</v>
      </c>
      <c r="D17" s="1785"/>
      <c r="E17" s="931" t="s">
        <v>385</v>
      </c>
      <c r="F17" s="932">
        <v>38690</v>
      </c>
      <c r="G17" s="1790" t="s">
        <v>387</v>
      </c>
      <c r="H17" s="1791">
        <f>C17*F19*12</f>
        <v>1021416</v>
      </c>
      <c r="I17" s="64"/>
      <c r="J17" s="8"/>
      <c r="K17" s="200"/>
      <c r="IB17" s="930"/>
    </row>
    <row r="18" spans="1:236" s="63" customFormat="1" ht="22.5" hidden="1" customHeight="1">
      <c r="A18" s="8"/>
      <c r="B18" s="211"/>
      <c r="C18" s="1786"/>
      <c r="D18" s="1787"/>
      <c r="E18" s="212" t="s">
        <v>386</v>
      </c>
      <c r="F18" s="213">
        <f>ROUNDDOWN(F17*10/100,0)</f>
        <v>3869</v>
      </c>
      <c r="G18" s="1378"/>
      <c r="H18" s="1792"/>
      <c r="I18" s="64"/>
      <c r="J18" s="8"/>
      <c r="K18" s="200"/>
      <c r="IB18" s="930"/>
    </row>
    <row r="19" spans="1:236" s="63" customFormat="1" ht="22.5" hidden="1" customHeight="1">
      <c r="A19" s="8"/>
      <c r="B19" s="64"/>
      <c r="C19" s="1788"/>
      <c r="D19" s="1789"/>
      <c r="E19" s="215" t="s">
        <v>388</v>
      </c>
      <c r="F19" s="216">
        <f>ROUNDDOWN(F17*(10 + 100)/100,0)</f>
        <v>42559</v>
      </c>
      <c r="G19" s="1374"/>
      <c r="H19" s="1793"/>
      <c r="I19" s="64"/>
      <c r="J19" s="8"/>
      <c r="K19" s="200"/>
      <c r="IB19" s="930"/>
    </row>
    <row r="20" spans="1:236" s="63" customFormat="1" ht="22.5" hidden="1" customHeight="1">
      <c r="A20" s="8"/>
      <c r="B20" s="64"/>
      <c r="C20" s="1784">
        <v>3</v>
      </c>
      <c r="D20" s="1785"/>
      <c r="E20" s="933" t="s">
        <v>385</v>
      </c>
      <c r="F20" s="219">
        <v>26240</v>
      </c>
      <c r="G20" s="1790" t="s">
        <v>387</v>
      </c>
      <c r="H20" s="1791">
        <f>C20*F22*12</f>
        <v>1039104</v>
      </c>
      <c r="I20" s="64"/>
      <c r="J20" s="8"/>
      <c r="K20" s="200"/>
      <c r="IB20" s="930"/>
    </row>
    <row r="21" spans="1:236" s="63" customFormat="1" ht="22.5" hidden="1" customHeight="1">
      <c r="A21" s="8"/>
      <c r="B21" s="64"/>
      <c r="C21" s="1786"/>
      <c r="D21" s="1787"/>
      <c r="E21" s="212" t="s">
        <v>386</v>
      </c>
      <c r="F21" s="213">
        <f>ROUNDDOWN(F20*10/100,0)</f>
        <v>2624</v>
      </c>
      <c r="G21" s="1378"/>
      <c r="H21" s="1792"/>
      <c r="I21" s="64"/>
      <c r="J21" s="8"/>
      <c r="K21" s="200"/>
      <c r="IB21" s="930"/>
    </row>
    <row r="22" spans="1:236" s="63" customFormat="1" ht="22.5" hidden="1" customHeight="1">
      <c r="A22" s="8"/>
      <c r="B22" s="64"/>
      <c r="C22" s="1788"/>
      <c r="D22" s="1789"/>
      <c r="E22" s="215" t="s">
        <v>388</v>
      </c>
      <c r="F22" s="216">
        <f>ROUNDDOWN(F20*(10 + 100)/100,0)</f>
        <v>28864</v>
      </c>
      <c r="G22" s="1374"/>
      <c r="H22" s="1793"/>
      <c r="I22" s="64"/>
      <c r="J22" s="8"/>
      <c r="K22" s="200"/>
      <c r="IB22" s="930"/>
    </row>
    <row r="23" spans="1:236" s="63" customFormat="1" ht="22.5" hidden="1" customHeight="1">
      <c r="A23" s="8"/>
      <c r="B23" s="64"/>
      <c r="C23" s="1784">
        <v>4</v>
      </c>
      <c r="D23" s="1785"/>
      <c r="E23" s="933" t="s">
        <v>385</v>
      </c>
      <c r="F23" s="219">
        <v>20390</v>
      </c>
      <c r="G23" s="1790" t="s">
        <v>387</v>
      </c>
      <c r="H23" s="1791">
        <f>C23*F25*12</f>
        <v>1076592</v>
      </c>
      <c r="I23" s="64"/>
      <c r="J23" s="8"/>
      <c r="K23" s="200"/>
      <c r="IB23" s="930"/>
    </row>
    <row r="24" spans="1:236" s="63" customFormat="1" ht="22.5" hidden="1" customHeight="1">
      <c r="A24" s="8"/>
      <c r="B24" s="64"/>
      <c r="C24" s="1786"/>
      <c r="D24" s="1787"/>
      <c r="E24" s="212" t="s">
        <v>386</v>
      </c>
      <c r="F24" s="213">
        <f>ROUNDDOWN(F23*10/100,0)</f>
        <v>2039</v>
      </c>
      <c r="G24" s="1378"/>
      <c r="H24" s="1792"/>
      <c r="I24" s="64"/>
      <c r="J24" s="8"/>
      <c r="K24" s="200"/>
      <c r="IB24" s="930"/>
    </row>
    <row r="25" spans="1:236" s="63" customFormat="1" ht="22.5" hidden="1" customHeight="1">
      <c r="A25" s="8"/>
      <c r="B25" s="64"/>
      <c r="C25" s="1788"/>
      <c r="D25" s="1789"/>
      <c r="E25" s="215" t="s">
        <v>388</v>
      </c>
      <c r="F25" s="216">
        <f>ROUNDDOWN(F23*(10 + 100)/100,0)</f>
        <v>22429</v>
      </c>
      <c r="G25" s="1374"/>
      <c r="H25" s="1793"/>
      <c r="I25" s="64"/>
      <c r="J25" s="8"/>
      <c r="K25" s="200"/>
      <c r="IB25" s="930"/>
    </row>
    <row r="26" spans="1:236" s="63" customFormat="1" ht="22.5" customHeight="1">
      <c r="A26" s="8"/>
      <c r="B26" s="64"/>
      <c r="C26" s="1784">
        <v>5</v>
      </c>
      <c r="D26" s="1785"/>
      <c r="E26" s="933" t="s">
        <v>385</v>
      </c>
      <c r="F26" s="219">
        <v>16380</v>
      </c>
      <c r="G26" s="1790" t="s">
        <v>387</v>
      </c>
      <c r="H26" s="1791">
        <f>C26*F28*12</f>
        <v>1081080</v>
      </c>
      <c r="I26" s="64"/>
      <c r="J26" s="8"/>
      <c r="K26" s="200"/>
      <c r="IB26" s="930"/>
    </row>
    <row r="27" spans="1:236" s="63" customFormat="1" ht="22.5" customHeight="1">
      <c r="A27" s="8"/>
      <c r="B27" s="64"/>
      <c r="C27" s="1786"/>
      <c r="D27" s="1787"/>
      <c r="E27" s="212" t="s">
        <v>386</v>
      </c>
      <c r="F27" s="213">
        <f>ROUNDDOWN(F26*10/100,0)</f>
        <v>1638</v>
      </c>
      <c r="G27" s="1378"/>
      <c r="H27" s="1792"/>
      <c r="I27" s="64"/>
      <c r="J27" s="8"/>
      <c r="K27" s="200"/>
      <c r="IB27" s="930"/>
    </row>
    <row r="28" spans="1:236" s="63" customFormat="1" ht="22.5" customHeight="1">
      <c r="A28" s="8"/>
      <c r="B28" s="64"/>
      <c r="C28" s="1788"/>
      <c r="D28" s="1789"/>
      <c r="E28" s="215" t="s">
        <v>388</v>
      </c>
      <c r="F28" s="216">
        <f>ROUNDDOWN(F26*(10 + 100)/100,0)</f>
        <v>18018</v>
      </c>
      <c r="G28" s="1374"/>
      <c r="H28" s="1793"/>
      <c r="I28" s="64"/>
      <c r="J28" s="8"/>
      <c r="K28" s="200"/>
      <c r="IB28" s="930"/>
    </row>
    <row r="29" spans="1:236" s="63" customFormat="1" ht="22.5" customHeight="1">
      <c r="A29" s="8"/>
      <c r="B29" s="64"/>
      <c r="C29" s="1784">
        <v>6</v>
      </c>
      <c r="D29" s="1785"/>
      <c r="E29" s="933" t="s">
        <v>385</v>
      </c>
      <c r="F29" s="219">
        <v>14200</v>
      </c>
      <c r="G29" s="1790" t="s">
        <v>387</v>
      </c>
      <c r="H29" s="1791">
        <f>C29*F31*12</f>
        <v>1124640</v>
      </c>
      <c r="I29" s="64"/>
      <c r="J29" s="8"/>
      <c r="K29" s="200"/>
      <c r="IB29" s="930"/>
    </row>
    <row r="30" spans="1:236" s="63" customFormat="1" ht="22.5" customHeight="1">
      <c r="A30" s="8"/>
      <c r="B30" s="64"/>
      <c r="C30" s="1786"/>
      <c r="D30" s="1787"/>
      <c r="E30" s="212" t="s">
        <v>386</v>
      </c>
      <c r="F30" s="213">
        <f>ROUNDDOWN(F29*10/100,0)</f>
        <v>1420</v>
      </c>
      <c r="G30" s="1378"/>
      <c r="H30" s="1792"/>
      <c r="I30" s="64"/>
      <c r="J30" s="8"/>
      <c r="K30" s="200"/>
      <c r="IB30" s="930"/>
    </row>
    <row r="31" spans="1:236" s="63" customFormat="1" ht="22.5" customHeight="1">
      <c r="A31" s="8"/>
      <c r="B31" s="64"/>
      <c r="C31" s="1788"/>
      <c r="D31" s="1789"/>
      <c r="E31" s="215" t="s">
        <v>388</v>
      </c>
      <c r="F31" s="216">
        <f>ROUNDDOWN(F29*(10 + 100)/100,0)</f>
        <v>15620</v>
      </c>
      <c r="G31" s="1374"/>
      <c r="H31" s="1793"/>
      <c r="I31" s="64"/>
      <c r="J31" s="8"/>
      <c r="K31" s="200"/>
      <c r="IB31" s="930"/>
    </row>
    <row r="32" spans="1:236" s="63" customFormat="1" ht="22.5" customHeight="1">
      <c r="A32" s="8"/>
      <c r="B32" s="64"/>
      <c r="C32" s="1784">
        <v>7</v>
      </c>
      <c r="D32" s="1785"/>
      <c r="E32" s="933" t="s">
        <v>219</v>
      </c>
      <c r="F32" s="219">
        <v>12530</v>
      </c>
      <c r="G32" s="1790" t="s">
        <v>387</v>
      </c>
      <c r="H32" s="1791">
        <f>C32*F34*12</f>
        <v>1157772</v>
      </c>
      <c r="I32" s="64"/>
      <c r="J32" s="8"/>
      <c r="K32" s="200"/>
      <c r="IB32" s="930"/>
    </row>
    <row r="33" spans="1:236" s="63" customFormat="1" ht="22.5" customHeight="1">
      <c r="A33" s="8"/>
      <c r="B33" s="64"/>
      <c r="C33" s="1786"/>
      <c r="D33" s="1787"/>
      <c r="E33" s="212" t="s">
        <v>386</v>
      </c>
      <c r="F33" s="213">
        <f>ROUNDDOWN(F32*10/100,0)</f>
        <v>1253</v>
      </c>
      <c r="G33" s="1378"/>
      <c r="H33" s="1792"/>
      <c r="I33" s="64"/>
      <c r="J33" s="8"/>
      <c r="K33" s="200"/>
      <c r="IB33" s="930"/>
    </row>
    <row r="34" spans="1:236" s="63" customFormat="1" ht="22.5" customHeight="1">
      <c r="A34" s="8"/>
      <c r="B34" s="64"/>
      <c r="C34" s="1788"/>
      <c r="D34" s="1789"/>
      <c r="E34" s="215" t="s">
        <v>388</v>
      </c>
      <c r="F34" s="216">
        <f>ROUNDDOWN(F32*(10 + 100)/100,0)</f>
        <v>13783</v>
      </c>
      <c r="G34" s="1374"/>
      <c r="H34" s="1793"/>
      <c r="I34" s="64"/>
      <c r="J34" s="8"/>
      <c r="K34" s="200"/>
      <c r="IB34" s="930"/>
    </row>
    <row r="35" spans="1:236" s="63" customFormat="1" ht="22.5" hidden="1" customHeight="1">
      <c r="A35" s="8"/>
      <c r="B35" s="64"/>
      <c r="C35" s="1784">
        <v>2</v>
      </c>
      <c r="D35" s="1785"/>
      <c r="E35" s="1794" t="s">
        <v>220</v>
      </c>
      <c r="F35" s="1797">
        <v>38690</v>
      </c>
      <c r="G35" s="1790" t="s">
        <v>387</v>
      </c>
      <c r="H35" s="1791">
        <f>C35*F35*12</f>
        <v>928560</v>
      </c>
      <c r="I35" s="64"/>
      <c r="J35" s="8"/>
      <c r="K35" s="200"/>
      <c r="IB35" s="930"/>
    </row>
    <row r="36" spans="1:236" s="63" customFormat="1" ht="22.5" hidden="1" customHeight="1">
      <c r="A36" s="8"/>
      <c r="B36" s="64"/>
      <c r="C36" s="1786"/>
      <c r="D36" s="1787"/>
      <c r="E36" s="1795"/>
      <c r="F36" s="1379"/>
      <c r="G36" s="1378"/>
      <c r="H36" s="1792"/>
      <c r="I36" s="64"/>
      <c r="J36" s="8"/>
      <c r="K36" s="200"/>
      <c r="IB36" s="930"/>
    </row>
    <row r="37" spans="1:236" s="63" customFormat="1" ht="22.5" hidden="1" customHeight="1">
      <c r="A37" s="8"/>
      <c r="B37" s="64"/>
      <c r="C37" s="1788"/>
      <c r="D37" s="1789"/>
      <c r="E37" s="1796"/>
      <c r="F37" s="1380"/>
      <c r="G37" s="1374"/>
      <c r="H37" s="1793"/>
      <c r="I37" s="64"/>
      <c r="J37" s="8"/>
      <c r="K37" s="200"/>
      <c r="IB37" s="930"/>
    </row>
    <row r="38" spans="1:236" s="63" customFormat="1" ht="22.5" hidden="1" customHeight="1">
      <c r="A38" s="8"/>
      <c r="B38" s="64"/>
      <c r="C38" s="1784">
        <v>3</v>
      </c>
      <c r="D38" s="1785"/>
      <c r="E38" s="1794" t="s">
        <v>220</v>
      </c>
      <c r="F38" s="1797">
        <v>26240</v>
      </c>
      <c r="G38" s="1790" t="s">
        <v>387</v>
      </c>
      <c r="H38" s="1791">
        <f>C38*F38*12</f>
        <v>944640</v>
      </c>
      <c r="I38" s="64"/>
      <c r="J38" s="8"/>
      <c r="K38" s="200"/>
      <c r="IB38" s="930"/>
    </row>
    <row r="39" spans="1:236" s="63" customFormat="1" ht="22.5" hidden="1" customHeight="1">
      <c r="A39" s="8"/>
      <c r="B39" s="64"/>
      <c r="C39" s="1786"/>
      <c r="D39" s="1787"/>
      <c r="E39" s="1795"/>
      <c r="F39" s="1379"/>
      <c r="G39" s="1378"/>
      <c r="H39" s="1792"/>
      <c r="I39" s="64"/>
      <c r="J39" s="8"/>
      <c r="K39" s="200"/>
      <c r="IB39" s="930"/>
    </row>
    <row r="40" spans="1:236" s="63" customFormat="1" ht="22.5" hidden="1" customHeight="1">
      <c r="A40" s="8"/>
      <c r="B40" s="64"/>
      <c r="C40" s="1788"/>
      <c r="D40" s="1789"/>
      <c r="E40" s="1796"/>
      <c r="F40" s="1380"/>
      <c r="G40" s="1374"/>
      <c r="H40" s="1793"/>
      <c r="I40" s="64"/>
      <c r="J40" s="8"/>
      <c r="K40" s="200"/>
      <c r="IB40" s="930"/>
    </row>
    <row r="41" spans="1:236" s="63" customFormat="1" ht="22.5" hidden="1" customHeight="1">
      <c r="A41" s="8"/>
      <c r="B41" s="64"/>
      <c r="C41" s="1784">
        <v>4</v>
      </c>
      <c r="D41" s="1785"/>
      <c r="E41" s="1794" t="s">
        <v>220</v>
      </c>
      <c r="F41" s="1797">
        <v>20390</v>
      </c>
      <c r="G41" s="1790" t="s">
        <v>387</v>
      </c>
      <c r="H41" s="1791">
        <f>C41*F41*12</f>
        <v>978720</v>
      </c>
      <c r="I41" s="64"/>
      <c r="J41" s="8"/>
      <c r="K41" s="200"/>
      <c r="IB41" s="930"/>
    </row>
    <row r="42" spans="1:236" s="63" customFormat="1" ht="22.5" hidden="1" customHeight="1">
      <c r="A42" s="8"/>
      <c r="B42" s="64"/>
      <c r="C42" s="1786"/>
      <c r="D42" s="1787"/>
      <c r="E42" s="1795"/>
      <c r="F42" s="1379"/>
      <c r="G42" s="1378"/>
      <c r="H42" s="1792"/>
      <c r="I42" s="64"/>
      <c r="J42" s="8"/>
      <c r="K42" s="200"/>
      <c r="IB42" s="930"/>
    </row>
    <row r="43" spans="1:236" s="63" customFormat="1" ht="22.5" hidden="1" customHeight="1">
      <c r="A43" s="8"/>
      <c r="B43" s="64"/>
      <c r="C43" s="1788"/>
      <c r="D43" s="1789"/>
      <c r="E43" s="1796"/>
      <c r="F43" s="1380"/>
      <c r="G43" s="1374"/>
      <c r="H43" s="1793"/>
      <c r="I43" s="64"/>
      <c r="J43" s="8"/>
      <c r="K43" s="200"/>
      <c r="IB43" s="930"/>
    </row>
    <row r="44" spans="1:236" s="63" customFormat="1" ht="22.5" hidden="1" customHeight="1">
      <c r="A44" s="8"/>
      <c r="B44" s="64"/>
      <c r="C44" s="1784">
        <v>5</v>
      </c>
      <c r="D44" s="1785"/>
      <c r="E44" s="1794" t="s">
        <v>220</v>
      </c>
      <c r="F44" s="1797">
        <v>16380</v>
      </c>
      <c r="G44" s="1790" t="s">
        <v>387</v>
      </c>
      <c r="H44" s="1791">
        <f>C44*F44*12</f>
        <v>982800</v>
      </c>
      <c r="I44" s="64"/>
      <c r="J44" s="8"/>
      <c r="K44" s="200"/>
      <c r="IB44" s="930"/>
    </row>
    <row r="45" spans="1:236" s="63" customFormat="1" ht="22.5" hidden="1" customHeight="1">
      <c r="A45" s="8"/>
      <c r="B45" s="64"/>
      <c r="C45" s="1786"/>
      <c r="D45" s="1787"/>
      <c r="E45" s="1795"/>
      <c r="F45" s="1379"/>
      <c r="G45" s="1378"/>
      <c r="H45" s="1792"/>
      <c r="I45" s="64"/>
      <c r="J45" s="8"/>
      <c r="K45" s="200"/>
      <c r="IB45" s="930"/>
    </row>
    <row r="46" spans="1:236" s="63" customFormat="1" ht="22.5" hidden="1" customHeight="1">
      <c r="A46" s="8"/>
      <c r="B46" s="64"/>
      <c r="C46" s="1788"/>
      <c r="D46" s="1789"/>
      <c r="E46" s="1796"/>
      <c r="F46" s="1380"/>
      <c r="G46" s="1374"/>
      <c r="H46" s="1793"/>
      <c r="I46" s="64"/>
      <c r="J46" s="8"/>
      <c r="K46" s="200"/>
      <c r="IB46" s="930"/>
    </row>
    <row r="47" spans="1:236" s="63" customFormat="1" ht="22.5" hidden="1" customHeight="1">
      <c r="A47" s="8"/>
      <c r="B47" s="64"/>
      <c r="C47" s="1784">
        <v>6</v>
      </c>
      <c r="D47" s="1785"/>
      <c r="E47" s="1794" t="s">
        <v>220</v>
      </c>
      <c r="F47" s="1797">
        <v>14200</v>
      </c>
      <c r="G47" s="1790" t="s">
        <v>387</v>
      </c>
      <c r="H47" s="1791">
        <f>C47*F47*12</f>
        <v>1022400</v>
      </c>
      <c r="I47" s="64"/>
      <c r="J47" s="8"/>
      <c r="K47" s="200"/>
      <c r="IB47" s="930"/>
    </row>
    <row r="48" spans="1:236" s="63" customFormat="1" ht="22.5" hidden="1" customHeight="1">
      <c r="A48" s="8"/>
      <c r="B48" s="64"/>
      <c r="C48" s="1786"/>
      <c r="D48" s="1787"/>
      <c r="E48" s="1795"/>
      <c r="F48" s="1379"/>
      <c r="G48" s="1378"/>
      <c r="H48" s="1792"/>
      <c r="I48" s="64"/>
      <c r="J48" s="8"/>
      <c r="K48" s="200"/>
      <c r="IB48" s="930"/>
    </row>
    <row r="49" spans="1:236" s="63" customFormat="1" ht="22.5" hidden="1" customHeight="1">
      <c r="A49" s="8"/>
      <c r="B49" s="64"/>
      <c r="C49" s="1788"/>
      <c r="D49" s="1789"/>
      <c r="E49" s="1796"/>
      <c r="F49" s="1380"/>
      <c r="G49" s="1374"/>
      <c r="H49" s="1793"/>
      <c r="I49" s="64"/>
      <c r="J49" s="8"/>
      <c r="K49" s="200"/>
      <c r="IB49" s="930"/>
    </row>
    <row r="50" spans="1:236" s="63" customFormat="1" ht="22.5" hidden="1" customHeight="1">
      <c r="A50" s="8"/>
      <c r="B50" s="64"/>
      <c r="C50" s="1784">
        <v>7</v>
      </c>
      <c r="D50" s="1785"/>
      <c r="E50" s="1794" t="s">
        <v>220</v>
      </c>
      <c r="F50" s="1797">
        <v>12530</v>
      </c>
      <c r="G50" s="1790" t="s">
        <v>387</v>
      </c>
      <c r="H50" s="1791">
        <f>C50*F50*12</f>
        <v>1052520</v>
      </c>
      <c r="I50" s="64"/>
      <c r="J50" s="8"/>
      <c r="K50" s="200"/>
      <c r="IB50" s="930"/>
    </row>
    <row r="51" spans="1:236" s="63" customFormat="1" ht="22.5" hidden="1" customHeight="1">
      <c r="A51" s="8"/>
      <c r="B51" s="64"/>
      <c r="C51" s="1786"/>
      <c r="D51" s="1787"/>
      <c r="E51" s="1795"/>
      <c r="F51" s="1379"/>
      <c r="G51" s="1378"/>
      <c r="H51" s="1792"/>
      <c r="I51" s="64"/>
      <c r="J51" s="8"/>
      <c r="K51" s="200"/>
      <c r="IB51" s="930"/>
    </row>
    <row r="52" spans="1:236" s="63" customFormat="1" ht="22.5" hidden="1" customHeight="1">
      <c r="A52" s="8"/>
      <c r="B52" s="64"/>
      <c r="C52" s="1788"/>
      <c r="D52" s="1789"/>
      <c r="E52" s="1796"/>
      <c r="F52" s="1380"/>
      <c r="G52" s="1374"/>
      <c r="H52" s="1793"/>
      <c r="I52" s="64"/>
      <c r="J52" s="8"/>
      <c r="K52" s="200"/>
      <c r="IB52" s="930"/>
    </row>
    <row r="53" spans="1:236" s="63" customFormat="1" ht="16.5" customHeight="1">
      <c r="A53" s="8"/>
      <c r="B53" s="225"/>
      <c r="C53" s="230"/>
      <c r="D53" s="230"/>
      <c r="E53" s="231"/>
      <c r="F53" s="231"/>
      <c r="G53" s="1780">
        <f>★マスタシート!$CV$21</f>
        <v>2.48</v>
      </c>
      <c r="H53" s="1780"/>
      <c r="I53" s="229"/>
      <c r="J53" s="8"/>
      <c r="K53" s="200"/>
      <c r="IB53" s="930"/>
    </row>
    <row r="54" spans="1:236" s="63" customFormat="1" ht="16.5" customHeight="1">
      <c r="A54" s="8"/>
      <c r="B54" s="8"/>
      <c r="C54" s="8"/>
      <c r="D54" s="8"/>
      <c r="E54" s="8"/>
      <c r="F54" s="8"/>
      <c r="G54" s="8"/>
      <c r="H54" s="8"/>
      <c r="I54" s="8"/>
      <c r="J54" s="8"/>
      <c r="K54" s="200"/>
      <c r="IB54" s="930"/>
    </row>
    <row r="55" spans="1:236" ht="22.5" customHeight="1">
      <c r="B55" s="232"/>
      <c r="C55" s="233"/>
      <c r="D55" s="233"/>
      <c r="E55" s="234"/>
      <c r="F55" s="234"/>
      <c r="G55" s="235"/>
      <c r="H55" s="235"/>
      <c r="I55" s="77"/>
    </row>
    <row r="56" spans="1:236" ht="22.5" customHeight="1">
      <c r="B56" s="232"/>
      <c r="C56" s="233"/>
      <c r="D56" s="233"/>
      <c r="E56" s="234"/>
      <c r="F56" s="234"/>
      <c r="G56" s="235"/>
      <c r="H56" s="235"/>
      <c r="I56" s="77"/>
    </row>
    <row r="57" spans="1:236" ht="22.5" customHeight="1">
      <c r="B57" s="232"/>
      <c r="C57" s="233"/>
      <c r="D57" s="233"/>
      <c r="E57" s="234"/>
      <c r="F57" s="234"/>
      <c r="G57" s="235"/>
      <c r="H57" s="235"/>
      <c r="I57" s="77"/>
    </row>
    <row r="58" spans="1:236" ht="22.5" customHeight="1">
      <c r="B58" s="232"/>
      <c r="C58" s="233"/>
      <c r="D58" s="233"/>
      <c r="E58" s="234"/>
      <c r="F58" s="234"/>
      <c r="G58" s="235"/>
      <c r="H58" s="235"/>
      <c r="I58" s="77"/>
    </row>
    <row r="59" spans="1:236" ht="22.5" customHeight="1">
      <c r="B59" s="232"/>
      <c r="C59" s="233"/>
      <c r="D59" s="233"/>
      <c r="E59" s="234"/>
      <c r="F59" s="234"/>
      <c r="G59" s="235"/>
      <c r="H59" s="235"/>
      <c r="I59" s="77"/>
    </row>
    <row r="60" spans="1:236" ht="14.25">
      <c r="B60" s="232"/>
      <c r="C60" s="233"/>
      <c r="D60" s="233"/>
      <c r="E60" s="234"/>
      <c r="F60" s="234"/>
      <c r="G60" s="235"/>
      <c r="H60" s="235"/>
      <c r="I60" s="77"/>
    </row>
    <row r="61" spans="1:236" ht="14.25">
      <c r="B61" s="232"/>
      <c r="C61" s="233"/>
      <c r="D61" s="233"/>
      <c r="E61" s="234"/>
      <c r="F61" s="234"/>
      <c r="G61" s="235"/>
      <c r="H61" s="235"/>
      <c r="I61" s="77"/>
    </row>
    <row r="62" spans="1:236" ht="14.25">
      <c r="B62" s="232"/>
      <c r="C62" s="233"/>
      <c r="D62" s="233"/>
      <c r="E62" s="234"/>
      <c r="F62" s="234"/>
      <c r="G62" s="235"/>
      <c r="H62" s="235"/>
      <c r="I62" s="77"/>
    </row>
    <row r="63" spans="1:236" ht="14.25">
      <c r="B63" s="232"/>
      <c r="C63" s="233"/>
      <c r="D63" s="233"/>
      <c r="E63" s="234"/>
      <c r="F63" s="234"/>
      <c r="G63" s="235"/>
      <c r="H63" s="235"/>
      <c r="I63" s="77"/>
    </row>
    <row r="64" spans="1:236" ht="14.25">
      <c r="B64" s="232"/>
      <c r="C64" s="233"/>
      <c r="D64" s="233"/>
      <c r="E64" s="234"/>
      <c r="F64" s="234"/>
      <c r="G64" s="235"/>
      <c r="H64" s="235"/>
      <c r="I64" s="77"/>
    </row>
    <row r="65" spans="2:9" ht="14.25">
      <c r="B65" s="232"/>
      <c r="C65" s="233"/>
      <c r="D65" s="233"/>
      <c r="E65" s="234"/>
      <c r="F65" s="234"/>
      <c r="G65" s="235"/>
      <c r="H65" s="235"/>
      <c r="I65" s="77"/>
    </row>
    <row r="66" spans="2:9" ht="14.25">
      <c r="B66" s="232"/>
      <c r="C66" s="233"/>
      <c r="D66" s="233"/>
      <c r="E66" s="234"/>
      <c r="F66" s="234"/>
      <c r="G66" s="235"/>
      <c r="H66" s="235"/>
      <c r="I66" s="77"/>
    </row>
    <row r="67" spans="2:9" ht="13.5" customHeight="1">
      <c r="B67" s="232"/>
      <c r="C67" s="233"/>
      <c r="D67" s="233"/>
      <c r="E67" s="234"/>
      <c r="F67" s="234"/>
      <c r="G67" s="235"/>
      <c r="H67" s="235"/>
      <c r="I67" s="77"/>
    </row>
    <row r="68" spans="2:9" ht="13.5" customHeight="1">
      <c r="B68" s="232"/>
      <c r="C68" s="233"/>
      <c r="D68" s="233"/>
      <c r="E68" s="234"/>
      <c r="F68" s="234"/>
      <c r="G68" s="235"/>
      <c r="H68" s="235"/>
      <c r="I68" s="77"/>
    </row>
    <row r="69" spans="2:9" ht="13.5" customHeight="1">
      <c r="B69" s="232"/>
      <c r="C69" s="233"/>
      <c r="D69" s="233"/>
      <c r="E69" s="234"/>
      <c r="F69" s="234"/>
      <c r="G69" s="235"/>
      <c r="H69" s="235"/>
      <c r="I69" s="77"/>
    </row>
    <row r="70" spans="2:9" ht="13.5" customHeight="1">
      <c r="B70" s="232"/>
      <c r="C70" s="233"/>
      <c r="D70" s="233"/>
      <c r="E70" s="234"/>
      <c r="F70" s="234"/>
      <c r="G70" s="235"/>
      <c r="H70" s="235"/>
      <c r="I70" s="77"/>
    </row>
    <row r="71" spans="2:9" ht="13.5" customHeight="1">
      <c r="B71" s="232"/>
      <c r="C71" s="233"/>
      <c r="D71" s="233"/>
      <c r="E71" s="234"/>
      <c r="F71" s="234"/>
      <c r="G71" s="235"/>
      <c r="H71" s="235"/>
      <c r="I71" s="77"/>
    </row>
    <row r="72" spans="2:9" ht="13.5" customHeight="1">
      <c r="B72" s="232"/>
      <c r="C72" s="233"/>
      <c r="D72" s="233"/>
      <c r="E72" s="234"/>
      <c r="F72" s="234"/>
      <c r="G72" s="235"/>
      <c r="H72" s="235"/>
      <c r="I72" s="77"/>
    </row>
    <row r="73" spans="2:9" ht="13.5" customHeight="1">
      <c r="B73" s="232"/>
      <c r="C73" s="233"/>
      <c r="D73" s="233"/>
      <c r="E73" s="234"/>
      <c r="F73" s="234"/>
      <c r="G73" s="235"/>
      <c r="H73" s="235"/>
      <c r="I73" s="77"/>
    </row>
    <row r="74" spans="2:9" ht="13.5" customHeight="1">
      <c r="B74" s="232"/>
      <c r="C74" s="233"/>
      <c r="D74" s="233"/>
      <c r="E74" s="234"/>
      <c r="F74" s="234"/>
      <c r="G74" s="235"/>
      <c r="H74" s="235"/>
      <c r="I74" s="77"/>
    </row>
    <row r="75" spans="2:9" ht="13.5" customHeight="1">
      <c r="B75" s="232"/>
      <c r="C75" s="233"/>
      <c r="D75" s="233"/>
      <c r="E75" s="234"/>
      <c r="F75" s="234"/>
      <c r="G75" s="235"/>
      <c r="H75" s="235"/>
      <c r="I75" s="77"/>
    </row>
    <row r="76" spans="2:9" ht="13.5" customHeight="1">
      <c r="B76" s="232"/>
      <c r="C76" s="233"/>
      <c r="D76" s="233"/>
      <c r="E76" s="234"/>
      <c r="F76" s="234"/>
      <c r="G76" s="235"/>
      <c r="H76" s="235"/>
      <c r="I76" s="77"/>
    </row>
    <row r="77" spans="2:9" ht="13.5" customHeight="1">
      <c r="B77" s="232"/>
      <c r="C77" s="233"/>
      <c r="D77" s="233"/>
      <c r="E77" s="234"/>
      <c r="F77" s="234"/>
      <c r="G77" s="235"/>
      <c r="H77" s="235"/>
      <c r="I77" s="77"/>
    </row>
    <row r="78" spans="2:9" ht="13.5" customHeight="1">
      <c r="B78" s="232"/>
      <c r="C78" s="233"/>
      <c r="D78" s="233"/>
      <c r="E78" s="234"/>
      <c r="F78" s="234"/>
      <c r="G78" s="235"/>
      <c r="H78" s="235"/>
      <c r="I78" s="77"/>
    </row>
    <row r="79" spans="2:9" ht="13.5" customHeight="1">
      <c r="B79" s="232"/>
      <c r="C79" s="233"/>
      <c r="D79" s="233"/>
      <c r="E79" s="234"/>
      <c r="F79" s="234"/>
      <c r="G79" s="235"/>
      <c r="H79" s="235"/>
      <c r="I79" s="77"/>
    </row>
    <row r="80" spans="2:9" ht="13.5" customHeight="1">
      <c r="B80" s="232"/>
      <c r="C80" s="233"/>
      <c r="D80" s="233"/>
      <c r="E80" s="234"/>
      <c r="F80" s="234"/>
      <c r="G80" s="235"/>
      <c r="H80" s="235"/>
      <c r="I80" s="77"/>
    </row>
    <row r="81" spans="2:9" ht="13.5" customHeight="1">
      <c r="B81" s="232"/>
      <c r="C81" s="233"/>
      <c r="D81" s="233"/>
      <c r="E81" s="234"/>
      <c r="F81" s="234"/>
      <c r="G81" s="235"/>
      <c r="H81" s="235"/>
      <c r="I81" s="77"/>
    </row>
    <row r="82" spans="2:9" ht="13.5" customHeight="1">
      <c r="B82" s="232"/>
      <c r="C82" s="233"/>
      <c r="D82" s="233"/>
      <c r="E82" s="234"/>
      <c r="F82" s="234"/>
      <c r="G82" s="235"/>
      <c r="H82" s="235"/>
      <c r="I82" s="77"/>
    </row>
    <row r="83" spans="2:9" ht="13.5" customHeight="1">
      <c r="B83" s="232"/>
      <c r="C83" s="233"/>
      <c r="D83" s="233"/>
      <c r="E83" s="234"/>
      <c r="F83" s="234"/>
      <c r="G83" s="235"/>
      <c r="H83" s="235"/>
      <c r="I83" s="77"/>
    </row>
    <row r="84" spans="2:9" ht="20.25" customHeight="1">
      <c r="B84" s="232"/>
      <c r="C84" s="233"/>
      <c r="D84" s="234"/>
      <c r="E84" s="234"/>
      <c r="F84" s="234"/>
      <c r="G84" s="236"/>
      <c r="H84" s="236"/>
      <c r="I84" s="77"/>
    </row>
    <row r="85" spans="2:9" ht="20.25" customHeight="1">
      <c r="B85" s="237"/>
      <c r="C85" s="238"/>
      <c r="D85" s="236"/>
      <c r="E85" s="236"/>
      <c r="F85" s="236"/>
      <c r="G85" s="236"/>
      <c r="H85" s="236"/>
      <c r="I85" s="77"/>
    </row>
    <row r="86" spans="2:9" ht="20.25" customHeight="1">
      <c r="B86" s="239"/>
      <c r="C86" s="240"/>
      <c r="D86" s="241"/>
      <c r="E86" s="242"/>
      <c r="F86" s="243"/>
      <c r="G86" s="239"/>
      <c r="H86" s="244"/>
      <c r="I86" s="245"/>
    </row>
    <row r="87" spans="2:9" ht="21" customHeight="1">
      <c r="B87" s="246"/>
      <c r="C87" s="247"/>
      <c r="D87" s="242"/>
      <c r="E87" s="242"/>
      <c r="F87" s="248"/>
      <c r="G87" s="239"/>
      <c r="H87" s="249"/>
      <c r="I87" s="250"/>
    </row>
    <row r="88" spans="2:9" ht="21" customHeight="1">
      <c r="B88" s="251"/>
      <c r="C88" s="252"/>
      <c r="D88" s="239"/>
      <c r="E88" s="242"/>
      <c r="F88" s="253"/>
      <c r="G88" s="239"/>
      <c r="H88" s="249"/>
      <c r="I88" s="254"/>
    </row>
    <row r="89" spans="2:9" ht="21" customHeight="1">
      <c r="B89" s="255"/>
      <c r="C89" s="256"/>
      <c r="D89" s="242"/>
      <c r="E89" s="257"/>
      <c r="F89" s="258"/>
      <c r="G89" s="239"/>
      <c r="H89" s="242"/>
      <c r="I89" s="254"/>
    </row>
    <row r="90" spans="2:9" ht="20.25" customHeight="1">
      <c r="B90" s="250"/>
      <c r="C90" s="250"/>
      <c r="D90" s="250"/>
      <c r="E90" s="250"/>
      <c r="F90" s="259"/>
      <c r="G90" s="250"/>
      <c r="H90" s="250"/>
      <c r="I90" s="250"/>
    </row>
  </sheetData>
  <mergeCells count="53">
    <mergeCell ref="G26:G28"/>
    <mergeCell ref="G29:G31"/>
    <mergeCell ref="G32:G34"/>
    <mergeCell ref="H32:H34"/>
    <mergeCell ref="H29:H31"/>
    <mergeCell ref="H26:H28"/>
    <mergeCell ref="H3:I3"/>
    <mergeCell ref="G17:G19"/>
    <mergeCell ref="G20:G22"/>
    <mergeCell ref="G23:G25"/>
    <mergeCell ref="H23:H25"/>
    <mergeCell ref="H20:H22"/>
    <mergeCell ref="H17:H19"/>
    <mergeCell ref="G53:H53"/>
    <mergeCell ref="B5:I5"/>
    <mergeCell ref="C15:D15"/>
    <mergeCell ref="E15:F15"/>
    <mergeCell ref="C17:D19"/>
    <mergeCell ref="C20:D22"/>
    <mergeCell ref="C23:D25"/>
    <mergeCell ref="C26:D28"/>
    <mergeCell ref="C29:D31"/>
    <mergeCell ref="C32:D34"/>
    <mergeCell ref="C41:D43"/>
    <mergeCell ref="G41:G43"/>
    <mergeCell ref="H41:H43"/>
    <mergeCell ref="C38:D40"/>
    <mergeCell ref="E38:E40"/>
    <mergeCell ref="F38:F40"/>
    <mergeCell ref="G38:G40"/>
    <mergeCell ref="H38:H40"/>
    <mergeCell ref="E41:E43"/>
    <mergeCell ref="F41:F43"/>
    <mergeCell ref="C47:D49"/>
    <mergeCell ref="G47:G49"/>
    <mergeCell ref="H47:H49"/>
    <mergeCell ref="E44:E46"/>
    <mergeCell ref="F44:F46"/>
    <mergeCell ref="C35:D37"/>
    <mergeCell ref="G35:G37"/>
    <mergeCell ref="H35:H37"/>
    <mergeCell ref="E35:E37"/>
    <mergeCell ref="F35:F37"/>
    <mergeCell ref="C50:D52"/>
    <mergeCell ref="G50:G52"/>
    <mergeCell ref="C44:D46"/>
    <mergeCell ref="G44:G46"/>
    <mergeCell ref="H50:H52"/>
    <mergeCell ref="E47:E49"/>
    <mergeCell ref="F47:F49"/>
    <mergeCell ref="E50:E52"/>
    <mergeCell ref="F50:F52"/>
    <mergeCell ref="H44:H46"/>
  </mergeCells>
  <phoneticPr fontId="32"/>
  <dataValidations disablePrompts="1" count="1">
    <dataValidation imeMode="halfAlpha" allowBlank="1" showInputMessage="1" showErrorMessage="1" sqref="BF3:BH3"/>
  </dataValidations>
  <pageMargins left="0.57999999999999996" right="0.31496062992125984" top="0.55118110236220474" bottom="0.59055118110236227" header="0.47244094488188981" footer="0.23"/>
  <pageSetup paperSize="9" scale="91" orientation="portrait" horizontalDpi="360" verticalDpi="360" r:id="rId1"/>
  <headerFooter alignWithMargins="0"/>
  <drawing r:id="rId2"/>
  <legacyDrawing r:id="rId3"/>
  <controls>
    <mc:AlternateContent xmlns:mc="http://schemas.openxmlformats.org/markup-compatibility/2006">
      <mc:Choice Requires="x14">
        <control shapeId="14361" r:id="rId4" name="ComboBox2">
          <controlPr defaultSize="0" autoLine="0" autoPict="0" listFillRange="$IB6:$IB11" r:id="rId5">
            <anchor>
              <from>
                <xdr:col>3</xdr:col>
                <xdr:colOff>190500</xdr:colOff>
                <xdr:row>1</xdr:row>
                <xdr:rowOff>57150</xdr:rowOff>
              </from>
              <to>
                <xdr:col>4</xdr:col>
                <xdr:colOff>371475</xdr:colOff>
                <xdr:row>1</xdr:row>
                <xdr:rowOff>266700</xdr:rowOff>
              </to>
            </anchor>
          </controlPr>
        </control>
      </mc:Choice>
      <mc:Fallback>
        <control shapeId="14361" r:id="rId4" name="ComboBox2"/>
      </mc:Fallback>
    </mc:AlternateContent>
    <mc:AlternateContent xmlns:mc="http://schemas.openxmlformats.org/markup-compatibility/2006">
      <mc:Choice Requires="x14">
        <control shapeId="14360" r:id="rId6" name="ComboBox1">
          <controlPr defaultSize="0" autoLine="0" autoPict="0" listFillRange="$IB6:$IB11" r:id="rId7">
            <anchor>
              <from>
                <xdr:col>2</xdr:col>
                <xdr:colOff>1009650</xdr:colOff>
                <xdr:row>1</xdr:row>
                <xdr:rowOff>57150</xdr:rowOff>
              </from>
              <to>
                <xdr:col>2</xdr:col>
                <xdr:colOff>1628775</xdr:colOff>
                <xdr:row>1</xdr:row>
                <xdr:rowOff>266700</xdr:rowOff>
              </to>
            </anchor>
          </controlPr>
        </control>
      </mc:Choice>
      <mc:Fallback>
        <control shapeId="14360" r:id="rId6" name="ComboBox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61">
    <pageSetUpPr fitToPage="1"/>
  </sheetPr>
  <dimension ref="A1:IL99"/>
  <sheetViews>
    <sheetView showGridLines="0" showZeros="0" zoomScaleNormal="100" workbookViewId="0">
      <pane ySplit="3" topLeftCell="A4" activePane="bottomLeft" state="frozen"/>
      <selection activeCell="BU100" sqref="BU100"/>
      <selection pane="bottomLeft" activeCell="A4" sqref="A4"/>
    </sheetView>
  </sheetViews>
  <sheetFormatPr defaultColWidth="0" defaultRowHeight="13.5"/>
  <cols>
    <col min="1" max="2" width="2.625" style="196" customWidth="1"/>
    <col min="3" max="3" width="24.125" style="196" customWidth="1"/>
    <col min="4" max="4" width="5.75" style="196" customWidth="1"/>
    <col min="5" max="5" width="13.75" style="196" customWidth="1"/>
    <col min="6" max="6" width="18.25" style="196" customWidth="1"/>
    <col min="7" max="7" width="16.375" style="196" customWidth="1"/>
    <col min="8" max="8" width="21.875" style="196" customWidth="1"/>
    <col min="9" max="10" width="2.625" style="196" customWidth="1"/>
    <col min="11" max="11" width="9" style="195" customWidth="1"/>
    <col min="12" max="12" width="9" style="196" customWidth="1"/>
    <col min="13" max="13" width="9.5" style="196" customWidth="1"/>
    <col min="14" max="25" width="9" style="196" customWidth="1"/>
    <col min="26" max="26" width="9" style="262" customWidth="1"/>
    <col min="27" max="246" width="9" style="196" customWidth="1"/>
    <col min="247" max="16384" width="9" style="196" hidden="1"/>
  </cols>
  <sheetData>
    <row r="1" spans="1:60" s="3" customFormat="1" ht="13.5" customHeight="1">
      <c r="A1" s="1"/>
      <c r="B1" s="1"/>
      <c r="C1" s="1"/>
      <c r="D1" s="1"/>
      <c r="E1" s="1"/>
      <c r="F1" s="1"/>
      <c r="G1" s="1"/>
      <c r="H1" s="1"/>
      <c r="I1" s="1"/>
      <c r="J1" s="1"/>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60" s="3" customFormat="1" ht="13.5" customHeight="1">
      <c r="A2" s="1"/>
      <c r="B2" s="1"/>
      <c r="C2" s="1"/>
      <c r="D2" s="1"/>
      <c r="E2" s="1"/>
      <c r="F2" s="1"/>
      <c r="G2" s="1"/>
      <c r="H2" s="1"/>
      <c r="I2" s="1"/>
      <c r="J2" s="1"/>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60" s="3" customFormat="1" ht="13.5" customHeight="1">
      <c r="A3" s="1"/>
      <c r="B3" s="1"/>
      <c r="C3" s="1"/>
      <c r="D3" s="1"/>
      <c r="E3" s="1"/>
      <c r="F3" s="1"/>
      <c r="G3" s="1"/>
      <c r="H3" s="1477">
        <f>★マスタシート!$CV$22</f>
        <v>2.48</v>
      </c>
      <c r="I3" s="1477"/>
      <c r="J3" s="1"/>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60" s="3" customFormat="1" ht="7.5" customHeight="1">
      <c r="A4" s="1"/>
      <c r="B4" s="5"/>
      <c r="C4" s="5"/>
      <c r="D4" s="5"/>
      <c r="E4" s="5"/>
      <c r="F4" s="5"/>
      <c r="G4" s="5"/>
      <c r="H4" s="5"/>
      <c r="I4" s="5"/>
      <c r="J4" s="1"/>
      <c r="K4" s="2"/>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60" ht="32.25" customHeight="1">
      <c r="A5" s="8"/>
      <c r="B5" s="1798" t="s">
        <v>516</v>
      </c>
      <c r="C5" s="1798"/>
      <c r="D5" s="1798"/>
      <c r="E5" s="1798"/>
      <c r="F5" s="1798"/>
      <c r="G5" s="1798"/>
      <c r="H5" s="1798"/>
      <c r="I5" s="1798"/>
      <c r="J5" s="8"/>
      <c r="Z5" s="262">
        <v>6</v>
      </c>
    </row>
    <row r="6" spans="1:60" ht="36" customHeight="1">
      <c r="A6" s="8"/>
      <c r="D6" s="197"/>
      <c r="J6" s="8"/>
      <c r="Z6" s="262">
        <v>10</v>
      </c>
    </row>
    <row r="7" spans="1:60" s="63" customFormat="1" ht="18" customHeight="1">
      <c r="A7" s="8"/>
      <c r="C7" s="198" t="str">
        <f>TEXT(IF(★マスタシート!H6="","                    ",★マスタシート!H6),"@ 御中")</f>
        <v>日本基督教団名古屋中央教会 御中</v>
      </c>
      <c r="D7" s="199"/>
      <c r="J7" s="8"/>
      <c r="K7" s="200"/>
      <c r="Z7" s="263">
        <v>12</v>
      </c>
    </row>
    <row r="8" spans="1:60" s="63" customFormat="1" ht="12.75" customHeight="1">
      <c r="A8" s="8"/>
      <c r="B8" s="201"/>
      <c r="C8" s="201"/>
      <c r="J8" s="8"/>
      <c r="K8" s="200"/>
      <c r="Z8" s="263">
        <v>23</v>
      </c>
    </row>
    <row r="9" spans="1:60" s="63" customFormat="1" ht="12.75" customHeight="1">
      <c r="A9" s="8"/>
      <c r="F9" s="202"/>
      <c r="G9" s="202"/>
      <c r="H9" s="202"/>
      <c r="J9" s="8"/>
      <c r="K9" s="200"/>
      <c r="Z9" s="263">
        <v>36</v>
      </c>
    </row>
    <row r="10" spans="1:60" s="63" customFormat="1" ht="12.75" customHeight="1">
      <c r="A10" s="8"/>
      <c r="B10" s="202"/>
      <c r="F10" s="202"/>
      <c r="G10" s="202"/>
      <c r="H10" s="202"/>
      <c r="J10" s="8"/>
      <c r="K10" s="200"/>
      <c r="Z10" s="263">
        <v>48</v>
      </c>
    </row>
    <row r="11" spans="1:60" s="63" customFormat="1" ht="12.75" customHeight="1">
      <c r="A11" s="8"/>
      <c r="B11" s="203"/>
      <c r="C11" s="203"/>
      <c r="D11" s="203"/>
      <c r="F11" s="204"/>
      <c r="G11" s="204"/>
      <c r="H11" s="204"/>
      <c r="I11" s="203"/>
      <c r="J11" s="8"/>
      <c r="K11" s="200"/>
      <c r="Z11" s="263">
        <v>60</v>
      </c>
    </row>
    <row r="12" spans="1:60" s="63" customFormat="1" ht="12.75" customHeight="1">
      <c r="A12" s="8"/>
      <c r="B12" s="203"/>
      <c r="C12" s="203"/>
      <c r="D12" s="203"/>
      <c r="F12" s="202"/>
      <c r="G12" s="202"/>
      <c r="H12" s="202"/>
      <c r="J12" s="8"/>
      <c r="K12" s="200"/>
      <c r="Z12" s="263">
        <v>72</v>
      </c>
    </row>
    <row r="13" spans="1:60" s="63" customFormat="1" ht="12.75" customHeight="1">
      <c r="A13" s="8"/>
      <c r="B13" s="203"/>
      <c r="C13" s="203"/>
      <c r="D13" s="203"/>
      <c r="F13" s="205"/>
      <c r="G13" s="205"/>
      <c r="H13" s="202"/>
      <c r="J13" s="8"/>
      <c r="K13" s="200"/>
      <c r="Z13" s="263">
        <v>84</v>
      </c>
    </row>
    <row r="14" spans="1:60" s="63" customFormat="1" ht="12.75" customHeight="1">
      <c r="A14" s="8"/>
      <c r="B14" s="203"/>
      <c r="C14" s="203"/>
      <c r="D14" s="203"/>
      <c r="F14" s="205"/>
      <c r="G14" s="205"/>
      <c r="H14" s="202"/>
      <c r="J14" s="8"/>
      <c r="K14" s="200"/>
      <c r="Z14" s="263"/>
    </row>
    <row r="15" spans="1:60" s="63" customFormat="1" ht="24" customHeight="1">
      <c r="A15" s="8"/>
      <c r="B15" s="64"/>
      <c r="C15" s="1802" t="s">
        <v>517</v>
      </c>
      <c r="D15" s="1802"/>
      <c r="E15" s="1801">
        <f>見積内訳書A!E89</f>
        <v>835540</v>
      </c>
      <c r="F15" s="1801"/>
      <c r="H15" s="207"/>
      <c r="I15" s="64"/>
      <c r="J15" s="8"/>
      <c r="K15" s="200"/>
      <c r="Z15" s="263"/>
    </row>
    <row r="16" spans="1:60" s="63" customFormat="1" ht="14.25" thickBot="1">
      <c r="A16" s="8"/>
      <c r="B16" s="64"/>
      <c r="C16" s="64"/>
      <c r="D16" s="64"/>
      <c r="E16" s="208"/>
      <c r="F16" s="208"/>
      <c r="G16" s="64"/>
      <c r="H16" s="64"/>
      <c r="I16" s="64"/>
      <c r="J16" s="8"/>
      <c r="K16" s="200"/>
      <c r="Z16" s="263"/>
    </row>
    <row r="17" spans="1:26" s="63" customFormat="1" ht="18" customHeight="1">
      <c r="A17" s="8"/>
      <c r="B17" s="64"/>
      <c r="C17" s="849"/>
      <c r="D17" s="850" t="s">
        <v>384</v>
      </c>
      <c r="E17" s="209" t="s">
        <v>385</v>
      </c>
      <c r="F17" s="210">
        <v>144550</v>
      </c>
      <c r="G17" s="264"/>
      <c r="H17" s="789"/>
      <c r="I17" s="64"/>
      <c r="J17" s="8"/>
      <c r="K17" s="200"/>
      <c r="Z17" s="263"/>
    </row>
    <row r="18" spans="1:26" s="63" customFormat="1" ht="18" customHeight="1">
      <c r="A18" s="8"/>
      <c r="B18" s="211"/>
      <c r="C18" s="859">
        <v>6</v>
      </c>
      <c r="D18" s="851"/>
      <c r="E18" s="212" t="s">
        <v>386</v>
      </c>
      <c r="F18" s="213">
        <f>ROUNDDOWN(F17*10/100,0)</f>
        <v>14455</v>
      </c>
      <c r="G18" s="214" t="s">
        <v>387</v>
      </c>
      <c r="H18" s="790">
        <f>C18*F19</f>
        <v>954030</v>
      </c>
      <c r="I18" s="64"/>
      <c r="J18" s="8"/>
      <c r="K18" s="200"/>
      <c r="Z18" s="263"/>
    </row>
    <row r="19" spans="1:26" s="63" customFormat="1" ht="18" customHeight="1">
      <c r="A19" s="8"/>
      <c r="B19" s="64"/>
      <c r="C19" s="852"/>
      <c r="D19" s="853"/>
      <c r="E19" s="215" t="s">
        <v>388</v>
      </c>
      <c r="F19" s="265">
        <f>ROUNDDOWN(F17*(10+100)/100,0)</f>
        <v>159005</v>
      </c>
      <c r="G19" s="217"/>
      <c r="H19" s="791"/>
      <c r="I19" s="64"/>
      <c r="J19" s="8"/>
      <c r="K19" s="200"/>
      <c r="Z19" s="263"/>
    </row>
    <row r="20" spans="1:26" s="63" customFormat="1" ht="18" customHeight="1">
      <c r="A20" s="8"/>
      <c r="B20" s="64"/>
      <c r="C20" s="854"/>
      <c r="D20" s="855"/>
      <c r="E20" s="218" t="s">
        <v>385</v>
      </c>
      <c r="F20" s="261">
        <v>88320</v>
      </c>
      <c r="G20" s="220"/>
      <c r="H20" s="792"/>
      <c r="I20" s="64"/>
      <c r="J20" s="8"/>
      <c r="K20" s="200"/>
      <c r="Z20" s="263"/>
    </row>
    <row r="21" spans="1:26" s="63" customFormat="1" ht="18" customHeight="1">
      <c r="A21" s="8"/>
      <c r="B21" s="64"/>
      <c r="C21" s="859">
        <v>10</v>
      </c>
      <c r="D21" s="851"/>
      <c r="E21" s="212" t="s">
        <v>386</v>
      </c>
      <c r="F21" s="213">
        <f>ROUNDDOWN(F20*10/100,0)</f>
        <v>8832</v>
      </c>
      <c r="G21" s="214" t="s">
        <v>387</v>
      </c>
      <c r="H21" s="790">
        <f>C21*F22</f>
        <v>971520</v>
      </c>
      <c r="I21" s="64"/>
      <c r="J21" s="8"/>
      <c r="K21" s="200"/>
      <c r="Z21" s="263"/>
    </row>
    <row r="22" spans="1:26" s="63" customFormat="1" ht="18" customHeight="1">
      <c r="A22" s="8"/>
      <c r="B22" s="64"/>
      <c r="C22" s="852"/>
      <c r="D22" s="853"/>
      <c r="E22" s="215" t="s">
        <v>388</v>
      </c>
      <c r="F22" s="265">
        <f>ROUNDDOWN(F20*(10+100)/100,0)</f>
        <v>97152</v>
      </c>
      <c r="G22" s="217"/>
      <c r="H22" s="793"/>
      <c r="I22" s="64"/>
      <c r="J22" s="8"/>
      <c r="K22" s="200"/>
      <c r="Z22" s="263"/>
    </row>
    <row r="23" spans="1:26" s="63" customFormat="1" ht="18" customHeight="1">
      <c r="A23" s="8"/>
      <c r="B23" s="64"/>
      <c r="C23" s="854"/>
      <c r="D23" s="855"/>
      <c r="E23" s="218" t="s">
        <v>385</v>
      </c>
      <c r="F23" s="261">
        <v>74200</v>
      </c>
      <c r="G23" s="221"/>
      <c r="H23" s="794"/>
      <c r="I23" s="64"/>
      <c r="J23" s="8"/>
      <c r="K23" s="200"/>
      <c r="Z23" s="263"/>
    </row>
    <row r="24" spans="1:26" s="63" customFormat="1" ht="18" customHeight="1">
      <c r="A24" s="8"/>
      <c r="B24" s="64"/>
      <c r="C24" s="859">
        <v>12</v>
      </c>
      <c r="D24" s="851"/>
      <c r="E24" s="212" t="s">
        <v>386</v>
      </c>
      <c r="F24" s="213">
        <f>ROUNDDOWN(F23*10/100,0)</f>
        <v>7420</v>
      </c>
      <c r="G24" s="214" t="s">
        <v>387</v>
      </c>
      <c r="H24" s="790">
        <f>C24*F25</f>
        <v>979440</v>
      </c>
      <c r="I24" s="64"/>
      <c r="J24" s="8"/>
      <c r="K24" s="200"/>
      <c r="Z24" s="263"/>
    </row>
    <row r="25" spans="1:26" s="63" customFormat="1" ht="18" customHeight="1">
      <c r="A25" s="8"/>
      <c r="B25" s="64"/>
      <c r="C25" s="856"/>
      <c r="D25" s="853"/>
      <c r="E25" s="215" t="s">
        <v>388</v>
      </c>
      <c r="F25" s="265">
        <f>ROUNDDOWN(F23*(10+100)/100,0)</f>
        <v>81620</v>
      </c>
      <c r="G25" s="222"/>
      <c r="H25" s="795"/>
      <c r="I25" s="64"/>
      <c r="J25" s="8"/>
      <c r="K25" s="200"/>
      <c r="Z25" s="263"/>
    </row>
    <row r="26" spans="1:26" s="63" customFormat="1" ht="18" customHeight="1">
      <c r="A26" s="8"/>
      <c r="B26" s="64"/>
      <c r="C26" s="854"/>
      <c r="D26" s="855"/>
      <c r="E26" s="218" t="s">
        <v>385</v>
      </c>
      <c r="F26" s="261">
        <v>40610</v>
      </c>
      <c r="G26" s="221"/>
      <c r="H26" s="794"/>
      <c r="I26" s="64"/>
      <c r="J26" s="8"/>
      <c r="K26" s="200"/>
      <c r="Z26" s="263"/>
    </row>
    <row r="27" spans="1:26" s="63" customFormat="1" ht="18" customHeight="1">
      <c r="A27" s="8"/>
      <c r="B27" s="223"/>
      <c r="C27" s="859">
        <v>23</v>
      </c>
      <c r="D27" s="851"/>
      <c r="E27" s="212" t="s">
        <v>386</v>
      </c>
      <c r="F27" s="213">
        <f>ROUNDDOWN(F26*10/100,0)</f>
        <v>4061</v>
      </c>
      <c r="G27" s="214" t="s">
        <v>387</v>
      </c>
      <c r="H27" s="790">
        <f>C27*F28</f>
        <v>1027433</v>
      </c>
      <c r="I27" s="224"/>
      <c r="J27" s="8"/>
      <c r="K27" s="200"/>
      <c r="Z27" s="263"/>
    </row>
    <row r="28" spans="1:26" s="63" customFormat="1" ht="18" customHeight="1">
      <c r="A28" s="8"/>
      <c r="B28" s="225"/>
      <c r="C28" s="856"/>
      <c r="D28" s="853"/>
      <c r="E28" s="215" t="s">
        <v>388</v>
      </c>
      <c r="F28" s="265">
        <f>ROUNDDOWN(F26*(10+100)/100,0)</f>
        <v>44671</v>
      </c>
      <c r="G28" s="222"/>
      <c r="H28" s="795"/>
      <c r="I28" s="229"/>
      <c r="J28" s="8"/>
      <c r="K28" s="200"/>
      <c r="Z28" s="263"/>
    </row>
    <row r="29" spans="1:26" s="63" customFormat="1" ht="18" customHeight="1">
      <c r="A29" s="8"/>
      <c r="B29" s="64"/>
      <c r="C29" s="854"/>
      <c r="D29" s="855"/>
      <c r="E29" s="218" t="s">
        <v>385</v>
      </c>
      <c r="F29" s="261">
        <v>39100</v>
      </c>
      <c r="G29" s="221"/>
      <c r="H29" s="794"/>
      <c r="I29" s="64"/>
      <c r="J29" s="8"/>
      <c r="K29" s="200"/>
      <c r="Z29" s="263"/>
    </row>
    <row r="30" spans="1:26" s="63" customFormat="1" ht="18" customHeight="1">
      <c r="A30" s="8"/>
      <c r="B30" s="223"/>
      <c r="C30" s="859">
        <v>24</v>
      </c>
      <c r="D30" s="851"/>
      <c r="E30" s="212" t="s">
        <v>386</v>
      </c>
      <c r="F30" s="213">
        <f>ROUNDDOWN(F29*10/100,0)</f>
        <v>3910</v>
      </c>
      <c r="G30" s="214" t="s">
        <v>387</v>
      </c>
      <c r="H30" s="790">
        <f>C30*F31</f>
        <v>1032240</v>
      </c>
      <c r="I30" s="224"/>
      <c r="J30" s="8"/>
      <c r="K30" s="200"/>
      <c r="Z30" s="263"/>
    </row>
    <row r="31" spans="1:26" s="63" customFormat="1" ht="18" customHeight="1">
      <c r="A31" s="8"/>
      <c r="B31" s="225"/>
      <c r="C31" s="856"/>
      <c r="D31" s="853"/>
      <c r="E31" s="215" t="s">
        <v>388</v>
      </c>
      <c r="F31" s="265">
        <f>ROUNDDOWN(F29*(10+100)/100,0)</f>
        <v>43010</v>
      </c>
      <c r="G31" s="222"/>
      <c r="H31" s="795"/>
      <c r="I31" s="229"/>
      <c r="J31" s="8"/>
      <c r="K31" s="200"/>
      <c r="Z31" s="263"/>
    </row>
    <row r="32" spans="1:26" s="63" customFormat="1" ht="18" customHeight="1">
      <c r="A32" s="8"/>
      <c r="B32" s="225"/>
      <c r="C32" s="860"/>
      <c r="D32" s="861" t="s">
        <v>384</v>
      </c>
      <c r="E32" s="260" t="s">
        <v>385</v>
      </c>
      <c r="F32" s="261">
        <v>27320</v>
      </c>
      <c r="G32" s="266"/>
      <c r="H32" s="797"/>
      <c r="I32" s="229"/>
      <c r="J32" s="8"/>
      <c r="K32" s="200"/>
      <c r="Z32" s="263"/>
    </row>
    <row r="33" spans="1:26" s="63" customFormat="1" ht="18" customHeight="1">
      <c r="A33" s="8"/>
      <c r="B33" s="225"/>
      <c r="C33" s="859">
        <v>36</v>
      </c>
      <c r="D33" s="851"/>
      <c r="E33" s="212" t="s">
        <v>386</v>
      </c>
      <c r="F33" s="213">
        <f>ROUNDDOWN(F32*10/100,0)</f>
        <v>2732</v>
      </c>
      <c r="G33" s="214" t="s">
        <v>387</v>
      </c>
      <c r="H33" s="790">
        <f>C33*F34</f>
        <v>1081872</v>
      </c>
      <c r="I33" s="229"/>
      <c r="J33" s="8"/>
      <c r="K33" s="200"/>
      <c r="Z33" s="263"/>
    </row>
    <row r="34" spans="1:26" s="63" customFormat="1" ht="18" customHeight="1">
      <c r="A34" s="8"/>
      <c r="B34" s="267"/>
      <c r="C34" s="852"/>
      <c r="D34" s="853"/>
      <c r="E34" s="215" t="s">
        <v>388</v>
      </c>
      <c r="F34" s="265">
        <f>ROUNDDOWN(F32*(10+100)/100,0)</f>
        <v>30052</v>
      </c>
      <c r="G34" s="217"/>
      <c r="H34" s="791"/>
      <c r="I34" s="203"/>
      <c r="J34" s="8"/>
      <c r="K34" s="200"/>
      <c r="Z34" s="263"/>
    </row>
    <row r="35" spans="1:26" s="63" customFormat="1" ht="18" customHeight="1">
      <c r="A35" s="8"/>
      <c r="B35" s="267"/>
      <c r="C35" s="854"/>
      <c r="D35" s="855"/>
      <c r="E35" s="218" t="s">
        <v>385</v>
      </c>
      <c r="F35" s="261">
        <v>21470</v>
      </c>
      <c r="G35" s="220"/>
      <c r="H35" s="792"/>
      <c r="I35" s="203"/>
      <c r="J35" s="8"/>
      <c r="K35" s="200"/>
      <c r="Z35" s="263"/>
    </row>
    <row r="36" spans="1:26" s="63" customFormat="1" ht="18" customHeight="1">
      <c r="A36" s="8"/>
      <c r="B36" s="267"/>
      <c r="C36" s="859">
        <v>48</v>
      </c>
      <c r="D36" s="851"/>
      <c r="E36" s="212" t="s">
        <v>386</v>
      </c>
      <c r="F36" s="213">
        <f>ROUNDDOWN(F35*10/100,0)</f>
        <v>2147</v>
      </c>
      <c r="G36" s="214" t="s">
        <v>387</v>
      </c>
      <c r="H36" s="790">
        <f>C36*F37</f>
        <v>1133616</v>
      </c>
      <c r="I36" s="203"/>
      <c r="J36" s="8"/>
      <c r="K36" s="200"/>
      <c r="Z36" s="263"/>
    </row>
    <row r="37" spans="1:26" s="63" customFormat="1" ht="18" customHeight="1">
      <c r="A37" s="8"/>
      <c r="B37" s="267"/>
      <c r="C37" s="852"/>
      <c r="D37" s="853"/>
      <c r="E37" s="215" t="s">
        <v>388</v>
      </c>
      <c r="F37" s="265">
        <f>ROUNDDOWN(F35*(10+100)/100,0)</f>
        <v>23617</v>
      </c>
      <c r="G37" s="217"/>
      <c r="H37" s="793"/>
      <c r="I37" s="203"/>
      <c r="J37" s="8"/>
      <c r="K37" s="200"/>
      <c r="Z37" s="263"/>
    </row>
    <row r="38" spans="1:26" s="63" customFormat="1" ht="18" customHeight="1">
      <c r="A38" s="8"/>
      <c r="B38" s="267"/>
      <c r="C38" s="854"/>
      <c r="D38" s="855"/>
      <c r="E38" s="218" t="s">
        <v>385</v>
      </c>
      <c r="F38" s="261">
        <v>17960</v>
      </c>
      <c r="G38" s="221"/>
      <c r="H38" s="794"/>
      <c r="I38" s="203"/>
      <c r="J38" s="8"/>
      <c r="K38" s="200"/>
      <c r="Z38" s="263"/>
    </row>
    <row r="39" spans="1:26" s="63" customFormat="1" ht="18" customHeight="1">
      <c r="A39" s="8"/>
      <c r="B39" s="267"/>
      <c r="C39" s="859">
        <v>60</v>
      </c>
      <c r="D39" s="851"/>
      <c r="E39" s="212" t="s">
        <v>386</v>
      </c>
      <c r="F39" s="213">
        <f>ROUNDDOWN(F38*10/100,0)</f>
        <v>1796</v>
      </c>
      <c r="G39" s="214" t="s">
        <v>387</v>
      </c>
      <c r="H39" s="790">
        <f>C39*F40</f>
        <v>1185360</v>
      </c>
      <c r="I39" s="203"/>
      <c r="J39" s="8"/>
      <c r="K39" s="200"/>
      <c r="Z39" s="263"/>
    </row>
    <row r="40" spans="1:26" s="63" customFormat="1" ht="18" customHeight="1">
      <c r="A40" s="8"/>
      <c r="B40" s="267"/>
      <c r="C40" s="856"/>
      <c r="D40" s="853"/>
      <c r="E40" s="215" t="s">
        <v>388</v>
      </c>
      <c r="F40" s="265">
        <f>ROUNDDOWN(F38*(10+100)/100,0)</f>
        <v>19756</v>
      </c>
      <c r="G40" s="222"/>
      <c r="H40" s="795"/>
      <c r="I40" s="203"/>
      <c r="J40" s="8"/>
      <c r="K40" s="200"/>
      <c r="Z40" s="263"/>
    </row>
    <row r="41" spans="1:26" s="63" customFormat="1" ht="18" customHeight="1">
      <c r="A41" s="8"/>
      <c r="B41" s="267"/>
      <c r="C41" s="854"/>
      <c r="D41" s="855"/>
      <c r="E41" s="218" t="s">
        <v>385</v>
      </c>
      <c r="F41" s="261">
        <v>15620</v>
      </c>
      <c r="G41" s="221"/>
      <c r="H41" s="794"/>
      <c r="I41" s="203"/>
      <c r="J41" s="8"/>
      <c r="K41" s="200"/>
      <c r="Z41" s="263"/>
    </row>
    <row r="42" spans="1:26" s="63" customFormat="1" ht="18" customHeight="1">
      <c r="A42" s="8"/>
      <c r="B42" s="267"/>
      <c r="C42" s="859">
        <v>72</v>
      </c>
      <c r="D42" s="851"/>
      <c r="E42" s="212" t="s">
        <v>386</v>
      </c>
      <c r="F42" s="213">
        <f>ROUNDDOWN(F41*10/100,0)</f>
        <v>1562</v>
      </c>
      <c r="G42" s="214" t="s">
        <v>387</v>
      </c>
      <c r="H42" s="790">
        <f>C42*F43</f>
        <v>1237104</v>
      </c>
      <c r="I42" s="203"/>
      <c r="J42" s="8"/>
      <c r="K42" s="200"/>
      <c r="Z42" s="263"/>
    </row>
    <row r="43" spans="1:26" s="63" customFormat="1" ht="18" customHeight="1">
      <c r="A43" s="8"/>
      <c r="B43" s="267"/>
      <c r="C43" s="856"/>
      <c r="D43" s="853"/>
      <c r="E43" s="215" t="s">
        <v>388</v>
      </c>
      <c r="F43" s="265">
        <f>ROUNDDOWN(F41*(10+100)/100,0)</f>
        <v>17182</v>
      </c>
      <c r="G43" s="222"/>
      <c r="H43" s="795"/>
      <c r="I43" s="203"/>
      <c r="J43" s="8"/>
      <c r="K43" s="200"/>
      <c r="Z43" s="263"/>
    </row>
    <row r="44" spans="1:26" s="63" customFormat="1" ht="18" hidden="1" customHeight="1">
      <c r="A44" s="8"/>
      <c r="B44" s="267"/>
      <c r="C44" s="862"/>
      <c r="D44" s="861"/>
      <c r="E44" s="218" t="s">
        <v>385</v>
      </c>
      <c r="F44" s="261">
        <v>13870</v>
      </c>
      <c r="G44" s="221"/>
      <c r="H44" s="794"/>
      <c r="I44" s="203"/>
      <c r="J44" s="8"/>
      <c r="K44" s="200"/>
      <c r="Z44" s="263"/>
    </row>
    <row r="45" spans="1:26" s="63" customFormat="1" ht="18" hidden="1" customHeight="1">
      <c r="A45" s="8"/>
      <c r="B45" s="267"/>
      <c r="C45" s="859">
        <v>84</v>
      </c>
      <c r="D45" s="851"/>
      <c r="E45" s="212" t="s">
        <v>386</v>
      </c>
      <c r="F45" s="213">
        <f>ROUNDDOWN(F44*10/100,0)</f>
        <v>1387</v>
      </c>
      <c r="G45" s="214" t="s">
        <v>387</v>
      </c>
      <c r="H45" s="790">
        <f>C45*F46</f>
        <v>1281588</v>
      </c>
      <c r="I45" s="203"/>
      <c r="J45" s="8"/>
      <c r="K45" s="200"/>
      <c r="Z45" s="263"/>
    </row>
    <row r="46" spans="1:26" s="63" customFormat="1" ht="18" hidden="1" customHeight="1" thickBot="1">
      <c r="A46" s="8"/>
      <c r="B46" s="267"/>
      <c r="C46" s="857"/>
      <c r="D46" s="858"/>
      <c r="E46" s="226" t="s">
        <v>388</v>
      </c>
      <c r="F46" s="227">
        <f>ROUNDDOWN(F44*(10+100)/100,0)</f>
        <v>15257</v>
      </c>
      <c r="G46" s="228"/>
      <c r="H46" s="796"/>
      <c r="I46" s="203"/>
      <c r="J46" s="8"/>
      <c r="K46" s="200"/>
      <c r="Z46" s="263"/>
    </row>
    <row r="47" spans="1:26" s="63" customFormat="1" ht="18" hidden="1" customHeight="1">
      <c r="A47" s="8"/>
      <c r="B47" s="267"/>
      <c r="C47" s="948"/>
      <c r="D47" s="850"/>
      <c r="E47" s="1803" t="s">
        <v>385</v>
      </c>
      <c r="F47" s="1804">
        <v>144550</v>
      </c>
      <c r="G47" s="949"/>
      <c r="H47" s="950"/>
      <c r="I47" s="203"/>
      <c r="J47" s="8"/>
      <c r="K47" s="200"/>
      <c r="Z47" s="263"/>
    </row>
    <row r="48" spans="1:26" s="63" customFormat="1" ht="18" hidden="1" customHeight="1">
      <c r="A48" s="8"/>
      <c r="B48" s="267"/>
      <c r="C48" s="859">
        <v>6</v>
      </c>
      <c r="D48" s="851"/>
      <c r="E48" s="1795"/>
      <c r="F48" s="1379"/>
      <c r="G48" s="214" t="s">
        <v>387</v>
      </c>
      <c r="H48" s="790">
        <f>C45*F44</f>
        <v>1165080</v>
      </c>
      <c r="I48" s="203"/>
      <c r="J48" s="8"/>
      <c r="K48" s="200"/>
      <c r="Z48" s="263"/>
    </row>
    <row r="49" spans="1:26" s="63" customFormat="1" ht="18" hidden="1" customHeight="1">
      <c r="A49" s="8"/>
      <c r="B49" s="267"/>
      <c r="C49" s="856"/>
      <c r="D49" s="853"/>
      <c r="E49" s="1796"/>
      <c r="F49" s="1380"/>
      <c r="G49" s="222"/>
      <c r="H49" s="795"/>
      <c r="I49" s="203"/>
      <c r="J49" s="8"/>
      <c r="K49" s="200"/>
      <c r="Z49" s="263"/>
    </row>
    <row r="50" spans="1:26" s="63" customFormat="1" ht="18" hidden="1" customHeight="1">
      <c r="A50" s="8"/>
      <c r="B50" s="267"/>
      <c r="C50" s="854"/>
      <c r="D50" s="855"/>
      <c r="E50" s="1794" t="s">
        <v>385</v>
      </c>
      <c r="F50" s="1797">
        <v>88320</v>
      </c>
      <c r="G50" s="220"/>
      <c r="H50" s="951"/>
      <c r="I50" s="203"/>
      <c r="J50" s="8"/>
      <c r="K50" s="200"/>
      <c r="Z50" s="263"/>
    </row>
    <row r="51" spans="1:26" s="63" customFormat="1" ht="18" hidden="1" customHeight="1">
      <c r="A51" s="8"/>
      <c r="B51" s="267"/>
      <c r="C51" s="859">
        <v>10</v>
      </c>
      <c r="D51" s="851"/>
      <c r="E51" s="1795"/>
      <c r="F51" s="1379"/>
      <c r="G51" s="214" t="s">
        <v>387</v>
      </c>
      <c r="H51" s="790">
        <f>C48*F47</f>
        <v>867300</v>
      </c>
      <c r="I51" s="203"/>
      <c r="J51" s="8"/>
      <c r="K51" s="200"/>
      <c r="Z51" s="263"/>
    </row>
    <row r="52" spans="1:26" s="63" customFormat="1" ht="18" hidden="1" customHeight="1">
      <c r="A52" s="8"/>
      <c r="B52" s="267"/>
      <c r="C52" s="856"/>
      <c r="D52" s="853"/>
      <c r="E52" s="1796"/>
      <c r="F52" s="1380"/>
      <c r="G52" s="222"/>
      <c r="H52" s="795"/>
      <c r="I52" s="203"/>
      <c r="J52" s="8"/>
      <c r="K52" s="200"/>
      <c r="Z52" s="263"/>
    </row>
    <row r="53" spans="1:26" s="63" customFormat="1" ht="18" hidden="1" customHeight="1">
      <c r="A53" s="8"/>
      <c r="B53" s="267"/>
      <c r="C53" s="854"/>
      <c r="D53" s="855"/>
      <c r="E53" s="1794" t="s">
        <v>385</v>
      </c>
      <c r="F53" s="1797">
        <v>74200</v>
      </c>
      <c r="G53" s="220"/>
      <c r="H53" s="951"/>
      <c r="I53" s="203"/>
      <c r="J53" s="8"/>
      <c r="K53" s="200"/>
      <c r="Z53" s="263"/>
    </row>
    <row r="54" spans="1:26" s="63" customFormat="1" ht="18" hidden="1" customHeight="1">
      <c r="A54" s="8"/>
      <c r="B54" s="267"/>
      <c r="C54" s="859">
        <v>12</v>
      </c>
      <c r="D54" s="851"/>
      <c r="E54" s="1795"/>
      <c r="F54" s="1379"/>
      <c r="G54" s="214" t="s">
        <v>387</v>
      </c>
      <c r="H54" s="790">
        <f>C51*F50</f>
        <v>883200</v>
      </c>
      <c r="I54" s="203"/>
      <c r="J54" s="8"/>
      <c r="K54" s="200"/>
      <c r="Z54" s="263"/>
    </row>
    <row r="55" spans="1:26" s="63" customFormat="1" ht="18" hidden="1" customHeight="1">
      <c r="A55" s="8"/>
      <c r="B55" s="267"/>
      <c r="C55" s="856"/>
      <c r="D55" s="853"/>
      <c r="E55" s="1796"/>
      <c r="F55" s="1380"/>
      <c r="G55" s="222"/>
      <c r="H55" s="795"/>
      <c r="I55" s="203"/>
      <c r="J55" s="8"/>
      <c r="K55" s="200"/>
      <c r="Z55" s="263"/>
    </row>
    <row r="56" spans="1:26" s="63" customFormat="1" ht="18" hidden="1" customHeight="1">
      <c r="A56" s="8"/>
      <c r="B56" s="267"/>
      <c r="C56" s="854"/>
      <c r="D56" s="855"/>
      <c r="E56" s="1794" t="s">
        <v>385</v>
      </c>
      <c r="F56" s="1797">
        <v>40610</v>
      </c>
      <c r="G56" s="220"/>
      <c r="H56" s="951"/>
      <c r="I56" s="203"/>
      <c r="J56" s="8"/>
      <c r="K56" s="200"/>
      <c r="Z56" s="263"/>
    </row>
    <row r="57" spans="1:26" s="63" customFormat="1" ht="18" hidden="1" customHeight="1">
      <c r="A57" s="8"/>
      <c r="B57" s="267"/>
      <c r="C57" s="859">
        <v>23</v>
      </c>
      <c r="D57" s="851"/>
      <c r="E57" s="1795"/>
      <c r="F57" s="1379"/>
      <c r="G57" s="214" t="s">
        <v>387</v>
      </c>
      <c r="H57" s="790">
        <f>C54*F53</f>
        <v>890400</v>
      </c>
      <c r="I57" s="203"/>
      <c r="J57" s="8"/>
      <c r="K57" s="200"/>
      <c r="Z57" s="263"/>
    </row>
    <row r="58" spans="1:26" s="63" customFormat="1" ht="18" hidden="1" customHeight="1">
      <c r="A58" s="8"/>
      <c r="B58" s="267"/>
      <c r="C58" s="856"/>
      <c r="D58" s="853"/>
      <c r="E58" s="1796"/>
      <c r="F58" s="1380"/>
      <c r="G58" s="222"/>
      <c r="H58" s="795"/>
      <c r="I58" s="203"/>
      <c r="J58" s="8"/>
      <c r="K58" s="200"/>
      <c r="Z58" s="263"/>
    </row>
    <row r="59" spans="1:26" s="63" customFormat="1" ht="18" hidden="1" customHeight="1">
      <c r="A59" s="8"/>
      <c r="B59" s="267"/>
      <c r="C59" s="854"/>
      <c r="D59" s="855"/>
      <c r="E59" s="1794" t="s">
        <v>385</v>
      </c>
      <c r="F59" s="1797">
        <v>39100</v>
      </c>
      <c r="G59" s="220"/>
      <c r="H59" s="951"/>
      <c r="I59" s="203"/>
      <c r="J59" s="8"/>
      <c r="K59" s="200"/>
      <c r="Z59" s="263"/>
    </row>
    <row r="60" spans="1:26" s="63" customFormat="1" ht="18" hidden="1" customHeight="1">
      <c r="A60" s="8"/>
      <c r="B60" s="267"/>
      <c r="C60" s="859">
        <v>24</v>
      </c>
      <c r="D60" s="851"/>
      <c r="E60" s="1795"/>
      <c r="F60" s="1379"/>
      <c r="G60" s="214" t="s">
        <v>387</v>
      </c>
      <c r="H60" s="790">
        <f>C57*F56</f>
        <v>934030</v>
      </c>
      <c r="I60" s="203"/>
      <c r="J60" s="8"/>
      <c r="K60" s="200"/>
      <c r="Z60" s="263"/>
    </row>
    <row r="61" spans="1:26" s="63" customFormat="1" ht="18" hidden="1" customHeight="1">
      <c r="A61" s="8"/>
      <c r="B61" s="267"/>
      <c r="C61" s="856"/>
      <c r="D61" s="853"/>
      <c r="E61" s="1796"/>
      <c r="F61" s="1380"/>
      <c r="G61" s="222"/>
      <c r="H61" s="795"/>
      <c r="I61" s="203"/>
      <c r="J61" s="8"/>
      <c r="K61" s="200"/>
      <c r="Z61" s="263"/>
    </row>
    <row r="62" spans="1:26" s="63" customFormat="1" ht="18" hidden="1" customHeight="1">
      <c r="A62" s="8"/>
      <c r="B62" s="267"/>
      <c r="C62" s="854"/>
      <c r="D62" s="855"/>
      <c r="E62" s="1794" t="s">
        <v>385</v>
      </c>
      <c r="F62" s="1797">
        <v>27320</v>
      </c>
      <c r="G62" s="220"/>
      <c r="H62" s="951"/>
      <c r="I62" s="203"/>
      <c r="J62" s="8"/>
      <c r="K62" s="200"/>
      <c r="Z62" s="263"/>
    </row>
    <row r="63" spans="1:26" s="63" customFormat="1" ht="18" hidden="1" customHeight="1">
      <c r="A63" s="8"/>
      <c r="B63" s="267"/>
      <c r="C63" s="859">
        <v>36</v>
      </c>
      <c r="D63" s="851"/>
      <c r="E63" s="1795"/>
      <c r="F63" s="1379"/>
      <c r="G63" s="214" t="s">
        <v>387</v>
      </c>
      <c r="H63" s="790">
        <f>C60*F59</f>
        <v>938400</v>
      </c>
      <c r="I63" s="203"/>
      <c r="J63" s="8"/>
      <c r="K63" s="200"/>
      <c r="Z63" s="263"/>
    </row>
    <row r="64" spans="1:26" s="63" customFormat="1" ht="18" hidden="1" customHeight="1">
      <c r="A64" s="8"/>
      <c r="B64" s="267"/>
      <c r="C64" s="856"/>
      <c r="D64" s="853"/>
      <c r="E64" s="1796"/>
      <c r="F64" s="1380"/>
      <c r="G64" s="222"/>
      <c r="H64" s="795"/>
      <c r="I64" s="203"/>
      <c r="J64" s="8"/>
      <c r="K64" s="200"/>
      <c r="Z64" s="263"/>
    </row>
    <row r="65" spans="1:26" s="63" customFormat="1" ht="18" hidden="1" customHeight="1">
      <c r="A65" s="8"/>
      <c r="B65" s="267"/>
      <c r="C65" s="854"/>
      <c r="D65" s="855"/>
      <c r="E65" s="1794" t="s">
        <v>385</v>
      </c>
      <c r="F65" s="1797">
        <v>21470</v>
      </c>
      <c r="G65" s="220"/>
      <c r="H65" s="951"/>
      <c r="I65" s="203"/>
      <c r="J65" s="8"/>
      <c r="K65" s="200"/>
      <c r="Z65" s="263"/>
    </row>
    <row r="66" spans="1:26" s="63" customFormat="1" ht="18" hidden="1" customHeight="1">
      <c r="A66" s="8"/>
      <c r="B66" s="267"/>
      <c r="C66" s="859">
        <v>48</v>
      </c>
      <c r="D66" s="851"/>
      <c r="E66" s="1795"/>
      <c r="F66" s="1379"/>
      <c r="G66" s="214" t="s">
        <v>387</v>
      </c>
      <c r="H66" s="790">
        <f>C63*F62</f>
        <v>983520</v>
      </c>
      <c r="I66" s="203"/>
      <c r="J66" s="8"/>
      <c r="K66" s="200"/>
      <c r="Z66" s="263"/>
    </row>
    <row r="67" spans="1:26" s="63" customFormat="1" ht="18" hidden="1" customHeight="1">
      <c r="A67" s="8"/>
      <c r="B67" s="267"/>
      <c r="C67" s="856"/>
      <c r="D67" s="853"/>
      <c r="E67" s="1796"/>
      <c r="F67" s="1380"/>
      <c r="G67" s="222"/>
      <c r="H67" s="795"/>
      <c r="I67" s="203"/>
      <c r="J67" s="8"/>
      <c r="K67" s="200"/>
      <c r="Z67" s="263"/>
    </row>
    <row r="68" spans="1:26" s="63" customFormat="1" ht="18" hidden="1" customHeight="1">
      <c r="A68" s="8"/>
      <c r="B68" s="267"/>
      <c r="C68" s="854"/>
      <c r="D68" s="855"/>
      <c r="E68" s="1794" t="s">
        <v>385</v>
      </c>
      <c r="F68" s="1797">
        <v>17960</v>
      </c>
      <c r="G68" s="220"/>
      <c r="H68" s="951"/>
      <c r="I68" s="203"/>
      <c r="J68" s="8"/>
      <c r="K68" s="200"/>
      <c r="Z68" s="263"/>
    </row>
    <row r="69" spans="1:26" s="63" customFormat="1" ht="18" hidden="1" customHeight="1">
      <c r="A69" s="8"/>
      <c r="B69" s="267"/>
      <c r="C69" s="859">
        <v>60</v>
      </c>
      <c r="D69" s="851"/>
      <c r="E69" s="1795"/>
      <c r="F69" s="1379"/>
      <c r="G69" s="214" t="s">
        <v>387</v>
      </c>
      <c r="H69" s="790">
        <f>C66*F65</f>
        <v>1030560</v>
      </c>
      <c r="I69" s="203"/>
      <c r="J69" s="8"/>
      <c r="K69" s="200"/>
      <c r="Z69" s="263"/>
    </row>
    <row r="70" spans="1:26" s="63" customFormat="1" ht="18" hidden="1" customHeight="1">
      <c r="A70" s="8"/>
      <c r="B70" s="267"/>
      <c r="C70" s="856"/>
      <c r="D70" s="853"/>
      <c r="E70" s="1796"/>
      <c r="F70" s="1380"/>
      <c r="G70" s="222"/>
      <c r="H70" s="795"/>
      <c r="I70" s="203"/>
      <c r="J70" s="8"/>
      <c r="K70" s="200"/>
      <c r="Z70" s="263"/>
    </row>
    <row r="71" spans="1:26" s="63" customFormat="1" ht="18" hidden="1" customHeight="1">
      <c r="A71" s="8"/>
      <c r="B71" s="267"/>
      <c r="C71" s="854"/>
      <c r="D71" s="855"/>
      <c r="E71" s="1794" t="s">
        <v>385</v>
      </c>
      <c r="F71" s="1797">
        <v>15620</v>
      </c>
      <c r="G71" s="220"/>
      <c r="H71" s="951"/>
      <c r="I71" s="203"/>
      <c r="J71" s="8"/>
      <c r="K71" s="200"/>
      <c r="Z71" s="263"/>
    </row>
    <row r="72" spans="1:26" s="63" customFormat="1" ht="18" hidden="1" customHeight="1">
      <c r="A72" s="8"/>
      <c r="B72" s="267"/>
      <c r="C72" s="859">
        <v>72</v>
      </c>
      <c r="D72" s="851"/>
      <c r="E72" s="1795"/>
      <c r="F72" s="1379"/>
      <c r="G72" s="214" t="s">
        <v>387</v>
      </c>
      <c r="H72" s="790">
        <f>C69*F68</f>
        <v>1077600</v>
      </c>
      <c r="I72" s="203"/>
      <c r="J72" s="8"/>
      <c r="K72" s="200"/>
      <c r="Z72" s="263"/>
    </row>
    <row r="73" spans="1:26" s="63" customFormat="1" ht="18" hidden="1" customHeight="1">
      <c r="A73" s="8"/>
      <c r="B73" s="267"/>
      <c r="C73" s="856"/>
      <c r="D73" s="853"/>
      <c r="E73" s="1796"/>
      <c r="F73" s="1380"/>
      <c r="G73" s="222"/>
      <c r="H73" s="795"/>
      <c r="I73" s="203"/>
      <c r="J73" s="8"/>
      <c r="K73" s="200"/>
      <c r="Z73" s="263"/>
    </row>
    <row r="74" spans="1:26" s="63" customFormat="1" ht="18" hidden="1" customHeight="1">
      <c r="A74" s="8"/>
      <c r="B74" s="267"/>
      <c r="C74" s="862"/>
      <c r="D74" s="861"/>
      <c r="E74" s="1805" t="s">
        <v>385</v>
      </c>
      <c r="F74" s="1807">
        <v>13870</v>
      </c>
      <c r="G74" s="221"/>
      <c r="H74" s="794"/>
      <c r="I74" s="203"/>
      <c r="J74" s="8"/>
      <c r="K74" s="200"/>
      <c r="Z74" s="263"/>
    </row>
    <row r="75" spans="1:26" s="63" customFormat="1" ht="18" hidden="1" customHeight="1">
      <c r="A75" s="8"/>
      <c r="B75" s="267"/>
      <c r="C75" s="859">
        <v>84</v>
      </c>
      <c r="D75" s="851"/>
      <c r="E75" s="1795"/>
      <c r="F75" s="1379"/>
      <c r="G75" s="214" t="s">
        <v>387</v>
      </c>
      <c r="H75" s="790">
        <f>C72*F71</f>
        <v>1124640</v>
      </c>
      <c r="I75" s="203"/>
      <c r="J75" s="8"/>
      <c r="K75" s="200"/>
      <c r="Z75" s="263"/>
    </row>
    <row r="76" spans="1:26" s="63" customFormat="1" ht="18" hidden="1" customHeight="1" thickBot="1">
      <c r="A76" s="8"/>
      <c r="B76" s="267"/>
      <c r="C76" s="857"/>
      <c r="D76" s="858"/>
      <c r="E76" s="1806"/>
      <c r="F76" s="1808"/>
      <c r="G76" s="228"/>
      <c r="H76" s="796"/>
      <c r="I76" s="203"/>
      <c r="J76" s="8"/>
      <c r="K76" s="200"/>
      <c r="Z76" s="263"/>
    </row>
    <row r="77" spans="1:26" s="63" customFormat="1" ht="16.5" customHeight="1">
      <c r="A77" s="8"/>
      <c r="B77" s="267"/>
      <c r="C77" s="268"/>
      <c r="D77" s="268"/>
      <c r="E77" s="269"/>
      <c r="F77" s="269"/>
      <c r="G77" s="1780">
        <f>★マスタシート!$CV$22</f>
        <v>2.48</v>
      </c>
      <c r="H77" s="1780"/>
      <c r="I77" s="203"/>
      <c r="J77" s="8"/>
      <c r="K77" s="200"/>
      <c r="Z77" s="263"/>
    </row>
    <row r="78" spans="1:26" s="63" customFormat="1" ht="16.5" customHeight="1">
      <c r="A78" s="8"/>
      <c r="B78" s="8"/>
      <c r="C78" s="8"/>
      <c r="D78" s="8"/>
      <c r="E78" s="8"/>
      <c r="F78" s="8"/>
      <c r="G78" s="8"/>
      <c r="H78" s="8"/>
      <c r="I78" s="8"/>
      <c r="J78" s="8"/>
      <c r="K78" s="200"/>
      <c r="Z78" s="263"/>
    </row>
    <row r="79" spans="1:26" ht="13.5" customHeight="1">
      <c r="B79" s="232"/>
      <c r="C79" s="233"/>
      <c r="D79" s="233"/>
      <c r="E79" s="234"/>
      <c r="F79" s="234"/>
      <c r="G79" s="235"/>
      <c r="H79" s="235"/>
      <c r="I79" s="77"/>
    </row>
    <row r="80" spans="1:26" ht="13.5" customHeight="1">
      <c r="B80" s="232"/>
      <c r="C80" s="233"/>
      <c r="D80" s="233"/>
      <c r="E80" s="234"/>
      <c r="F80" s="234"/>
      <c r="G80" s="235"/>
      <c r="H80" s="235"/>
      <c r="I80" s="77"/>
    </row>
    <row r="81" spans="2:9" ht="13.5" customHeight="1">
      <c r="B81" s="232"/>
      <c r="C81" s="233"/>
      <c r="D81" s="233"/>
      <c r="E81" s="234"/>
      <c r="F81" s="234"/>
      <c r="G81" s="235"/>
      <c r="H81" s="235"/>
      <c r="I81" s="77"/>
    </row>
    <row r="82" spans="2:9" ht="13.5" customHeight="1">
      <c r="B82" s="232"/>
      <c r="C82" s="233"/>
      <c r="D82" s="233"/>
      <c r="E82" s="234"/>
      <c r="F82" s="234"/>
      <c r="G82" s="235"/>
      <c r="H82" s="235"/>
      <c r="I82" s="77"/>
    </row>
    <row r="83" spans="2:9" ht="13.5" customHeight="1">
      <c r="B83" s="232"/>
      <c r="C83" s="233"/>
      <c r="D83" s="233"/>
      <c r="E83" s="234"/>
      <c r="F83" s="234"/>
      <c r="G83" s="235"/>
      <c r="H83" s="235"/>
      <c r="I83" s="77"/>
    </row>
    <row r="84" spans="2:9" ht="13.5" customHeight="1">
      <c r="B84" s="232"/>
      <c r="C84" s="233"/>
      <c r="D84" s="233"/>
      <c r="E84" s="234"/>
      <c r="F84" s="234"/>
      <c r="G84" s="235"/>
      <c r="H84" s="235"/>
      <c r="I84" s="77"/>
    </row>
    <row r="85" spans="2:9" ht="13.5" customHeight="1">
      <c r="B85" s="232"/>
      <c r="C85" s="233"/>
      <c r="D85" s="233"/>
      <c r="E85" s="234"/>
      <c r="F85" s="234"/>
      <c r="G85" s="235"/>
      <c r="H85" s="235"/>
      <c r="I85" s="77"/>
    </row>
    <row r="86" spans="2:9" ht="13.5" customHeight="1">
      <c r="B86" s="232"/>
      <c r="C86" s="233"/>
      <c r="D86" s="233"/>
      <c r="E86" s="234"/>
      <c r="F86" s="234"/>
      <c r="G86" s="235"/>
      <c r="H86" s="235"/>
      <c r="I86" s="77"/>
    </row>
    <row r="87" spans="2:9" ht="13.5" customHeight="1">
      <c r="B87" s="232"/>
      <c r="C87" s="233"/>
      <c r="D87" s="233"/>
      <c r="E87" s="234"/>
      <c r="F87" s="234"/>
      <c r="G87" s="235"/>
      <c r="H87" s="235"/>
      <c r="I87" s="77"/>
    </row>
    <row r="88" spans="2:9" ht="13.5" customHeight="1">
      <c r="B88" s="232"/>
      <c r="C88" s="233"/>
      <c r="D88" s="233"/>
      <c r="E88" s="234"/>
      <c r="F88" s="234"/>
      <c r="G88" s="235"/>
      <c r="H88" s="235"/>
      <c r="I88" s="77"/>
    </row>
    <row r="89" spans="2:9" ht="13.5" customHeight="1">
      <c r="B89" s="232"/>
      <c r="C89" s="233"/>
      <c r="D89" s="233"/>
      <c r="E89" s="234"/>
      <c r="F89" s="234"/>
      <c r="G89" s="235"/>
      <c r="H89" s="235"/>
      <c r="I89" s="77"/>
    </row>
    <row r="90" spans="2:9" ht="13.5" customHeight="1">
      <c r="B90" s="232"/>
      <c r="C90" s="233"/>
      <c r="D90" s="233"/>
      <c r="E90" s="234"/>
      <c r="F90" s="234"/>
      <c r="G90" s="235"/>
      <c r="H90" s="235"/>
      <c r="I90" s="77"/>
    </row>
    <row r="91" spans="2:9" ht="13.5" customHeight="1">
      <c r="B91" s="232"/>
      <c r="C91" s="233"/>
      <c r="D91" s="233"/>
      <c r="E91" s="234"/>
      <c r="F91" s="234"/>
      <c r="G91" s="235"/>
      <c r="H91" s="235"/>
      <c r="I91" s="77"/>
    </row>
    <row r="92" spans="2:9" ht="13.5" customHeight="1">
      <c r="B92" s="232"/>
      <c r="C92" s="233"/>
      <c r="D92" s="233"/>
      <c r="E92" s="234"/>
      <c r="F92" s="234"/>
      <c r="G92" s="235"/>
      <c r="H92" s="235"/>
      <c r="I92" s="77"/>
    </row>
    <row r="93" spans="2:9" ht="20.25" customHeight="1">
      <c r="B93" s="232"/>
      <c r="C93" s="233"/>
      <c r="D93" s="234"/>
      <c r="E93" s="234"/>
      <c r="F93" s="234"/>
      <c r="G93" s="236"/>
      <c r="H93" s="236"/>
      <c r="I93" s="77"/>
    </row>
    <row r="94" spans="2:9" ht="20.25" customHeight="1">
      <c r="B94" s="237"/>
      <c r="C94" s="238"/>
      <c r="D94" s="236"/>
      <c r="E94" s="236"/>
      <c r="F94" s="236"/>
      <c r="G94" s="236"/>
      <c r="H94" s="236"/>
      <c r="I94" s="77"/>
    </row>
    <row r="95" spans="2:9" ht="20.25" customHeight="1">
      <c r="B95" s="239"/>
      <c r="C95" s="240"/>
      <c r="D95" s="241"/>
      <c r="E95" s="242"/>
      <c r="F95" s="243"/>
      <c r="G95" s="239"/>
      <c r="H95" s="244"/>
      <c r="I95" s="245"/>
    </row>
    <row r="96" spans="2:9" ht="21" customHeight="1">
      <c r="B96" s="246"/>
      <c r="C96" s="247"/>
      <c r="D96" s="242"/>
      <c r="E96" s="242"/>
      <c r="F96" s="248"/>
      <c r="G96" s="239"/>
      <c r="H96" s="249"/>
      <c r="I96" s="250"/>
    </row>
    <row r="97" spans="2:9" ht="21" customHeight="1">
      <c r="B97" s="251"/>
      <c r="C97" s="252"/>
      <c r="D97" s="239"/>
      <c r="E97" s="242"/>
      <c r="F97" s="253"/>
      <c r="G97" s="239"/>
      <c r="H97" s="249"/>
      <c r="I97" s="254"/>
    </row>
    <row r="98" spans="2:9" ht="21" customHeight="1">
      <c r="B98" s="255"/>
      <c r="C98" s="256"/>
      <c r="D98" s="242"/>
      <c r="E98" s="257"/>
      <c r="F98" s="258"/>
      <c r="G98" s="239"/>
      <c r="H98" s="242"/>
      <c r="I98" s="254"/>
    </row>
    <row r="99" spans="2:9" ht="20.25" customHeight="1">
      <c r="B99" s="250"/>
      <c r="C99" s="250"/>
      <c r="D99" s="250"/>
      <c r="E99" s="250"/>
      <c r="F99" s="259"/>
      <c r="G99" s="250"/>
      <c r="H99" s="250"/>
      <c r="I99" s="250"/>
    </row>
  </sheetData>
  <mergeCells count="25">
    <mergeCell ref="G77:H77"/>
    <mergeCell ref="B5:I5"/>
    <mergeCell ref="E15:F15"/>
    <mergeCell ref="C15:D15"/>
    <mergeCell ref="E47:E49"/>
    <mergeCell ref="F47:F49"/>
    <mergeCell ref="E50:E52"/>
    <mergeCell ref="F50:F52"/>
    <mergeCell ref="E74:E76"/>
    <mergeCell ref="E62:E64"/>
    <mergeCell ref="F65:F67"/>
    <mergeCell ref="E59:E61"/>
    <mergeCell ref="F59:F61"/>
    <mergeCell ref="E68:E70"/>
    <mergeCell ref="F68:F70"/>
    <mergeCell ref="F74:F76"/>
    <mergeCell ref="E71:E73"/>
    <mergeCell ref="F71:F73"/>
    <mergeCell ref="F62:F64"/>
    <mergeCell ref="E65:E67"/>
    <mergeCell ref="H3:I3"/>
    <mergeCell ref="E53:E55"/>
    <mergeCell ref="F53:F55"/>
    <mergeCell ref="E56:E58"/>
    <mergeCell ref="F56:F58"/>
  </mergeCells>
  <phoneticPr fontId="6"/>
  <dataValidations count="1">
    <dataValidation imeMode="halfAlpha" allowBlank="1" showInputMessage="1" showErrorMessage="1" sqref="BF3:BH3"/>
  </dataValidations>
  <pageMargins left="0.57999999999999996" right="0.31496062992125984" top="0.55118110236220474" bottom="0.59055118110236227" header="0.47244094488188981" footer="0.23"/>
  <pageSetup paperSize="9" scale="91" orientation="portrait" horizontalDpi="360" verticalDpi="36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L131"/>
  <sheetViews>
    <sheetView showGridLines="0" showZeros="0" zoomScaleNormal="100" workbookViewId="0">
      <pane ySplit="3" topLeftCell="A4" activePane="bottomLeft" state="frozen"/>
      <selection activeCell="BU100" sqref="BU100"/>
      <selection pane="bottomLeft" activeCell="A4" sqref="A4"/>
    </sheetView>
  </sheetViews>
  <sheetFormatPr defaultColWidth="0" defaultRowHeight="13.5"/>
  <cols>
    <col min="1" max="2" width="2.625" style="297" customWidth="1"/>
    <col min="3" max="3" width="2.375" style="297" customWidth="1"/>
    <col min="4" max="4" width="8" style="297" customWidth="1"/>
    <col min="5" max="5" width="10.125" style="297" customWidth="1"/>
    <col min="6" max="6" width="14.125" style="297" customWidth="1"/>
    <col min="7" max="7" width="3.625" style="297" customWidth="1"/>
    <col min="8" max="8" width="12.625" style="297" customWidth="1"/>
    <col min="9" max="9" width="3.625" style="297" customWidth="1"/>
    <col min="10" max="10" width="12.625" style="297" customWidth="1"/>
    <col min="11" max="11" width="3.125" style="297" customWidth="1"/>
    <col min="12" max="12" width="14.125" style="297" customWidth="1"/>
    <col min="13" max="13" width="2.625" style="297" customWidth="1"/>
    <col min="14" max="14" width="7" style="297" customWidth="1"/>
    <col min="15" max="15" width="9" style="297" customWidth="1"/>
    <col min="16" max="16" width="33.625" style="297" customWidth="1"/>
    <col min="17" max="246" width="9" style="297" customWidth="1"/>
    <col min="247" max="16384" width="9" style="297" hidden="1"/>
  </cols>
  <sheetData>
    <row r="1" spans="1:60" s="3" customFormat="1" ht="13.5" customHeight="1">
      <c r="A1" s="1"/>
      <c r="B1" s="1"/>
      <c r="C1" s="1"/>
      <c r="D1" s="1"/>
      <c r="E1" s="1"/>
      <c r="F1" s="1"/>
      <c r="G1" s="1"/>
      <c r="H1" s="1"/>
      <c r="I1" s="1"/>
      <c r="J1" s="1"/>
      <c r="K1" s="1"/>
      <c r="L1" s="1"/>
      <c r="M1" s="1"/>
      <c r="N1" s="1"/>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60" s="3" customFormat="1" ht="13.5" customHeight="1">
      <c r="A2" s="1"/>
      <c r="B2" s="1"/>
      <c r="C2" s="1"/>
      <c r="D2" s="1"/>
      <c r="E2" s="1"/>
      <c r="F2" s="1"/>
      <c r="G2" s="1"/>
      <c r="H2" s="1"/>
      <c r="I2" s="1"/>
      <c r="J2" s="1"/>
      <c r="K2" s="1"/>
      <c r="L2" s="1"/>
      <c r="M2" s="1"/>
      <c r="N2" s="1"/>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60" s="3" customFormat="1" ht="13.5" customHeight="1">
      <c r="A3" s="1"/>
      <c r="B3" s="1"/>
      <c r="C3" s="1"/>
      <c r="D3" s="1"/>
      <c r="E3" s="1"/>
      <c r="F3" s="1"/>
      <c r="G3" s="1"/>
      <c r="H3" s="1"/>
      <c r="I3" s="1"/>
      <c r="J3" s="1"/>
      <c r="K3" s="1"/>
      <c r="L3" s="1477">
        <f>★マスタシート!$CV$26</f>
        <v>2.48</v>
      </c>
      <c r="M3" s="1477"/>
      <c r="N3" s="1"/>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F3" s="4">
        <v>5</v>
      </c>
      <c r="BG3" s="4">
        <v>6</v>
      </c>
      <c r="BH3" s="4">
        <v>7</v>
      </c>
    </row>
    <row r="4" spans="1:60" s="3" customFormat="1" ht="7.5" customHeight="1">
      <c r="A4" s="1"/>
      <c r="B4" s="5"/>
      <c r="C4" s="5"/>
      <c r="D4" s="5"/>
      <c r="E4" s="5"/>
      <c r="F4" s="5"/>
      <c r="G4" s="5"/>
      <c r="H4" s="5"/>
      <c r="I4" s="5"/>
      <c r="J4" s="5"/>
      <c r="K4" s="5"/>
      <c r="L4" s="6"/>
      <c r="M4" s="6"/>
      <c r="N4" s="1"/>
      <c r="O4" s="6"/>
      <c r="P4" s="6"/>
      <c r="Q4" s="6"/>
      <c r="R4" s="6"/>
      <c r="S4" s="6"/>
      <c r="T4" s="6"/>
      <c r="U4" s="6"/>
      <c r="V4" s="6"/>
      <c r="W4" s="6"/>
      <c r="X4" s="6"/>
      <c r="Y4" s="6"/>
      <c r="Z4" s="6"/>
      <c r="AA4" s="6"/>
      <c r="AB4" s="6"/>
      <c r="AC4" s="6"/>
      <c r="AD4" s="6"/>
      <c r="AE4" s="6"/>
      <c r="AF4" s="6"/>
      <c r="AG4" s="6"/>
      <c r="AH4" s="6"/>
      <c r="AI4" s="6"/>
      <c r="AJ4" s="6"/>
      <c r="AK4" s="6"/>
      <c r="AL4" s="6"/>
      <c r="AM4" s="6"/>
      <c r="AN4" s="6"/>
      <c r="AO4" s="6"/>
      <c r="AP4" s="7"/>
      <c r="AQ4" s="7"/>
      <c r="AR4" s="7"/>
      <c r="AS4" s="7"/>
      <c r="AT4" s="7"/>
      <c r="AU4" s="7"/>
      <c r="AV4" s="7"/>
      <c r="AW4" s="7"/>
      <c r="AX4" s="7"/>
      <c r="AY4" s="7"/>
      <c r="AZ4" s="2"/>
      <c r="BA4" s="2"/>
    </row>
    <row r="5" spans="1:60" ht="27" customHeight="1">
      <c r="A5" s="8"/>
      <c r="B5" s="1809" t="s">
        <v>528</v>
      </c>
      <c r="C5" s="1809"/>
      <c r="D5" s="1809"/>
      <c r="E5" s="1809"/>
      <c r="F5" s="1809"/>
      <c r="G5" s="1809"/>
      <c r="H5" s="1809"/>
      <c r="I5" s="1809"/>
      <c r="J5" s="1809"/>
      <c r="K5" s="1809"/>
      <c r="L5" s="1809"/>
      <c r="M5" s="1809"/>
      <c r="N5" s="8"/>
    </row>
    <row r="6" spans="1:60" ht="19.5" customHeight="1">
      <c r="A6" s="8"/>
      <c r="F6" s="298"/>
      <c r="L6" s="299"/>
      <c r="M6" s="300"/>
      <c r="N6" s="8"/>
    </row>
    <row r="7" spans="1:60" ht="15.75" customHeight="1">
      <c r="A7" s="8"/>
      <c r="C7" s="301" t="str">
        <f>TEXT(IF(★マスタシート!H6="","                    ",★マスタシート!H6),"@ 御中")</f>
        <v>日本基督教団名古屋中央教会 御中</v>
      </c>
      <c r="D7" s="302"/>
      <c r="E7" s="303"/>
      <c r="F7" s="301"/>
      <c r="G7" s="301"/>
      <c r="H7" s="303"/>
      <c r="J7" s="304"/>
      <c r="N7" s="8"/>
    </row>
    <row r="8" spans="1:60" ht="18" customHeight="1" thickBot="1">
      <c r="A8" s="8"/>
      <c r="F8" s="305"/>
      <c r="G8" s="305"/>
      <c r="H8" s="303"/>
      <c r="N8" s="8"/>
    </row>
    <row r="9" spans="1:60" ht="20.25" customHeight="1" thickBot="1">
      <c r="A9" s="8"/>
      <c r="C9" s="298" t="s">
        <v>392</v>
      </c>
      <c r="D9" s="298"/>
      <c r="E9" s="298"/>
      <c r="F9" s="306">
        <v>919300</v>
      </c>
      <c r="G9" s="307"/>
      <c r="H9" s="308" t="s">
        <v>393</v>
      </c>
      <c r="I9" s="308"/>
      <c r="J9" s="308"/>
      <c r="K9" s="307"/>
      <c r="L9" s="306">
        <v>749640</v>
      </c>
      <c r="M9" s="309"/>
      <c r="N9" s="8"/>
      <c r="O9" s="431"/>
      <c r="P9" s="432"/>
      <c r="Q9" s="433"/>
    </row>
    <row r="10" spans="1:60" ht="5.25" customHeight="1" thickBot="1">
      <c r="A10" s="8"/>
      <c r="C10" s="310"/>
      <c r="D10" s="310"/>
      <c r="E10" s="298"/>
      <c r="F10" s="311"/>
      <c r="G10" s="307"/>
      <c r="H10" s="308"/>
      <c r="I10" s="308"/>
      <c r="J10" s="308"/>
      <c r="K10" s="307"/>
      <c r="L10" s="312"/>
      <c r="M10" s="313"/>
      <c r="N10" s="8"/>
    </row>
    <row r="11" spans="1:60" ht="20.25" customHeight="1" thickBot="1">
      <c r="A11" s="8"/>
      <c r="C11" s="314" t="s">
        <v>529</v>
      </c>
      <c r="D11" s="298"/>
      <c r="E11" s="298"/>
      <c r="F11" s="306">
        <v>474640</v>
      </c>
      <c r="G11" s="307"/>
      <c r="H11" s="308"/>
      <c r="I11" s="308"/>
      <c r="J11" s="308"/>
      <c r="K11" s="307"/>
      <c r="L11" s="308"/>
      <c r="M11" s="309"/>
      <c r="N11" s="8"/>
      <c r="O11" s="431"/>
      <c r="P11" s="434"/>
      <c r="Q11" s="433"/>
    </row>
    <row r="12" spans="1:60" ht="5.25" customHeight="1" thickBot="1">
      <c r="A12" s="8"/>
      <c r="C12" s="298"/>
      <c r="D12" s="298"/>
      <c r="E12" s="298"/>
      <c r="F12" s="312"/>
      <c r="G12" s="307"/>
      <c r="H12" s="308"/>
      <c r="I12" s="308"/>
      <c r="J12" s="308"/>
      <c r="K12" s="307"/>
      <c r="L12" s="312"/>
      <c r="M12" s="313"/>
      <c r="N12" s="8"/>
    </row>
    <row r="13" spans="1:60" ht="20.25" customHeight="1" thickBot="1">
      <c r="A13" s="8"/>
      <c r="C13" s="298" t="s">
        <v>394</v>
      </c>
      <c r="D13" s="298"/>
      <c r="E13" s="298"/>
      <c r="F13" s="315">
        <v>0.36680000000000001</v>
      </c>
      <c r="G13" s="307"/>
      <c r="H13" s="308" t="s">
        <v>395</v>
      </c>
      <c r="I13" s="308"/>
      <c r="J13" s="308"/>
      <c r="K13" s="307"/>
      <c r="L13" s="316">
        <v>275000</v>
      </c>
      <c r="M13" s="309"/>
      <c r="N13" s="8"/>
      <c r="O13" s="431"/>
      <c r="Q13" s="435"/>
    </row>
    <row r="14" spans="1:60" ht="9" customHeight="1" thickBot="1">
      <c r="A14" s="8"/>
      <c r="E14" s="317"/>
      <c r="F14" s="298"/>
      <c r="G14" s="298"/>
      <c r="H14" s="309"/>
      <c r="I14" s="298"/>
      <c r="L14" s="309"/>
      <c r="M14" s="309"/>
      <c r="N14" s="8"/>
    </row>
    <row r="15" spans="1:60" ht="25.5" customHeight="1" thickBot="1">
      <c r="A15" s="8"/>
      <c r="C15" s="303"/>
      <c r="D15" s="546" t="s">
        <v>530</v>
      </c>
      <c r="E15" s="547" t="s">
        <v>396</v>
      </c>
      <c r="F15" s="548" t="s">
        <v>397</v>
      </c>
      <c r="G15" s="549"/>
      <c r="H15" s="548" t="s">
        <v>398</v>
      </c>
      <c r="I15" s="550"/>
      <c r="J15" s="548" t="s">
        <v>399</v>
      </c>
      <c r="K15" s="550"/>
      <c r="L15" s="318" t="s">
        <v>400</v>
      </c>
      <c r="M15" s="319"/>
      <c r="N15" s="8"/>
      <c r="O15" s="431"/>
      <c r="P15" s="436"/>
      <c r="Q15" s="433"/>
    </row>
    <row r="16" spans="1:60" ht="6.75" customHeight="1">
      <c r="A16" s="8"/>
      <c r="C16" s="320"/>
      <c r="D16" s="551">
        <v>18.45</v>
      </c>
      <c r="E16" s="552"/>
      <c r="F16" s="553"/>
      <c r="G16" s="554"/>
      <c r="H16" s="553"/>
      <c r="I16" s="554"/>
      <c r="J16" s="553"/>
      <c r="K16" s="554"/>
      <c r="L16" s="321"/>
      <c r="N16" s="8"/>
    </row>
    <row r="17" spans="1:17" ht="15" customHeight="1">
      <c r="A17" s="8"/>
      <c r="C17" s="322"/>
      <c r="D17" s="323" t="str">
        <f>IF(AND(0&lt;=$D$16,$D$16&lt;1),"ＯＦＦ","")</f>
        <v/>
      </c>
      <c r="E17" s="324" t="s">
        <v>401</v>
      </c>
      <c r="F17" s="437"/>
      <c r="G17" s="325"/>
      <c r="H17" s="326">
        <f t="shared" ref="H17:H27" si="0">$F$9-F17</f>
        <v>919300</v>
      </c>
      <c r="I17" s="327"/>
      <c r="J17" s="328">
        <f t="shared" ref="J17:J27" si="1">$F$9-(F17+$F$11)</f>
        <v>444660</v>
      </c>
      <c r="K17" s="329"/>
      <c r="L17" s="330">
        <f>IF($F$9="","",IF((($F$9-(F17+$F$11))/H17) &gt; 0,ROUNDDOWN(($F$9-(F17+$F$11))/H17,4),-ROUNDUP(-($F$9-(F17+$F$11))/H17,4)))</f>
        <v>0.48359999999999997</v>
      </c>
      <c r="M17" s="331"/>
      <c r="N17" s="8"/>
      <c r="P17" s="438"/>
    </row>
    <row r="18" spans="1:17" ht="15" customHeight="1">
      <c r="A18" s="8"/>
      <c r="C18" s="322"/>
      <c r="D18" s="323" t="str">
        <f>IF(AND(1&lt;=$D$16,$D$16&lt;2),"ＯＦＦ","")</f>
        <v/>
      </c>
      <c r="E18" s="324" t="s">
        <v>402</v>
      </c>
      <c r="F18" s="555">
        <f>ROUNDDOWN($F$9*0.01,0)</f>
        <v>9193</v>
      </c>
      <c r="G18" s="325"/>
      <c r="H18" s="326">
        <f t="shared" si="0"/>
        <v>910107</v>
      </c>
      <c r="I18" s="327"/>
      <c r="J18" s="328">
        <f>$F$9-(F18+$F$11)</f>
        <v>435467</v>
      </c>
      <c r="K18" s="329"/>
      <c r="L18" s="330">
        <f t="shared" ref="L18:L71" si="2">IF($F$9="","",IF((($F$9-(F18+$F$11))/H18) &gt; 0,ROUNDDOWN(($F$9-(F18+$F$11))/H18,4),-ROUNDUP(-($F$9-(F18+$F$11))/H18,4)))</f>
        <v>0.47839999999999999</v>
      </c>
      <c r="M18" s="331"/>
      <c r="N18" s="8"/>
    </row>
    <row r="19" spans="1:17" ht="15" customHeight="1">
      <c r="A19" s="8"/>
      <c r="C19" s="322"/>
      <c r="D19" s="323" t="str">
        <f>IF(AND(2&lt;=$D$16,$D$16&lt;3),"ＯＦＦ","")</f>
        <v/>
      </c>
      <c r="E19" s="324" t="s">
        <v>403</v>
      </c>
      <c r="F19" s="555">
        <f>ROUNDDOWN($F$9*0.02,0)</f>
        <v>18386</v>
      </c>
      <c r="G19" s="325"/>
      <c r="H19" s="326">
        <f t="shared" si="0"/>
        <v>900914</v>
      </c>
      <c r="I19" s="327"/>
      <c r="J19" s="328">
        <f t="shared" si="1"/>
        <v>426274</v>
      </c>
      <c r="K19" s="329"/>
      <c r="L19" s="330">
        <f t="shared" si="2"/>
        <v>0.47310000000000002</v>
      </c>
      <c r="M19" s="331"/>
      <c r="N19" s="8"/>
      <c r="P19" s="438"/>
    </row>
    <row r="20" spans="1:17" ht="15" customHeight="1">
      <c r="A20" s="8"/>
      <c r="C20" s="322"/>
      <c r="D20" s="323" t="str">
        <f>IF(AND(3&lt;=$D$16,$D$16&lt;4),"ＯＦＦ","")</f>
        <v/>
      </c>
      <c r="E20" s="324" t="s">
        <v>404</v>
      </c>
      <c r="F20" s="555">
        <f>ROUNDDOWN($F$9*0.03,0)</f>
        <v>27579</v>
      </c>
      <c r="G20" s="325"/>
      <c r="H20" s="326">
        <f t="shared" si="0"/>
        <v>891721</v>
      </c>
      <c r="I20" s="327"/>
      <c r="J20" s="328">
        <f t="shared" si="1"/>
        <v>417081</v>
      </c>
      <c r="K20" s="329"/>
      <c r="L20" s="330">
        <f t="shared" si="2"/>
        <v>0.4677</v>
      </c>
      <c r="M20" s="331"/>
      <c r="N20" s="8"/>
    </row>
    <row r="21" spans="1:17" ht="15" customHeight="1">
      <c r="A21" s="8"/>
      <c r="C21" s="322"/>
      <c r="D21" s="323" t="str">
        <f>IF(AND(4&lt;=$D$16,$D$16&lt;5),"ＯＦＦ","")</f>
        <v/>
      </c>
      <c r="E21" s="324" t="s">
        <v>405</v>
      </c>
      <c r="F21" s="555">
        <f>ROUNDDOWN($F$9*0.04,0)</f>
        <v>36772</v>
      </c>
      <c r="G21" s="325"/>
      <c r="H21" s="326">
        <f t="shared" si="0"/>
        <v>882528</v>
      </c>
      <c r="I21" s="327"/>
      <c r="J21" s="328">
        <f t="shared" si="1"/>
        <v>407888</v>
      </c>
      <c r="K21" s="329"/>
      <c r="L21" s="330">
        <f t="shared" si="2"/>
        <v>0.46210000000000001</v>
      </c>
      <c r="M21" s="331"/>
      <c r="N21" s="8"/>
      <c r="P21" s="438"/>
      <c r="Q21" s="433"/>
    </row>
    <row r="22" spans="1:17" ht="15" customHeight="1">
      <c r="A22" s="8"/>
      <c r="C22" s="322"/>
      <c r="D22" s="323" t="str">
        <f>IF(AND(5&lt;=$D$16,$D$16&lt;6),"ＯＦＦ","")</f>
        <v/>
      </c>
      <c r="E22" s="324" t="s">
        <v>406</v>
      </c>
      <c r="F22" s="555">
        <f>ROUNDDOWN($F$9*0.05,0)</f>
        <v>45965</v>
      </c>
      <c r="G22" s="325"/>
      <c r="H22" s="326">
        <f t="shared" si="0"/>
        <v>873335</v>
      </c>
      <c r="I22" s="327"/>
      <c r="J22" s="328">
        <f t="shared" si="1"/>
        <v>398695</v>
      </c>
      <c r="K22" s="329"/>
      <c r="L22" s="330">
        <f t="shared" si="2"/>
        <v>0.45650000000000002</v>
      </c>
      <c r="M22" s="331"/>
      <c r="N22" s="8"/>
      <c r="P22" s="438"/>
    </row>
    <row r="23" spans="1:17" ht="15" customHeight="1">
      <c r="A23" s="8"/>
      <c r="C23" s="322"/>
      <c r="D23" s="323" t="str">
        <f>IF(AND(6&lt;=$D$16,$D$16&lt;7),"ＯＦＦ","")</f>
        <v/>
      </c>
      <c r="E23" s="324" t="s">
        <v>407</v>
      </c>
      <c r="F23" s="555">
        <f>ROUNDDOWN($F$9*0.06,0)</f>
        <v>55158</v>
      </c>
      <c r="G23" s="325"/>
      <c r="H23" s="326">
        <f t="shared" si="0"/>
        <v>864142</v>
      </c>
      <c r="I23" s="327"/>
      <c r="J23" s="328">
        <f t="shared" si="1"/>
        <v>389502</v>
      </c>
      <c r="K23" s="329"/>
      <c r="L23" s="330">
        <f t="shared" si="2"/>
        <v>0.45069999999999999</v>
      </c>
      <c r="M23" s="331"/>
      <c r="N23" s="8"/>
      <c r="Q23" s="433"/>
    </row>
    <row r="24" spans="1:17" ht="15" customHeight="1">
      <c r="A24" s="8"/>
      <c r="C24" s="322"/>
      <c r="D24" s="323" t="str">
        <f>IF(AND(7&lt;=$D$16,$D$16&lt;8),"ＯＦＦ","")</f>
        <v/>
      </c>
      <c r="E24" s="324" t="s">
        <v>408</v>
      </c>
      <c r="F24" s="555">
        <f>ROUNDDOWN($F$9*0.07,0)</f>
        <v>64351</v>
      </c>
      <c r="G24" s="325"/>
      <c r="H24" s="326">
        <f t="shared" si="0"/>
        <v>854949</v>
      </c>
      <c r="I24" s="327"/>
      <c r="J24" s="328">
        <f t="shared" si="1"/>
        <v>380309</v>
      </c>
      <c r="K24" s="329"/>
      <c r="L24" s="330">
        <f t="shared" si="2"/>
        <v>0.44479999999999997</v>
      </c>
      <c r="M24" s="331"/>
      <c r="N24" s="8"/>
      <c r="P24" s="432"/>
    </row>
    <row r="25" spans="1:17" ht="15" customHeight="1">
      <c r="A25" s="8"/>
      <c r="C25" s="322"/>
      <c r="D25" s="323" t="str">
        <f>IF(AND(8&lt;=$D$16,$D$16&lt;9),"ＯＦＦ","")</f>
        <v/>
      </c>
      <c r="E25" s="324" t="s">
        <v>409</v>
      </c>
      <c r="F25" s="555">
        <f>ROUNDDOWN($F$9*0.08,0)</f>
        <v>73544</v>
      </c>
      <c r="G25" s="325"/>
      <c r="H25" s="326">
        <f t="shared" si="0"/>
        <v>845756</v>
      </c>
      <c r="I25" s="327"/>
      <c r="J25" s="328">
        <f t="shared" si="1"/>
        <v>371116</v>
      </c>
      <c r="K25" s="329"/>
      <c r="L25" s="330">
        <f t="shared" si="2"/>
        <v>0.43869999999999998</v>
      </c>
      <c r="M25" s="331"/>
      <c r="N25" s="8"/>
      <c r="P25" s="439"/>
      <c r="Q25" s="435"/>
    </row>
    <row r="26" spans="1:17" ht="15" customHeight="1">
      <c r="A26" s="8"/>
      <c r="C26" s="322"/>
      <c r="D26" s="323" t="str">
        <f>IF(AND(9&lt;=$D$16,$D$16&lt;10),"ＯＦＦ","")</f>
        <v/>
      </c>
      <c r="E26" s="324" t="s">
        <v>410</v>
      </c>
      <c r="F26" s="555">
        <f>ROUNDDOWN($F$9*0.09,0)</f>
        <v>82737</v>
      </c>
      <c r="G26" s="325"/>
      <c r="H26" s="326">
        <f t="shared" si="0"/>
        <v>836563</v>
      </c>
      <c r="I26" s="327"/>
      <c r="J26" s="328">
        <f t="shared" si="1"/>
        <v>361923</v>
      </c>
      <c r="K26" s="329"/>
      <c r="L26" s="330">
        <f t="shared" si="2"/>
        <v>0.43259999999999998</v>
      </c>
      <c r="M26" s="331"/>
      <c r="N26" s="8"/>
      <c r="P26" s="438"/>
    </row>
    <row r="27" spans="1:17" ht="15" customHeight="1">
      <c r="A27" s="8"/>
      <c r="C27" s="322"/>
      <c r="D27" s="323" t="str">
        <f>IF(AND(10&lt;=$D$16,$D$16&lt;11),"ＯＦＦ","")</f>
        <v/>
      </c>
      <c r="E27" s="324" t="s">
        <v>411</v>
      </c>
      <c r="F27" s="555">
        <f>ROUNDDOWN($F$9*0.1,0)</f>
        <v>91930</v>
      </c>
      <c r="G27" s="325"/>
      <c r="H27" s="326">
        <f t="shared" si="0"/>
        <v>827370</v>
      </c>
      <c r="I27" s="327"/>
      <c r="J27" s="328">
        <f t="shared" si="1"/>
        <v>352730</v>
      </c>
      <c r="K27" s="329"/>
      <c r="L27" s="330">
        <f t="shared" si="2"/>
        <v>0.42630000000000001</v>
      </c>
      <c r="M27" s="331"/>
      <c r="N27" s="8"/>
      <c r="P27" s="434"/>
    </row>
    <row r="28" spans="1:17" ht="7.5" customHeight="1">
      <c r="A28" s="8"/>
      <c r="C28" s="322"/>
      <c r="D28" s="323"/>
      <c r="E28" s="334"/>
      <c r="F28" s="332"/>
      <c r="G28" s="325"/>
      <c r="H28" s="326"/>
      <c r="I28" s="327"/>
      <c r="J28" s="328"/>
      <c r="K28" s="329"/>
      <c r="L28" s="330"/>
      <c r="M28" s="331"/>
      <c r="N28" s="8"/>
    </row>
    <row r="29" spans="1:17" ht="15" customHeight="1">
      <c r="A29" s="8"/>
      <c r="C29" s="322"/>
      <c r="D29" s="323" t="str">
        <f>IF(AND(11&lt;=$D$16,$D$16&lt;12),"ＯＦＦ","")</f>
        <v/>
      </c>
      <c r="E29" s="324" t="s">
        <v>412</v>
      </c>
      <c r="F29" s="555">
        <f>ROUNDDOWN($F$9*0.11,0)</f>
        <v>101123</v>
      </c>
      <c r="G29" s="325"/>
      <c r="H29" s="326">
        <f t="shared" ref="H29:H38" si="3">$F$9-F29</f>
        <v>818177</v>
      </c>
      <c r="I29" s="327"/>
      <c r="J29" s="328">
        <f t="shared" ref="J29:J38" si="4">$F$9-(F29+$F$11)</f>
        <v>343537</v>
      </c>
      <c r="K29" s="329"/>
      <c r="L29" s="330">
        <f t="shared" si="2"/>
        <v>0.41980000000000001</v>
      </c>
      <c r="M29" s="331"/>
      <c r="N29" s="8"/>
    </row>
    <row r="30" spans="1:17" ht="15" customHeight="1">
      <c r="A30" s="8"/>
      <c r="C30" s="322"/>
      <c r="D30" s="323" t="str">
        <f>IF(AND(12&lt;=$D$16,$D$16&lt;13),"ＯＦＦ","")</f>
        <v/>
      </c>
      <c r="E30" s="324" t="s">
        <v>413</v>
      </c>
      <c r="F30" s="555">
        <f>ROUNDDOWN($F$9*0.12,0)</f>
        <v>110316</v>
      </c>
      <c r="G30" s="325"/>
      <c r="H30" s="326">
        <f t="shared" si="3"/>
        <v>808984</v>
      </c>
      <c r="I30" s="327"/>
      <c r="J30" s="328">
        <f t="shared" si="4"/>
        <v>334344</v>
      </c>
      <c r="K30" s="329"/>
      <c r="L30" s="330">
        <f t="shared" si="2"/>
        <v>0.41320000000000001</v>
      </c>
      <c r="M30" s="331"/>
      <c r="N30" s="8"/>
    </row>
    <row r="31" spans="1:17" ht="15" customHeight="1">
      <c r="A31" s="8"/>
      <c r="C31" s="322"/>
      <c r="D31" s="323" t="str">
        <f>IF(AND(13&lt;=$D$16,$D$16&lt;14),"ＯＦＦ","")</f>
        <v/>
      </c>
      <c r="E31" s="324" t="s">
        <v>414</v>
      </c>
      <c r="F31" s="555">
        <f>ROUNDDOWN($F$9*0.13,0)</f>
        <v>119509</v>
      </c>
      <c r="G31" s="325"/>
      <c r="H31" s="326">
        <f t="shared" si="3"/>
        <v>799791</v>
      </c>
      <c r="I31" s="327"/>
      <c r="J31" s="328">
        <f t="shared" si="4"/>
        <v>325151</v>
      </c>
      <c r="K31" s="329"/>
      <c r="L31" s="330">
        <f t="shared" si="2"/>
        <v>0.40649999999999997</v>
      </c>
      <c r="M31" s="331"/>
      <c r="N31" s="8"/>
    </row>
    <row r="32" spans="1:17" ht="15" customHeight="1">
      <c r="A32" s="8"/>
      <c r="C32" s="322"/>
      <c r="D32" s="323" t="str">
        <f>IF(AND(14&lt;=$D$16,$D$16&lt;15),"ＯＦＦ","")</f>
        <v/>
      </c>
      <c r="E32" s="324" t="s">
        <v>415</v>
      </c>
      <c r="F32" s="555">
        <f>ROUNDDOWN($F$9*0.14,0)</f>
        <v>128702</v>
      </c>
      <c r="G32" s="325"/>
      <c r="H32" s="326">
        <f t="shared" si="3"/>
        <v>790598</v>
      </c>
      <c r="I32" s="327"/>
      <c r="J32" s="328">
        <f t="shared" si="4"/>
        <v>315958</v>
      </c>
      <c r="K32" s="329"/>
      <c r="L32" s="330">
        <f t="shared" si="2"/>
        <v>0.39960000000000001</v>
      </c>
      <c r="M32" s="331"/>
      <c r="N32" s="8"/>
    </row>
    <row r="33" spans="1:14" ht="15" customHeight="1">
      <c r="A33" s="8"/>
      <c r="C33" s="322"/>
      <c r="D33" s="323" t="str">
        <f>IF(AND(15&lt;=$D$16,$D$16&lt;16),"ＯＦＦ","")</f>
        <v/>
      </c>
      <c r="E33" s="324" t="s">
        <v>416</v>
      </c>
      <c r="F33" s="555">
        <f>ROUNDDOWN($F$9*0.15,0)</f>
        <v>137895</v>
      </c>
      <c r="G33" s="325"/>
      <c r="H33" s="326">
        <f t="shared" si="3"/>
        <v>781405</v>
      </c>
      <c r="I33" s="327"/>
      <c r="J33" s="328">
        <f t="shared" si="4"/>
        <v>306765</v>
      </c>
      <c r="K33" s="329"/>
      <c r="L33" s="330">
        <f t="shared" si="2"/>
        <v>0.39250000000000002</v>
      </c>
      <c r="M33" s="331"/>
      <c r="N33" s="8"/>
    </row>
    <row r="34" spans="1:14" ht="15" customHeight="1">
      <c r="A34" s="8"/>
      <c r="C34" s="322"/>
      <c r="D34" s="323" t="str">
        <f>IF(AND(16&lt;=$D$16,$D$16&lt;17),"ＯＦＦ","")</f>
        <v/>
      </c>
      <c r="E34" s="324" t="s">
        <v>417</v>
      </c>
      <c r="F34" s="555">
        <f>ROUNDDOWN($F$9*0.16,0)</f>
        <v>147088</v>
      </c>
      <c r="G34" s="325"/>
      <c r="H34" s="326">
        <f t="shared" si="3"/>
        <v>772212</v>
      </c>
      <c r="I34" s="327"/>
      <c r="J34" s="328">
        <f t="shared" si="4"/>
        <v>297572</v>
      </c>
      <c r="K34" s="329"/>
      <c r="L34" s="330">
        <f t="shared" si="2"/>
        <v>0.38529999999999998</v>
      </c>
      <c r="M34" s="331"/>
      <c r="N34" s="8"/>
    </row>
    <row r="35" spans="1:14" ht="15" customHeight="1">
      <c r="A35" s="8"/>
      <c r="C35" s="322"/>
      <c r="D35" s="323" t="str">
        <f>IF(AND(17&lt;=$D$16,$D$16&lt;18),"ＯＦＦ","")</f>
        <v/>
      </c>
      <c r="E35" s="324" t="s">
        <v>418</v>
      </c>
      <c r="F35" s="555">
        <f>ROUNDDOWN($F$9*0.17,0)</f>
        <v>156281</v>
      </c>
      <c r="G35" s="325"/>
      <c r="H35" s="326">
        <f t="shared" si="3"/>
        <v>763019</v>
      </c>
      <c r="I35" s="327"/>
      <c r="J35" s="328">
        <f t="shared" si="4"/>
        <v>288379</v>
      </c>
      <c r="K35" s="329"/>
      <c r="L35" s="330">
        <f t="shared" si="2"/>
        <v>0.37790000000000001</v>
      </c>
      <c r="M35" s="331"/>
      <c r="N35" s="8"/>
    </row>
    <row r="36" spans="1:14" ht="15" customHeight="1">
      <c r="A36" s="8"/>
      <c r="C36" s="322"/>
      <c r="D36" s="323" t="str">
        <f>IF(AND(18&lt;=$D$16,$D$16&lt;19),"ＯＦＦ","")</f>
        <v>ＯＦＦ</v>
      </c>
      <c r="E36" s="324" t="s">
        <v>419</v>
      </c>
      <c r="F36" s="555">
        <f>ROUNDDOWN($F$9*0.18,0)</f>
        <v>165474</v>
      </c>
      <c r="G36" s="325"/>
      <c r="H36" s="326">
        <f t="shared" si="3"/>
        <v>753826</v>
      </c>
      <c r="I36" s="327"/>
      <c r="J36" s="328">
        <f t="shared" si="4"/>
        <v>279186</v>
      </c>
      <c r="K36" s="329"/>
      <c r="L36" s="330">
        <f t="shared" si="2"/>
        <v>0.37030000000000002</v>
      </c>
      <c r="M36" s="331"/>
      <c r="N36" s="8"/>
    </row>
    <row r="37" spans="1:14" ht="15" customHeight="1">
      <c r="A37" s="8"/>
      <c r="C37" s="322"/>
      <c r="D37" s="323" t="str">
        <f>IF(AND(19&lt;=$D$16,$D$16&lt;20),"ＯＦＦ","")</f>
        <v/>
      </c>
      <c r="E37" s="324" t="s">
        <v>420</v>
      </c>
      <c r="F37" s="555">
        <f>ROUNDDOWN($F$9*0.19,0)</f>
        <v>174667</v>
      </c>
      <c r="G37" s="325"/>
      <c r="H37" s="326">
        <f t="shared" si="3"/>
        <v>744633</v>
      </c>
      <c r="I37" s="327"/>
      <c r="J37" s="328">
        <f t="shared" si="4"/>
        <v>269993</v>
      </c>
      <c r="K37" s="329"/>
      <c r="L37" s="330">
        <f t="shared" si="2"/>
        <v>0.36249999999999999</v>
      </c>
      <c r="M37" s="331"/>
      <c r="N37" s="8"/>
    </row>
    <row r="38" spans="1:14" ht="15" customHeight="1">
      <c r="A38" s="8"/>
      <c r="C38" s="322"/>
      <c r="D38" s="323" t="str">
        <f>IF(AND(20&lt;=$D$16,$D$16&lt;21),"ＯＦＦ","")</f>
        <v/>
      </c>
      <c r="E38" s="324" t="s">
        <v>421</v>
      </c>
      <c r="F38" s="555">
        <f>ROUNDDOWN($F$9*0.2,0)</f>
        <v>183860</v>
      </c>
      <c r="G38" s="325"/>
      <c r="H38" s="326">
        <f t="shared" si="3"/>
        <v>735440</v>
      </c>
      <c r="I38" s="327"/>
      <c r="J38" s="328">
        <f t="shared" si="4"/>
        <v>260800</v>
      </c>
      <c r="K38" s="329"/>
      <c r="L38" s="330">
        <f t="shared" si="2"/>
        <v>0.35460000000000003</v>
      </c>
      <c r="M38" s="331"/>
      <c r="N38" s="8"/>
    </row>
    <row r="39" spans="1:14" ht="7.5" customHeight="1">
      <c r="A39" s="8"/>
      <c r="C39" s="322"/>
      <c r="D39" s="323"/>
      <c r="E39" s="334"/>
      <c r="F39" s="332"/>
      <c r="G39" s="325"/>
      <c r="H39" s="326"/>
      <c r="I39" s="327"/>
      <c r="J39" s="328"/>
      <c r="K39" s="329"/>
      <c r="L39" s="330"/>
      <c r="M39" s="331"/>
      <c r="N39" s="8"/>
    </row>
    <row r="40" spans="1:14" ht="15" customHeight="1">
      <c r="A40" s="8"/>
      <c r="C40" s="322"/>
      <c r="D40" s="323" t="str">
        <f>IF(AND(21&lt;=$D$16,$D$16&lt;22),"ＯＦＦ","")</f>
        <v/>
      </c>
      <c r="E40" s="324" t="s">
        <v>422</v>
      </c>
      <c r="F40" s="555">
        <f>ROUNDDOWN($F$9*0.21,0)</f>
        <v>193053</v>
      </c>
      <c r="G40" s="325"/>
      <c r="H40" s="326">
        <f t="shared" ref="H40:H49" si="5">$F$9-F40</f>
        <v>726247</v>
      </c>
      <c r="I40" s="327"/>
      <c r="J40" s="328">
        <f t="shared" ref="J40:J49" si="6">$F$9-(F40+$F$11)</f>
        <v>251607</v>
      </c>
      <c r="K40" s="329"/>
      <c r="L40" s="330">
        <f t="shared" si="2"/>
        <v>0.34639999999999999</v>
      </c>
      <c r="M40" s="331"/>
      <c r="N40" s="8"/>
    </row>
    <row r="41" spans="1:14" ht="15" customHeight="1">
      <c r="A41" s="8"/>
      <c r="C41" s="322"/>
      <c r="D41" s="323" t="str">
        <f>IF(AND(22&lt;=$D$16,$D$16&lt;23),"ＯＦＦ","")</f>
        <v/>
      </c>
      <c r="E41" s="324" t="s">
        <v>423</v>
      </c>
      <c r="F41" s="555">
        <f>ROUNDDOWN($F$9*0.22,0)</f>
        <v>202246</v>
      </c>
      <c r="G41" s="325"/>
      <c r="H41" s="326">
        <f t="shared" si="5"/>
        <v>717054</v>
      </c>
      <c r="I41" s="327"/>
      <c r="J41" s="328">
        <f t="shared" si="6"/>
        <v>242414</v>
      </c>
      <c r="K41" s="329"/>
      <c r="L41" s="330">
        <f t="shared" si="2"/>
        <v>0.33800000000000002</v>
      </c>
      <c r="M41" s="331"/>
      <c r="N41" s="8"/>
    </row>
    <row r="42" spans="1:14" ht="15" customHeight="1">
      <c r="A42" s="8"/>
      <c r="C42" s="322"/>
      <c r="D42" s="323" t="str">
        <f>IF(AND(23&lt;=$D$16,$D$16&lt;24),"ＯＦＦ","")</f>
        <v/>
      </c>
      <c r="E42" s="324" t="s">
        <v>424</v>
      </c>
      <c r="F42" s="555">
        <f>ROUNDDOWN($F$9*0.23,0)</f>
        <v>211439</v>
      </c>
      <c r="G42" s="325"/>
      <c r="H42" s="326">
        <f t="shared" si="5"/>
        <v>707861</v>
      </c>
      <c r="I42" s="327"/>
      <c r="J42" s="328">
        <f t="shared" si="6"/>
        <v>233221</v>
      </c>
      <c r="K42" s="329"/>
      <c r="L42" s="330">
        <f t="shared" si="2"/>
        <v>0.32940000000000003</v>
      </c>
      <c r="M42" s="331"/>
      <c r="N42" s="8"/>
    </row>
    <row r="43" spans="1:14" ht="15" customHeight="1">
      <c r="A43" s="8"/>
      <c r="C43" s="322"/>
      <c r="D43" s="323" t="str">
        <f>IF(AND(24&lt;=$D$16,$D$16&lt;25),"ＯＦＦ","")</f>
        <v/>
      </c>
      <c r="E43" s="324" t="s">
        <v>425</v>
      </c>
      <c r="F43" s="555">
        <f>ROUNDDOWN($F$9*0.24,0)</f>
        <v>220632</v>
      </c>
      <c r="G43" s="325"/>
      <c r="H43" s="326">
        <f t="shared" si="5"/>
        <v>698668</v>
      </c>
      <c r="I43" s="327"/>
      <c r="J43" s="328">
        <f t="shared" si="6"/>
        <v>224028</v>
      </c>
      <c r="K43" s="329"/>
      <c r="L43" s="330">
        <f t="shared" si="2"/>
        <v>0.3206</v>
      </c>
      <c r="M43" s="331"/>
      <c r="N43" s="8"/>
    </row>
    <row r="44" spans="1:14" ht="15" customHeight="1">
      <c r="A44" s="8"/>
      <c r="C44" s="322"/>
      <c r="D44" s="323" t="str">
        <f>IF(AND(25&lt;=$D$16,$D$16&lt;26),"ＯＦＦ","")</f>
        <v/>
      </c>
      <c r="E44" s="324" t="s">
        <v>426</v>
      </c>
      <c r="F44" s="555">
        <f>ROUNDDOWN($F$9*0.25,0)</f>
        <v>229825</v>
      </c>
      <c r="G44" s="325"/>
      <c r="H44" s="326">
        <f t="shared" si="5"/>
        <v>689475</v>
      </c>
      <c r="I44" s="327"/>
      <c r="J44" s="328">
        <f t="shared" si="6"/>
        <v>214835</v>
      </c>
      <c r="K44" s="329"/>
      <c r="L44" s="330">
        <f t="shared" si="2"/>
        <v>0.3115</v>
      </c>
      <c r="M44" s="331"/>
      <c r="N44" s="8"/>
    </row>
    <row r="45" spans="1:14" ht="15" customHeight="1">
      <c r="A45" s="8"/>
      <c r="C45" s="322"/>
      <c r="D45" s="323" t="str">
        <f>IF(AND(26&lt;=$D$16,$D$16&lt;27),"ＯＦＦ","")</f>
        <v/>
      </c>
      <c r="E45" s="324" t="s">
        <v>427</v>
      </c>
      <c r="F45" s="555">
        <f>ROUNDDOWN($F$9*0.26,0)</f>
        <v>239018</v>
      </c>
      <c r="G45" s="325"/>
      <c r="H45" s="326">
        <f t="shared" si="5"/>
        <v>680282</v>
      </c>
      <c r="I45" s="327"/>
      <c r="J45" s="328">
        <f t="shared" si="6"/>
        <v>205642</v>
      </c>
      <c r="K45" s="329"/>
      <c r="L45" s="330">
        <f t="shared" si="2"/>
        <v>0.30220000000000002</v>
      </c>
      <c r="M45" s="331"/>
      <c r="N45" s="8"/>
    </row>
    <row r="46" spans="1:14" ht="15" customHeight="1">
      <c r="A46" s="8"/>
      <c r="C46" s="322"/>
      <c r="D46" s="323" t="str">
        <f>IF(AND(27&lt;=$D$16,$D$16&lt;28),"ＯＦＦ","")</f>
        <v/>
      </c>
      <c r="E46" s="324" t="s">
        <v>428</v>
      </c>
      <c r="F46" s="555">
        <f>ROUNDDOWN($F$9*0.27,0)</f>
        <v>248211</v>
      </c>
      <c r="G46" s="325"/>
      <c r="H46" s="326">
        <f t="shared" si="5"/>
        <v>671089</v>
      </c>
      <c r="I46" s="327"/>
      <c r="J46" s="328">
        <f t="shared" si="6"/>
        <v>196449</v>
      </c>
      <c r="K46" s="329"/>
      <c r="L46" s="330">
        <f t="shared" si="2"/>
        <v>0.29270000000000002</v>
      </c>
      <c r="M46" s="331"/>
      <c r="N46" s="8"/>
    </row>
    <row r="47" spans="1:14" ht="15" customHeight="1">
      <c r="A47" s="8"/>
      <c r="C47" s="322"/>
      <c r="D47" s="323" t="str">
        <f>IF(AND(28&lt;=$D$16,$D$16&lt;29),"ＯＦＦ","")</f>
        <v/>
      </c>
      <c r="E47" s="324" t="s">
        <v>429</v>
      </c>
      <c r="F47" s="555">
        <f>ROUNDDOWN($F$9*0.28,0)</f>
        <v>257404</v>
      </c>
      <c r="G47" s="325"/>
      <c r="H47" s="326">
        <f t="shared" si="5"/>
        <v>661896</v>
      </c>
      <c r="I47" s="327"/>
      <c r="J47" s="328">
        <f t="shared" si="6"/>
        <v>187256</v>
      </c>
      <c r="K47" s="329"/>
      <c r="L47" s="330">
        <f t="shared" si="2"/>
        <v>0.28289999999999998</v>
      </c>
      <c r="M47" s="331"/>
      <c r="N47" s="8"/>
    </row>
    <row r="48" spans="1:14" ht="15" customHeight="1">
      <c r="A48" s="8"/>
      <c r="C48" s="322"/>
      <c r="D48" s="323" t="str">
        <f>IF(AND(29&lt;=$D$16,$D$16&lt;30),"ＯＦＦ","")</f>
        <v/>
      </c>
      <c r="E48" s="324" t="s">
        <v>430</v>
      </c>
      <c r="F48" s="555">
        <f>ROUNDDOWN($F$9*0.29,0)</f>
        <v>266597</v>
      </c>
      <c r="G48" s="325"/>
      <c r="H48" s="326">
        <f t="shared" si="5"/>
        <v>652703</v>
      </c>
      <c r="I48" s="327"/>
      <c r="J48" s="328">
        <f t="shared" si="6"/>
        <v>178063</v>
      </c>
      <c r="K48" s="329"/>
      <c r="L48" s="330">
        <f t="shared" si="2"/>
        <v>0.27279999999999999</v>
      </c>
      <c r="M48" s="331"/>
      <c r="N48" s="8"/>
    </row>
    <row r="49" spans="1:14" ht="15" customHeight="1">
      <c r="A49" s="8"/>
      <c r="C49" s="322"/>
      <c r="D49" s="323" t="str">
        <f>IF(AND(30&lt;=$D$16,$D$16&lt;31),"ＯＦＦ","")</f>
        <v/>
      </c>
      <c r="E49" s="324" t="s">
        <v>431</v>
      </c>
      <c r="F49" s="555">
        <f>ROUNDDOWN($F$9*0.3,0)</f>
        <v>275790</v>
      </c>
      <c r="G49" s="325"/>
      <c r="H49" s="326">
        <f t="shared" si="5"/>
        <v>643510</v>
      </c>
      <c r="I49" s="327"/>
      <c r="J49" s="328">
        <f t="shared" si="6"/>
        <v>168870</v>
      </c>
      <c r="K49" s="329"/>
      <c r="L49" s="330">
        <f t="shared" si="2"/>
        <v>0.26240000000000002</v>
      </c>
      <c r="M49" s="331"/>
      <c r="N49" s="8"/>
    </row>
    <row r="50" spans="1:14" ht="7.5" customHeight="1">
      <c r="A50" s="8"/>
      <c r="C50" s="322"/>
      <c r="D50" s="323"/>
      <c r="E50" s="334"/>
      <c r="F50" s="332"/>
      <c r="G50" s="325"/>
      <c r="H50" s="326"/>
      <c r="I50" s="327"/>
      <c r="J50" s="328"/>
      <c r="K50" s="329"/>
      <c r="L50" s="330"/>
      <c r="M50" s="331"/>
      <c r="N50" s="8"/>
    </row>
    <row r="51" spans="1:14" ht="15" customHeight="1">
      <c r="A51" s="8"/>
      <c r="C51" s="322"/>
      <c r="D51" s="323" t="str">
        <f>IF(AND(31&lt;=$D$16,$D$16&lt;32),"ＯＦＦ","")</f>
        <v/>
      </c>
      <c r="E51" s="324" t="s">
        <v>432</v>
      </c>
      <c r="F51" s="555">
        <f>ROUNDDOWN($F$9*0.31,0)</f>
        <v>284983</v>
      </c>
      <c r="G51" s="325"/>
      <c r="H51" s="326">
        <f t="shared" ref="H51:H60" si="7">$F$9-F51</f>
        <v>634317</v>
      </c>
      <c r="I51" s="327"/>
      <c r="J51" s="328">
        <f t="shared" ref="J51:J60" si="8">$F$9-(F51+$F$11)</f>
        <v>159677</v>
      </c>
      <c r="K51" s="329"/>
      <c r="L51" s="330">
        <f t="shared" si="2"/>
        <v>0.25169999999999998</v>
      </c>
      <c r="M51" s="331"/>
      <c r="N51" s="8"/>
    </row>
    <row r="52" spans="1:14" ht="15" customHeight="1">
      <c r="A52" s="8"/>
      <c r="C52" s="322"/>
      <c r="D52" s="323" t="str">
        <f>IF(AND(32&lt;=$D$16,$D$16&lt;33),"ＯＦＦ","")</f>
        <v/>
      </c>
      <c r="E52" s="324" t="s">
        <v>433</v>
      </c>
      <c r="F52" s="555">
        <f>ROUNDDOWN($F$9*0.32,0)</f>
        <v>294176</v>
      </c>
      <c r="G52" s="325"/>
      <c r="H52" s="326">
        <f t="shared" si="7"/>
        <v>625124</v>
      </c>
      <c r="I52" s="327"/>
      <c r="J52" s="328">
        <f t="shared" si="8"/>
        <v>150484</v>
      </c>
      <c r="K52" s="329"/>
      <c r="L52" s="330">
        <f t="shared" si="2"/>
        <v>0.2407</v>
      </c>
      <c r="M52" s="331"/>
      <c r="N52" s="8"/>
    </row>
    <row r="53" spans="1:14" ht="15" customHeight="1">
      <c r="A53" s="8"/>
      <c r="C53" s="322"/>
      <c r="D53" s="323" t="str">
        <f>IF(AND(33&lt;=$D$16,$D$16&lt;34),"ＯＦＦ","")</f>
        <v/>
      </c>
      <c r="E53" s="324" t="s">
        <v>434</v>
      </c>
      <c r="F53" s="555">
        <f>ROUNDDOWN($F$9*0.33,0)</f>
        <v>303369</v>
      </c>
      <c r="G53" s="325"/>
      <c r="H53" s="326">
        <f t="shared" si="7"/>
        <v>615931</v>
      </c>
      <c r="I53" s="327"/>
      <c r="J53" s="328">
        <f t="shared" si="8"/>
        <v>141291</v>
      </c>
      <c r="K53" s="329"/>
      <c r="L53" s="330">
        <f t="shared" si="2"/>
        <v>0.2293</v>
      </c>
      <c r="M53" s="331"/>
      <c r="N53" s="8"/>
    </row>
    <row r="54" spans="1:14" ht="15" customHeight="1">
      <c r="A54" s="8"/>
      <c r="C54" s="322"/>
      <c r="D54" s="323" t="str">
        <f>IF(AND(34&lt;=$D$16,$D$16&lt;35),"ＯＦＦ","")</f>
        <v/>
      </c>
      <c r="E54" s="324" t="s">
        <v>435</v>
      </c>
      <c r="F54" s="555">
        <f>ROUNDDOWN($F$9*0.34,0)</f>
        <v>312562</v>
      </c>
      <c r="G54" s="325"/>
      <c r="H54" s="326">
        <f t="shared" si="7"/>
        <v>606738</v>
      </c>
      <c r="I54" s="327"/>
      <c r="J54" s="328">
        <f t="shared" si="8"/>
        <v>132098</v>
      </c>
      <c r="K54" s="329"/>
      <c r="L54" s="330">
        <f t="shared" si="2"/>
        <v>0.2177</v>
      </c>
      <c r="M54" s="331"/>
      <c r="N54" s="8"/>
    </row>
    <row r="55" spans="1:14" ht="15" customHeight="1">
      <c r="A55" s="8"/>
      <c r="C55" s="322"/>
      <c r="D55" s="323" t="str">
        <f>IF(AND(35&lt;=$D$16,$D$16&lt;36),"ＯＦＦ","")</f>
        <v/>
      </c>
      <c r="E55" s="324" t="s">
        <v>436</v>
      </c>
      <c r="F55" s="555">
        <f>ROUNDDOWN($F$9*0.35,0)</f>
        <v>321755</v>
      </c>
      <c r="G55" s="325"/>
      <c r="H55" s="326">
        <f t="shared" si="7"/>
        <v>597545</v>
      </c>
      <c r="I55" s="327"/>
      <c r="J55" s="328">
        <f t="shared" si="8"/>
        <v>122905</v>
      </c>
      <c r="K55" s="329"/>
      <c r="L55" s="330">
        <f t="shared" si="2"/>
        <v>0.2056</v>
      </c>
      <c r="M55" s="331"/>
      <c r="N55" s="8"/>
    </row>
    <row r="56" spans="1:14" ht="15" customHeight="1">
      <c r="A56" s="8"/>
      <c r="C56" s="322"/>
      <c r="D56" s="323" t="str">
        <f>IF(AND(36&lt;=$D$16,$D$16&lt;37),"ＯＦＦ","")</f>
        <v/>
      </c>
      <c r="E56" s="324" t="s">
        <v>437</v>
      </c>
      <c r="F56" s="555">
        <f>ROUNDDOWN($F$9*0.36,0)</f>
        <v>330948</v>
      </c>
      <c r="G56" s="325"/>
      <c r="H56" s="326">
        <f t="shared" si="7"/>
        <v>588352</v>
      </c>
      <c r="I56" s="327"/>
      <c r="J56" s="328">
        <f t="shared" si="8"/>
        <v>113712</v>
      </c>
      <c r="K56" s="329"/>
      <c r="L56" s="330">
        <f t="shared" si="2"/>
        <v>0.19320000000000001</v>
      </c>
      <c r="M56" s="331"/>
      <c r="N56" s="8"/>
    </row>
    <row r="57" spans="1:14" ht="15" customHeight="1">
      <c r="A57" s="8"/>
      <c r="C57" s="322"/>
      <c r="D57" s="323" t="str">
        <f>IF(AND(37&lt;=$D$16,$D$16&lt;38),"ＯＦＦ","")</f>
        <v/>
      </c>
      <c r="E57" s="324" t="s">
        <v>438</v>
      </c>
      <c r="F57" s="555">
        <f>ROUNDDOWN($F$9*0.37,0)</f>
        <v>340141</v>
      </c>
      <c r="G57" s="325"/>
      <c r="H57" s="326">
        <f t="shared" si="7"/>
        <v>579159</v>
      </c>
      <c r="I57" s="327"/>
      <c r="J57" s="328">
        <f t="shared" si="8"/>
        <v>104519</v>
      </c>
      <c r="K57" s="329"/>
      <c r="L57" s="330">
        <f t="shared" si="2"/>
        <v>0.1804</v>
      </c>
      <c r="M57" s="331"/>
      <c r="N57" s="8"/>
    </row>
    <row r="58" spans="1:14" ht="15" customHeight="1">
      <c r="A58" s="8"/>
      <c r="C58" s="322"/>
      <c r="D58" s="323" t="str">
        <f>IF(AND(38&lt;=$D$16,$D$16&lt;39),"ＯＦＦ","")</f>
        <v/>
      </c>
      <c r="E58" s="324" t="s">
        <v>439</v>
      </c>
      <c r="F58" s="555">
        <f>ROUNDDOWN($F$9*0.38,0)</f>
        <v>349334</v>
      </c>
      <c r="G58" s="325"/>
      <c r="H58" s="326">
        <f t="shared" si="7"/>
        <v>569966</v>
      </c>
      <c r="I58" s="327"/>
      <c r="J58" s="328">
        <f t="shared" si="8"/>
        <v>95326</v>
      </c>
      <c r="K58" s="329"/>
      <c r="L58" s="330">
        <f t="shared" si="2"/>
        <v>0.16719999999999999</v>
      </c>
      <c r="M58" s="331"/>
      <c r="N58" s="8"/>
    </row>
    <row r="59" spans="1:14" ht="15" customHeight="1">
      <c r="A59" s="8"/>
      <c r="C59" s="322"/>
      <c r="D59" s="323" t="str">
        <f>IF(AND(39&lt;=$D$16,$D$16&lt;40),"ＯＦＦ","")</f>
        <v/>
      </c>
      <c r="E59" s="324" t="s">
        <v>440</v>
      </c>
      <c r="F59" s="555">
        <f>ROUNDDOWN($F$9*0.39,0)</f>
        <v>358527</v>
      </c>
      <c r="G59" s="325"/>
      <c r="H59" s="326">
        <f t="shared" si="7"/>
        <v>560773</v>
      </c>
      <c r="I59" s="327"/>
      <c r="J59" s="328">
        <f t="shared" si="8"/>
        <v>86133</v>
      </c>
      <c r="K59" s="329"/>
      <c r="L59" s="330">
        <f t="shared" si="2"/>
        <v>0.1535</v>
      </c>
      <c r="M59" s="331"/>
      <c r="N59" s="8"/>
    </row>
    <row r="60" spans="1:14" ht="15" customHeight="1">
      <c r="A60" s="8"/>
      <c r="C60" s="322"/>
      <c r="D60" s="323" t="str">
        <f>IF(AND(40&lt;=$D$16,$D$16&lt;41),"ＯＦＦ","")</f>
        <v/>
      </c>
      <c r="E60" s="324" t="s">
        <v>441</v>
      </c>
      <c r="F60" s="555">
        <f>ROUNDDOWN($F$9*0.4,0)</f>
        <v>367720</v>
      </c>
      <c r="G60" s="325"/>
      <c r="H60" s="326">
        <f t="shared" si="7"/>
        <v>551580</v>
      </c>
      <c r="I60" s="327"/>
      <c r="J60" s="328">
        <f t="shared" si="8"/>
        <v>76940</v>
      </c>
      <c r="K60" s="329"/>
      <c r="L60" s="330">
        <f t="shared" si="2"/>
        <v>0.1394</v>
      </c>
      <c r="M60" s="331"/>
      <c r="N60" s="8"/>
    </row>
    <row r="61" spans="1:14" ht="7.5" customHeight="1">
      <c r="A61" s="8"/>
      <c r="C61" s="322"/>
      <c r="D61" s="323"/>
      <c r="E61" s="334"/>
      <c r="F61" s="332"/>
      <c r="G61" s="325"/>
      <c r="H61" s="326"/>
      <c r="I61" s="327"/>
      <c r="J61" s="328"/>
      <c r="K61" s="329"/>
      <c r="L61" s="330"/>
      <c r="M61" s="331"/>
      <c r="N61" s="8"/>
    </row>
    <row r="62" spans="1:14" ht="15" customHeight="1">
      <c r="A62" s="8"/>
      <c r="C62" s="322"/>
      <c r="D62" s="323" t="str">
        <f>IF(AND(41&lt;=$D$16,$D$16&lt;42),"ＯＦＦ","")</f>
        <v/>
      </c>
      <c r="E62" s="324" t="s">
        <v>442</v>
      </c>
      <c r="F62" s="555">
        <f>ROUNDDOWN($F$9*0.41,0)</f>
        <v>376913</v>
      </c>
      <c r="G62" s="325"/>
      <c r="H62" s="326">
        <f t="shared" ref="H62:H71" si="9">$F$9-F62</f>
        <v>542387</v>
      </c>
      <c r="I62" s="327"/>
      <c r="J62" s="328">
        <f t="shared" ref="J62:J71" si="10">$F$9-(F62+$F$11)</f>
        <v>67747</v>
      </c>
      <c r="K62" s="329"/>
      <c r="L62" s="330">
        <f t="shared" si="2"/>
        <v>0.1249</v>
      </c>
      <c r="M62" s="331"/>
      <c r="N62" s="8"/>
    </row>
    <row r="63" spans="1:14" ht="15" customHeight="1">
      <c r="A63" s="8"/>
      <c r="C63" s="322"/>
      <c r="D63" s="323" t="str">
        <f>IF(AND(42&lt;=$D$16,$D$16&lt;43),"ＯＦＦ","")</f>
        <v/>
      </c>
      <c r="E63" s="324" t="s">
        <v>443</v>
      </c>
      <c r="F63" s="555">
        <f>ROUNDDOWN($F$9*0.42,0)</f>
        <v>386106</v>
      </c>
      <c r="G63" s="325"/>
      <c r="H63" s="326">
        <f t="shared" si="9"/>
        <v>533194</v>
      </c>
      <c r="I63" s="327"/>
      <c r="J63" s="328">
        <f t="shared" si="10"/>
        <v>58554</v>
      </c>
      <c r="K63" s="329"/>
      <c r="L63" s="330">
        <f t="shared" si="2"/>
        <v>0.10979999999999999</v>
      </c>
      <c r="M63" s="331"/>
      <c r="N63" s="8"/>
    </row>
    <row r="64" spans="1:14" ht="15" customHeight="1">
      <c r="A64" s="8"/>
      <c r="C64" s="322"/>
      <c r="D64" s="323" t="str">
        <f>IF(AND(43&lt;=$D$16,$D$16&lt;44),"ＯＦＦ","")</f>
        <v/>
      </c>
      <c r="E64" s="324" t="s">
        <v>444</v>
      </c>
      <c r="F64" s="555">
        <f>ROUNDDOWN($F$9*0.43,0)</f>
        <v>395299</v>
      </c>
      <c r="G64" s="325"/>
      <c r="H64" s="326">
        <f t="shared" si="9"/>
        <v>524001</v>
      </c>
      <c r="I64" s="327"/>
      <c r="J64" s="328">
        <f t="shared" si="10"/>
        <v>49361</v>
      </c>
      <c r="K64" s="329"/>
      <c r="L64" s="330">
        <f t="shared" si="2"/>
        <v>9.4200000000000006E-2</v>
      </c>
      <c r="M64" s="331"/>
      <c r="N64" s="8"/>
    </row>
    <row r="65" spans="1:15" ht="15" customHeight="1">
      <c r="A65" s="8"/>
      <c r="C65" s="322"/>
      <c r="D65" s="323" t="str">
        <f>IF(AND(44&lt;=$D$16,$D$16&lt;45),"ＯＦＦ","")</f>
        <v/>
      </c>
      <c r="E65" s="324" t="s">
        <v>445</v>
      </c>
      <c r="F65" s="555">
        <f>ROUNDDOWN($F$9*0.44,0)</f>
        <v>404492</v>
      </c>
      <c r="G65" s="325"/>
      <c r="H65" s="326">
        <f t="shared" si="9"/>
        <v>514808</v>
      </c>
      <c r="I65" s="327"/>
      <c r="J65" s="328">
        <f t="shared" si="10"/>
        <v>40168</v>
      </c>
      <c r="K65" s="329"/>
      <c r="L65" s="330">
        <f t="shared" si="2"/>
        <v>7.8E-2</v>
      </c>
      <c r="M65" s="331"/>
      <c r="N65" s="8"/>
    </row>
    <row r="66" spans="1:15" ht="15" customHeight="1">
      <c r="A66" s="8"/>
      <c r="C66" s="322"/>
      <c r="D66" s="323" t="str">
        <f>IF(AND(45&lt;=$D$16,$D$16&lt;46),"ＯＦＦ","")</f>
        <v/>
      </c>
      <c r="E66" s="324" t="s">
        <v>446</v>
      </c>
      <c r="F66" s="555">
        <f>ROUNDDOWN($F$9*0.45,0)</f>
        <v>413685</v>
      </c>
      <c r="G66" s="325"/>
      <c r="H66" s="326">
        <f t="shared" si="9"/>
        <v>505615</v>
      </c>
      <c r="I66" s="327"/>
      <c r="J66" s="328">
        <f t="shared" si="10"/>
        <v>30975</v>
      </c>
      <c r="K66" s="329"/>
      <c r="L66" s="330">
        <f t="shared" si="2"/>
        <v>6.1199999999999997E-2</v>
      </c>
      <c r="M66" s="331"/>
      <c r="N66" s="8"/>
    </row>
    <row r="67" spans="1:15" ht="15" customHeight="1">
      <c r="A67" s="8"/>
      <c r="C67" s="322"/>
      <c r="D67" s="323" t="str">
        <f>IF(AND(46&lt;=$D$16,$D$16&lt;47),"ＯＦＦ","")</f>
        <v/>
      </c>
      <c r="E67" s="324" t="s">
        <v>447</v>
      </c>
      <c r="F67" s="555">
        <f>ROUNDDOWN($F$9*0.46,0)</f>
        <v>422878</v>
      </c>
      <c r="G67" s="325"/>
      <c r="H67" s="326">
        <f t="shared" si="9"/>
        <v>496422</v>
      </c>
      <c r="I67" s="327"/>
      <c r="J67" s="328">
        <f t="shared" si="10"/>
        <v>21782</v>
      </c>
      <c r="K67" s="329"/>
      <c r="L67" s="330">
        <f t="shared" si="2"/>
        <v>4.3799999999999999E-2</v>
      </c>
      <c r="M67" s="331"/>
      <c r="N67" s="8"/>
    </row>
    <row r="68" spans="1:15" ht="15" customHeight="1">
      <c r="A68" s="8"/>
      <c r="C68" s="322"/>
      <c r="D68" s="323" t="str">
        <f>IF(AND(47&lt;=$D$16,$D$16&lt;48),"ＯＦＦ","")</f>
        <v/>
      </c>
      <c r="E68" s="324" t="s">
        <v>448</v>
      </c>
      <c r="F68" s="555">
        <f>ROUNDDOWN($F$9*0.47,0)</f>
        <v>432071</v>
      </c>
      <c r="G68" s="325"/>
      <c r="H68" s="326">
        <f t="shared" si="9"/>
        <v>487229</v>
      </c>
      <c r="I68" s="327"/>
      <c r="J68" s="328">
        <f t="shared" si="10"/>
        <v>12589</v>
      </c>
      <c r="K68" s="329"/>
      <c r="L68" s="330">
        <f t="shared" si="2"/>
        <v>2.58E-2</v>
      </c>
      <c r="M68" s="331"/>
      <c r="N68" s="8"/>
    </row>
    <row r="69" spans="1:15" ht="15" customHeight="1">
      <c r="A69" s="8"/>
      <c r="C69" s="322"/>
      <c r="D69" s="323" t="str">
        <f>IF(AND(48&lt;=$D$16,$D$16&lt;49),"ＯＦＦ","")</f>
        <v/>
      </c>
      <c r="E69" s="324" t="s">
        <v>449</v>
      </c>
      <c r="F69" s="555">
        <f>ROUNDDOWN($F$9*0.48,0)</f>
        <v>441264</v>
      </c>
      <c r="G69" s="325"/>
      <c r="H69" s="326">
        <f t="shared" si="9"/>
        <v>478036</v>
      </c>
      <c r="I69" s="327"/>
      <c r="J69" s="328">
        <f t="shared" si="10"/>
        <v>3396</v>
      </c>
      <c r="K69" s="329"/>
      <c r="L69" s="330">
        <f t="shared" si="2"/>
        <v>7.1000000000000004E-3</v>
      </c>
      <c r="M69" s="331"/>
      <c r="N69" s="8"/>
    </row>
    <row r="70" spans="1:15" ht="15" customHeight="1">
      <c r="A70" s="8"/>
      <c r="C70" s="322"/>
      <c r="D70" s="323" t="str">
        <f>IF(AND(49&lt;=$D$16,$D$16&lt;50),"ＯＦＦ","")</f>
        <v/>
      </c>
      <c r="E70" s="324" t="s">
        <v>450</v>
      </c>
      <c r="F70" s="555">
        <f>ROUNDDOWN($F$9*0.49,0)</f>
        <v>450457</v>
      </c>
      <c r="G70" s="325"/>
      <c r="H70" s="326">
        <f t="shared" si="9"/>
        <v>468843</v>
      </c>
      <c r="I70" s="327"/>
      <c r="J70" s="328">
        <f t="shared" si="10"/>
        <v>-5797</v>
      </c>
      <c r="K70" s="329"/>
      <c r="L70" s="330">
        <f t="shared" si="2"/>
        <v>-1.24E-2</v>
      </c>
      <c r="M70" s="331"/>
      <c r="N70" s="8"/>
    </row>
    <row r="71" spans="1:15" ht="15" customHeight="1" thickBot="1">
      <c r="A71" s="8"/>
      <c r="C71" s="322"/>
      <c r="D71" s="335" t="str">
        <f>IF(AND(50&lt;=$D$16,$D$16&lt;51),"ＯＦＦ","")</f>
        <v/>
      </c>
      <c r="E71" s="336" t="s">
        <v>451</v>
      </c>
      <c r="F71" s="556">
        <f>ROUNDDOWN($F$9*0.5,0)</f>
        <v>459650</v>
      </c>
      <c r="G71" s="337"/>
      <c r="H71" s="338">
        <f t="shared" si="9"/>
        <v>459650</v>
      </c>
      <c r="I71" s="339"/>
      <c r="J71" s="340">
        <f t="shared" si="10"/>
        <v>-14990</v>
      </c>
      <c r="K71" s="341"/>
      <c r="L71" s="538">
        <f t="shared" si="2"/>
        <v>-3.27E-2</v>
      </c>
      <c r="M71" s="331"/>
      <c r="N71" s="8"/>
    </row>
    <row r="72" spans="1:15" ht="16.5" customHeight="1">
      <c r="A72" s="8"/>
      <c r="D72" s="342"/>
      <c r="E72" s="342"/>
      <c r="F72" s="342"/>
      <c r="G72" s="342"/>
      <c r="H72" s="342"/>
      <c r="I72" s="342"/>
      <c r="J72" s="342"/>
      <c r="K72" s="1780">
        <f>★マスタシート!$CV$26</f>
        <v>2.48</v>
      </c>
      <c r="L72" s="1780"/>
      <c r="N72" s="8"/>
    </row>
    <row r="73" spans="1:15" ht="28.5" customHeight="1">
      <c r="A73" s="8"/>
      <c r="N73" s="8"/>
    </row>
    <row r="74" spans="1:15" ht="28.5" customHeight="1" thickBot="1">
      <c r="A74" s="8"/>
      <c r="N74" s="8"/>
    </row>
    <row r="75" spans="1:15" ht="6.75" customHeight="1">
      <c r="A75" s="8"/>
      <c r="C75" s="320"/>
      <c r="D75" s="343"/>
      <c r="E75" s="344"/>
      <c r="F75" s="345"/>
      <c r="G75" s="346"/>
      <c r="H75" s="347"/>
      <c r="I75" s="348"/>
      <c r="J75" s="349"/>
      <c r="K75" s="350"/>
      <c r="L75" s="351"/>
      <c r="N75" s="8"/>
    </row>
    <row r="76" spans="1:15" ht="15" customHeight="1">
      <c r="A76" s="8"/>
      <c r="C76" s="322"/>
      <c r="D76" s="323" t="str">
        <f>IF(AND(51&lt;=$D$16,$D$16&lt;52),"ＯＦＦ","")</f>
        <v/>
      </c>
      <c r="E76" s="324" t="s">
        <v>531</v>
      </c>
      <c r="F76" s="555">
        <f>ROUNDDOWN($F$9*0.51,0)</f>
        <v>468843</v>
      </c>
      <c r="G76" s="325"/>
      <c r="H76" s="326">
        <f t="shared" ref="H76:H85" si="11">$F$9-F76</f>
        <v>450457</v>
      </c>
      <c r="I76" s="327"/>
      <c r="J76" s="328">
        <f t="shared" ref="J76:J85" si="12">$F$9-(F76+$F$11)</f>
        <v>-24183</v>
      </c>
      <c r="K76" s="329"/>
      <c r="L76" s="330">
        <f>IF($F$9="","",IF((($F$9-(F76+$F$11))/H76) &gt; 0,ROUNDDOWN(($F$9-(F76+$F$11))/H76,4),-ROUNDUP(-($F$9-(F76+$F$11))/H76,4)))</f>
        <v>-5.3700000000000005E-2</v>
      </c>
      <c r="M76" s="331"/>
      <c r="N76" s="8"/>
    </row>
    <row r="77" spans="1:15" ht="15" customHeight="1">
      <c r="A77" s="8"/>
      <c r="C77" s="322"/>
      <c r="D77" s="323" t="str">
        <f>IF(AND(52&lt;=$D$16,$D$16&lt;53),"ＯＦＦ","")</f>
        <v/>
      </c>
      <c r="E77" s="324" t="s">
        <v>452</v>
      </c>
      <c r="F77" s="555">
        <f>ROUNDDOWN($F$9*0.52,0)</f>
        <v>478036</v>
      </c>
      <c r="G77" s="325"/>
      <c r="H77" s="326">
        <f t="shared" si="11"/>
        <v>441264</v>
      </c>
      <c r="I77" s="327"/>
      <c r="J77" s="328">
        <f t="shared" si="12"/>
        <v>-33376</v>
      </c>
      <c r="K77" s="329"/>
      <c r="L77" s="330">
        <f t="shared" ref="L77:L128" si="13">IF($F$9="","",IF((($F$9-(F77+$F$11))/H77) &gt; 0,ROUNDDOWN(($F$9-(F77+$F$11))/H77,4),-ROUNDUP(-($F$9-(F77+$F$11))/H77,4)))</f>
        <v>-7.5700000000000003E-2</v>
      </c>
      <c r="M77" s="331"/>
      <c r="N77" s="8"/>
    </row>
    <row r="78" spans="1:15" ht="15" customHeight="1">
      <c r="A78" s="8"/>
      <c r="C78" s="322"/>
      <c r="D78" s="323" t="str">
        <f>IF(AND(53&lt;=$D$16,$D$16&lt;54),"ＯＦＦ","")</f>
        <v/>
      </c>
      <c r="E78" s="324" t="s">
        <v>453</v>
      </c>
      <c r="F78" s="555">
        <f>ROUNDDOWN($F$9*0.53,0)</f>
        <v>487229</v>
      </c>
      <c r="G78" s="325"/>
      <c r="H78" s="326">
        <f t="shared" si="11"/>
        <v>432071</v>
      </c>
      <c r="I78" s="327"/>
      <c r="J78" s="328">
        <f t="shared" si="12"/>
        <v>-42569</v>
      </c>
      <c r="K78" s="329"/>
      <c r="L78" s="330">
        <f t="shared" si="13"/>
        <v>-9.8600000000000007E-2</v>
      </c>
      <c r="M78" s="331"/>
      <c r="N78" s="8"/>
      <c r="O78" s="333"/>
    </row>
    <row r="79" spans="1:15" ht="15" customHeight="1">
      <c r="A79" s="8"/>
      <c r="C79" s="322"/>
      <c r="D79" s="323" t="str">
        <f>IF(AND(54&lt;=$D$16,$D$16&lt;55),"ＯＦＦ","")</f>
        <v/>
      </c>
      <c r="E79" s="324" t="s">
        <v>17</v>
      </c>
      <c r="F79" s="555">
        <f>ROUNDDOWN($F$9*0.54,0)</f>
        <v>496422</v>
      </c>
      <c r="G79" s="325"/>
      <c r="H79" s="326">
        <f t="shared" si="11"/>
        <v>422878</v>
      </c>
      <c r="I79" s="327"/>
      <c r="J79" s="328">
        <f t="shared" si="12"/>
        <v>-51762</v>
      </c>
      <c r="K79" s="329"/>
      <c r="L79" s="330">
        <f t="shared" si="13"/>
        <v>-0.1225</v>
      </c>
      <c r="M79" s="331"/>
      <c r="N79" s="8"/>
    </row>
    <row r="80" spans="1:15" ht="15" customHeight="1">
      <c r="A80" s="8"/>
      <c r="C80" s="322"/>
      <c r="D80" s="323" t="str">
        <f>IF(AND(55&lt;=$D$16,$D$16&lt;56),"ＯＦＦ","")</f>
        <v/>
      </c>
      <c r="E80" s="324" t="s">
        <v>454</v>
      </c>
      <c r="F80" s="555">
        <f>ROUNDDOWN($F$9*0.55,0)</f>
        <v>505615</v>
      </c>
      <c r="G80" s="325"/>
      <c r="H80" s="326">
        <f t="shared" si="11"/>
        <v>413685</v>
      </c>
      <c r="I80" s="327"/>
      <c r="J80" s="328">
        <f t="shared" si="12"/>
        <v>-60955</v>
      </c>
      <c r="K80" s="329"/>
      <c r="L80" s="330">
        <f t="shared" si="13"/>
        <v>-0.14739999999999998</v>
      </c>
      <c r="M80" s="331"/>
      <c r="N80" s="8"/>
    </row>
    <row r="81" spans="1:14" ht="15" customHeight="1">
      <c r="A81" s="8"/>
      <c r="C81" s="322"/>
      <c r="D81" s="323" t="str">
        <f>IF(AND(56&lt;=$D$16,$D$16&lt;57),"ＯＦＦ","")</f>
        <v/>
      </c>
      <c r="E81" s="324" t="s">
        <v>455</v>
      </c>
      <c r="F81" s="555">
        <f>ROUNDDOWN($F$9*0.56,0)</f>
        <v>514808</v>
      </c>
      <c r="G81" s="325"/>
      <c r="H81" s="326">
        <f t="shared" si="11"/>
        <v>404492</v>
      </c>
      <c r="I81" s="327"/>
      <c r="J81" s="328">
        <f t="shared" si="12"/>
        <v>-70148</v>
      </c>
      <c r="K81" s="329"/>
      <c r="L81" s="330">
        <f t="shared" si="13"/>
        <v>-0.17349999999999999</v>
      </c>
      <c r="M81" s="331"/>
      <c r="N81" s="8"/>
    </row>
    <row r="82" spans="1:14" ht="15" customHeight="1">
      <c r="A82" s="8"/>
      <c r="C82" s="322"/>
      <c r="D82" s="323" t="str">
        <f>IF(AND(57&lt;=$D$16,$D$16&lt;58),"ＯＦＦ","")</f>
        <v/>
      </c>
      <c r="E82" s="324" t="s">
        <v>456</v>
      </c>
      <c r="F82" s="555">
        <f>ROUNDDOWN($F$9*0.57,0)</f>
        <v>524001</v>
      </c>
      <c r="G82" s="325"/>
      <c r="H82" s="326">
        <f t="shared" si="11"/>
        <v>395299</v>
      </c>
      <c r="I82" s="327"/>
      <c r="J82" s="328">
        <f t="shared" si="12"/>
        <v>-79341</v>
      </c>
      <c r="K82" s="329"/>
      <c r="L82" s="330">
        <f t="shared" si="13"/>
        <v>-0.20079999999999998</v>
      </c>
      <c r="M82" s="331"/>
      <c r="N82" s="8"/>
    </row>
    <row r="83" spans="1:14" ht="15" customHeight="1">
      <c r="A83" s="8"/>
      <c r="C83" s="322"/>
      <c r="D83" s="323" t="str">
        <f>IF(AND(58&lt;=$D$16,$D$16&lt;59),"ＯＦＦ","")</f>
        <v/>
      </c>
      <c r="E83" s="324" t="s">
        <v>457</v>
      </c>
      <c r="F83" s="555">
        <f>ROUNDDOWN($F$9*0.58,0)</f>
        <v>533194</v>
      </c>
      <c r="G83" s="325"/>
      <c r="H83" s="326">
        <f t="shared" si="11"/>
        <v>386106</v>
      </c>
      <c r="I83" s="327"/>
      <c r="J83" s="328">
        <f t="shared" si="12"/>
        <v>-88534</v>
      </c>
      <c r="K83" s="329"/>
      <c r="L83" s="330">
        <f t="shared" si="13"/>
        <v>-0.22929999999999998</v>
      </c>
      <c r="M83" s="331"/>
      <c r="N83" s="8"/>
    </row>
    <row r="84" spans="1:14" ht="15" customHeight="1">
      <c r="A84" s="8"/>
      <c r="C84" s="322"/>
      <c r="D84" s="323" t="str">
        <f>IF(AND(59&lt;=$D$16,$D$16&lt;60),"ＯＦＦ","")</f>
        <v/>
      </c>
      <c r="E84" s="324" t="s">
        <v>458</v>
      </c>
      <c r="F84" s="555">
        <f>ROUNDDOWN($F$9*0.59,0)</f>
        <v>542387</v>
      </c>
      <c r="G84" s="325"/>
      <c r="H84" s="326">
        <f t="shared" si="11"/>
        <v>376913</v>
      </c>
      <c r="I84" s="327"/>
      <c r="J84" s="328">
        <f t="shared" si="12"/>
        <v>-97727</v>
      </c>
      <c r="K84" s="329"/>
      <c r="L84" s="330">
        <f t="shared" si="13"/>
        <v>-0.25929999999999997</v>
      </c>
      <c r="M84" s="331"/>
      <c r="N84" s="8"/>
    </row>
    <row r="85" spans="1:14" ht="15" customHeight="1">
      <c r="A85" s="8"/>
      <c r="C85" s="322"/>
      <c r="D85" s="323" t="str">
        <f>IF(AND(60&lt;=$D$16,$D$16&lt;61),"ＯＦＦ","")</f>
        <v/>
      </c>
      <c r="E85" s="324" t="s">
        <v>459</v>
      </c>
      <c r="F85" s="555">
        <f>ROUNDDOWN($F$9*0.6,0)</f>
        <v>551580</v>
      </c>
      <c r="G85" s="325"/>
      <c r="H85" s="326">
        <f t="shared" si="11"/>
        <v>367720</v>
      </c>
      <c r="I85" s="327"/>
      <c r="J85" s="328">
        <f t="shared" si="12"/>
        <v>-106920</v>
      </c>
      <c r="K85" s="329"/>
      <c r="L85" s="330">
        <f t="shared" si="13"/>
        <v>-0.2908</v>
      </c>
      <c r="M85" s="331"/>
      <c r="N85" s="8"/>
    </row>
    <row r="86" spans="1:14" ht="7.5" customHeight="1">
      <c r="A86" s="8"/>
      <c r="C86" s="322"/>
      <c r="D86" s="323"/>
      <c r="E86" s="324"/>
      <c r="F86" s="332"/>
      <c r="G86" s="325"/>
      <c r="H86" s="326"/>
      <c r="I86" s="327"/>
      <c r="J86" s="328"/>
      <c r="K86" s="329"/>
      <c r="L86" s="330"/>
      <c r="M86" s="331"/>
      <c r="N86" s="8"/>
    </row>
    <row r="87" spans="1:14" ht="15" customHeight="1">
      <c r="A87" s="8"/>
      <c r="C87" s="322"/>
      <c r="D87" s="323" t="str">
        <f>IF(AND(61&lt;=$D$16,$D$16&lt;62),"ＯＦＦ","")</f>
        <v/>
      </c>
      <c r="E87" s="324" t="s">
        <v>532</v>
      </c>
      <c r="F87" s="555">
        <f>ROUNDDOWN($F$9*0.61,0)</f>
        <v>560773</v>
      </c>
      <c r="G87" s="325"/>
      <c r="H87" s="326">
        <f t="shared" ref="H87:H96" si="14">$F$9-F87</f>
        <v>358527</v>
      </c>
      <c r="I87" s="327"/>
      <c r="J87" s="328">
        <f t="shared" ref="J87:J96" si="15">$F$9-(F87+$F$11)</f>
        <v>-116113</v>
      </c>
      <c r="K87" s="329"/>
      <c r="L87" s="330">
        <f t="shared" si="13"/>
        <v>-0.32389999999999997</v>
      </c>
      <c r="M87" s="331"/>
      <c r="N87" s="8"/>
    </row>
    <row r="88" spans="1:14" ht="15" customHeight="1">
      <c r="A88" s="8"/>
      <c r="C88" s="322"/>
      <c r="D88" s="323" t="str">
        <f>IF(AND(62&lt;=$D$16,$D$16&lt;63),"ＯＦＦ","")</f>
        <v/>
      </c>
      <c r="E88" s="324" t="s">
        <v>460</v>
      </c>
      <c r="F88" s="555">
        <f>ROUNDDOWN($F$9*0.62,0)</f>
        <v>569966</v>
      </c>
      <c r="G88" s="325"/>
      <c r="H88" s="326">
        <f t="shared" si="14"/>
        <v>349334</v>
      </c>
      <c r="I88" s="327"/>
      <c r="J88" s="328">
        <f t="shared" si="15"/>
        <v>-125306</v>
      </c>
      <c r="K88" s="329"/>
      <c r="L88" s="330">
        <f t="shared" si="13"/>
        <v>-0.35869999999999996</v>
      </c>
      <c r="M88" s="331"/>
      <c r="N88" s="8"/>
    </row>
    <row r="89" spans="1:14" ht="15" customHeight="1">
      <c r="A89" s="8"/>
      <c r="C89" s="322"/>
      <c r="D89" s="323" t="str">
        <f>IF(AND(63&lt;=$D$16,$D$16&lt;64),"ＯＦＦ","")</f>
        <v/>
      </c>
      <c r="E89" s="324" t="s">
        <v>461</v>
      </c>
      <c r="F89" s="555">
        <f>ROUNDDOWN($F$9*0.63,0)</f>
        <v>579159</v>
      </c>
      <c r="G89" s="325"/>
      <c r="H89" s="326">
        <f t="shared" si="14"/>
        <v>340141</v>
      </c>
      <c r="I89" s="327"/>
      <c r="J89" s="328">
        <f t="shared" si="15"/>
        <v>-134499</v>
      </c>
      <c r="K89" s="329"/>
      <c r="L89" s="330">
        <f t="shared" si="13"/>
        <v>-0.39549999999999996</v>
      </c>
      <c r="M89" s="331"/>
      <c r="N89" s="8"/>
    </row>
    <row r="90" spans="1:14" ht="15" customHeight="1">
      <c r="A90" s="8"/>
      <c r="C90" s="322"/>
      <c r="D90" s="323" t="str">
        <f>IF(AND(64&lt;=$D$16,$D$16&lt;65),"ＯＦＦ","")</f>
        <v/>
      </c>
      <c r="E90" s="324" t="s">
        <v>462</v>
      </c>
      <c r="F90" s="555">
        <f>ROUNDDOWN($F$9*0.64,0)</f>
        <v>588352</v>
      </c>
      <c r="G90" s="325"/>
      <c r="H90" s="326">
        <f t="shared" si="14"/>
        <v>330948</v>
      </c>
      <c r="I90" s="327"/>
      <c r="J90" s="328">
        <f t="shared" si="15"/>
        <v>-143692</v>
      </c>
      <c r="K90" s="329"/>
      <c r="L90" s="330">
        <f t="shared" si="13"/>
        <v>-0.43419999999999997</v>
      </c>
      <c r="M90" s="331"/>
      <c r="N90" s="8"/>
    </row>
    <row r="91" spans="1:14" ht="15" customHeight="1">
      <c r="A91" s="8"/>
      <c r="C91" s="322"/>
      <c r="D91" s="323" t="str">
        <f>IF(AND(65&lt;=$D$16,$D$16&lt;66),"ＯＦＦ","")</f>
        <v/>
      </c>
      <c r="E91" s="324" t="s">
        <v>463</v>
      </c>
      <c r="F91" s="555">
        <f>ROUNDDOWN($F$9*0.65,0)</f>
        <v>597545</v>
      </c>
      <c r="G91" s="325"/>
      <c r="H91" s="326">
        <f t="shared" si="14"/>
        <v>321755</v>
      </c>
      <c r="I91" s="327"/>
      <c r="J91" s="328">
        <f t="shared" si="15"/>
        <v>-152885</v>
      </c>
      <c r="K91" s="329"/>
      <c r="L91" s="330">
        <f t="shared" si="13"/>
        <v>-0.47520000000000001</v>
      </c>
      <c r="M91" s="331"/>
      <c r="N91" s="8"/>
    </row>
    <row r="92" spans="1:14" ht="15" customHeight="1">
      <c r="A92" s="8"/>
      <c r="C92" s="322"/>
      <c r="D92" s="323" t="str">
        <f>IF(AND(66&lt;=$D$16,$D$16&lt;67),"ＯＦＦ","")</f>
        <v/>
      </c>
      <c r="E92" s="324" t="s">
        <v>464</v>
      </c>
      <c r="F92" s="555">
        <f>ROUNDDOWN($F$9*0.66,0)</f>
        <v>606738</v>
      </c>
      <c r="G92" s="325"/>
      <c r="H92" s="326">
        <f t="shared" si="14"/>
        <v>312562</v>
      </c>
      <c r="I92" s="327"/>
      <c r="J92" s="328">
        <f t="shared" si="15"/>
        <v>-162078</v>
      </c>
      <c r="K92" s="329"/>
      <c r="L92" s="330">
        <f t="shared" si="13"/>
        <v>-0.51859999999999995</v>
      </c>
      <c r="M92" s="331"/>
      <c r="N92" s="8"/>
    </row>
    <row r="93" spans="1:14" ht="15" customHeight="1">
      <c r="A93" s="8"/>
      <c r="C93" s="322"/>
      <c r="D93" s="323" t="str">
        <f>IF(AND(67&lt;=$D$16,$D$16&lt;68),"ＯＦＦ","")</f>
        <v/>
      </c>
      <c r="E93" s="324" t="s">
        <v>465</v>
      </c>
      <c r="F93" s="555">
        <f>ROUNDDOWN($F$9*0.67,0)</f>
        <v>615931</v>
      </c>
      <c r="G93" s="325"/>
      <c r="H93" s="326">
        <f t="shared" si="14"/>
        <v>303369</v>
      </c>
      <c r="I93" s="327"/>
      <c r="J93" s="328">
        <f t="shared" si="15"/>
        <v>-171271</v>
      </c>
      <c r="K93" s="329"/>
      <c r="L93" s="330">
        <f t="shared" si="13"/>
        <v>-0.56459999999999999</v>
      </c>
      <c r="M93" s="331"/>
      <c r="N93" s="8"/>
    </row>
    <row r="94" spans="1:14" ht="15" customHeight="1">
      <c r="A94" s="8"/>
      <c r="C94" s="322"/>
      <c r="D94" s="323" t="str">
        <f>IF(AND(68&lt;=$D$16,$D$16&lt;69),"ＯＦＦ","")</f>
        <v/>
      </c>
      <c r="E94" s="324" t="s">
        <v>466</v>
      </c>
      <c r="F94" s="555">
        <f>ROUNDDOWN($F$9*0.68,0)</f>
        <v>625124</v>
      </c>
      <c r="G94" s="325"/>
      <c r="H94" s="326">
        <f t="shared" si="14"/>
        <v>294176</v>
      </c>
      <c r="I94" s="327"/>
      <c r="J94" s="328">
        <f t="shared" si="15"/>
        <v>-180464</v>
      </c>
      <c r="K94" s="329"/>
      <c r="L94" s="330">
        <f t="shared" si="13"/>
        <v>-0.61349999999999993</v>
      </c>
      <c r="M94" s="331"/>
      <c r="N94" s="8"/>
    </row>
    <row r="95" spans="1:14" ht="15" customHeight="1">
      <c r="A95" s="8"/>
      <c r="C95" s="322"/>
      <c r="D95" s="323" t="str">
        <f>IF(AND(69&lt;=$D$16,$D$16&lt;70),"ＯＦＦ","")</f>
        <v/>
      </c>
      <c r="E95" s="324" t="s">
        <v>467</v>
      </c>
      <c r="F95" s="555">
        <f>ROUNDDOWN($F$9*0.69,0)</f>
        <v>634317</v>
      </c>
      <c r="G95" s="325"/>
      <c r="H95" s="326">
        <f t="shared" si="14"/>
        <v>284983</v>
      </c>
      <c r="I95" s="327"/>
      <c r="J95" s="328">
        <f t="shared" si="15"/>
        <v>-189657</v>
      </c>
      <c r="K95" s="329"/>
      <c r="L95" s="330">
        <f t="shared" si="13"/>
        <v>-0.66559999999999997</v>
      </c>
      <c r="M95" s="331"/>
      <c r="N95" s="8"/>
    </row>
    <row r="96" spans="1:14" ht="15" customHeight="1">
      <c r="A96" s="8"/>
      <c r="C96" s="322"/>
      <c r="D96" s="323" t="str">
        <f>IF(AND(70&lt;=$D$16,$D$16&lt;71),"ＯＦＦ","")</f>
        <v/>
      </c>
      <c r="E96" s="324" t="s">
        <v>468</v>
      </c>
      <c r="F96" s="555">
        <f>ROUNDDOWN($F$9*0.7,0)</f>
        <v>643510</v>
      </c>
      <c r="G96" s="325"/>
      <c r="H96" s="326">
        <f t="shared" si="14"/>
        <v>275790</v>
      </c>
      <c r="I96" s="327"/>
      <c r="J96" s="328">
        <f t="shared" si="15"/>
        <v>-198850</v>
      </c>
      <c r="K96" s="329"/>
      <c r="L96" s="330">
        <f t="shared" si="13"/>
        <v>-0.72109999999999996</v>
      </c>
      <c r="M96" s="331"/>
      <c r="N96" s="8"/>
    </row>
    <row r="97" spans="1:14" ht="7.5" customHeight="1">
      <c r="A97" s="8"/>
      <c r="C97" s="322"/>
      <c r="D97" s="323"/>
      <c r="E97" s="324"/>
      <c r="F97" s="332"/>
      <c r="G97" s="325"/>
      <c r="H97" s="326"/>
      <c r="I97" s="327"/>
      <c r="J97" s="328"/>
      <c r="K97" s="329"/>
      <c r="L97" s="330"/>
      <c r="M97" s="331"/>
      <c r="N97" s="8"/>
    </row>
    <row r="98" spans="1:14" ht="15" customHeight="1">
      <c r="A98" s="8"/>
      <c r="C98" s="322"/>
      <c r="D98" s="323" t="str">
        <f>IF(AND(71&lt;=$D$16,$D$16&lt;72),"ＯＦＦ","")</f>
        <v/>
      </c>
      <c r="E98" s="324" t="s">
        <v>533</v>
      </c>
      <c r="F98" s="555">
        <f>ROUNDDOWN($F$9*0.71,0)</f>
        <v>652703</v>
      </c>
      <c r="G98" s="325"/>
      <c r="H98" s="326">
        <f t="shared" ref="H98:H107" si="16">$F$9-F98</f>
        <v>266597</v>
      </c>
      <c r="I98" s="327"/>
      <c r="J98" s="328">
        <f t="shared" ref="J98:J107" si="17">$F$9-(F98+$F$11)</f>
        <v>-208043</v>
      </c>
      <c r="K98" s="329"/>
      <c r="L98" s="330">
        <f t="shared" si="13"/>
        <v>-0.78039999999999998</v>
      </c>
      <c r="M98" s="331"/>
      <c r="N98" s="8"/>
    </row>
    <row r="99" spans="1:14" ht="15" customHeight="1">
      <c r="A99" s="8"/>
      <c r="C99" s="322"/>
      <c r="D99" s="323" t="str">
        <f>IF(AND(72&lt;=$D$16,$D$16&lt;73),"ＯＦＦ","")</f>
        <v/>
      </c>
      <c r="E99" s="324" t="s">
        <v>469</v>
      </c>
      <c r="F99" s="555">
        <f>ROUNDDOWN($F$9*0.72,0)</f>
        <v>661896</v>
      </c>
      <c r="G99" s="325"/>
      <c r="H99" s="326">
        <f t="shared" si="16"/>
        <v>257404</v>
      </c>
      <c r="I99" s="327"/>
      <c r="J99" s="328">
        <f t="shared" si="17"/>
        <v>-217236</v>
      </c>
      <c r="K99" s="329"/>
      <c r="L99" s="330">
        <f t="shared" si="13"/>
        <v>-0.84399999999999997</v>
      </c>
      <c r="M99" s="331"/>
      <c r="N99" s="8"/>
    </row>
    <row r="100" spans="1:14" ht="15" customHeight="1">
      <c r="A100" s="8"/>
      <c r="C100" s="322"/>
      <c r="D100" s="323" t="str">
        <f>IF(AND(73&lt;=$D$16,$D$16&lt;74),"ＯＦＦ","")</f>
        <v/>
      </c>
      <c r="E100" s="324" t="s">
        <v>470</v>
      </c>
      <c r="F100" s="555">
        <f>ROUNDDOWN($F$9*0.73,0)</f>
        <v>671089</v>
      </c>
      <c r="G100" s="325"/>
      <c r="H100" s="326">
        <f t="shared" si="16"/>
        <v>248211</v>
      </c>
      <c r="I100" s="327"/>
      <c r="J100" s="328">
        <f t="shared" si="17"/>
        <v>-226429</v>
      </c>
      <c r="K100" s="329"/>
      <c r="L100" s="330">
        <f t="shared" si="13"/>
        <v>-0.9123</v>
      </c>
      <c r="M100" s="331"/>
      <c r="N100" s="8"/>
    </row>
    <row r="101" spans="1:14" ht="15" customHeight="1">
      <c r="A101" s="8"/>
      <c r="C101" s="322"/>
      <c r="D101" s="323" t="str">
        <f>IF(AND(74&lt;=$D$16,$D$16&lt;75),"ＯＦＦ","")</f>
        <v/>
      </c>
      <c r="E101" s="324" t="s">
        <v>471</v>
      </c>
      <c r="F101" s="555">
        <f>ROUNDDOWN($F$9*0.74,0)</f>
        <v>680282</v>
      </c>
      <c r="G101" s="325"/>
      <c r="H101" s="326">
        <f t="shared" si="16"/>
        <v>239018</v>
      </c>
      <c r="I101" s="327"/>
      <c r="J101" s="328">
        <f t="shared" si="17"/>
        <v>-235622</v>
      </c>
      <c r="K101" s="329"/>
      <c r="L101" s="330">
        <f t="shared" si="13"/>
        <v>-0.98580000000000001</v>
      </c>
      <c r="M101" s="331"/>
      <c r="N101" s="8"/>
    </row>
    <row r="102" spans="1:14" ht="15" customHeight="1">
      <c r="A102" s="8"/>
      <c r="C102" s="322"/>
      <c r="D102" s="323" t="str">
        <f>IF(AND(75&lt;=$D$16,$D$16&lt;76),"ＯＦＦ","")</f>
        <v/>
      </c>
      <c r="E102" s="324" t="s">
        <v>472</v>
      </c>
      <c r="F102" s="555">
        <f>ROUNDDOWN($F$9*0.75,0)</f>
        <v>689475</v>
      </c>
      <c r="G102" s="325"/>
      <c r="H102" s="326">
        <f t="shared" si="16"/>
        <v>229825</v>
      </c>
      <c r="I102" s="327"/>
      <c r="J102" s="328">
        <f t="shared" si="17"/>
        <v>-244815</v>
      </c>
      <c r="K102" s="329"/>
      <c r="L102" s="330">
        <f t="shared" si="13"/>
        <v>-1.0652999999999999</v>
      </c>
      <c r="M102" s="331"/>
      <c r="N102" s="8"/>
    </row>
    <row r="103" spans="1:14" ht="15" customHeight="1">
      <c r="A103" s="8"/>
      <c r="C103" s="322"/>
      <c r="D103" s="323" t="str">
        <f>IF(AND(76&lt;=$D$16,$D$16&lt;77),"ＯＦＦ","")</f>
        <v/>
      </c>
      <c r="E103" s="324" t="s">
        <v>473</v>
      </c>
      <c r="F103" s="555">
        <f>ROUNDDOWN($F$9*0.76,0)</f>
        <v>698668</v>
      </c>
      <c r="G103" s="325"/>
      <c r="H103" s="326">
        <f t="shared" si="16"/>
        <v>220632</v>
      </c>
      <c r="I103" s="327"/>
      <c r="J103" s="328">
        <f t="shared" si="17"/>
        <v>-254008</v>
      </c>
      <c r="K103" s="329"/>
      <c r="L103" s="330">
        <f t="shared" si="13"/>
        <v>-1.1513</v>
      </c>
      <c r="M103" s="331"/>
      <c r="N103" s="8"/>
    </row>
    <row r="104" spans="1:14" ht="15" customHeight="1">
      <c r="A104" s="8"/>
      <c r="C104" s="322"/>
      <c r="D104" s="323" t="str">
        <f>IF(AND(77&lt;=$D$16,$D$16&lt;78),"ＯＦＦ","")</f>
        <v/>
      </c>
      <c r="E104" s="324" t="s">
        <v>474</v>
      </c>
      <c r="F104" s="555">
        <f>ROUNDDOWN($F$9*0.77,0)</f>
        <v>707861</v>
      </c>
      <c r="G104" s="325"/>
      <c r="H104" s="326">
        <f t="shared" si="16"/>
        <v>211439</v>
      </c>
      <c r="I104" s="327"/>
      <c r="J104" s="328">
        <f t="shared" si="17"/>
        <v>-263201</v>
      </c>
      <c r="K104" s="329"/>
      <c r="L104" s="330">
        <f t="shared" si="13"/>
        <v>-1.2448999999999999</v>
      </c>
      <c r="M104" s="331"/>
      <c r="N104" s="8"/>
    </row>
    <row r="105" spans="1:14" ht="15" customHeight="1">
      <c r="A105" s="8"/>
      <c r="C105" s="322"/>
      <c r="D105" s="323" t="str">
        <f>IF(AND(78&lt;=$D$16,$D$16&lt;79),"ＯＦＦ","")</f>
        <v/>
      </c>
      <c r="E105" s="324" t="s">
        <v>475</v>
      </c>
      <c r="F105" s="555">
        <f>ROUNDDOWN($F$9*0.78,0)</f>
        <v>717054</v>
      </c>
      <c r="G105" s="325"/>
      <c r="H105" s="326">
        <f t="shared" si="16"/>
        <v>202246</v>
      </c>
      <c r="I105" s="327"/>
      <c r="J105" s="328">
        <f t="shared" si="17"/>
        <v>-272394</v>
      </c>
      <c r="K105" s="329"/>
      <c r="L105" s="330">
        <f t="shared" si="13"/>
        <v>-1.3469</v>
      </c>
      <c r="M105" s="331"/>
      <c r="N105" s="8"/>
    </row>
    <row r="106" spans="1:14" ht="15" customHeight="1">
      <c r="A106" s="8"/>
      <c r="C106" s="322"/>
      <c r="D106" s="323" t="str">
        <f>IF(AND(79&lt;=$D$16,$D$16&lt;80),"ＯＦＦ","")</f>
        <v/>
      </c>
      <c r="E106" s="324" t="s">
        <v>476</v>
      </c>
      <c r="F106" s="555">
        <f>ROUNDDOWN($F$9*0.79,0)</f>
        <v>726247</v>
      </c>
      <c r="G106" s="325"/>
      <c r="H106" s="326">
        <f t="shared" si="16"/>
        <v>193053</v>
      </c>
      <c r="I106" s="327"/>
      <c r="J106" s="328">
        <f t="shared" si="17"/>
        <v>-281587</v>
      </c>
      <c r="K106" s="329"/>
      <c r="L106" s="330">
        <f t="shared" si="13"/>
        <v>-1.4585999999999999</v>
      </c>
      <c r="M106" s="331"/>
      <c r="N106" s="8"/>
    </row>
    <row r="107" spans="1:14" ht="15" customHeight="1">
      <c r="A107" s="8"/>
      <c r="C107" s="322"/>
      <c r="D107" s="323" t="str">
        <f>IF(AND(80&lt;=$D$16,$D$16&lt;81),"ＯＦＦ","")</f>
        <v/>
      </c>
      <c r="E107" s="324" t="s">
        <v>477</v>
      </c>
      <c r="F107" s="555">
        <f>ROUNDDOWN($F$9*0.8,0)</f>
        <v>735440</v>
      </c>
      <c r="G107" s="325"/>
      <c r="H107" s="326">
        <f t="shared" si="16"/>
        <v>183860</v>
      </c>
      <c r="I107" s="327"/>
      <c r="J107" s="328">
        <f t="shared" si="17"/>
        <v>-290780</v>
      </c>
      <c r="K107" s="329"/>
      <c r="L107" s="330">
        <f t="shared" si="13"/>
        <v>-1.5815999999999999</v>
      </c>
      <c r="M107" s="331"/>
      <c r="N107" s="8"/>
    </row>
    <row r="108" spans="1:14" ht="7.5" customHeight="1">
      <c r="A108" s="8"/>
      <c r="C108" s="322"/>
      <c r="D108" s="323"/>
      <c r="E108" s="324"/>
      <c r="F108" s="332"/>
      <c r="G108" s="325"/>
      <c r="H108" s="326"/>
      <c r="I108" s="327"/>
      <c r="J108" s="328"/>
      <c r="K108" s="329"/>
      <c r="L108" s="330"/>
      <c r="M108" s="331"/>
      <c r="N108" s="8"/>
    </row>
    <row r="109" spans="1:14" ht="15" customHeight="1">
      <c r="A109" s="8"/>
      <c r="C109" s="322"/>
      <c r="D109" s="323" t="str">
        <f>IF(AND(81&lt;=$D$16,$D$16&lt;82),"ＯＦＦ","")</f>
        <v/>
      </c>
      <c r="E109" s="324" t="s">
        <v>534</v>
      </c>
      <c r="F109" s="555">
        <f>ROUNDDOWN($F$9*0.81,0)</f>
        <v>744633</v>
      </c>
      <c r="G109" s="325"/>
      <c r="H109" s="326">
        <f t="shared" ref="H109:H118" si="18">$F$9-F109</f>
        <v>174667</v>
      </c>
      <c r="I109" s="327"/>
      <c r="J109" s="328">
        <f t="shared" ref="J109:J118" si="19">$F$9-(F109+$F$11)</f>
        <v>-299973</v>
      </c>
      <c r="K109" s="329"/>
      <c r="L109" s="330">
        <f t="shared" si="13"/>
        <v>-1.7174</v>
      </c>
      <c r="M109" s="331"/>
      <c r="N109" s="8"/>
    </row>
    <row r="110" spans="1:14" ht="15" customHeight="1">
      <c r="A110" s="8"/>
      <c r="C110" s="322"/>
      <c r="D110" s="323" t="str">
        <f>IF(AND(82&lt;=$D$16,$D$16&lt;83),"ＯＦＦ","")</f>
        <v/>
      </c>
      <c r="E110" s="324" t="s">
        <v>478</v>
      </c>
      <c r="F110" s="555">
        <f>ROUNDDOWN($F$9*0.82,0)</f>
        <v>753826</v>
      </c>
      <c r="G110" s="325"/>
      <c r="H110" s="326">
        <f t="shared" si="18"/>
        <v>165474</v>
      </c>
      <c r="I110" s="327"/>
      <c r="J110" s="328">
        <f t="shared" si="19"/>
        <v>-309166</v>
      </c>
      <c r="K110" s="329"/>
      <c r="L110" s="330">
        <f t="shared" si="13"/>
        <v>-1.8684000000000001</v>
      </c>
      <c r="M110" s="331"/>
      <c r="N110" s="8"/>
    </row>
    <row r="111" spans="1:14" ht="15" customHeight="1">
      <c r="A111" s="8"/>
      <c r="C111" s="322"/>
      <c r="D111" s="323" t="str">
        <f>IF(AND(83&lt;=$D$16,$D$16&lt;84),"ＯＦＦ","")</f>
        <v/>
      </c>
      <c r="E111" s="324" t="s">
        <v>479</v>
      </c>
      <c r="F111" s="555">
        <f>ROUNDDOWN($F$9*0.83,0)</f>
        <v>763019</v>
      </c>
      <c r="G111" s="325"/>
      <c r="H111" s="326">
        <f t="shared" si="18"/>
        <v>156281</v>
      </c>
      <c r="I111" s="327"/>
      <c r="J111" s="328">
        <f t="shared" si="19"/>
        <v>-318359</v>
      </c>
      <c r="K111" s="329"/>
      <c r="L111" s="330">
        <f t="shared" si="13"/>
        <v>-2.0371000000000001</v>
      </c>
      <c r="M111" s="331"/>
      <c r="N111" s="8"/>
    </row>
    <row r="112" spans="1:14" ht="15" customHeight="1">
      <c r="A112" s="8"/>
      <c r="C112" s="322"/>
      <c r="D112" s="323" t="str">
        <f>IF(AND(84&lt;=$D$16,$D$16&lt;85),"ＯＦＦ","")</f>
        <v/>
      </c>
      <c r="E112" s="324" t="s">
        <v>480</v>
      </c>
      <c r="F112" s="555">
        <f>ROUNDDOWN($F$9*0.84,0)</f>
        <v>772212</v>
      </c>
      <c r="G112" s="325"/>
      <c r="H112" s="326">
        <f t="shared" si="18"/>
        <v>147088</v>
      </c>
      <c r="I112" s="327"/>
      <c r="J112" s="328">
        <f t="shared" si="19"/>
        <v>-327552</v>
      </c>
      <c r="K112" s="329"/>
      <c r="L112" s="330">
        <f t="shared" si="13"/>
        <v>-2.2270000000000003</v>
      </c>
      <c r="M112" s="331"/>
      <c r="N112" s="8"/>
    </row>
    <row r="113" spans="1:14" ht="15" customHeight="1">
      <c r="A113" s="8"/>
      <c r="C113" s="322"/>
      <c r="D113" s="323" t="str">
        <f>IF(AND(85&lt;=$D$16,$D$16&lt;86),"ＯＦＦ","")</f>
        <v/>
      </c>
      <c r="E113" s="324" t="s">
        <v>481</v>
      </c>
      <c r="F113" s="555">
        <f>ROUNDDOWN($F$9*0.85,0)</f>
        <v>781405</v>
      </c>
      <c r="G113" s="325"/>
      <c r="H113" s="326">
        <f t="shared" si="18"/>
        <v>137895</v>
      </c>
      <c r="I113" s="327"/>
      <c r="J113" s="328">
        <f t="shared" si="19"/>
        <v>-336745</v>
      </c>
      <c r="K113" s="329"/>
      <c r="L113" s="330">
        <f t="shared" si="13"/>
        <v>-2.4421000000000004</v>
      </c>
      <c r="M113" s="331"/>
      <c r="N113" s="8"/>
    </row>
    <row r="114" spans="1:14" ht="15" customHeight="1">
      <c r="A114" s="8"/>
      <c r="C114" s="322"/>
      <c r="D114" s="323" t="str">
        <f>IF(AND(86&lt;=$D$16,$D$16&lt;87),"ＯＦＦ","")</f>
        <v/>
      </c>
      <c r="E114" s="324" t="s">
        <v>482</v>
      </c>
      <c r="F114" s="555">
        <f>ROUNDDOWN($F$9*0.86,0)</f>
        <v>790598</v>
      </c>
      <c r="G114" s="325"/>
      <c r="H114" s="326">
        <f t="shared" si="18"/>
        <v>128702</v>
      </c>
      <c r="I114" s="327"/>
      <c r="J114" s="328">
        <f t="shared" si="19"/>
        <v>-345938</v>
      </c>
      <c r="K114" s="329"/>
      <c r="L114" s="330">
        <f t="shared" si="13"/>
        <v>-2.6879000000000004</v>
      </c>
      <c r="M114" s="331"/>
      <c r="N114" s="8"/>
    </row>
    <row r="115" spans="1:14" ht="15" customHeight="1">
      <c r="A115" s="8"/>
      <c r="C115" s="322"/>
      <c r="D115" s="323" t="str">
        <f>IF(AND(87&lt;=$D$16,$D$16&lt;88),"ＯＦＦ","")</f>
        <v/>
      </c>
      <c r="E115" s="324" t="s">
        <v>483</v>
      </c>
      <c r="F115" s="555">
        <f>ROUNDDOWN($F$9*0.87,0)</f>
        <v>799791</v>
      </c>
      <c r="G115" s="325"/>
      <c r="H115" s="326">
        <f t="shared" si="18"/>
        <v>119509</v>
      </c>
      <c r="I115" s="327"/>
      <c r="J115" s="328">
        <f t="shared" si="19"/>
        <v>-355131</v>
      </c>
      <c r="K115" s="329"/>
      <c r="L115" s="330">
        <f t="shared" si="13"/>
        <v>-2.9716</v>
      </c>
      <c r="M115" s="331"/>
      <c r="N115" s="8"/>
    </row>
    <row r="116" spans="1:14" ht="15" customHeight="1">
      <c r="A116" s="8"/>
      <c r="C116" s="322"/>
      <c r="D116" s="323" t="str">
        <f>IF(AND(88&lt;=$D$16,$D$16&lt;89),"ＯＦＦ","")</f>
        <v/>
      </c>
      <c r="E116" s="324" t="s">
        <v>484</v>
      </c>
      <c r="F116" s="555">
        <f>ROUNDDOWN($F$9*0.88,0)</f>
        <v>808984</v>
      </c>
      <c r="G116" s="325"/>
      <c r="H116" s="326">
        <f t="shared" si="18"/>
        <v>110316</v>
      </c>
      <c r="I116" s="327"/>
      <c r="J116" s="328">
        <f t="shared" si="19"/>
        <v>-364324</v>
      </c>
      <c r="K116" s="329"/>
      <c r="L116" s="330">
        <f t="shared" si="13"/>
        <v>-3.3026000000000004</v>
      </c>
      <c r="M116" s="331"/>
      <c r="N116" s="8"/>
    </row>
    <row r="117" spans="1:14" ht="15" customHeight="1">
      <c r="A117" s="8"/>
      <c r="C117" s="322"/>
      <c r="D117" s="323" t="str">
        <f>IF(AND(89&lt;=$D$16,$D$16&lt;90),"ＯＦＦ","")</f>
        <v/>
      </c>
      <c r="E117" s="324" t="s">
        <v>485</v>
      </c>
      <c r="F117" s="555">
        <f>ROUNDDOWN($F$9*0.89,0)</f>
        <v>818177</v>
      </c>
      <c r="G117" s="325"/>
      <c r="H117" s="326">
        <f t="shared" si="18"/>
        <v>101123</v>
      </c>
      <c r="I117" s="327"/>
      <c r="J117" s="328">
        <f t="shared" si="19"/>
        <v>-373517</v>
      </c>
      <c r="K117" s="329"/>
      <c r="L117" s="330">
        <f t="shared" si="13"/>
        <v>-3.6937000000000002</v>
      </c>
      <c r="M117" s="331"/>
      <c r="N117" s="8"/>
    </row>
    <row r="118" spans="1:14" ht="15" customHeight="1">
      <c r="A118" s="8"/>
      <c r="C118" s="322"/>
      <c r="D118" s="323" t="str">
        <f>IF(AND(90&lt;=$D$16,$D$16&lt;91),"ＯＦＦ","")</f>
        <v/>
      </c>
      <c r="E118" s="324" t="s">
        <v>486</v>
      </c>
      <c r="F118" s="555">
        <f>ROUNDDOWN($F$9*0.9,0)</f>
        <v>827370</v>
      </c>
      <c r="G118" s="325"/>
      <c r="H118" s="326">
        <f t="shared" si="18"/>
        <v>91930</v>
      </c>
      <c r="I118" s="327"/>
      <c r="J118" s="328">
        <f t="shared" si="19"/>
        <v>-382710</v>
      </c>
      <c r="K118" s="329"/>
      <c r="L118" s="330">
        <f t="shared" si="13"/>
        <v>-4.1631</v>
      </c>
      <c r="M118" s="331"/>
      <c r="N118" s="8"/>
    </row>
    <row r="119" spans="1:14" ht="7.5" customHeight="1">
      <c r="A119" s="8"/>
      <c r="C119" s="322"/>
      <c r="D119" s="323"/>
      <c r="E119" s="324"/>
      <c r="F119" s="332"/>
      <c r="G119" s="325"/>
      <c r="H119" s="326"/>
      <c r="I119" s="327"/>
      <c r="J119" s="328"/>
      <c r="K119" s="329"/>
      <c r="L119" s="330"/>
      <c r="M119" s="331"/>
      <c r="N119" s="8"/>
    </row>
    <row r="120" spans="1:14" ht="15" customHeight="1">
      <c r="A120" s="8"/>
      <c r="C120" s="322"/>
      <c r="D120" s="323" t="str">
        <f>IF(AND(91&lt;=$D$16,$D$16&lt;92),"ＯＦＦ","")</f>
        <v/>
      </c>
      <c r="E120" s="324" t="s">
        <v>535</v>
      </c>
      <c r="F120" s="555">
        <f>ROUNDDOWN($F$9*0.91,0)</f>
        <v>836563</v>
      </c>
      <c r="G120" s="325"/>
      <c r="H120" s="326">
        <f t="shared" ref="H120:H129" si="20">$F$9-F120</f>
        <v>82737</v>
      </c>
      <c r="I120" s="327"/>
      <c r="J120" s="328">
        <f t="shared" ref="J120:J129" si="21">$F$9-(F120+$F$11)</f>
        <v>-391903</v>
      </c>
      <c r="K120" s="329"/>
      <c r="L120" s="330">
        <f t="shared" si="13"/>
        <v>-4.7367999999999997</v>
      </c>
      <c r="M120" s="331"/>
      <c r="N120" s="8"/>
    </row>
    <row r="121" spans="1:14" ht="15" customHeight="1">
      <c r="A121" s="8"/>
      <c r="C121" s="322"/>
      <c r="D121" s="323" t="str">
        <f>IF(AND(92&lt;=$D$16,$D$16&lt;93),"ＯＦＦ","")</f>
        <v/>
      </c>
      <c r="E121" s="324" t="s">
        <v>487</v>
      </c>
      <c r="F121" s="555">
        <f>ROUNDDOWN($F$9*0.92,0)</f>
        <v>845756</v>
      </c>
      <c r="G121" s="325"/>
      <c r="H121" s="326">
        <f t="shared" si="20"/>
        <v>73544</v>
      </c>
      <c r="I121" s="327"/>
      <c r="J121" s="328">
        <f t="shared" si="21"/>
        <v>-401096</v>
      </c>
      <c r="K121" s="329"/>
      <c r="L121" s="330">
        <f t="shared" si="13"/>
        <v>-5.4539</v>
      </c>
      <c r="M121" s="331"/>
      <c r="N121" s="8"/>
    </row>
    <row r="122" spans="1:14" ht="15" customHeight="1">
      <c r="A122" s="8"/>
      <c r="C122" s="322"/>
      <c r="D122" s="323" t="str">
        <f>IF(AND(93&lt;=$D$16,$D$16&lt;94),"ＯＦＦ","")</f>
        <v/>
      </c>
      <c r="E122" s="324" t="s">
        <v>488</v>
      </c>
      <c r="F122" s="555">
        <f>ROUNDDOWN($F$9*0.93,0)</f>
        <v>854949</v>
      </c>
      <c r="G122" s="325"/>
      <c r="H122" s="326">
        <f t="shared" si="20"/>
        <v>64351</v>
      </c>
      <c r="I122" s="327"/>
      <c r="J122" s="328">
        <f t="shared" si="21"/>
        <v>-410289</v>
      </c>
      <c r="K122" s="329"/>
      <c r="L122" s="330">
        <f t="shared" si="13"/>
        <v>-6.3757999999999999</v>
      </c>
      <c r="M122" s="331"/>
      <c r="N122" s="8"/>
    </row>
    <row r="123" spans="1:14" ht="15" customHeight="1">
      <c r="A123" s="8"/>
      <c r="C123" s="322"/>
      <c r="D123" s="323" t="str">
        <f>IF(AND(94&lt;=$D$16,$D$16&lt;95),"ＯＦＦ","")</f>
        <v/>
      </c>
      <c r="E123" s="324" t="s">
        <v>489</v>
      </c>
      <c r="F123" s="555">
        <f>ROUNDDOWN($F$9*0.94,0)</f>
        <v>864142</v>
      </c>
      <c r="G123" s="325"/>
      <c r="H123" s="326">
        <f t="shared" si="20"/>
        <v>55158</v>
      </c>
      <c r="I123" s="327"/>
      <c r="J123" s="328">
        <f t="shared" si="21"/>
        <v>-419482</v>
      </c>
      <c r="K123" s="329"/>
      <c r="L123" s="330">
        <f t="shared" si="13"/>
        <v>-7.6051000000000002</v>
      </c>
      <c r="M123" s="331"/>
      <c r="N123" s="8"/>
    </row>
    <row r="124" spans="1:14" ht="15" customHeight="1">
      <c r="A124" s="8"/>
      <c r="C124" s="322"/>
      <c r="D124" s="323" t="str">
        <f>IF(AND(95&lt;=$D$16,$D$16&lt;96),"ＯＦＦ","")</f>
        <v/>
      </c>
      <c r="E124" s="324" t="s">
        <v>490</v>
      </c>
      <c r="F124" s="555">
        <f>ROUNDDOWN($F$9*0.95,0)</f>
        <v>873335</v>
      </c>
      <c r="G124" s="325"/>
      <c r="H124" s="326">
        <f t="shared" si="20"/>
        <v>45965</v>
      </c>
      <c r="I124" s="327"/>
      <c r="J124" s="328">
        <f t="shared" si="21"/>
        <v>-428675</v>
      </c>
      <c r="K124" s="329"/>
      <c r="L124" s="330">
        <f t="shared" si="13"/>
        <v>-9.3262</v>
      </c>
      <c r="M124" s="331"/>
      <c r="N124" s="8"/>
    </row>
    <row r="125" spans="1:14" ht="15" customHeight="1">
      <c r="A125" s="8"/>
      <c r="C125" s="322"/>
      <c r="D125" s="323" t="str">
        <f>IF(AND(96&lt;=$D$16,$D$16&lt;97),"ＯＦＦ","")</f>
        <v/>
      </c>
      <c r="E125" s="324" t="s">
        <v>491</v>
      </c>
      <c r="F125" s="555">
        <f>ROUNDDOWN($F$9*0.96,0)</f>
        <v>882528</v>
      </c>
      <c r="G125" s="325"/>
      <c r="H125" s="326">
        <f t="shared" si="20"/>
        <v>36772</v>
      </c>
      <c r="I125" s="327"/>
      <c r="J125" s="328">
        <f t="shared" si="21"/>
        <v>-437868</v>
      </c>
      <c r="K125" s="329"/>
      <c r="L125" s="330">
        <f t="shared" si="13"/>
        <v>-11.9077</v>
      </c>
      <c r="M125" s="331"/>
      <c r="N125" s="8"/>
    </row>
    <row r="126" spans="1:14" ht="15" customHeight="1">
      <c r="A126" s="8"/>
      <c r="C126" s="322"/>
      <c r="D126" s="323" t="str">
        <f>IF(AND(97&lt;=$D$16,$D$16&lt;98),"ＯＦＦ","")</f>
        <v/>
      </c>
      <c r="E126" s="324" t="s">
        <v>492</v>
      </c>
      <c r="F126" s="555">
        <f>ROUNDDOWN($F$9*0.97,0)</f>
        <v>891721</v>
      </c>
      <c r="G126" s="325"/>
      <c r="H126" s="326">
        <f t="shared" si="20"/>
        <v>27579</v>
      </c>
      <c r="I126" s="327"/>
      <c r="J126" s="328">
        <f t="shared" si="21"/>
        <v>-447061</v>
      </c>
      <c r="K126" s="329"/>
      <c r="L126" s="330">
        <f t="shared" si="13"/>
        <v>-16.2102</v>
      </c>
      <c r="M126" s="331"/>
      <c r="N126" s="8"/>
    </row>
    <row r="127" spans="1:14" ht="15" customHeight="1">
      <c r="A127" s="8"/>
      <c r="C127" s="322"/>
      <c r="D127" s="323" t="str">
        <f>IF(AND(98&lt;=$D$16,$D$16&lt;99),"ＯＦＦ","")</f>
        <v/>
      </c>
      <c r="E127" s="324" t="s">
        <v>493</v>
      </c>
      <c r="F127" s="555">
        <f>ROUNDDOWN($F$9*0.98,0)</f>
        <v>900914</v>
      </c>
      <c r="G127" s="325"/>
      <c r="H127" s="326">
        <f t="shared" si="20"/>
        <v>18386</v>
      </c>
      <c r="I127" s="327"/>
      <c r="J127" s="328">
        <f t="shared" si="21"/>
        <v>-456254</v>
      </c>
      <c r="K127" s="329"/>
      <c r="L127" s="330">
        <f t="shared" si="13"/>
        <v>-24.815300000000001</v>
      </c>
      <c r="M127" s="331"/>
      <c r="N127" s="8"/>
    </row>
    <row r="128" spans="1:14" ht="15" customHeight="1">
      <c r="A128" s="8"/>
      <c r="C128" s="322"/>
      <c r="D128" s="323" t="str">
        <f>IF(AND(99&lt;=$D$16,$D$16&lt;100),"ＯＦＦ","")</f>
        <v/>
      </c>
      <c r="E128" s="324" t="s">
        <v>494</v>
      </c>
      <c r="F128" s="555">
        <f>ROUNDDOWN($F$9*0.99,0)</f>
        <v>910107</v>
      </c>
      <c r="G128" s="325"/>
      <c r="H128" s="326">
        <f t="shared" si="20"/>
        <v>9193</v>
      </c>
      <c r="I128" s="327"/>
      <c r="J128" s="328">
        <f t="shared" si="21"/>
        <v>-465447</v>
      </c>
      <c r="K128" s="329"/>
      <c r="L128" s="330">
        <f t="shared" si="13"/>
        <v>-50.630600000000001</v>
      </c>
      <c r="M128" s="331"/>
      <c r="N128" s="8"/>
    </row>
    <row r="129" spans="1:14" ht="15" customHeight="1" thickBot="1">
      <c r="A129" s="8"/>
      <c r="C129" s="322"/>
      <c r="D129" s="335" t="str">
        <f>IF(AND(100&lt;=$D$16,$D$16&lt;101),"ＯＦＦ","")</f>
        <v/>
      </c>
      <c r="E129" s="557" t="s">
        <v>495</v>
      </c>
      <c r="F129" s="556">
        <f>ROUNDDOWN($F$9*1,0)</f>
        <v>919300</v>
      </c>
      <c r="G129" s="337"/>
      <c r="H129" s="338">
        <f t="shared" si="20"/>
        <v>0</v>
      </c>
      <c r="I129" s="339"/>
      <c r="J129" s="340">
        <f t="shared" si="21"/>
        <v>-474640</v>
      </c>
      <c r="K129" s="341"/>
      <c r="L129" s="558" t="s">
        <v>91</v>
      </c>
      <c r="M129" s="331"/>
      <c r="N129" s="8"/>
    </row>
    <row r="130" spans="1:14" ht="16.5" customHeight="1">
      <c r="A130" s="8"/>
      <c r="D130" s="559"/>
      <c r="E130" s="559"/>
      <c r="F130" s="559"/>
      <c r="G130" s="559"/>
      <c r="H130" s="559"/>
      <c r="I130" s="559"/>
      <c r="J130" s="559"/>
      <c r="K130" s="1780">
        <f>★マスタシート!$CV$26</f>
        <v>2.48</v>
      </c>
      <c r="L130" s="1780"/>
      <c r="N130" s="8"/>
    </row>
    <row r="131" spans="1:14" ht="16.5" customHeight="1">
      <c r="A131" s="8"/>
      <c r="B131" s="8"/>
      <c r="C131" s="8"/>
      <c r="D131" s="8"/>
      <c r="E131" s="8"/>
      <c r="F131" s="8"/>
      <c r="G131" s="8"/>
      <c r="H131" s="8"/>
      <c r="I131" s="8"/>
      <c r="J131" s="8"/>
      <c r="K131" s="8"/>
      <c r="L131" s="8"/>
      <c r="M131" s="8"/>
      <c r="N131" s="8"/>
    </row>
  </sheetData>
  <mergeCells count="4">
    <mergeCell ref="B5:M5"/>
    <mergeCell ref="K72:L72"/>
    <mergeCell ref="K130:L130"/>
    <mergeCell ref="L3:M3"/>
  </mergeCells>
  <phoneticPr fontId="32"/>
  <conditionalFormatting sqref="D76:D129 D17:D71">
    <cfRule type="cellIs" dxfId="12" priority="1" stopIfTrue="1" operator="equal">
      <formula>"ＯＦＦ"</formula>
    </cfRule>
  </conditionalFormatting>
  <conditionalFormatting sqref="E17:K27 E40:K49 G34:K38 L17:L71 E76:K129 E62:K71 G29:K32 H33 H39 H50:H61 J28 J33 J39 J50:J61 E34:E38 E29:E32 F29:F38 E51:G60 I51:I60 K51:K60 L75:L129">
    <cfRule type="expression" dxfId="11" priority="2" stopIfTrue="1">
      <formula>$D17&lt;&gt;""</formula>
    </cfRule>
  </conditionalFormatting>
  <conditionalFormatting sqref="E39:K39 E50:K50 E61:K61 E28:K28 E75:K75">
    <cfRule type="expression" dxfId="10" priority="3" stopIfTrue="1">
      <formula>$D28&lt;&gt;""</formula>
    </cfRule>
    <cfRule type="expression" dxfId="9" priority="4" stopIfTrue="1">
      <formula>$H29&lt;$L$11</formula>
    </cfRule>
  </conditionalFormatting>
  <conditionalFormatting sqref="E33 G33:K33">
    <cfRule type="expression" dxfId="8" priority="5" stopIfTrue="1">
      <formula>$D33&lt;&gt;""</formula>
    </cfRule>
  </conditionalFormatting>
  <dataValidations disablePrompts="1" count="1">
    <dataValidation imeMode="halfAlpha" allowBlank="1" showInputMessage="1" showErrorMessage="1" sqref="BF3:BH3"/>
  </dataValidations>
  <printOptions horizontalCentered="1"/>
  <pageMargins left="0.59055118110236227" right="0.31496062992125984" top="0.55118110236220474" bottom="0.59055118110236227" header="0.47244094488188981" footer="0.23622047244094491"/>
  <pageSetup paperSize="9" scale="78" fitToHeight="2" orientation="portrait" horizontalDpi="360" verticalDpi="360" r:id="rId1"/>
  <headerFooter alignWithMargins="0"/>
  <rowBreaks count="1" manualBreakCount="1">
    <brk id="73" min="1" max="12" man="1"/>
  </row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R85"/>
  <sheetViews>
    <sheetView showGridLines="0" zoomScaleNormal="100" workbookViewId="0">
      <pane ySplit="1" topLeftCell="A2" activePane="bottomLeft" state="frozen"/>
      <selection activeCell="BU100" sqref="BU100"/>
      <selection pane="bottomLeft"/>
    </sheetView>
  </sheetViews>
  <sheetFormatPr defaultColWidth="9" defaultRowHeight="13.5"/>
  <cols>
    <col min="1" max="1" width="2.625" style="581" customWidth="1"/>
    <col min="2" max="3" width="2.625" style="680" customWidth="1"/>
    <col min="4" max="6" width="6.875" style="680" customWidth="1"/>
    <col min="7" max="7" width="6.75" style="680" customWidth="1"/>
    <col min="8" max="15" width="7.5" style="680" customWidth="1"/>
    <col min="16" max="18" width="2.625" style="680" customWidth="1"/>
    <col min="19" max="19" width="9" style="60" hidden="1" customWidth="1"/>
    <col min="20" max="20" width="10.5" style="60" hidden="1" customWidth="1"/>
    <col min="21" max="230" width="9" style="60" hidden="1" customWidth="1"/>
    <col min="231" max="231" width="9.125" style="60" hidden="1" customWidth="1"/>
    <col min="232" max="235" width="9" style="60" hidden="1" customWidth="1"/>
    <col min="236" max="236" width="3.875" style="60" hidden="1" customWidth="1"/>
    <col min="237" max="237" width="23" style="60" hidden="1" customWidth="1"/>
    <col min="238" max="238" width="13.375" style="60" hidden="1" customWidth="1"/>
    <col min="239" max="249" width="13.875" style="60" hidden="1" customWidth="1"/>
    <col min="250" max="251" width="13.875" style="737" hidden="1" customWidth="1"/>
    <col min="252" max="252" width="9" style="60" hidden="1" customWidth="1"/>
    <col min="253" max="16384" width="9" style="60"/>
  </cols>
  <sheetData>
    <row r="1" spans="1:251" s="581" customFormat="1" ht="14.25" customHeight="1">
      <c r="A1" s="1"/>
      <c r="B1" s="1"/>
      <c r="C1" s="1"/>
      <c r="D1" s="1"/>
      <c r="E1" s="1"/>
      <c r="F1" s="1"/>
      <c r="G1" s="1"/>
      <c r="H1" s="1"/>
      <c r="I1" s="1"/>
      <c r="J1" s="1"/>
      <c r="K1" s="1"/>
      <c r="L1" s="1"/>
      <c r="M1" s="1"/>
      <c r="N1" s="1"/>
      <c r="O1" s="1477">
        <f>★マスタシート!$CV$28</f>
        <v>2.48</v>
      </c>
      <c r="P1" s="1477"/>
      <c r="Q1" s="1477"/>
      <c r="R1" s="1"/>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656"/>
      <c r="IQ1" s="656"/>
    </row>
    <row r="2" spans="1:251" s="662" customFormat="1" ht="27.75" customHeight="1">
      <c r="A2" s="657"/>
      <c r="B2" s="658" t="s">
        <v>309</v>
      </c>
      <c r="C2" s="659"/>
      <c r="D2" s="658"/>
      <c r="E2" s="658"/>
      <c r="F2" s="658"/>
      <c r="G2" s="658"/>
      <c r="H2" s="658"/>
      <c r="I2" s="658"/>
      <c r="J2" s="658"/>
      <c r="K2" s="658"/>
      <c r="L2" s="660"/>
      <c r="M2" s="1810" t="s">
        <v>716</v>
      </c>
      <c r="N2" s="1811"/>
      <c r="O2" s="1811"/>
      <c r="P2" s="1811"/>
      <c r="Q2" s="1811"/>
      <c r="R2" s="657"/>
      <c r="S2" s="661"/>
      <c r="T2" s="661"/>
      <c r="U2" s="661"/>
      <c r="V2" s="661"/>
      <c r="W2" s="661"/>
      <c r="X2" s="661"/>
      <c r="Y2" s="661"/>
      <c r="Z2" s="661"/>
      <c r="AA2" s="661"/>
      <c r="AB2" s="661"/>
      <c r="AC2" s="661"/>
      <c r="AD2" s="661"/>
      <c r="AE2" s="661"/>
      <c r="AF2" s="661"/>
      <c r="AG2" s="661"/>
      <c r="AH2" s="661"/>
      <c r="AI2" s="661"/>
      <c r="AJ2" s="661"/>
      <c r="AK2" s="661"/>
      <c r="AL2" s="661"/>
      <c r="AM2" s="661"/>
      <c r="AN2" s="661"/>
      <c r="AO2" s="661"/>
      <c r="AP2" s="661"/>
      <c r="AQ2" s="661"/>
      <c r="AR2" s="661"/>
      <c r="AS2" s="661"/>
      <c r="AT2" s="661"/>
      <c r="AU2" s="661"/>
      <c r="AV2" s="661"/>
      <c r="AW2" s="661"/>
      <c r="AX2" s="661"/>
      <c r="AY2" s="661"/>
      <c r="AZ2" s="661"/>
      <c r="BA2" s="661"/>
      <c r="BB2" s="661"/>
      <c r="BC2" s="661"/>
      <c r="BD2" s="661"/>
      <c r="BE2" s="661"/>
      <c r="BF2" s="661"/>
      <c r="BG2" s="661"/>
      <c r="BH2" s="661"/>
      <c r="BI2" s="661"/>
      <c r="BJ2" s="661"/>
      <c r="BK2" s="661"/>
      <c r="BL2" s="661"/>
      <c r="BM2" s="661"/>
      <c r="BN2" s="661"/>
      <c r="BO2" s="661"/>
      <c r="BP2" s="661"/>
      <c r="BQ2" s="661"/>
      <c r="BR2" s="661"/>
      <c r="BS2" s="661"/>
      <c r="BT2" s="661"/>
      <c r="BU2" s="661"/>
      <c r="BV2" s="661"/>
      <c r="BW2" s="661"/>
      <c r="BX2" s="661"/>
      <c r="BY2" s="661"/>
      <c r="BZ2" s="661"/>
      <c r="CA2" s="661"/>
      <c r="CB2" s="661"/>
      <c r="CC2" s="661"/>
      <c r="CD2" s="661"/>
      <c r="CE2" s="661"/>
      <c r="CF2" s="661"/>
      <c r="CG2" s="661"/>
      <c r="CH2" s="661"/>
      <c r="CI2" s="661"/>
      <c r="CJ2" s="661"/>
      <c r="CK2" s="661"/>
      <c r="CL2" s="661"/>
      <c r="CM2" s="661"/>
      <c r="CN2" s="661"/>
      <c r="CO2" s="661"/>
      <c r="CP2" s="661"/>
      <c r="CQ2" s="661"/>
      <c r="CR2" s="661"/>
      <c r="CS2" s="661"/>
      <c r="CT2" s="661"/>
      <c r="CU2" s="661"/>
      <c r="CV2" s="661"/>
      <c r="CW2" s="661"/>
      <c r="CX2" s="661"/>
      <c r="CY2" s="661"/>
      <c r="CZ2" s="661"/>
      <c r="DA2" s="661"/>
      <c r="DB2" s="661"/>
      <c r="DC2" s="661"/>
      <c r="DD2" s="661"/>
      <c r="DE2" s="661"/>
      <c r="DF2" s="661"/>
      <c r="DG2" s="661"/>
      <c r="DH2" s="661"/>
      <c r="DI2" s="661"/>
      <c r="DJ2" s="661"/>
      <c r="DK2" s="661"/>
      <c r="DL2" s="661"/>
      <c r="DM2" s="661"/>
      <c r="DN2" s="661"/>
      <c r="DO2" s="661"/>
      <c r="DP2" s="661"/>
      <c r="DQ2" s="661"/>
      <c r="DR2" s="661"/>
      <c r="DS2" s="661"/>
      <c r="DT2" s="661"/>
      <c r="DU2" s="661"/>
      <c r="DV2" s="661"/>
      <c r="DW2" s="661"/>
      <c r="DX2" s="661"/>
      <c r="DY2" s="661"/>
      <c r="DZ2" s="661"/>
      <c r="EA2" s="661"/>
      <c r="EB2" s="661"/>
      <c r="EC2" s="661"/>
      <c r="ED2" s="661"/>
      <c r="EE2" s="661"/>
      <c r="EF2" s="661"/>
      <c r="EG2" s="661"/>
      <c r="EH2" s="661"/>
      <c r="EI2" s="661"/>
      <c r="EJ2" s="661"/>
      <c r="EK2" s="661"/>
      <c r="EL2" s="661"/>
      <c r="EM2" s="661"/>
      <c r="EN2" s="661"/>
      <c r="EO2" s="661"/>
      <c r="EP2" s="661"/>
      <c r="EQ2" s="661"/>
      <c r="ER2" s="661"/>
      <c r="ES2" s="661"/>
      <c r="ET2" s="661"/>
      <c r="EU2" s="661"/>
      <c r="EV2" s="661"/>
      <c r="EW2" s="661"/>
      <c r="EX2" s="661"/>
      <c r="EY2" s="661"/>
      <c r="EZ2" s="661"/>
      <c r="FA2" s="661"/>
      <c r="FB2" s="661"/>
      <c r="FC2" s="661"/>
      <c r="FD2" s="661"/>
      <c r="FE2" s="661"/>
      <c r="FF2" s="661"/>
      <c r="FG2" s="661"/>
      <c r="FH2" s="661"/>
      <c r="FI2" s="661"/>
      <c r="FJ2" s="661"/>
      <c r="FK2" s="661"/>
      <c r="FL2" s="661"/>
      <c r="FM2" s="661"/>
      <c r="FN2" s="661"/>
      <c r="FO2" s="661"/>
      <c r="FP2" s="661"/>
      <c r="FQ2" s="661"/>
      <c r="FR2" s="661"/>
      <c r="FS2" s="661"/>
      <c r="FT2" s="661"/>
      <c r="FU2" s="661"/>
      <c r="FV2" s="661"/>
      <c r="FW2" s="661"/>
      <c r="FX2" s="661"/>
      <c r="FY2" s="661"/>
      <c r="FZ2" s="661"/>
      <c r="GA2" s="661"/>
      <c r="GB2" s="661"/>
      <c r="GC2" s="661"/>
      <c r="GD2" s="661"/>
      <c r="GE2" s="661"/>
      <c r="GF2" s="661"/>
      <c r="GG2" s="661"/>
      <c r="GH2" s="661"/>
      <c r="GI2" s="661"/>
      <c r="GJ2" s="661"/>
      <c r="GK2" s="661"/>
      <c r="GL2" s="661"/>
      <c r="GM2" s="661"/>
      <c r="GN2" s="661"/>
      <c r="GO2" s="661"/>
      <c r="GP2" s="661"/>
      <c r="GQ2" s="661"/>
      <c r="GR2" s="661"/>
      <c r="GS2" s="661"/>
      <c r="GT2" s="661"/>
      <c r="GU2" s="661"/>
      <c r="GV2" s="661"/>
      <c r="GW2" s="661"/>
      <c r="GX2" s="661"/>
      <c r="GY2" s="661"/>
      <c r="GZ2" s="661"/>
      <c r="HA2" s="661"/>
      <c r="HB2" s="661"/>
      <c r="HC2" s="661"/>
      <c r="HD2" s="661"/>
      <c r="HE2" s="661"/>
      <c r="HF2" s="661"/>
      <c r="HG2" s="661"/>
      <c r="HH2" s="661"/>
      <c r="HI2" s="661"/>
      <c r="HJ2" s="661"/>
      <c r="HK2" s="661"/>
      <c r="HL2" s="661"/>
      <c r="HM2" s="661"/>
      <c r="HN2" s="661"/>
      <c r="HO2" s="661"/>
      <c r="HP2" s="661"/>
      <c r="HQ2" s="661"/>
      <c r="HR2" s="661"/>
      <c r="HS2" s="661"/>
      <c r="HT2" s="661"/>
      <c r="HU2" s="661"/>
      <c r="HV2" s="661"/>
      <c r="HW2" s="661"/>
      <c r="HX2" s="661"/>
      <c r="HY2" s="661"/>
      <c r="HZ2" s="661"/>
      <c r="IA2" s="661"/>
      <c r="IB2" s="661"/>
      <c r="IC2" s="661"/>
      <c r="ID2" s="661"/>
      <c r="IE2" s="661"/>
      <c r="IF2" s="661"/>
      <c r="IG2" s="661"/>
      <c r="IH2" s="661"/>
      <c r="II2" s="661"/>
      <c r="IJ2" s="661"/>
      <c r="IK2" s="661"/>
      <c r="IL2" s="661"/>
      <c r="IM2" s="661"/>
      <c r="IN2" s="661"/>
      <c r="IO2" s="661"/>
      <c r="IP2" s="661"/>
      <c r="IQ2" s="661"/>
    </row>
    <row r="3" spans="1:251" s="662" customFormat="1" ht="26.25" customHeight="1">
      <c r="A3" s="657"/>
      <c r="B3" s="663"/>
      <c r="C3" s="664"/>
      <c r="D3" s="665"/>
      <c r="E3" s="665"/>
      <c r="F3" s="665"/>
      <c r="G3" s="665"/>
      <c r="H3" s="665"/>
      <c r="I3" s="665"/>
      <c r="J3" s="665"/>
      <c r="K3" s="665"/>
      <c r="L3" s="666"/>
      <c r="M3" s="666"/>
      <c r="N3" s="666"/>
      <c r="O3" s="666"/>
      <c r="P3" s="667"/>
      <c r="Q3" s="667"/>
      <c r="R3" s="657"/>
      <c r="S3" s="661"/>
      <c r="X3" s="661"/>
      <c r="Y3" s="661"/>
      <c r="Z3" s="661"/>
      <c r="AA3" s="661"/>
      <c r="AB3" s="661"/>
      <c r="AC3" s="661"/>
      <c r="AD3" s="661"/>
      <c r="AE3" s="661"/>
      <c r="AF3" s="661"/>
      <c r="AG3" s="661"/>
      <c r="AH3" s="661"/>
      <c r="AI3" s="661"/>
      <c r="AJ3" s="661"/>
      <c r="AK3" s="661"/>
      <c r="AL3" s="661"/>
      <c r="AM3" s="661"/>
      <c r="AN3" s="661"/>
      <c r="AO3" s="661"/>
      <c r="AP3" s="661"/>
      <c r="AQ3" s="661"/>
      <c r="AR3" s="661"/>
      <c r="AS3" s="661"/>
      <c r="AT3" s="661"/>
      <c r="AU3" s="661"/>
      <c r="AV3" s="661"/>
      <c r="AW3" s="661"/>
      <c r="AX3" s="661"/>
      <c r="AY3" s="661"/>
      <c r="AZ3" s="661"/>
      <c r="BA3" s="661"/>
      <c r="BB3" s="661"/>
      <c r="BC3" s="661"/>
      <c r="BD3" s="661"/>
      <c r="BE3" s="661"/>
      <c r="BF3" s="661"/>
      <c r="BG3" s="661"/>
      <c r="BH3" s="661"/>
      <c r="BI3" s="661"/>
      <c r="BJ3" s="661"/>
      <c r="BK3" s="661"/>
      <c r="BL3" s="661"/>
      <c r="BM3" s="661"/>
      <c r="BN3" s="661"/>
      <c r="BO3" s="661"/>
      <c r="BP3" s="661"/>
      <c r="BQ3" s="661"/>
      <c r="BR3" s="661"/>
      <c r="BS3" s="661"/>
      <c r="BT3" s="661"/>
      <c r="BU3" s="661"/>
      <c r="BV3" s="661"/>
      <c r="BW3" s="661"/>
      <c r="BX3" s="661"/>
      <c r="BY3" s="661"/>
      <c r="BZ3" s="661"/>
      <c r="CA3" s="661"/>
      <c r="CB3" s="661"/>
      <c r="CC3" s="661"/>
      <c r="CD3" s="661"/>
      <c r="CE3" s="661"/>
      <c r="CF3" s="661"/>
      <c r="CG3" s="661"/>
      <c r="CH3" s="661"/>
      <c r="CI3" s="661"/>
      <c r="CJ3" s="661"/>
      <c r="CK3" s="661"/>
      <c r="CL3" s="661"/>
      <c r="CM3" s="661"/>
      <c r="CN3" s="661"/>
      <c r="CO3" s="661"/>
      <c r="CP3" s="661"/>
      <c r="CQ3" s="661"/>
      <c r="CR3" s="661"/>
      <c r="CS3" s="661"/>
      <c r="CT3" s="661"/>
      <c r="CU3" s="661"/>
      <c r="CV3" s="661"/>
      <c r="CW3" s="661"/>
      <c r="CX3" s="661"/>
      <c r="CY3" s="661"/>
      <c r="CZ3" s="661"/>
      <c r="DA3" s="661"/>
      <c r="DB3" s="661"/>
      <c r="DC3" s="661"/>
      <c r="DD3" s="661"/>
      <c r="DE3" s="661"/>
      <c r="DF3" s="661"/>
      <c r="DG3" s="661"/>
      <c r="DH3" s="661"/>
      <c r="DI3" s="661"/>
      <c r="DJ3" s="661"/>
      <c r="DK3" s="661"/>
      <c r="DL3" s="661"/>
      <c r="DM3" s="661"/>
      <c r="DN3" s="661"/>
      <c r="DO3" s="661"/>
      <c r="DP3" s="661"/>
      <c r="DQ3" s="661"/>
      <c r="DR3" s="661"/>
      <c r="DS3" s="661"/>
      <c r="DT3" s="661"/>
      <c r="DU3" s="661"/>
      <c r="DV3" s="661"/>
      <c r="DW3" s="661"/>
      <c r="DX3" s="661"/>
      <c r="DY3" s="661"/>
      <c r="DZ3" s="661"/>
      <c r="EA3" s="661"/>
      <c r="EB3" s="661"/>
      <c r="EC3" s="661"/>
      <c r="ED3" s="661"/>
      <c r="EE3" s="661"/>
      <c r="EF3" s="661"/>
      <c r="EG3" s="661"/>
      <c r="EH3" s="661"/>
      <c r="EI3" s="661"/>
      <c r="EJ3" s="661"/>
      <c r="EK3" s="661"/>
      <c r="EL3" s="661"/>
      <c r="EM3" s="661"/>
      <c r="EN3" s="661"/>
      <c r="EO3" s="661"/>
      <c r="EP3" s="661"/>
      <c r="EQ3" s="661"/>
      <c r="ER3" s="661"/>
      <c r="ES3" s="661"/>
      <c r="ET3" s="661"/>
      <c r="EU3" s="661"/>
      <c r="EV3" s="661"/>
      <c r="EW3" s="661"/>
      <c r="EX3" s="661"/>
      <c r="EY3" s="661"/>
      <c r="EZ3" s="661"/>
      <c r="FA3" s="661"/>
      <c r="FB3" s="661"/>
      <c r="FC3" s="661"/>
      <c r="FD3" s="661"/>
      <c r="FE3" s="661"/>
      <c r="FF3" s="661"/>
      <c r="FG3" s="661"/>
      <c r="FH3" s="661"/>
      <c r="FI3" s="661"/>
      <c r="FJ3" s="661"/>
      <c r="FK3" s="661"/>
      <c r="FL3" s="661"/>
      <c r="FM3" s="661"/>
      <c r="FN3" s="661"/>
      <c r="FO3" s="661"/>
      <c r="FP3" s="661"/>
      <c r="FQ3" s="661"/>
      <c r="FR3" s="661"/>
      <c r="FS3" s="661"/>
      <c r="FT3" s="661"/>
      <c r="FU3" s="661"/>
      <c r="FV3" s="661"/>
      <c r="FW3" s="661"/>
      <c r="FX3" s="661"/>
      <c r="FY3" s="661"/>
      <c r="FZ3" s="661"/>
      <c r="GA3" s="661"/>
      <c r="GB3" s="661"/>
      <c r="GC3" s="661"/>
      <c r="GD3" s="661"/>
      <c r="GE3" s="661"/>
      <c r="GF3" s="661"/>
      <c r="GG3" s="661"/>
      <c r="GH3" s="661"/>
      <c r="GI3" s="661"/>
      <c r="GJ3" s="661"/>
      <c r="GK3" s="661"/>
      <c r="GL3" s="661"/>
      <c r="GM3" s="661"/>
      <c r="GN3" s="661"/>
      <c r="GO3" s="661"/>
      <c r="GP3" s="661"/>
      <c r="GQ3" s="661"/>
      <c r="GR3" s="661"/>
      <c r="GS3" s="661"/>
      <c r="GT3" s="661"/>
      <c r="GU3" s="661"/>
      <c r="GV3" s="661"/>
      <c r="GW3" s="661"/>
      <c r="GX3" s="661"/>
      <c r="GY3" s="661"/>
      <c r="GZ3" s="661"/>
      <c r="HA3" s="661"/>
      <c r="HB3" s="661"/>
      <c r="HC3" s="661"/>
      <c r="HD3" s="661"/>
      <c r="HE3" s="661"/>
      <c r="HF3" s="661"/>
      <c r="HG3" s="661"/>
      <c r="HH3" s="661"/>
      <c r="HI3" s="661"/>
      <c r="HJ3" s="661"/>
      <c r="HK3" s="661"/>
      <c r="HL3" s="661"/>
      <c r="HM3" s="661"/>
      <c r="HN3" s="661"/>
      <c r="HO3" s="661"/>
      <c r="HP3" s="661"/>
      <c r="HQ3" s="661"/>
      <c r="HR3" s="661"/>
      <c r="HS3" s="661"/>
      <c r="HT3" s="661"/>
      <c r="HU3" s="661"/>
      <c r="HV3" s="661"/>
      <c r="HW3" s="661"/>
      <c r="HX3" s="661"/>
      <c r="HY3" s="661"/>
      <c r="HZ3" s="661"/>
      <c r="IA3" s="661"/>
      <c r="IB3" s="661"/>
      <c r="IC3" s="661"/>
      <c r="ID3" s="661"/>
      <c r="IE3" s="661"/>
      <c r="IF3" s="661"/>
      <c r="IG3" s="661"/>
      <c r="IH3" s="661"/>
      <c r="II3" s="661"/>
      <c r="IJ3" s="661"/>
      <c r="IK3" s="661"/>
      <c r="IL3" s="661"/>
      <c r="IM3" s="661"/>
      <c r="IN3" s="661"/>
      <c r="IO3" s="661"/>
      <c r="IP3" s="661"/>
      <c r="IQ3" s="661"/>
    </row>
    <row r="4" spans="1:251" s="662" customFormat="1" ht="21.75" customHeight="1">
      <c r="A4" s="657"/>
      <c r="B4" s="663"/>
      <c r="C4" s="668"/>
      <c r="E4" s="669"/>
      <c r="F4" s="669"/>
      <c r="G4" s="1812" t="s">
        <v>158</v>
      </c>
      <c r="H4" s="1812"/>
      <c r="I4" s="1812" t="s">
        <v>207</v>
      </c>
      <c r="J4" s="1812"/>
      <c r="K4" s="1812" t="s">
        <v>208</v>
      </c>
      <c r="L4" s="1812"/>
      <c r="M4" s="1812" t="s">
        <v>209</v>
      </c>
      <c r="N4" s="1812"/>
      <c r="O4" s="670"/>
      <c r="P4" s="667"/>
      <c r="Q4" s="667"/>
      <c r="R4" s="657"/>
      <c r="S4" s="661"/>
      <c r="AF4" s="661"/>
      <c r="AG4" s="661"/>
      <c r="AH4" s="661"/>
      <c r="AI4" s="661"/>
      <c r="AJ4" s="661"/>
      <c r="AK4" s="661"/>
      <c r="AL4" s="661"/>
      <c r="AM4" s="661"/>
      <c r="AN4" s="661"/>
      <c r="AO4" s="661"/>
      <c r="AP4" s="661"/>
      <c r="AQ4" s="661"/>
      <c r="AR4" s="661"/>
      <c r="AS4" s="661"/>
      <c r="AT4" s="661"/>
      <c r="AU4" s="661"/>
      <c r="AV4" s="661"/>
      <c r="AW4" s="661"/>
      <c r="AX4" s="661"/>
      <c r="AY4" s="661"/>
      <c r="AZ4" s="661"/>
      <c r="BA4" s="661"/>
      <c r="BB4" s="661"/>
      <c r="BC4" s="661"/>
      <c r="BD4" s="661"/>
      <c r="BE4" s="661"/>
      <c r="BF4" s="661"/>
      <c r="BG4" s="661"/>
      <c r="BH4" s="661"/>
      <c r="BI4" s="661"/>
      <c r="BJ4" s="661"/>
      <c r="BK4" s="661"/>
      <c r="BL4" s="661"/>
      <c r="BM4" s="661"/>
      <c r="BN4" s="661"/>
      <c r="BO4" s="661"/>
      <c r="BP4" s="661"/>
      <c r="BQ4" s="661"/>
      <c r="BR4" s="661"/>
      <c r="BS4" s="661"/>
      <c r="BT4" s="661"/>
      <c r="BU4" s="661"/>
      <c r="BV4" s="661"/>
      <c r="BW4" s="661"/>
      <c r="BX4" s="661"/>
      <c r="BY4" s="661"/>
      <c r="BZ4" s="661"/>
      <c r="CA4" s="661"/>
      <c r="CB4" s="661"/>
      <c r="CC4" s="661"/>
      <c r="CD4" s="661"/>
      <c r="CE4" s="661"/>
      <c r="CF4" s="661"/>
      <c r="CG4" s="661"/>
      <c r="CH4" s="661"/>
      <c r="CI4" s="661"/>
      <c r="CJ4" s="661"/>
      <c r="CK4" s="661"/>
      <c r="CL4" s="661"/>
      <c r="CM4" s="661"/>
      <c r="CN4" s="661"/>
      <c r="CO4" s="661"/>
      <c r="CP4" s="661"/>
      <c r="CQ4" s="661"/>
      <c r="CR4" s="661"/>
      <c r="CS4" s="661"/>
      <c r="CT4" s="661"/>
      <c r="CU4" s="661"/>
      <c r="CV4" s="661"/>
      <c r="CW4" s="661"/>
      <c r="CX4" s="661"/>
      <c r="CY4" s="661"/>
      <c r="CZ4" s="661"/>
      <c r="DA4" s="661"/>
      <c r="DB4" s="661"/>
      <c r="DC4" s="661"/>
      <c r="DD4" s="661"/>
      <c r="DE4" s="661"/>
      <c r="DF4" s="661"/>
      <c r="DG4" s="661"/>
      <c r="DH4" s="661"/>
      <c r="DI4" s="661"/>
      <c r="DJ4" s="661"/>
      <c r="DK4" s="661"/>
      <c r="DL4" s="661"/>
      <c r="DM4" s="661"/>
      <c r="DN4" s="661"/>
      <c r="DO4" s="661"/>
      <c r="DP4" s="661"/>
      <c r="DQ4" s="661"/>
      <c r="DR4" s="661"/>
      <c r="DS4" s="661"/>
      <c r="DT4" s="661"/>
      <c r="DU4" s="661"/>
      <c r="DV4" s="661"/>
      <c r="DW4" s="661"/>
      <c r="DX4" s="661"/>
      <c r="DY4" s="661"/>
      <c r="DZ4" s="661"/>
      <c r="EA4" s="661"/>
      <c r="EB4" s="661"/>
      <c r="EC4" s="661"/>
      <c r="ED4" s="661"/>
      <c r="EE4" s="661"/>
      <c r="EF4" s="661"/>
      <c r="EG4" s="661"/>
      <c r="EH4" s="661"/>
      <c r="EI4" s="661"/>
      <c r="EJ4" s="661"/>
      <c r="EK4" s="661"/>
      <c r="EL4" s="661"/>
      <c r="EM4" s="661"/>
      <c r="EN4" s="661"/>
      <c r="EO4" s="661"/>
      <c r="EP4" s="661"/>
      <c r="EQ4" s="661"/>
      <c r="ER4" s="661"/>
      <c r="ES4" s="661"/>
      <c r="ET4" s="661"/>
      <c r="EU4" s="661"/>
      <c r="EV4" s="661"/>
      <c r="EW4" s="661"/>
      <c r="EX4" s="661"/>
      <c r="EY4" s="661"/>
      <c r="EZ4" s="661"/>
      <c r="FA4" s="661"/>
      <c r="FB4" s="661"/>
      <c r="FC4" s="661"/>
      <c r="FD4" s="661"/>
      <c r="FE4" s="661"/>
      <c r="FF4" s="661"/>
      <c r="FG4" s="661"/>
      <c r="FH4" s="661"/>
      <c r="FI4" s="661"/>
      <c r="FJ4" s="661"/>
      <c r="FK4" s="661"/>
      <c r="FL4" s="661"/>
      <c r="FM4" s="661"/>
      <c r="FN4" s="661"/>
      <c r="FO4" s="661"/>
      <c r="FP4" s="661"/>
      <c r="FQ4" s="661"/>
      <c r="FR4" s="661"/>
      <c r="FS4" s="661"/>
      <c r="FT4" s="661"/>
      <c r="FU4" s="661"/>
      <c r="FV4" s="661"/>
      <c r="FW4" s="661"/>
      <c r="FX4" s="661"/>
      <c r="FY4" s="661"/>
      <c r="FZ4" s="661"/>
      <c r="GA4" s="661"/>
      <c r="GB4" s="661"/>
      <c r="GC4" s="661"/>
      <c r="GD4" s="661"/>
      <c r="GE4" s="661"/>
      <c r="GF4" s="661"/>
      <c r="GG4" s="661"/>
      <c r="GH4" s="661"/>
      <c r="GI4" s="661"/>
      <c r="GJ4" s="661"/>
      <c r="GK4" s="661"/>
      <c r="GL4" s="661"/>
      <c r="GM4" s="661"/>
      <c r="GN4" s="661"/>
      <c r="GO4" s="661"/>
      <c r="GP4" s="661"/>
      <c r="GQ4" s="661"/>
      <c r="GR4" s="661"/>
      <c r="GS4" s="661"/>
      <c r="GT4" s="661"/>
      <c r="GU4" s="661"/>
      <c r="GV4" s="661"/>
      <c r="GW4" s="661"/>
      <c r="GX4" s="661"/>
      <c r="GY4" s="661"/>
      <c r="GZ4" s="661"/>
      <c r="HA4" s="661"/>
      <c r="HB4" s="661"/>
      <c r="HC4" s="661"/>
      <c r="HD4" s="661"/>
      <c r="HE4" s="661"/>
      <c r="HF4" s="661"/>
      <c r="HG4" s="661"/>
      <c r="HH4" s="661"/>
      <c r="HI4" s="661"/>
      <c r="HJ4" s="661"/>
      <c r="HK4" s="661"/>
      <c r="HL4" s="661"/>
      <c r="HM4" s="661"/>
      <c r="HN4" s="661"/>
      <c r="HO4" s="661"/>
      <c r="HP4" s="661"/>
      <c r="HQ4" s="661"/>
      <c r="HR4" s="661"/>
      <c r="HS4" s="661"/>
      <c r="HT4" s="661"/>
      <c r="HU4" s="661"/>
      <c r="HV4" s="661"/>
      <c r="HW4" s="661"/>
      <c r="HX4" s="661"/>
      <c r="HY4" s="661"/>
      <c r="HZ4" s="661"/>
      <c r="IA4" s="661"/>
      <c r="IB4" s="661"/>
      <c r="IC4" s="661"/>
      <c r="ID4" s="661"/>
      <c r="IE4" s="661"/>
      <c r="IF4" s="661"/>
      <c r="IG4" s="661"/>
      <c r="IH4" s="661"/>
      <c r="II4" s="661"/>
      <c r="IJ4" s="661"/>
      <c r="IK4" s="661"/>
      <c r="IL4" s="661"/>
      <c r="IM4" s="661"/>
      <c r="IN4" s="661"/>
      <c r="IO4" s="661"/>
      <c r="IP4" s="661"/>
      <c r="IQ4" s="661"/>
    </row>
    <row r="5" spans="1:251" s="662" customFormat="1" ht="21.75" customHeight="1">
      <c r="A5" s="657"/>
      <c r="B5" s="663"/>
      <c r="C5" s="668"/>
      <c r="E5" s="669"/>
      <c r="F5" s="669"/>
      <c r="G5" s="1812" t="s">
        <v>159</v>
      </c>
      <c r="H5" s="1812"/>
      <c r="I5" s="1812" t="s">
        <v>160</v>
      </c>
      <c r="J5" s="1812"/>
      <c r="K5" s="1812" t="s">
        <v>161</v>
      </c>
      <c r="L5" s="1812"/>
      <c r="M5" s="1812" t="s">
        <v>162</v>
      </c>
      <c r="N5" s="1812"/>
      <c r="O5" s="668"/>
      <c r="P5" s="667"/>
      <c r="Q5" s="667"/>
      <c r="R5" s="657"/>
      <c r="S5" s="661"/>
      <c r="AF5" s="661"/>
      <c r="AG5" s="661"/>
      <c r="AH5" s="661"/>
      <c r="AI5" s="661"/>
      <c r="AJ5" s="661"/>
      <c r="AK5" s="661"/>
      <c r="AL5" s="661"/>
      <c r="AM5" s="661"/>
      <c r="AN5" s="661"/>
      <c r="AO5" s="661"/>
      <c r="AP5" s="661"/>
      <c r="AQ5" s="661"/>
      <c r="AR5" s="661"/>
      <c r="AS5" s="661"/>
      <c r="AT5" s="661"/>
      <c r="AU5" s="661"/>
      <c r="AV5" s="661"/>
      <c r="AW5" s="661"/>
      <c r="AX5" s="661"/>
      <c r="AY5" s="661"/>
      <c r="AZ5" s="661"/>
      <c r="BA5" s="661"/>
      <c r="BB5" s="661"/>
      <c r="BC5" s="661"/>
      <c r="BD5" s="661"/>
      <c r="BE5" s="661"/>
      <c r="BF5" s="661"/>
      <c r="BG5" s="661"/>
      <c r="BH5" s="661"/>
      <c r="BI5" s="661"/>
      <c r="BJ5" s="661"/>
      <c r="BK5" s="661"/>
      <c r="BL5" s="661"/>
      <c r="BM5" s="661"/>
      <c r="BN5" s="661"/>
      <c r="BO5" s="661"/>
      <c r="BP5" s="661"/>
      <c r="BQ5" s="661"/>
      <c r="BR5" s="661"/>
      <c r="BS5" s="661"/>
      <c r="BT5" s="661"/>
      <c r="BU5" s="661"/>
      <c r="BV5" s="661"/>
      <c r="BW5" s="661"/>
      <c r="BX5" s="661"/>
      <c r="BY5" s="661"/>
      <c r="BZ5" s="661"/>
      <c r="CA5" s="661"/>
      <c r="CB5" s="661"/>
      <c r="CC5" s="661"/>
      <c r="CD5" s="661"/>
      <c r="CE5" s="661"/>
      <c r="CF5" s="661"/>
      <c r="CG5" s="661"/>
      <c r="CH5" s="661"/>
      <c r="CI5" s="661"/>
      <c r="CJ5" s="661"/>
      <c r="CK5" s="661"/>
      <c r="CL5" s="661"/>
      <c r="CM5" s="661"/>
      <c r="CN5" s="661"/>
      <c r="CO5" s="661"/>
      <c r="CP5" s="661"/>
      <c r="CQ5" s="661"/>
      <c r="CR5" s="661"/>
      <c r="CS5" s="661"/>
      <c r="CT5" s="661"/>
      <c r="CU5" s="661"/>
      <c r="CV5" s="661"/>
      <c r="CW5" s="661"/>
      <c r="CX5" s="661"/>
      <c r="CY5" s="661"/>
      <c r="CZ5" s="661"/>
      <c r="DA5" s="661"/>
      <c r="DB5" s="661"/>
      <c r="DC5" s="661"/>
      <c r="DD5" s="661"/>
      <c r="DE5" s="661"/>
      <c r="DF5" s="661"/>
      <c r="DG5" s="661"/>
      <c r="DH5" s="661"/>
      <c r="DI5" s="661"/>
      <c r="DJ5" s="661"/>
      <c r="DK5" s="661"/>
      <c r="DL5" s="661"/>
      <c r="DM5" s="661"/>
      <c r="DN5" s="661"/>
      <c r="DO5" s="661"/>
      <c r="DP5" s="661"/>
      <c r="DQ5" s="661"/>
      <c r="DR5" s="661"/>
      <c r="DS5" s="661"/>
      <c r="DT5" s="661"/>
      <c r="DU5" s="661"/>
      <c r="DV5" s="661"/>
      <c r="DW5" s="661"/>
      <c r="DX5" s="661"/>
      <c r="DY5" s="661"/>
      <c r="DZ5" s="661"/>
      <c r="EA5" s="661"/>
      <c r="EB5" s="661"/>
      <c r="EC5" s="661"/>
      <c r="ED5" s="661"/>
      <c r="EE5" s="661"/>
      <c r="EF5" s="661"/>
      <c r="EG5" s="661"/>
      <c r="EH5" s="661"/>
      <c r="EI5" s="661"/>
      <c r="EJ5" s="661"/>
      <c r="EK5" s="661"/>
      <c r="EL5" s="661"/>
      <c r="EM5" s="661"/>
      <c r="EN5" s="661"/>
      <c r="EO5" s="661"/>
      <c r="EP5" s="661"/>
      <c r="EQ5" s="661"/>
      <c r="ER5" s="661"/>
      <c r="ES5" s="661"/>
      <c r="ET5" s="661"/>
      <c r="EU5" s="661"/>
      <c r="EV5" s="661"/>
      <c r="EW5" s="661"/>
      <c r="EX5" s="661"/>
      <c r="EY5" s="661"/>
      <c r="EZ5" s="661"/>
      <c r="FA5" s="661"/>
      <c r="FB5" s="661"/>
      <c r="FC5" s="661"/>
      <c r="FD5" s="661"/>
      <c r="FE5" s="661"/>
      <c r="FF5" s="661"/>
      <c r="FG5" s="661"/>
      <c r="FH5" s="661"/>
      <c r="FI5" s="661"/>
      <c r="FJ5" s="661"/>
      <c r="FK5" s="661"/>
      <c r="FL5" s="661"/>
      <c r="FM5" s="661"/>
      <c r="FN5" s="661"/>
      <c r="FO5" s="661"/>
      <c r="FP5" s="661"/>
      <c r="FQ5" s="661"/>
      <c r="FR5" s="661"/>
      <c r="FS5" s="661"/>
      <c r="FT5" s="661"/>
      <c r="FU5" s="661"/>
      <c r="FV5" s="661"/>
      <c r="FW5" s="661"/>
      <c r="FX5" s="661"/>
      <c r="FY5" s="661"/>
      <c r="FZ5" s="661"/>
      <c r="GA5" s="661"/>
      <c r="GB5" s="661"/>
      <c r="GC5" s="661"/>
      <c r="GD5" s="661"/>
      <c r="GE5" s="661"/>
      <c r="GF5" s="661"/>
      <c r="GG5" s="661"/>
      <c r="GH5" s="661"/>
      <c r="GI5" s="661"/>
      <c r="GJ5" s="661"/>
      <c r="GK5" s="661"/>
      <c r="GL5" s="661"/>
      <c r="GM5" s="661"/>
      <c r="GN5" s="661"/>
      <c r="GO5" s="661"/>
      <c r="GP5" s="661"/>
      <c r="GQ5" s="661"/>
      <c r="GR5" s="661"/>
      <c r="GS5" s="661"/>
      <c r="GT5" s="661"/>
      <c r="GU5" s="661"/>
      <c r="GV5" s="661"/>
      <c r="GW5" s="661"/>
      <c r="GX5" s="661"/>
      <c r="GY5" s="661"/>
      <c r="GZ5" s="661"/>
      <c r="HA5" s="661"/>
      <c r="HB5" s="661"/>
      <c r="HC5" s="661"/>
      <c r="HD5" s="661"/>
      <c r="HE5" s="661"/>
      <c r="HF5" s="661"/>
      <c r="HG5" s="661"/>
      <c r="HH5" s="661"/>
      <c r="HI5" s="661"/>
      <c r="HJ5" s="661"/>
      <c r="HK5" s="661"/>
      <c r="HL5" s="661"/>
      <c r="HM5" s="661"/>
      <c r="HN5" s="661"/>
      <c r="HO5" s="661"/>
      <c r="HP5" s="661"/>
      <c r="HQ5" s="661"/>
      <c r="HR5" s="661"/>
      <c r="HS5" s="661"/>
      <c r="HT5" s="661"/>
      <c r="HU5" s="661"/>
      <c r="HV5" s="661"/>
      <c r="HW5" s="661"/>
      <c r="HX5" s="661"/>
      <c r="HY5" s="661"/>
      <c r="HZ5" s="661"/>
      <c r="IA5" s="661"/>
      <c r="IB5" s="661"/>
      <c r="IC5" s="661"/>
      <c r="ID5" s="661"/>
      <c r="IE5" s="661"/>
      <c r="IF5" s="661"/>
      <c r="IG5" s="661"/>
      <c r="IH5" s="661"/>
      <c r="II5" s="661"/>
      <c r="IJ5" s="661"/>
      <c r="IK5" s="661"/>
      <c r="IL5" s="661"/>
      <c r="IM5" s="661"/>
      <c r="IN5" s="661"/>
      <c r="IO5" s="661"/>
      <c r="IP5" s="661"/>
      <c r="IQ5" s="661"/>
    </row>
    <row r="6" spans="1:251" s="662" customFormat="1" ht="21.75" customHeight="1">
      <c r="A6" s="657"/>
      <c r="B6" s="663"/>
      <c r="C6" s="668"/>
      <c r="E6" s="669"/>
      <c r="F6" s="669"/>
      <c r="G6" s="1824" t="s">
        <v>163</v>
      </c>
      <c r="H6" s="1824"/>
      <c r="I6" s="1813"/>
      <c r="J6" s="1813"/>
      <c r="K6" s="1813"/>
      <c r="L6" s="1813"/>
      <c r="M6" s="1813"/>
      <c r="N6" s="1813"/>
      <c r="O6" s="668"/>
      <c r="P6" s="667"/>
      <c r="Q6" s="667"/>
      <c r="R6" s="657"/>
      <c r="S6" s="661"/>
      <c r="AF6" s="661"/>
      <c r="AG6" s="661"/>
      <c r="AH6" s="661"/>
      <c r="AI6" s="661"/>
      <c r="AJ6" s="661"/>
      <c r="AK6" s="661"/>
      <c r="AL6" s="661"/>
      <c r="AM6" s="661"/>
      <c r="AN6" s="661"/>
      <c r="AO6" s="661"/>
      <c r="AP6" s="661"/>
      <c r="AQ6" s="661"/>
      <c r="AR6" s="661"/>
      <c r="AS6" s="661"/>
      <c r="AT6" s="661"/>
      <c r="AU6" s="661"/>
      <c r="AV6" s="661"/>
      <c r="AW6" s="661"/>
      <c r="AX6" s="661"/>
      <c r="AY6" s="661"/>
      <c r="AZ6" s="661"/>
      <c r="BA6" s="661"/>
      <c r="BB6" s="661"/>
      <c r="BC6" s="661"/>
      <c r="BD6" s="661"/>
      <c r="BE6" s="661"/>
      <c r="BF6" s="661"/>
      <c r="BG6" s="661"/>
      <c r="BH6" s="661"/>
      <c r="BI6" s="661"/>
      <c r="BJ6" s="661"/>
      <c r="BK6" s="661"/>
      <c r="BL6" s="661"/>
      <c r="BM6" s="661"/>
      <c r="BN6" s="661"/>
      <c r="BO6" s="661"/>
      <c r="BP6" s="661"/>
      <c r="BQ6" s="661"/>
      <c r="BR6" s="661"/>
      <c r="BS6" s="661"/>
      <c r="BT6" s="661"/>
      <c r="BU6" s="661"/>
      <c r="BV6" s="661"/>
      <c r="BW6" s="661"/>
      <c r="BX6" s="661"/>
      <c r="BY6" s="661"/>
      <c r="BZ6" s="661"/>
      <c r="CA6" s="661"/>
      <c r="CB6" s="661"/>
      <c r="CC6" s="661"/>
      <c r="CD6" s="661"/>
      <c r="CE6" s="661"/>
      <c r="CF6" s="661"/>
      <c r="CG6" s="661"/>
      <c r="CH6" s="661"/>
      <c r="CI6" s="661"/>
      <c r="CJ6" s="661"/>
      <c r="CK6" s="661"/>
      <c r="CL6" s="661"/>
      <c r="CM6" s="661"/>
      <c r="CN6" s="661"/>
      <c r="CO6" s="661"/>
      <c r="CP6" s="661"/>
      <c r="CQ6" s="661"/>
      <c r="CR6" s="661"/>
      <c r="CS6" s="661"/>
      <c r="CT6" s="661"/>
      <c r="CU6" s="661"/>
      <c r="CV6" s="661"/>
      <c r="CW6" s="661"/>
      <c r="CX6" s="661"/>
      <c r="CY6" s="661"/>
      <c r="CZ6" s="661"/>
      <c r="DA6" s="661"/>
      <c r="DB6" s="661"/>
      <c r="DC6" s="661"/>
      <c r="DD6" s="661"/>
      <c r="DE6" s="661"/>
      <c r="DF6" s="661"/>
      <c r="DG6" s="661"/>
      <c r="DH6" s="661"/>
      <c r="DI6" s="661"/>
      <c r="DJ6" s="661"/>
      <c r="DK6" s="661"/>
      <c r="DL6" s="661"/>
      <c r="DM6" s="661"/>
      <c r="DN6" s="661"/>
      <c r="DO6" s="661"/>
      <c r="DP6" s="661"/>
      <c r="DQ6" s="661"/>
      <c r="DR6" s="661"/>
      <c r="DS6" s="661"/>
      <c r="DT6" s="661"/>
      <c r="DU6" s="661"/>
      <c r="DV6" s="661"/>
      <c r="DW6" s="661"/>
      <c r="DX6" s="661"/>
      <c r="DY6" s="661"/>
      <c r="DZ6" s="661"/>
      <c r="EA6" s="661"/>
      <c r="EB6" s="661"/>
      <c r="EC6" s="661"/>
      <c r="ED6" s="661"/>
      <c r="EE6" s="661"/>
      <c r="EF6" s="661"/>
      <c r="EG6" s="661"/>
      <c r="EH6" s="661"/>
      <c r="EI6" s="661"/>
      <c r="EJ6" s="661"/>
      <c r="EK6" s="661"/>
      <c r="EL6" s="661"/>
      <c r="EM6" s="661"/>
      <c r="EN6" s="661"/>
      <c r="EO6" s="661"/>
      <c r="EP6" s="661"/>
      <c r="EQ6" s="661"/>
      <c r="ER6" s="661"/>
      <c r="ES6" s="661"/>
      <c r="ET6" s="661"/>
      <c r="EU6" s="661"/>
      <c r="EV6" s="661"/>
      <c r="EW6" s="661"/>
      <c r="EX6" s="661"/>
      <c r="EY6" s="661"/>
      <c r="EZ6" s="661"/>
      <c r="FA6" s="661"/>
      <c r="FB6" s="661"/>
      <c r="FC6" s="661"/>
      <c r="FD6" s="661"/>
      <c r="FE6" s="661"/>
      <c r="FF6" s="661"/>
      <c r="FG6" s="661"/>
      <c r="FH6" s="661"/>
      <c r="FI6" s="661"/>
      <c r="FJ6" s="661"/>
      <c r="FK6" s="661"/>
      <c r="FL6" s="661"/>
      <c r="FM6" s="661"/>
      <c r="FN6" s="661"/>
      <c r="FO6" s="661"/>
      <c r="FP6" s="661"/>
      <c r="FQ6" s="661"/>
      <c r="FR6" s="661"/>
      <c r="FS6" s="661"/>
      <c r="FT6" s="661"/>
      <c r="FU6" s="661"/>
      <c r="FV6" s="661"/>
      <c r="FW6" s="661"/>
      <c r="FX6" s="661"/>
      <c r="FY6" s="661"/>
      <c r="FZ6" s="661"/>
      <c r="GA6" s="661"/>
      <c r="GB6" s="661"/>
      <c r="GC6" s="661"/>
      <c r="GD6" s="661"/>
      <c r="GE6" s="661"/>
      <c r="GF6" s="661"/>
      <c r="GG6" s="661"/>
      <c r="GH6" s="661"/>
      <c r="GI6" s="661"/>
      <c r="GJ6" s="661"/>
      <c r="GK6" s="661"/>
      <c r="GL6" s="661"/>
      <c r="GM6" s="661"/>
      <c r="GN6" s="661"/>
      <c r="GO6" s="661"/>
      <c r="GP6" s="661"/>
      <c r="GQ6" s="661"/>
      <c r="GR6" s="661"/>
      <c r="GS6" s="661"/>
      <c r="GT6" s="661"/>
      <c r="GU6" s="661"/>
      <c r="GV6" s="661"/>
      <c r="GW6" s="661"/>
      <c r="GX6" s="661"/>
      <c r="GY6" s="661"/>
      <c r="GZ6" s="661"/>
      <c r="HA6" s="661"/>
      <c r="HB6" s="661"/>
      <c r="HC6" s="661"/>
      <c r="HD6" s="661"/>
      <c r="HE6" s="661"/>
      <c r="HF6" s="661"/>
      <c r="HG6" s="661"/>
      <c r="HH6" s="661"/>
      <c r="HI6" s="661"/>
      <c r="HJ6" s="661"/>
      <c r="HK6" s="661"/>
      <c r="HL6" s="661"/>
      <c r="HM6" s="661"/>
      <c r="HN6" s="661"/>
      <c r="HO6" s="661"/>
      <c r="HP6" s="661"/>
      <c r="HQ6" s="661"/>
      <c r="HR6" s="661"/>
      <c r="HS6" s="661"/>
      <c r="HT6" s="661"/>
      <c r="HU6" s="661"/>
      <c r="HV6" s="661"/>
      <c r="HW6" s="661"/>
      <c r="HX6" s="661"/>
      <c r="HY6" s="661"/>
      <c r="HZ6" s="661"/>
      <c r="IA6" s="661"/>
      <c r="IB6" s="661"/>
      <c r="IC6" s="661"/>
      <c r="ID6" s="661"/>
      <c r="IE6" s="661"/>
      <c r="IF6" s="661"/>
      <c r="IG6" s="661"/>
      <c r="IH6" s="661"/>
      <c r="II6" s="661"/>
      <c r="IJ6" s="661"/>
      <c r="IK6" s="661"/>
      <c r="IL6" s="661"/>
      <c r="IM6" s="661"/>
      <c r="IN6" s="661"/>
      <c r="IO6" s="661"/>
      <c r="IP6" s="661"/>
      <c r="IQ6" s="661"/>
    </row>
    <row r="7" spans="1:251" s="662" customFormat="1" ht="21.75" customHeight="1">
      <c r="A7" s="657"/>
      <c r="B7" s="663"/>
      <c r="C7" s="668"/>
      <c r="E7" s="669"/>
      <c r="F7" s="669"/>
      <c r="G7" s="1825" t="s">
        <v>164</v>
      </c>
      <c r="H7" s="1825"/>
      <c r="I7" s="671" t="s">
        <v>210</v>
      </c>
      <c r="J7" s="671" t="s">
        <v>211</v>
      </c>
      <c r="K7" s="672" t="s">
        <v>212</v>
      </c>
      <c r="L7" s="672" t="s">
        <v>211</v>
      </c>
      <c r="M7" s="672" t="s">
        <v>212</v>
      </c>
      <c r="N7" s="672" t="s">
        <v>211</v>
      </c>
      <c r="O7" s="668"/>
      <c r="P7" s="667"/>
      <c r="Q7" s="667"/>
      <c r="R7" s="657"/>
      <c r="S7" s="661"/>
      <c r="AF7" s="661"/>
      <c r="AG7" s="661"/>
      <c r="AH7" s="661"/>
      <c r="AI7" s="661"/>
      <c r="AJ7" s="661"/>
      <c r="AK7" s="661"/>
      <c r="AL7" s="661"/>
      <c r="AM7" s="661"/>
      <c r="AN7" s="661"/>
      <c r="AO7" s="661"/>
      <c r="AP7" s="661"/>
      <c r="AQ7" s="661"/>
      <c r="AR7" s="661"/>
      <c r="AS7" s="661"/>
      <c r="AT7" s="661"/>
      <c r="AU7" s="661"/>
      <c r="AV7" s="661"/>
      <c r="AW7" s="661"/>
      <c r="AX7" s="661"/>
      <c r="AY7" s="661"/>
      <c r="AZ7" s="661"/>
      <c r="BA7" s="661"/>
      <c r="BB7" s="661"/>
      <c r="BC7" s="661"/>
      <c r="BD7" s="661"/>
      <c r="BE7" s="661"/>
      <c r="BF7" s="661"/>
      <c r="BG7" s="661"/>
      <c r="BH7" s="661"/>
      <c r="BI7" s="661"/>
      <c r="BJ7" s="661"/>
      <c r="BK7" s="661"/>
      <c r="BL7" s="661"/>
      <c r="BM7" s="661"/>
      <c r="BN7" s="661"/>
      <c r="BO7" s="661"/>
      <c r="BP7" s="661"/>
      <c r="BQ7" s="661"/>
      <c r="BR7" s="661"/>
      <c r="BS7" s="661"/>
      <c r="BT7" s="661"/>
      <c r="BU7" s="661"/>
      <c r="BV7" s="661"/>
      <c r="BW7" s="661"/>
      <c r="BX7" s="661"/>
      <c r="BY7" s="661"/>
      <c r="BZ7" s="661"/>
      <c r="CA7" s="661"/>
      <c r="CB7" s="661"/>
      <c r="CC7" s="661"/>
      <c r="CD7" s="661"/>
      <c r="CE7" s="661"/>
      <c r="CF7" s="661"/>
      <c r="CG7" s="661"/>
      <c r="CH7" s="661"/>
      <c r="CI7" s="661"/>
      <c r="CJ7" s="661"/>
      <c r="CK7" s="661"/>
      <c r="CL7" s="661"/>
      <c r="CM7" s="661"/>
      <c r="CN7" s="661"/>
      <c r="CO7" s="661"/>
      <c r="CP7" s="661"/>
      <c r="CQ7" s="661"/>
      <c r="CR7" s="661"/>
      <c r="CS7" s="661"/>
      <c r="CT7" s="661"/>
      <c r="CU7" s="661"/>
      <c r="CV7" s="661"/>
      <c r="CW7" s="661"/>
      <c r="CX7" s="661"/>
      <c r="CY7" s="661"/>
      <c r="CZ7" s="661"/>
      <c r="DA7" s="661"/>
      <c r="DB7" s="661"/>
      <c r="DC7" s="661"/>
      <c r="DD7" s="661"/>
      <c r="DE7" s="661"/>
      <c r="DF7" s="661"/>
      <c r="DG7" s="661"/>
      <c r="DH7" s="661"/>
      <c r="DI7" s="661"/>
      <c r="DJ7" s="661"/>
      <c r="DK7" s="661"/>
      <c r="DL7" s="661"/>
      <c r="DM7" s="661"/>
      <c r="DN7" s="661"/>
      <c r="DO7" s="661"/>
      <c r="DP7" s="661"/>
      <c r="DQ7" s="661"/>
      <c r="DR7" s="661"/>
      <c r="DS7" s="661"/>
      <c r="DT7" s="661"/>
      <c r="DU7" s="661"/>
      <c r="DV7" s="661"/>
      <c r="DW7" s="661"/>
      <c r="DX7" s="661"/>
      <c r="DY7" s="661"/>
      <c r="DZ7" s="661"/>
      <c r="EA7" s="661"/>
      <c r="EB7" s="661"/>
      <c r="EC7" s="661"/>
      <c r="ED7" s="661"/>
      <c r="EE7" s="661"/>
      <c r="EF7" s="661"/>
      <c r="EG7" s="661"/>
      <c r="EH7" s="661"/>
      <c r="EI7" s="661"/>
      <c r="EJ7" s="661"/>
      <c r="EK7" s="661"/>
      <c r="EL7" s="661"/>
      <c r="EM7" s="661"/>
      <c r="EN7" s="661"/>
      <c r="EO7" s="661"/>
      <c r="EP7" s="661"/>
      <c r="EQ7" s="661"/>
      <c r="ER7" s="661"/>
      <c r="ES7" s="661"/>
      <c r="ET7" s="661"/>
      <c r="EU7" s="661"/>
      <c r="EV7" s="661"/>
      <c r="EW7" s="661"/>
      <c r="EX7" s="661"/>
      <c r="EY7" s="661"/>
      <c r="EZ7" s="661"/>
      <c r="FA7" s="661"/>
      <c r="FB7" s="661"/>
      <c r="FC7" s="661"/>
      <c r="FD7" s="661"/>
      <c r="FE7" s="661"/>
      <c r="FF7" s="661"/>
      <c r="FG7" s="661"/>
      <c r="FH7" s="661"/>
      <c r="FI7" s="661"/>
      <c r="FJ7" s="661"/>
      <c r="FK7" s="661"/>
      <c r="FL7" s="661"/>
      <c r="FM7" s="661"/>
      <c r="FN7" s="661"/>
      <c r="FO7" s="661"/>
      <c r="FP7" s="661"/>
      <c r="FQ7" s="661"/>
      <c r="FR7" s="661"/>
      <c r="FS7" s="661"/>
      <c r="FT7" s="661"/>
      <c r="FU7" s="661"/>
      <c r="FV7" s="661"/>
      <c r="FW7" s="661"/>
      <c r="FX7" s="661"/>
      <c r="FY7" s="661"/>
      <c r="FZ7" s="661"/>
      <c r="GA7" s="661"/>
      <c r="GB7" s="661"/>
      <c r="GC7" s="661"/>
      <c r="GD7" s="661"/>
      <c r="GE7" s="661"/>
      <c r="GF7" s="661"/>
      <c r="GG7" s="661"/>
      <c r="GH7" s="661"/>
      <c r="GI7" s="661"/>
      <c r="GJ7" s="661"/>
      <c r="GK7" s="661"/>
      <c r="GL7" s="661"/>
      <c r="GM7" s="661"/>
      <c r="GN7" s="661"/>
      <c r="GO7" s="661"/>
      <c r="GP7" s="661"/>
      <c r="GQ7" s="661"/>
      <c r="GR7" s="661"/>
      <c r="GS7" s="661"/>
      <c r="GT7" s="661"/>
      <c r="GU7" s="661"/>
      <c r="GV7" s="661"/>
      <c r="GW7" s="661"/>
      <c r="GX7" s="661"/>
      <c r="GY7" s="661"/>
      <c r="GZ7" s="661"/>
      <c r="HA7" s="661"/>
      <c r="HB7" s="661"/>
      <c r="HC7" s="661"/>
      <c r="HD7" s="661"/>
      <c r="HE7" s="661"/>
      <c r="HF7" s="661"/>
      <c r="HG7" s="661"/>
      <c r="HH7" s="661"/>
      <c r="HI7" s="661"/>
      <c r="HJ7" s="661"/>
      <c r="HK7" s="661"/>
      <c r="HL7" s="661"/>
      <c r="HM7" s="661"/>
      <c r="HN7" s="661"/>
      <c r="HO7" s="661"/>
      <c r="HP7" s="661"/>
      <c r="HQ7" s="661"/>
      <c r="HR7" s="661"/>
      <c r="HS7" s="661"/>
      <c r="HT7" s="661"/>
      <c r="HU7" s="661"/>
      <c r="HV7" s="661"/>
      <c r="HW7" s="661"/>
      <c r="HX7" s="661"/>
      <c r="HY7" s="661"/>
      <c r="HZ7" s="661"/>
      <c r="IA7" s="661"/>
      <c r="IB7" s="661"/>
      <c r="IC7" s="661"/>
      <c r="ID7" s="661"/>
      <c r="IE7" s="661"/>
      <c r="IF7" s="661"/>
      <c r="IG7" s="661"/>
      <c r="IH7" s="661"/>
      <c r="II7" s="661"/>
      <c r="IJ7" s="661"/>
      <c r="IK7" s="661"/>
      <c r="IL7" s="661"/>
      <c r="IM7" s="661"/>
      <c r="IN7" s="661"/>
      <c r="IO7" s="661"/>
      <c r="IP7" s="661"/>
      <c r="IQ7" s="661"/>
    </row>
    <row r="8" spans="1:251" s="662" customFormat="1" ht="21.75" customHeight="1">
      <c r="A8" s="657"/>
      <c r="B8" s="663"/>
      <c r="C8" s="668"/>
      <c r="E8" s="1815" t="s">
        <v>132</v>
      </c>
      <c r="F8" s="1816"/>
      <c r="G8" s="1826" t="s">
        <v>213</v>
      </c>
      <c r="H8" s="1827"/>
      <c r="I8" s="673">
        <f>VLOOKUP($M$2,$IC$64:$IQ$100,3,FALSE)</f>
        <v>8</v>
      </c>
      <c r="J8" s="673">
        <f>VLOOKUP($M$2,$IC$64:$IQ$100,6,FALSE)</f>
        <v>43</v>
      </c>
      <c r="K8" s="673">
        <f>VLOOKUP($M$2,$IC$64:$IQ$100,10,FALSE)</f>
        <v>2</v>
      </c>
      <c r="L8" s="673">
        <f>VLOOKUP($M$2,$IC$64:$IQ$100,13,FALSE)</f>
        <v>20</v>
      </c>
      <c r="M8" s="674"/>
      <c r="N8" s="674"/>
      <c r="O8" s="675"/>
      <c r="P8" s="667"/>
      <c r="Q8" s="667"/>
      <c r="R8" s="657"/>
      <c r="S8" s="661"/>
      <c r="AF8" s="661"/>
      <c r="AG8" s="661"/>
      <c r="AH8" s="661"/>
      <c r="AI8" s="661"/>
      <c r="AJ8" s="661"/>
      <c r="AK8" s="661"/>
      <c r="AL8" s="661"/>
      <c r="AM8" s="661"/>
      <c r="AN8" s="661"/>
      <c r="AO8" s="661"/>
      <c r="AP8" s="661"/>
      <c r="AQ8" s="661"/>
      <c r="AR8" s="661"/>
      <c r="AS8" s="661"/>
      <c r="AT8" s="661"/>
      <c r="AU8" s="661"/>
      <c r="AV8" s="661"/>
      <c r="AW8" s="661"/>
      <c r="AX8" s="661"/>
      <c r="AY8" s="661"/>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c r="DA8" s="661"/>
      <c r="DB8" s="661"/>
      <c r="DC8" s="661"/>
      <c r="DD8" s="661"/>
      <c r="DE8" s="661"/>
      <c r="DF8" s="661"/>
      <c r="DG8" s="661"/>
      <c r="DH8" s="661"/>
      <c r="DI8" s="661"/>
      <c r="DJ8" s="661"/>
      <c r="DK8" s="661"/>
      <c r="DL8" s="661"/>
      <c r="DM8" s="661"/>
      <c r="DN8" s="661"/>
      <c r="DO8" s="661"/>
      <c r="DP8" s="661"/>
      <c r="DQ8" s="661"/>
      <c r="DR8" s="661"/>
      <c r="DS8" s="661"/>
      <c r="DT8" s="661"/>
      <c r="DU8" s="661"/>
      <c r="DV8" s="661"/>
      <c r="DW8" s="661"/>
      <c r="DX8" s="661"/>
      <c r="DY8" s="661"/>
      <c r="DZ8" s="661"/>
      <c r="EA8" s="661"/>
      <c r="EB8" s="661"/>
      <c r="EC8" s="661"/>
      <c r="ED8" s="661"/>
      <c r="EE8" s="661"/>
      <c r="EF8" s="661"/>
      <c r="EG8" s="661"/>
      <c r="EH8" s="661"/>
      <c r="EI8" s="661"/>
      <c r="EJ8" s="661"/>
      <c r="EK8" s="661"/>
      <c r="EL8" s="661"/>
      <c r="EM8" s="661"/>
      <c r="EN8" s="661"/>
      <c r="EO8" s="661"/>
      <c r="EP8" s="661"/>
      <c r="EQ8" s="661"/>
      <c r="ER8" s="661"/>
      <c r="ES8" s="661"/>
      <c r="ET8" s="661"/>
      <c r="EU8" s="661"/>
      <c r="EV8" s="661"/>
      <c r="EW8" s="661"/>
      <c r="EX8" s="661"/>
      <c r="EY8" s="661"/>
      <c r="EZ8" s="661"/>
      <c r="FA8" s="661"/>
      <c r="FB8" s="661"/>
      <c r="FC8" s="661"/>
      <c r="FD8" s="661"/>
      <c r="FE8" s="661"/>
      <c r="FF8" s="661"/>
      <c r="FG8" s="661"/>
      <c r="FH8" s="661"/>
      <c r="FI8" s="661"/>
      <c r="FJ8" s="661"/>
      <c r="FK8" s="661"/>
      <c r="FL8" s="661"/>
      <c r="FM8" s="661"/>
      <c r="FN8" s="661"/>
      <c r="FO8" s="661"/>
      <c r="FP8" s="661"/>
      <c r="FQ8" s="661"/>
      <c r="FR8" s="661"/>
      <c r="FS8" s="661"/>
      <c r="FT8" s="661"/>
      <c r="FU8" s="661"/>
      <c r="FV8" s="661"/>
      <c r="FW8" s="661"/>
      <c r="FX8" s="661"/>
      <c r="FY8" s="661"/>
      <c r="FZ8" s="661"/>
      <c r="GA8" s="661"/>
      <c r="GB8" s="661"/>
      <c r="GC8" s="661"/>
      <c r="GD8" s="661"/>
      <c r="GE8" s="661"/>
      <c r="GF8" s="661"/>
      <c r="GG8" s="661"/>
      <c r="GH8" s="661"/>
      <c r="GI8" s="661"/>
      <c r="GJ8" s="661"/>
      <c r="GK8" s="661"/>
      <c r="GL8" s="661"/>
      <c r="GM8" s="661"/>
      <c r="GN8" s="661"/>
      <c r="GO8" s="661"/>
      <c r="GP8" s="661"/>
      <c r="GQ8" s="661"/>
      <c r="GR8" s="661"/>
      <c r="GS8" s="661"/>
      <c r="GT8" s="661"/>
      <c r="GU8" s="661"/>
      <c r="GV8" s="661"/>
      <c r="GW8" s="661"/>
      <c r="GX8" s="661"/>
      <c r="GY8" s="661"/>
      <c r="GZ8" s="661"/>
      <c r="HA8" s="661"/>
      <c r="HB8" s="661"/>
      <c r="HC8" s="661"/>
      <c r="HD8" s="661"/>
      <c r="HE8" s="661"/>
      <c r="HF8" s="661"/>
      <c r="HG8" s="661"/>
      <c r="HH8" s="661"/>
      <c r="HI8" s="661"/>
      <c r="HJ8" s="661"/>
      <c r="HK8" s="661"/>
      <c r="HL8" s="661"/>
      <c r="HM8" s="661"/>
      <c r="HN8" s="661"/>
      <c r="HO8" s="661"/>
      <c r="HP8" s="661"/>
      <c r="HQ8" s="661"/>
      <c r="HR8" s="661"/>
      <c r="HS8" s="661"/>
      <c r="HT8" s="661"/>
      <c r="HU8" s="661"/>
      <c r="HV8" s="661"/>
      <c r="HW8" s="661"/>
      <c r="HX8" s="661"/>
      <c r="HY8" s="661"/>
      <c r="HZ8" s="661"/>
      <c r="IA8" s="661"/>
      <c r="IB8" s="661"/>
      <c r="IC8" s="661"/>
      <c r="ID8" s="661"/>
      <c r="IE8" s="661"/>
      <c r="IF8" s="661"/>
      <c r="IG8" s="661"/>
      <c r="IH8" s="661"/>
      <c r="II8" s="661"/>
      <c r="IJ8" s="661"/>
      <c r="IK8" s="661"/>
      <c r="IL8" s="661"/>
      <c r="IM8" s="661"/>
      <c r="IN8" s="661"/>
      <c r="IO8" s="661"/>
      <c r="IP8" s="661"/>
      <c r="IQ8" s="661"/>
    </row>
    <row r="9" spans="1:251" s="662" customFormat="1" ht="21.75" customHeight="1">
      <c r="A9" s="657"/>
      <c r="B9" s="663"/>
      <c r="C9" s="664"/>
      <c r="E9" s="1817"/>
      <c r="F9" s="1818"/>
      <c r="G9" s="1828" t="s">
        <v>214</v>
      </c>
      <c r="H9" s="1828"/>
      <c r="I9" s="676">
        <f>VLOOKUP($M$2,$IC$64:$IQ$100,4,FALSE)</f>
        <v>7.5</v>
      </c>
      <c r="J9" s="676">
        <f>VLOOKUP($M$2,$IC$64:$IQ$100,7,FALSE)</f>
        <v>39</v>
      </c>
      <c r="K9" s="676">
        <f>VLOOKUP($M$2,$IC$64:$IQ$100,11,FALSE)</f>
        <v>2</v>
      </c>
      <c r="L9" s="676">
        <f>VLOOKUP($M$2,$IC$64:$IQ$100,14,FALSE)</f>
        <v>20</v>
      </c>
      <c r="M9" s="677"/>
      <c r="N9" s="677"/>
      <c r="O9" s="666"/>
      <c r="P9" s="667"/>
      <c r="Q9" s="667"/>
      <c r="R9" s="657"/>
      <c r="S9" s="661"/>
      <c r="T9" s="661"/>
      <c r="U9" s="661"/>
      <c r="AF9" s="661"/>
      <c r="AG9" s="661"/>
      <c r="AH9" s="661"/>
      <c r="AI9" s="661"/>
      <c r="AJ9" s="661"/>
      <c r="AK9" s="661"/>
      <c r="AL9" s="661"/>
      <c r="AM9" s="661"/>
      <c r="AN9" s="661"/>
      <c r="AO9" s="661"/>
      <c r="AP9" s="661"/>
      <c r="AQ9" s="661"/>
      <c r="AR9" s="661"/>
      <c r="AS9" s="661"/>
      <c r="AT9" s="661"/>
      <c r="AU9" s="661"/>
      <c r="AV9" s="661"/>
      <c r="AW9" s="661"/>
      <c r="AX9" s="661"/>
      <c r="AY9" s="661"/>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c r="DA9" s="661"/>
      <c r="DB9" s="661"/>
      <c r="DC9" s="661"/>
      <c r="DD9" s="661"/>
      <c r="DE9" s="661"/>
      <c r="DF9" s="661"/>
      <c r="DG9" s="661"/>
      <c r="DH9" s="661"/>
      <c r="DI9" s="661"/>
      <c r="DJ9" s="661"/>
      <c r="DK9" s="661"/>
      <c r="DL9" s="661"/>
      <c r="DM9" s="661"/>
      <c r="DN9" s="661"/>
      <c r="DO9" s="661"/>
      <c r="DP9" s="661"/>
      <c r="DQ9" s="661"/>
      <c r="DR9" s="661"/>
      <c r="DS9" s="661"/>
      <c r="DT9" s="661"/>
      <c r="DU9" s="661"/>
      <c r="DV9" s="661"/>
      <c r="DW9" s="661"/>
      <c r="DX9" s="661"/>
      <c r="DY9" s="661"/>
      <c r="DZ9" s="661"/>
      <c r="EA9" s="661"/>
      <c r="EB9" s="661"/>
      <c r="EC9" s="661"/>
      <c r="ED9" s="661"/>
      <c r="EE9" s="661"/>
      <c r="EF9" s="661"/>
      <c r="EG9" s="661"/>
      <c r="EH9" s="661"/>
      <c r="EI9" s="661"/>
      <c r="EJ9" s="661"/>
      <c r="EK9" s="661"/>
      <c r="EL9" s="661"/>
      <c r="EM9" s="661"/>
      <c r="EN9" s="661"/>
      <c r="EO9" s="661"/>
      <c r="EP9" s="661"/>
      <c r="EQ9" s="661"/>
      <c r="ER9" s="661"/>
      <c r="ES9" s="661"/>
      <c r="ET9" s="661"/>
      <c r="EU9" s="661"/>
      <c r="EV9" s="661"/>
      <c r="EW9" s="661"/>
      <c r="EX9" s="661"/>
      <c r="EY9" s="661"/>
      <c r="EZ9" s="661"/>
      <c r="FA9" s="661"/>
      <c r="FB9" s="661"/>
      <c r="FC9" s="661"/>
      <c r="FD9" s="661"/>
      <c r="FE9" s="661"/>
      <c r="FF9" s="661"/>
      <c r="FG9" s="661"/>
      <c r="FH9" s="661"/>
      <c r="FI9" s="661"/>
      <c r="FJ9" s="661"/>
      <c r="FK9" s="661"/>
      <c r="FL9" s="661"/>
      <c r="FM9" s="661"/>
      <c r="FN9" s="661"/>
      <c r="FO9" s="661"/>
      <c r="FP9" s="661"/>
      <c r="FQ9" s="661"/>
      <c r="FR9" s="661"/>
      <c r="FS9" s="661"/>
      <c r="FT9" s="661"/>
      <c r="FU9" s="661"/>
      <c r="FV9" s="661"/>
      <c r="FW9" s="661"/>
      <c r="FX9" s="661"/>
      <c r="FY9" s="661"/>
      <c r="FZ9" s="661"/>
      <c r="GA9" s="661"/>
      <c r="GB9" s="661"/>
      <c r="GC9" s="661"/>
      <c r="GD9" s="661"/>
      <c r="GE9" s="661"/>
      <c r="GF9" s="661"/>
      <c r="GG9" s="661"/>
      <c r="GH9" s="661"/>
      <c r="GI9" s="661"/>
      <c r="GJ9" s="661"/>
      <c r="GK9" s="661"/>
      <c r="GL9" s="661"/>
      <c r="GM9" s="661"/>
      <c r="GN9" s="661"/>
      <c r="GO9" s="661"/>
      <c r="GP9" s="661"/>
      <c r="GQ9" s="661"/>
      <c r="GR9" s="661"/>
      <c r="GS9" s="661"/>
      <c r="GT9" s="661"/>
      <c r="GU9" s="661"/>
      <c r="GV9" s="661"/>
      <c r="GW9" s="661"/>
      <c r="GX9" s="661"/>
      <c r="GY9" s="661"/>
      <c r="GZ9" s="661"/>
      <c r="HA9" s="661"/>
      <c r="HB9" s="661"/>
      <c r="HC9" s="661"/>
      <c r="HD9" s="661"/>
      <c r="HE9" s="661"/>
      <c r="HF9" s="661"/>
      <c r="HG9" s="661"/>
      <c r="HH9" s="661"/>
      <c r="HI9" s="661"/>
      <c r="HJ9" s="661"/>
      <c r="HK9" s="661"/>
      <c r="HL9" s="661"/>
      <c r="HM9" s="661"/>
      <c r="HN9" s="661"/>
      <c r="HO9" s="661"/>
      <c r="HP9" s="661"/>
      <c r="HQ9" s="661"/>
      <c r="HR9" s="661"/>
      <c r="HS9" s="661"/>
      <c r="HT9" s="661"/>
      <c r="HU9" s="661"/>
      <c r="HV9" s="661"/>
      <c r="HW9" s="661"/>
      <c r="HX9" s="661"/>
      <c r="HY9" s="661"/>
      <c r="HZ9" s="661"/>
      <c r="IA9" s="661"/>
      <c r="IB9" s="661"/>
      <c r="IC9" s="661"/>
      <c r="ID9" s="661"/>
      <c r="IE9" s="661"/>
      <c r="IF9" s="661"/>
      <c r="IG9" s="661"/>
      <c r="IH9" s="661"/>
      <c r="II9" s="661"/>
      <c r="IJ9" s="661"/>
      <c r="IK9" s="661"/>
      <c r="IL9" s="661"/>
      <c r="IM9" s="661"/>
      <c r="IN9" s="661"/>
      <c r="IO9" s="661"/>
      <c r="IP9" s="661"/>
      <c r="IQ9" s="661"/>
    </row>
    <row r="10" spans="1:251" s="662" customFormat="1" ht="21.75" customHeight="1">
      <c r="A10" s="657"/>
      <c r="B10" s="663"/>
      <c r="C10" s="664"/>
      <c r="E10" s="1819"/>
      <c r="F10" s="1820"/>
      <c r="G10" s="1821" t="s">
        <v>215</v>
      </c>
      <c r="H10" s="1822"/>
      <c r="I10" s="678">
        <f>VLOOKUP($M$2,$IC$64:$IQ$100,5,FALSE)</f>
        <v>7</v>
      </c>
      <c r="J10" s="678">
        <f>VLOOKUP($M$2,$IC$64:$IQ$100,8,FALSE)</f>
        <v>35</v>
      </c>
      <c r="K10" s="678">
        <f>VLOOKUP($M$2,$IC$64:$IQ$100,12,FALSE)</f>
        <v>2</v>
      </c>
      <c r="L10" s="678">
        <f>VLOOKUP($M$2,$IC$64:$IQ$100,15,FALSE)</f>
        <v>20</v>
      </c>
      <c r="M10" s="679"/>
      <c r="N10" s="679"/>
      <c r="O10" s="666"/>
      <c r="P10" s="667"/>
      <c r="Q10" s="667"/>
      <c r="R10" s="657"/>
      <c r="S10" s="661"/>
      <c r="T10" s="661"/>
      <c r="U10" s="661"/>
      <c r="AF10" s="661"/>
      <c r="AG10" s="661"/>
      <c r="AH10" s="661"/>
      <c r="AI10" s="661"/>
      <c r="AJ10" s="661"/>
      <c r="AK10" s="661"/>
      <c r="AL10" s="661"/>
      <c r="AM10" s="661"/>
      <c r="AN10" s="661"/>
      <c r="AO10" s="661"/>
      <c r="AP10" s="661"/>
      <c r="AQ10" s="661"/>
      <c r="AR10" s="661"/>
      <c r="AS10" s="661"/>
      <c r="AT10" s="661"/>
      <c r="AU10" s="661"/>
      <c r="AV10" s="661"/>
      <c r="AW10" s="661"/>
      <c r="AX10" s="661"/>
      <c r="AY10" s="661"/>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c r="DA10" s="661"/>
      <c r="DB10" s="661"/>
      <c r="DC10" s="661"/>
      <c r="DD10" s="661"/>
      <c r="DE10" s="661"/>
      <c r="DF10" s="661"/>
      <c r="DG10" s="661"/>
      <c r="DH10" s="661"/>
      <c r="DI10" s="661"/>
      <c r="DJ10" s="661"/>
      <c r="DK10" s="661"/>
      <c r="DL10" s="661"/>
      <c r="DM10" s="661"/>
      <c r="DN10" s="661"/>
      <c r="DO10" s="661"/>
      <c r="DP10" s="661"/>
      <c r="DQ10" s="661"/>
      <c r="DR10" s="661"/>
      <c r="DS10" s="661"/>
      <c r="DT10" s="661"/>
      <c r="DU10" s="661"/>
      <c r="DV10" s="661"/>
      <c r="DW10" s="661"/>
      <c r="DX10" s="661"/>
      <c r="DY10" s="661"/>
      <c r="DZ10" s="661"/>
      <c r="EA10" s="661"/>
      <c r="EB10" s="661"/>
      <c r="EC10" s="661"/>
      <c r="ED10" s="661"/>
      <c r="EE10" s="661"/>
      <c r="EF10" s="661"/>
      <c r="EG10" s="661"/>
      <c r="EH10" s="661"/>
      <c r="EI10" s="661"/>
      <c r="EJ10" s="661"/>
      <c r="EK10" s="661"/>
      <c r="EL10" s="661"/>
      <c r="EM10" s="661"/>
      <c r="EN10" s="661"/>
      <c r="EO10" s="661"/>
      <c r="EP10" s="661"/>
      <c r="EQ10" s="661"/>
      <c r="ER10" s="661"/>
      <c r="ES10" s="661"/>
      <c r="ET10" s="661"/>
      <c r="EU10" s="661"/>
      <c r="EV10" s="661"/>
      <c r="EW10" s="661"/>
      <c r="EX10" s="661"/>
      <c r="EY10" s="661"/>
      <c r="EZ10" s="661"/>
      <c r="FA10" s="661"/>
      <c r="FB10" s="661"/>
      <c r="FC10" s="661"/>
      <c r="FD10" s="661"/>
      <c r="FE10" s="661"/>
      <c r="FF10" s="661"/>
      <c r="FG10" s="661"/>
      <c r="FH10" s="661"/>
      <c r="FI10" s="661"/>
      <c r="FJ10" s="661"/>
      <c r="FK10" s="661"/>
      <c r="FL10" s="661"/>
      <c r="FM10" s="661"/>
      <c r="FN10" s="661"/>
      <c r="FO10" s="661"/>
      <c r="FP10" s="661"/>
      <c r="FQ10" s="661"/>
      <c r="FR10" s="661"/>
      <c r="FS10" s="661"/>
      <c r="FT10" s="661"/>
      <c r="FU10" s="661"/>
      <c r="FV10" s="661"/>
      <c r="FW10" s="661"/>
      <c r="FX10" s="661"/>
      <c r="FY10" s="661"/>
      <c r="FZ10" s="661"/>
      <c r="GA10" s="661"/>
      <c r="GB10" s="661"/>
      <c r="GC10" s="661"/>
      <c r="GD10" s="661"/>
      <c r="GE10" s="661"/>
      <c r="GF10" s="661"/>
      <c r="GG10" s="661"/>
      <c r="GH10" s="661"/>
      <c r="GI10" s="661"/>
      <c r="GJ10" s="661"/>
      <c r="GK10" s="661"/>
      <c r="GL10" s="661"/>
      <c r="GM10" s="661"/>
      <c r="GN10" s="661"/>
      <c r="GO10" s="661"/>
      <c r="GP10" s="661"/>
      <c r="GQ10" s="661"/>
      <c r="GR10" s="661"/>
      <c r="GS10" s="661"/>
      <c r="GT10" s="661"/>
      <c r="GU10" s="661"/>
      <c r="GV10" s="661"/>
      <c r="GW10" s="661"/>
      <c r="GX10" s="661"/>
      <c r="GY10" s="661"/>
      <c r="GZ10" s="661"/>
      <c r="HA10" s="661"/>
      <c r="HB10" s="661"/>
      <c r="HC10" s="661"/>
      <c r="HD10" s="661"/>
      <c r="HE10" s="661"/>
      <c r="HF10" s="661"/>
      <c r="HG10" s="661"/>
      <c r="HH10" s="661"/>
      <c r="HI10" s="661"/>
      <c r="HJ10" s="661"/>
      <c r="HK10" s="661"/>
      <c r="HL10" s="661"/>
      <c r="HM10" s="661"/>
      <c r="HN10" s="661"/>
      <c r="HO10" s="661"/>
      <c r="HP10" s="661"/>
      <c r="HQ10" s="661"/>
      <c r="HR10" s="661"/>
      <c r="HS10" s="661"/>
      <c r="HT10" s="661"/>
      <c r="HU10" s="661"/>
      <c r="HV10" s="661"/>
      <c r="HW10" s="661"/>
      <c r="HX10" s="661"/>
      <c r="HY10" s="661"/>
      <c r="HZ10" s="661"/>
      <c r="IA10" s="661"/>
      <c r="IB10" s="661"/>
      <c r="IC10" s="661"/>
      <c r="ID10" s="661"/>
      <c r="IE10" s="661"/>
      <c r="IF10" s="661"/>
      <c r="IG10" s="661"/>
      <c r="IH10" s="661"/>
      <c r="II10" s="661"/>
      <c r="IJ10" s="661"/>
      <c r="IK10" s="661"/>
      <c r="IL10" s="661"/>
      <c r="IM10" s="661"/>
      <c r="IN10" s="661"/>
      <c r="IO10" s="661"/>
      <c r="IP10" s="661"/>
      <c r="IQ10" s="661"/>
    </row>
    <row r="11" spans="1:251" s="662" customFormat="1" ht="21.75" customHeight="1">
      <c r="A11" s="657"/>
      <c r="B11" s="663"/>
      <c r="C11" s="664"/>
      <c r="E11" s="1829" t="s">
        <v>165</v>
      </c>
      <c r="F11" s="1830"/>
      <c r="G11" s="1830"/>
      <c r="H11" s="1831"/>
      <c r="I11" s="1832">
        <f>VLOOKUP($M$2,$IC$64:$IQ$100,2,FALSE)</f>
        <v>10000</v>
      </c>
      <c r="J11" s="1832"/>
      <c r="K11" s="1832">
        <f>VLOOKUP($M$2,$IC$64:$IQ$100,9,FALSE)</f>
        <v>1500</v>
      </c>
      <c r="L11" s="1832"/>
      <c r="M11" s="1814"/>
      <c r="N11" s="1814"/>
      <c r="O11" s="666"/>
      <c r="P11" s="667"/>
      <c r="Q11" s="667"/>
      <c r="R11" s="657"/>
      <c r="S11" s="661"/>
      <c r="T11" s="661"/>
      <c r="U11" s="661"/>
      <c r="AF11" s="661"/>
      <c r="AG11" s="661"/>
      <c r="AH11" s="661"/>
      <c r="AI11" s="661"/>
      <c r="AJ11" s="661"/>
      <c r="AK11" s="661"/>
      <c r="AL11" s="661"/>
      <c r="AM11" s="661"/>
      <c r="AN11" s="661"/>
      <c r="AO11" s="661"/>
      <c r="AP11" s="661"/>
      <c r="AQ11" s="661"/>
      <c r="AR11" s="661"/>
      <c r="AS11" s="661"/>
      <c r="AT11" s="661"/>
      <c r="AU11" s="661"/>
      <c r="AV11" s="661"/>
      <c r="AW11" s="661"/>
      <c r="AX11" s="661"/>
      <c r="AY11" s="661"/>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c r="DA11" s="661"/>
      <c r="DB11" s="661"/>
      <c r="DC11" s="661"/>
      <c r="DD11" s="661"/>
      <c r="DE11" s="661"/>
      <c r="DF11" s="661"/>
      <c r="DG11" s="661"/>
      <c r="DH11" s="661"/>
      <c r="DI11" s="661"/>
      <c r="DJ11" s="661"/>
      <c r="DK11" s="661"/>
      <c r="DL11" s="661"/>
      <c r="DM11" s="661"/>
      <c r="DN11" s="661"/>
      <c r="DO11" s="661"/>
      <c r="DP11" s="661"/>
      <c r="DQ11" s="661"/>
      <c r="DR11" s="661"/>
      <c r="DS11" s="661"/>
      <c r="DT11" s="661"/>
      <c r="DU11" s="661"/>
      <c r="DV11" s="661"/>
      <c r="DW11" s="661"/>
      <c r="DX11" s="661"/>
      <c r="DY11" s="661"/>
      <c r="DZ11" s="661"/>
      <c r="EA11" s="661"/>
      <c r="EB11" s="661"/>
      <c r="EC11" s="661"/>
      <c r="ED11" s="661"/>
      <c r="EE11" s="661"/>
      <c r="EF11" s="661"/>
      <c r="EG11" s="661"/>
      <c r="EH11" s="661"/>
      <c r="EI11" s="661"/>
      <c r="EJ11" s="661"/>
      <c r="EK11" s="661"/>
      <c r="EL11" s="661"/>
      <c r="EM11" s="661"/>
      <c r="EN11" s="661"/>
      <c r="EO11" s="661"/>
      <c r="EP11" s="661"/>
      <c r="EQ11" s="661"/>
      <c r="ER11" s="661"/>
      <c r="ES11" s="661"/>
      <c r="ET11" s="661"/>
      <c r="EU11" s="661"/>
      <c r="EV11" s="661"/>
      <c r="EW11" s="661"/>
      <c r="EX11" s="661"/>
      <c r="EY11" s="661"/>
      <c r="EZ11" s="661"/>
      <c r="FA11" s="661"/>
      <c r="FB11" s="661"/>
      <c r="FC11" s="661"/>
      <c r="FD11" s="661"/>
      <c r="FE11" s="661"/>
      <c r="FF11" s="661"/>
      <c r="FG11" s="661"/>
      <c r="FH11" s="661"/>
      <c r="FI11" s="661"/>
      <c r="FJ11" s="661"/>
      <c r="FK11" s="661"/>
      <c r="FL11" s="661"/>
      <c r="FM11" s="661"/>
      <c r="FN11" s="661"/>
      <c r="FO11" s="661"/>
      <c r="FP11" s="661"/>
      <c r="FQ11" s="661"/>
      <c r="FR11" s="661"/>
      <c r="FS11" s="661"/>
      <c r="FT11" s="661"/>
      <c r="FU11" s="661"/>
      <c r="FV11" s="661"/>
      <c r="FW11" s="661"/>
      <c r="FX11" s="661"/>
      <c r="FY11" s="661"/>
      <c r="FZ11" s="661"/>
      <c r="GA11" s="661"/>
      <c r="GB11" s="661"/>
      <c r="GC11" s="661"/>
      <c r="GD11" s="661"/>
      <c r="GE11" s="661"/>
      <c r="GF11" s="661"/>
      <c r="GG11" s="661"/>
      <c r="GH11" s="661"/>
      <c r="GI11" s="661"/>
      <c r="GJ11" s="661"/>
      <c r="GK11" s="661"/>
      <c r="GL11" s="661"/>
      <c r="GM11" s="661"/>
      <c r="GN11" s="661"/>
      <c r="GO11" s="661"/>
      <c r="GP11" s="661"/>
      <c r="GQ11" s="661"/>
      <c r="GR11" s="661"/>
      <c r="GS11" s="661"/>
      <c r="GT11" s="661"/>
      <c r="GU11" s="661"/>
      <c r="GV11" s="661"/>
      <c r="GW11" s="661"/>
      <c r="GX11" s="661"/>
      <c r="GY11" s="661"/>
      <c r="GZ11" s="661"/>
      <c r="HA11" s="661"/>
      <c r="HB11" s="661"/>
      <c r="HC11" s="661"/>
      <c r="HD11" s="661"/>
      <c r="HE11" s="661"/>
      <c r="HF11" s="661"/>
      <c r="HG11" s="661"/>
      <c r="HH11" s="661"/>
      <c r="HI11" s="661"/>
      <c r="HJ11" s="661"/>
      <c r="HK11" s="661"/>
      <c r="HL11" s="661"/>
      <c r="HM11" s="661"/>
      <c r="HN11" s="661"/>
      <c r="HO11" s="661"/>
      <c r="HP11" s="661"/>
      <c r="HQ11" s="661"/>
      <c r="HR11" s="661"/>
      <c r="HS11" s="661"/>
      <c r="HT11" s="661"/>
      <c r="HU11" s="661"/>
      <c r="HV11" s="661"/>
      <c r="HW11" s="661"/>
      <c r="HX11" s="661"/>
      <c r="HY11" s="661"/>
      <c r="HZ11" s="661"/>
      <c r="IA11" s="661"/>
      <c r="IB11" s="661"/>
      <c r="IC11" s="661"/>
      <c r="ID11" s="661"/>
      <c r="IE11" s="661"/>
      <c r="IF11" s="661"/>
      <c r="IG11" s="661"/>
      <c r="IH11" s="661"/>
      <c r="II11" s="661"/>
      <c r="IJ11" s="661"/>
      <c r="IK11" s="661"/>
      <c r="IL11" s="661"/>
      <c r="IM11" s="661"/>
      <c r="IN11" s="661"/>
      <c r="IO11" s="661"/>
      <c r="IP11" s="661"/>
      <c r="IQ11" s="661"/>
    </row>
    <row r="12" spans="1:251" customFormat="1" ht="15" customHeight="1">
      <c r="A12" s="657"/>
      <c r="R12" s="657"/>
    </row>
    <row r="13" spans="1:251" customFormat="1" ht="15.75" customHeight="1">
      <c r="A13" s="657"/>
      <c r="D13" s="1823" t="s">
        <v>166</v>
      </c>
      <c r="E13" s="1823"/>
      <c r="F13" s="1823"/>
      <c r="G13" s="1823"/>
      <c r="H13" s="1823"/>
      <c r="I13" s="1823"/>
      <c r="J13" s="1823"/>
      <c r="K13" s="1823"/>
      <c r="L13" s="1823"/>
      <c r="M13" s="1823"/>
      <c r="N13" s="1823"/>
      <c r="O13" s="1823"/>
      <c r="R13" s="657"/>
    </row>
    <row r="14" spans="1:251" customFormat="1" ht="15.75" customHeight="1">
      <c r="A14" s="657"/>
      <c r="D14" s="1823" t="s">
        <v>167</v>
      </c>
      <c r="E14" s="1823"/>
      <c r="F14" s="1823"/>
      <c r="G14" s="1823"/>
      <c r="H14" s="1823"/>
      <c r="I14" s="1823"/>
      <c r="J14" s="1823"/>
      <c r="K14" s="1823"/>
      <c r="L14" s="1823"/>
      <c r="M14" s="1823"/>
      <c r="N14" s="1823"/>
      <c r="O14" s="1823"/>
      <c r="R14" s="657"/>
    </row>
    <row r="15" spans="1:251" customFormat="1" ht="15.75" customHeight="1">
      <c r="A15" s="657"/>
      <c r="D15" s="1823" t="s">
        <v>168</v>
      </c>
      <c r="E15" s="1823"/>
      <c r="F15" s="1823"/>
      <c r="G15" s="1823"/>
      <c r="H15" s="1823"/>
      <c r="I15" s="1823"/>
      <c r="J15" s="1823"/>
      <c r="K15" s="1823"/>
      <c r="L15" s="1823"/>
      <c r="M15" s="1823"/>
      <c r="N15" s="1823"/>
      <c r="O15" s="1823"/>
      <c r="R15" s="657"/>
    </row>
    <row r="16" spans="1:251" customFormat="1" ht="15.75" customHeight="1">
      <c r="A16" s="657"/>
      <c r="D16" s="1823" t="s">
        <v>169</v>
      </c>
      <c r="E16" s="1823"/>
      <c r="F16" s="1823"/>
      <c r="G16" s="1823"/>
      <c r="H16" s="1823"/>
      <c r="I16" s="1823"/>
      <c r="J16" s="1823"/>
      <c r="K16" s="1823"/>
      <c r="L16" s="1823"/>
      <c r="M16" s="1823"/>
      <c r="N16" s="1823"/>
      <c r="O16" s="1823"/>
      <c r="R16" s="657"/>
    </row>
    <row r="17" spans="1:251" s="662" customFormat="1" ht="14.25" customHeight="1">
      <c r="A17" s="657"/>
      <c r="B17" s="663"/>
      <c r="C17" s="664"/>
      <c r="D17" s="665"/>
      <c r="E17" s="665"/>
      <c r="F17" s="665"/>
      <c r="G17" s="665"/>
      <c r="H17" s="665"/>
      <c r="I17" s="665"/>
      <c r="J17" s="665"/>
      <c r="K17" s="665"/>
      <c r="L17" s="666"/>
      <c r="M17" s="666"/>
      <c r="N17" s="666"/>
      <c r="O17" s="666"/>
      <c r="P17" s="667"/>
      <c r="Q17" s="667"/>
      <c r="R17" s="657"/>
      <c r="S17" s="661"/>
      <c r="T17" s="661"/>
      <c r="U17" s="661"/>
      <c r="V17" s="661"/>
      <c r="W17" s="661"/>
      <c r="X17" s="661"/>
      <c r="Y17" s="661"/>
      <c r="Z17" s="661"/>
      <c r="AA17" s="661"/>
      <c r="AB17" s="661"/>
      <c r="AC17" s="661"/>
      <c r="AD17" s="661"/>
      <c r="AE17" s="661"/>
      <c r="AF17" s="661"/>
      <c r="AG17" s="661"/>
      <c r="AH17" s="661"/>
      <c r="AI17" s="661"/>
      <c r="AJ17" s="661"/>
      <c r="AK17" s="661"/>
      <c r="AL17" s="661"/>
      <c r="AM17" s="661"/>
      <c r="AN17" s="661"/>
      <c r="AO17" s="661"/>
      <c r="AP17" s="661"/>
      <c r="AQ17" s="661"/>
      <c r="AR17" s="661"/>
      <c r="AS17" s="661"/>
      <c r="AT17" s="661"/>
      <c r="AU17" s="661"/>
      <c r="AV17" s="661"/>
      <c r="AW17" s="661"/>
      <c r="AX17" s="661"/>
      <c r="AY17" s="661"/>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c r="DA17" s="661"/>
      <c r="DB17" s="661"/>
      <c r="DC17" s="661"/>
      <c r="DD17" s="661"/>
      <c r="DE17" s="661"/>
      <c r="DF17" s="661"/>
      <c r="DG17" s="661"/>
      <c r="DH17" s="661"/>
      <c r="DI17" s="661"/>
      <c r="DJ17" s="661"/>
      <c r="DK17" s="661"/>
      <c r="DL17" s="661"/>
      <c r="DM17" s="661"/>
      <c r="DN17" s="661"/>
      <c r="DO17" s="661"/>
      <c r="DP17" s="661"/>
      <c r="DQ17" s="661"/>
      <c r="DR17" s="661"/>
      <c r="DS17" s="661"/>
      <c r="DT17" s="661"/>
      <c r="DU17" s="661"/>
      <c r="DV17" s="661"/>
      <c r="DW17" s="661"/>
      <c r="DX17" s="661"/>
      <c r="DY17" s="661"/>
      <c r="DZ17" s="661"/>
      <c r="EA17" s="661"/>
      <c r="EB17" s="661"/>
      <c r="EC17" s="661"/>
      <c r="ED17" s="661"/>
      <c r="EE17" s="661"/>
      <c r="EF17" s="661"/>
      <c r="EG17" s="661"/>
      <c r="EH17" s="661"/>
      <c r="EI17" s="661"/>
      <c r="EJ17" s="661"/>
      <c r="EK17" s="661"/>
      <c r="EL17" s="661"/>
      <c r="EM17" s="661"/>
      <c r="EN17" s="661"/>
      <c r="EO17" s="661"/>
      <c r="EP17" s="661"/>
      <c r="EQ17" s="661"/>
      <c r="ER17" s="661"/>
      <c r="ES17" s="661"/>
      <c r="ET17" s="661"/>
      <c r="EU17" s="661"/>
      <c r="EV17" s="661"/>
      <c r="EW17" s="661"/>
      <c r="EX17" s="661"/>
      <c r="EY17" s="661"/>
      <c r="EZ17" s="661"/>
      <c r="FA17" s="661"/>
      <c r="FB17" s="661"/>
      <c r="FC17" s="661"/>
      <c r="FD17" s="661"/>
      <c r="FE17" s="661"/>
      <c r="FF17" s="661"/>
      <c r="FG17" s="661"/>
      <c r="FH17" s="661"/>
      <c r="FI17" s="661"/>
      <c r="FJ17" s="661"/>
      <c r="FK17" s="661"/>
      <c r="FL17" s="661"/>
      <c r="FM17" s="661"/>
      <c r="FN17" s="661"/>
      <c r="FO17" s="661"/>
      <c r="FP17" s="661"/>
      <c r="FQ17" s="661"/>
      <c r="FR17" s="661"/>
      <c r="FS17" s="661"/>
      <c r="FT17" s="661"/>
      <c r="FU17" s="661"/>
      <c r="FV17" s="661"/>
      <c r="FW17" s="661"/>
      <c r="FX17" s="661"/>
      <c r="FY17" s="661"/>
      <c r="FZ17" s="661"/>
      <c r="GA17" s="661"/>
      <c r="GB17" s="661"/>
      <c r="GC17" s="661"/>
      <c r="GD17" s="661"/>
      <c r="GE17" s="661"/>
      <c r="GF17" s="661"/>
      <c r="GG17" s="661"/>
      <c r="GH17" s="661"/>
      <c r="GI17" s="661"/>
      <c r="GJ17" s="661"/>
      <c r="GK17" s="661"/>
      <c r="GL17" s="661"/>
      <c r="GM17" s="661"/>
      <c r="GN17" s="661"/>
      <c r="GO17" s="661"/>
      <c r="GP17" s="661"/>
      <c r="GQ17" s="661"/>
      <c r="GR17" s="661"/>
      <c r="GS17" s="661"/>
      <c r="GT17" s="661"/>
      <c r="GU17" s="661"/>
      <c r="GV17" s="661"/>
      <c r="GW17" s="661"/>
      <c r="GX17" s="661"/>
      <c r="GY17" s="661"/>
      <c r="GZ17" s="661"/>
      <c r="HA17" s="661"/>
      <c r="HB17" s="661"/>
      <c r="HC17" s="661"/>
      <c r="HD17" s="661"/>
      <c r="HE17" s="661"/>
      <c r="HF17" s="661"/>
      <c r="HG17" s="661"/>
      <c r="HH17" s="661"/>
      <c r="HI17" s="661"/>
      <c r="HJ17" s="661"/>
      <c r="HK17" s="661"/>
      <c r="HL17" s="661"/>
      <c r="HM17" s="661"/>
      <c r="HN17" s="661"/>
      <c r="HO17" s="661"/>
      <c r="HP17" s="661"/>
      <c r="HQ17" s="661"/>
      <c r="HR17" s="661"/>
      <c r="HS17" s="661"/>
      <c r="HT17" s="661"/>
      <c r="HU17" s="661"/>
      <c r="HV17" s="661"/>
      <c r="HW17" s="661"/>
      <c r="HX17" s="661"/>
      <c r="HY17" s="661"/>
      <c r="HZ17" s="661"/>
      <c r="IA17" s="661"/>
      <c r="IB17" s="661"/>
      <c r="IC17" s="661"/>
      <c r="ID17" s="661"/>
      <c r="IE17" s="661"/>
      <c r="IF17" s="661"/>
      <c r="IG17" s="661"/>
      <c r="IH17" s="661"/>
      <c r="II17" s="661"/>
      <c r="IJ17" s="661"/>
      <c r="IK17" s="661"/>
      <c r="IL17" s="661"/>
      <c r="IM17" s="661"/>
      <c r="IN17" s="661"/>
      <c r="IO17" s="661"/>
      <c r="IP17" s="661"/>
      <c r="IQ17" s="661"/>
    </row>
    <row r="18" spans="1:251" s="581" customFormat="1" ht="14.25" customHeight="1">
      <c r="A18" s="1"/>
      <c r="B18" s="1"/>
      <c r="C18" s="1"/>
      <c r="D18" s="1"/>
      <c r="E18" s="1"/>
      <c r="F18" s="1"/>
      <c r="G18" s="1"/>
      <c r="H18" s="1"/>
      <c r="I18" s="1"/>
      <c r="J18" s="1"/>
      <c r="K18" s="1"/>
      <c r="L18" s="1"/>
      <c r="M18" s="1"/>
      <c r="N18" s="1"/>
      <c r="O18" s="1"/>
      <c r="P18" s="1"/>
      <c r="Q18" s="1"/>
      <c r="R18" s="1"/>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656"/>
      <c r="IQ18" s="656"/>
    </row>
    <row r="19" spans="1:251" s="662" customFormat="1" ht="26.25" customHeight="1">
      <c r="A19" s="657"/>
      <c r="B19" s="1866" t="s">
        <v>170</v>
      </c>
      <c r="C19" s="1866"/>
      <c r="D19" s="1866"/>
      <c r="E19" s="1866"/>
      <c r="F19" s="1866"/>
      <c r="G19" s="1866"/>
      <c r="H19" s="1866"/>
      <c r="I19" s="1866"/>
      <c r="J19" s="1866"/>
      <c r="K19" s="1866"/>
      <c r="L19" s="1866"/>
      <c r="M19" s="1866"/>
      <c r="N19" s="1866"/>
      <c r="O19" s="1866"/>
      <c r="P19" s="1866"/>
      <c r="Q19" s="1866"/>
      <c r="R19" s="657"/>
      <c r="S19" s="661"/>
      <c r="T19" s="661"/>
      <c r="U19" s="661"/>
      <c r="V19" s="661"/>
      <c r="W19" s="661"/>
      <c r="X19" s="661"/>
      <c r="Y19" s="661"/>
      <c r="Z19" s="661"/>
      <c r="AA19" s="661"/>
      <c r="AB19" s="661"/>
      <c r="AC19" s="661"/>
      <c r="AD19" s="661"/>
      <c r="AE19" s="661"/>
      <c r="AF19" s="661"/>
      <c r="AG19" s="661"/>
      <c r="AH19" s="661"/>
      <c r="AI19" s="661"/>
      <c r="AJ19" s="661"/>
      <c r="AK19" s="661"/>
      <c r="AL19" s="661"/>
      <c r="AM19" s="661"/>
      <c r="AN19" s="661"/>
      <c r="AO19" s="661"/>
      <c r="AP19" s="661"/>
      <c r="AQ19" s="661"/>
      <c r="AR19" s="661"/>
      <c r="AS19" s="661"/>
      <c r="AT19" s="661"/>
      <c r="AU19" s="661"/>
      <c r="AV19" s="661"/>
      <c r="AW19" s="661"/>
      <c r="AX19" s="661"/>
      <c r="AY19" s="661"/>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c r="DA19" s="661"/>
      <c r="DB19" s="661"/>
      <c r="DC19" s="661"/>
      <c r="DD19" s="661"/>
      <c r="DE19" s="661"/>
      <c r="DF19" s="661"/>
      <c r="DG19" s="661"/>
      <c r="DH19" s="661"/>
      <c r="DI19" s="661"/>
      <c r="DJ19" s="661"/>
      <c r="DK19" s="661"/>
      <c r="DL19" s="661"/>
      <c r="DM19" s="661"/>
      <c r="DN19" s="661"/>
      <c r="DO19" s="661"/>
      <c r="DP19" s="661"/>
      <c r="DQ19" s="661"/>
      <c r="DR19" s="661"/>
      <c r="DS19" s="661"/>
      <c r="DT19" s="661"/>
      <c r="DU19" s="661"/>
      <c r="DV19" s="661"/>
      <c r="DW19" s="661"/>
      <c r="DX19" s="661"/>
      <c r="DY19" s="661"/>
      <c r="DZ19" s="661"/>
      <c r="EA19" s="661"/>
      <c r="EB19" s="661"/>
      <c r="EC19" s="661"/>
      <c r="ED19" s="661"/>
      <c r="EE19" s="661"/>
      <c r="EF19" s="661"/>
      <c r="EG19" s="661"/>
      <c r="EH19" s="661"/>
      <c r="EI19" s="661"/>
      <c r="EJ19" s="661"/>
      <c r="EK19" s="661"/>
      <c r="EL19" s="661"/>
      <c r="EM19" s="661"/>
      <c r="EN19" s="661"/>
      <c r="EO19" s="661"/>
      <c r="EP19" s="661"/>
      <c r="EQ19" s="661"/>
      <c r="ER19" s="661"/>
      <c r="ES19" s="661"/>
      <c r="ET19" s="661"/>
      <c r="EU19" s="661"/>
      <c r="EV19" s="661"/>
      <c r="EW19" s="661"/>
      <c r="EX19" s="661"/>
      <c r="EY19" s="661"/>
      <c r="EZ19" s="661"/>
      <c r="FA19" s="661"/>
      <c r="FB19" s="661"/>
      <c r="FC19" s="661"/>
      <c r="FD19" s="661"/>
      <c r="FE19" s="661"/>
      <c r="FF19" s="661"/>
      <c r="FG19" s="661"/>
      <c r="FH19" s="661"/>
      <c r="FI19" s="661"/>
      <c r="FJ19" s="661"/>
      <c r="FK19" s="661"/>
      <c r="FL19" s="661"/>
      <c r="FM19" s="661"/>
      <c r="FN19" s="661"/>
      <c r="FO19" s="661"/>
      <c r="FP19" s="661"/>
      <c r="FQ19" s="661"/>
      <c r="FR19" s="661"/>
      <c r="FS19" s="661"/>
      <c r="FT19" s="661"/>
      <c r="FU19" s="661"/>
      <c r="FV19" s="661"/>
      <c r="FW19" s="661"/>
      <c r="FX19" s="661"/>
      <c r="FY19" s="661"/>
      <c r="FZ19" s="661"/>
      <c r="GA19" s="661"/>
      <c r="GB19" s="661"/>
      <c r="GC19" s="661"/>
      <c r="GD19" s="661"/>
      <c r="GE19" s="661"/>
      <c r="GF19" s="661"/>
      <c r="GG19" s="661"/>
      <c r="GH19" s="661"/>
      <c r="GI19" s="661"/>
      <c r="GJ19" s="661"/>
      <c r="GK19" s="661"/>
      <c r="GL19" s="661"/>
      <c r="GM19" s="661"/>
      <c r="GN19" s="661"/>
      <c r="GO19" s="661"/>
      <c r="GP19" s="661"/>
      <c r="GQ19" s="661"/>
      <c r="GR19" s="661"/>
      <c r="GS19" s="661"/>
      <c r="GT19" s="661"/>
      <c r="GU19" s="661"/>
      <c r="GV19" s="661"/>
      <c r="GW19" s="661"/>
      <c r="GX19" s="661"/>
      <c r="GY19" s="661"/>
      <c r="GZ19" s="661"/>
      <c r="HA19" s="661"/>
      <c r="HB19" s="661"/>
      <c r="HC19" s="661"/>
      <c r="HD19" s="661"/>
      <c r="HE19" s="661"/>
      <c r="HF19" s="661"/>
      <c r="HG19" s="661"/>
      <c r="HH19" s="661"/>
      <c r="HI19" s="661"/>
      <c r="HJ19" s="661"/>
      <c r="HK19" s="661"/>
      <c r="HL19" s="661"/>
      <c r="HM19" s="661"/>
      <c r="HN19" s="661"/>
      <c r="HO19" s="661"/>
      <c r="HP19" s="661"/>
      <c r="HQ19" s="661"/>
      <c r="HR19" s="661"/>
      <c r="HS19" s="661"/>
      <c r="HT19" s="661"/>
      <c r="HU19" s="661"/>
      <c r="HV19" s="661"/>
      <c r="HW19" s="661"/>
      <c r="HX19" s="661"/>
      <c r="HY19" s="661"/>
      <c r="HZ19" s="661"/>
      <c r="IA19" s="661"/>
      <c r="IB19" s="661"/>
      <c r="IC19" s="661"/>
      <c r="ID19" s="661"/>
      <c r="IE19" s="661"/>
      <c r="IF19" s="661"/>
      <c r="IG19" s="661"/>
      <c r="IH19" s="661"/>
      <c r="II19" s="661"/>
      <c r="IJ19" s="661"/>
      <c r="IK19" s="661"/>
      <c r="IL19" s="661"/>
      <c r="IM19" s="661"/>
      <c r="IN19" s="661"/>
      <c r="IO19" s="661"/>
      <c r="IP19" s="661"/>
      <c r="IQ19" s="661"/>
    </row>
    <row r="20" spans="1:251" s="662" customFormat="1" ht="26.25" customHeight="1">
      <c r="A20" s="657"/>
      <c r="B20" s="681"/>
      <c r="C20" s="682"/>
      <c r="D20" s="681"/>
      <c r="E20" s="681"/>
      <c r="F20" s="681"/>
      <c r="G20" s="681"/>
      <c r="H20" s="681"/>
      <c r="I20" s="681"/>
      <c r="J20" s="681"/>
      <c r="K20" s="681"/>
      <c r="L20" s="683"/>
      <c r="M20" s="683"/>
      <c r="N20" s="683"/>
      <c r="O20" s="683"/>
      <c r="P20" s="684"/>
      <c r="Q20" s="684"/>
      <c r="R20" s="657"/>
      <c r="S20" s="661"/>
      <c r="T20" s="661"/>
      <c r="U20" s="661"/>
      <c r="V20" s="661"/>
      <c r="W20" s="661"/>
      <c r="X20" s="661"/>
      <c r="Y20" s="661"/>
      <c r="Z20" s="661"/>
      <c r="AA20" s="661"/>
      <c r="AB20" s="661"/>
      <c r="AC20" s="661"/>
      <c r="AD20" s="661"/>
      <c r="AE20" s="661"/>
      <c r="AF20" s="661"/>
      <c r="AG20" s="661"/>
      <c r="AH20" s="661"/>
      <c r="AI20" s="661"/>
      <c r="AJ20" s="661"/>
      <c r="AK20" s="661"/>
      <c r="AL20" s="661"/>
      <c r="AM20" s="661"/>
      <c r="AN20" s="661"/>
      <c r="AO20" s="661"/>
      <c r="AP20" s="661"/>
      <c r="AQ20" s="661"/>
      <c r="AR20" s="661"/>
      <c r="AS20" s="661"/>
      <c r="AT20" s="661"/>
      <c r="AU20" s="661"/>
      <c r="AV20" s="661"/>
      <c r="AW20" s="661"/>
      <c r="AX20" s="661"/>
      <c r="AY20" s="661"/>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c r="DA20" s="661"/>
      <c r="DB20" s="661"/>
      <c r="DC20" s="661"/>
      <c r="DD20" s="661"/>
      <c r="DE20" s="661"/>
      <c r="DF20" s="661"/>
      <c r="DG20" s="661"/>
      <c r="DH20" s="661"/>
      <c r="DI20" s="661"/>
      <c r="DJ20" s="661"/>
      <c r="DK20" s="661"/>
      <c r="DL20" s="661"/>
      <c r="DM20" s="661"/>
      <c r="DN20" s="661"/>
      <c r="DO20" s="661"/>
      <c r="DP20" s="661"/>
      <c r="DQ20" s="661"/>
      <c r="DR20" s="661"/>
      <c r="DS20" s="661"/>
      <c r="DT20" s="661"/>
      <c r="DU20" s="661"/>
      <c r="DV20" s="661"/>
      <c r="DW20" s="661"/>
      <c r="DX20" s="661"/>
      <c r="DY20" s="661"/>
      <c r="DZ20" s="661"/>
      <c r="EA20" s="661"/>
      <c r="EB20" s="661"/>
      <c r="EC20" s="661"/>
      <c r="ED20" s="661"/>
      <c r="EE20" s="661"/>
      <c r="EF20" s="661"/>
      <c r="EG20" s="661"/>
      <c r="EH20" s="661"/>
      <c r="EI20" s="661"/>
      <c r="EJ20" s="661"/>
      <c r="EK20" s="661"/>
      <c r="EL20" s="661"/>
      <c r="EM20" s="661"/>
      <c r="EN20" s="661"/>
      <c r="EO20" s="661"/>
      <c r="EP20" s="661"/>
      <c r="EQ20" s="661"/>
      <c r="ER20" s="661"/>
      <c r="ES20" s="661"/>
      <c r="ET20" s="661"/>
      <c r="EU20" s="661"/>
      <c r="EV20" s="661"/>
      <c r="EW20" s="661"/>
      <c r="EX20" s="661"/>
      <c r="EY20" s="661"/>
      <c r="EZ20" s="661"/>
      <c r="FA20" s="661"/>
      <c r="FB20" s="661"/>
      <c r="FC20" s="661"/>
      <c r="FD20" s="661"/>
      <c r="FE20" s="661"/>
      <c r="FF20" s="661"/>
      <c r="FG20" s="661"/>
      <c r="FH20" s="661"/>
      <c r="FI20" s="661"/>
      <c r="FJ20" s="661"/>
      <c r="FK20" s="661"/>
      <c r="FL20" s="661"/>
      <c r="FM20" s="661"/>
      <c r="FN20" s="661"/>
      <c r="FO20" s="661"/>
      <c r="FP20" s="661"/>
      <c r="FQ20" s="661"/>
      <c r="FR20" s="661"/>
      <c r="FS20" s="661"/>
      <c r="FT20" s="661"/>
      <c r="FU20" s="661"/>
      <c r="FV20" s="661"/>
      <c r="FW20" s="661"/>
      <c r="FX20" s="661"/>
      <c r="FY20" s="661"/>
      <c r="FZ20" s="661"/>
      <c r="GA20" s="661"/>
      <c r="GB20" s="661"/>
      <c r="GC20" s="661"/>
      <c r="GD20" s="661"/>
      <c r="GE20" s="661"/>
      <c r="GF20" s="661"/>
      <c r="GG20" s="661"/>
      <c r="GH20" s="661"/>
      <c r="GI20" s="661"/>
      <c r="GJ20" s="661"/>
      <c r="GK20" s="661"/>
      <c r="GL20" s="661"/>
      <c r="GM20" s="661"/>
      <c r="GN20" s="661"/>
      <c r="GO20" s="661"/>
      <c r="GP20" s="661"/>
      <c r="GQ20" s="661"/>
      <c r="GR20" s="661"/>
      <c r="GS20" s="661"/>
      <c r="GT20" s="661"/>
      <c r="GU20" s="661"/>
      <c r="GV20" s="661"/>
      <c r="GW20" s="661"/>
      <c r="GX20" s="661"/>
      <c r="GY20" s="661"/>
      <c r="GZ20" s="661"/>
      <c r="HA20" s="661"/>
      <c r="HB20" s="661"/>
      <c r="HC20" s="661"/>
      <c r="HD20" s="661"/>
      <c r="HE20" s="661"/>
      <c r="HF20" s="661"/>
      <c r="HG20" s="661"/>
      <c r="HH20" s="661"/>
      <c r="HI20" s="661"/>
      <c r="HJ20" s="661"/>
      <c r="HK20" s="661"/>
      <c r="HL20" s="661"/>
      <c r="HM20" s="661"/>
      <c r="HN20" s="661"/>
      <c r="HO20" s="661"/>
      <c r="HP20" s="661"/>
      <c r="HQ20" s="661"/>
      <c r="HR20" s="661"/>
      <c r="HS20" s="661"/>
      <c r="HT20" s="661"/>
      <c r="HU20" s="661"/>
      <c r="HV20" s="661"/>
      <c r="HW20" s="661"/>
      <c r="HX20" s="661"/>
      <c r="HY20" s="661"/>
      <c r="HZ20" s="661"/>
      <c r="IA20" s="661"/>
      <c r="IB20" s="661"/>
      <c r="IC20" s="661"/>
      <c r="ID20" s="661"/>
      <c r="IE20" s="661"/>
      <c r="IF20" s="661"/>
      <c r="IG20" s="661"/>
      <c r="IH20" s="661"/>
      <c r="II20" s="661"/>
      <c r="IJ20" s="661"/>
      <c r="IK20" s="661"/>
      <c r="IL20" s="661"/>
      <c r="IM20" s="661"/>
      <c r="IN20" s="661"/>
      <c r="IO20" s="661"/>
      <c r="IP20" s="661"/>
      <c r="IQ20" s="661"/>
    </row>
    <row r="21" spans="1:251" s="581" customFormat="1" ht="10.5" customHeight="1">
      <c r="A21" s="1"/>
      <c r="B21" s="680"/>
      <c r="C21" s="680"/>
      <c r="D21" s="680"/>
      <c r="E21" s="680"/>
      <c r="F21" s="680"/>
      <c r="G21" s="680"/>
      <c r="H21" s="680"/>
      <c r="I21" s="680"/>
      <c r="J21" s="680"/>
      <c r="K21" s="680"/>
      <c r="L21" s="680"/>
      <c r="M21" s="680"/>
      <c r="N21" s="680"/>
      <c r="O21" s="680"/>
      <c r="P21" s="680"/>
      <c r="Q21" s="680"/>
      <c r="R21" s="1"/>
      <c r="IO21" s="2"/>
      <c r="IP21" s="656"/>
      <c r="IQ21" s="656"/>
    </row>
    <row r="22" spans="1:251" s="581" customFormat="1" ht="17.25">
      <c r="A22" s="1"/>
      <c r="B22" s="680"/>
      <c r="C22" s="685" t="str">
        <f>★マスタシート!$H$6&amp;"　御中"</f>
        <v>日本基督教団名古屋中央教会　御中</v>
      </c>
      <c r="D22" s="686"/>
      <c r="E22" s="686"/>
      <c r="F22" s="686"/>
      <c r="G22" s="686"/>
      <c r="H22" s="686"/>
      <c r="I22" s="686"/>
      <c r="J22" s="686"/>
      <c r="K22" s="686"/>
      <c r="L22" s="686"/>
      <c r="M22" s="686"/>
      <c r="N22" s="686"/>
      <c r="O22" s="680"/>
      <c r="P22" s="680"/>
      <c r="Q22" s="680"/>
      <c r="R22" s="1"/>
      <c r="IO22" s="2"/>
      <c r="IP22" s="656"/>
      <c r="IQ22" s="656"/>
    </row>
    <row r="23" spans="1:251" s="581" customFormat="1" ht="24" customHeight="1">
      <c r="A23" s="1"/>
      <c r="B23" s="680"/>
      <c r="C23" s="686"/>
      <c r="D23" s="686"/>
      <c r="E23" s="686"/>
      <c r="F23" s="686"/>
      <c r="G23" s="686"/>
      <c r="H23" s="686"/>
      <c r="I23" s="686"/>
      <c r="J23" s="686"/>
      <c r="K23" s="686"/>
      <c r="L23" s="686"/>
      <c r="M23" s="686"/>
      <c r="N23" s="686"/>
      <c r="O23" s="680"/>
      <c r="P23" s="680"/>
      <c r="Q23" s="680"/>
      <c r="R23" s="1"/>
      <c r="IO23" s="2"/>
      <c r="IP23" s="656"/>
      <c r="IQ23" s="656"/>
    </row>
    <row r="24" spans="1:251" s="581" customFormat="1" ht="24" customHeight="1">
      <c r="A24" s="1"/>
      <c r="B24" s="680"/>
      <c r="C24" s="680"/>
      <c r="D24" s="680"/>
      <c r="E24" s="680"/>
      <c r="F24" s="680"/>
      <c r="G24" s="680"/>
      <c r="H24" s="680"/>
      <c r="I24" s="680"/>
      <c r="J24" s="680"/>
      <c r="K24" s="680"/>
      <c r="L24" s="680"/>
      <c r="M24" s="680"/>
      <c r="N24" s="680"/>
      <c r="O24" s="680"/>
      <c r="P24" s="680"/>
      <c r="Q24" s="680"/>
      <c r="R24" s="1"/>
      <c r="IO24" s="2"/>
      <c r="IP24" s="656"/>
      <c r="IQ24" s="656"/>
    </row>
    <row r="25" spans="1:251" s="689" customFormat="1" ht="18.75">
      <c r="A25" s="1"/>
      <c r="B25" s="680"/>
      <c r="C25" s="687"/>
      <c r="D25" s="1874" t="s">
        <v>171</v>
      </c>
      <c r="E25" s="1874"/>
      <c r="F25" s="1874"/>
      <c r="G25" s="1874"/>
      <c r="H25" s="1874"/>
      <c r="I25" s="1874"/>
      <c r="J25" s="1874"/>
      <c r="K25" s="1874"/>
      <c r="L25" s="1874"/>
      <c r="M25" s="1874"/>
      <c r="N25" s="1874"/>
      <c r="O25" s="1874"/>
      <c r="P25" s="688"/>
      <c r="Q25" s="688"/>
      <c r="R25" s="1"/>
      <c r="ID25" s="581"/>
      <c r="IO25" s="2"/>
      <c r="IP25" s="656"/>
      <c r="IQ25" s="656"/>
    </row>
    <row r="26" spans="1:251" s="581" customFormat="1" ht="13.5" customHeight="1">
      <c r="A26" s="1"/>
      <c r="B26" s="680"/>
      <c r="C26" s="690"/>
      <c r="D26" s="690"/>
      <c r="E26" s="690"/>
      <c r="F26" s="690"/>
      <c r="G26" s="690"/>
      <c r="H26" s="690"/>
      <c r="I26" s="690"/>
      <c r="J26" s="690"/>
      <c r="K26" s="690"/>
      <c r="L26" s="690"/>
      <c r="M26" s="690"/>
      <c r="N26" s="690"/>
      <c r="O26" s="690"/>
      <c r="P26" s="690"/>
      <c r="Q26" s="690"/>
      <c r="R26" s="1"/>
      <c r="IO26" s="2"/>
      <c r="IP26" s="656"/>
      <c r="IQ26" s="656"/>
    </row>
    <row r="27" spans="1:251" s="581" customFormat="1" ht="15" customHeight="1">
      <c r="A27" s="1"/>
      <c r="B27" s="680"/>
      <c r="C27" s="691"/>
      <c r="D27" s="691" t="s">
        <v>216</v>
      </c>
      <c r="E27" s="691"/>
      <c r="F27" s="691"/>
      <c r="G27" s="691"/>
      <c r="H27" s="691"/>
      <c r="I27" s="691"/>
      <c r="J27" s="691"/>
      <c r="K27" s="691"/>
      <c r="L27" s="691"/>
      <c r="M27" s="691"/>
      <c r="N27" s="691"/>
      <c r="O27" s="691"/>
      <c r="P27" s="691"/>
      <c r="Q27" s="691"/>
      <c r="R27" s="1"/>
      <c r="IO27" s="2"/>
      <c r="IP27" s="656"/>
      <c r="IQ27" s="656"/>
    </row>
    <row r="28" spans="1:251" s="581" customFormat="1" ht="12.75" customHeight="1">
      <c r="A28" s="1"/>
      <c r="B28" s="680"/>
      <c r="C28" s="691"/>
      <c r="D28" s="691"/>
      <c r="E28" s="691"/>
      <c r="F28" s="691"/>
      <c r="G28" s="691"/>
      <c r="H28" s="691"/>
      <c r="I28" s="691"/>
      <c r="J28" s="691"/>
      <c r="K28" s="691"/>
      <c r="L28" s="691"/>
      <c r="M28" s="691"/>
      <c r="N28" s="691"/>
      <c r="O28" s="691"/>
      <c r="P28" s="691"/>
      <c r="Q28" s="691"/>
      <c r="R28" s="1"/>
      <c r="IO28" s="2"/>
      <c r="IP28" s="656"/>
      <c r="IQ28" s="656"/>
    </row>
    <row r="29" spans="1:251" s="581" customFormat="1" ht="12.75" customHeight="1">
      <c r="A29" s="1"/>
      <c r="B29" s="680"/>
      <c r="C29" s="691"/>
      <c r="D29" s="691"/>
      <c r="E29" s="691"/>
      <c r="F29" s="691"/>
      <c r="G29" s="691"/>
      <c r="H29" s="691"/>
      <c r="I29" s="691"/>
      <c r="J29" s="691"/>
      <c r="K29" s="691"/>
      <c r="L29" s="691"/>
      <c r="M29" s="691"/>
      <c r="N29" s="691"/>
      <c r="O29" s="691"/>
      <c r="P29" s="691"/>
      <c r="Q29" s="691"/>
      <c r="R29" s="1"/>
      <c r="IC29" s="581" t="s">
        <v>172</v>
      </c>
      <c r="IO29" s="2"/>
      <c r="IP29" s="656"/>
      <c r="IQ29" s="656"/>
    </row>
    <row r="30" spans="1:251" s="581" customFormat="1" ht="12.75" customHeight="1">
      <c r="A30" s="1"/>
      <c r="B30" s="680"/>
      <c r="C30" s="691"/>
      <c r="D30" s="691"/>
      <c r="E30" s="691"/>
      <c r="F30" s="691"/>
      <c r="G30" s="691"/>
      <c r="H30" s="691"/>
      <c r="I30" s="691"/>
      <c r="J30" s="691"/>
      <c r="K30" s="691"/>
      <c r="L30" s="691"/>
      <c r="M30" s="691"/>
      <c r="N30" s="691"/>
      <c r="O30" s="691"/>
      <c r="P30" s="691"/>
      <c r="Q30" s="691"/>
      <c r="R30" s="1"/>
      <c r="IC30" s="581" t="s">
        <v>173</v>
      </c>
      <c r="ID30" s="655"/>
      <c r="IO30" s="2"/>
      <c r="IP30" s="656"/>
      <c r="IQ30" s="656"/>
    </row>
    <row r="31" spans="1:251" s="581" customFormat="1" ht="12.75" customHeight="1">
      <c r="A31" s="1"/>
      <c r="B31" s="680"/>
      <c r="C31" s="692"/>
      <c r="D31" s="692"/>
      <c r="E31" s="692"/>
      <c r="F31" s="692"/>
      <c r="G31" s="692"/>
      <c r="H31" s="692"/>
      <c r="I31" s="692"/>
      <c r="J31" s="692"/>
      <c r="K31" s="692"/>
      <c r="L31" s="692"/>
      <c r="M31" s="692"/>
      <c r="N31" s="692"/>
      <c r="O31" s="692"/>
      <c r="P31" s="692"/>
      <c r="Q31" s="692"/>
      <c r="R31" s="1"/>
      <c r="IC31" s="581" t="s">
        <v>174</v>
      </c>
      <c r="IJ31" s="581" t="s">
        <v>175</v>
      </c>
      <c r="IO31" s="2"/>
      <c r="IP31" s="656"/>
      <c r="IQ31" s="656"/>
    </row>
    <row r="32" spans="1:251" s="581" customFormat="1" ht="15" customHeight="1">
      <c r="A32" s="1"/>
      <c r="B32" s="680"/>
      <c r="C32" s="692"/>
      <c r="D32" s="1835" t="s">
        <v>217</v>
      </c>
      <c r="E32" s="1835"/>
      <c r="F32" s="1835"/>
      <c r="G32" s="1835"/>
      <c r="H32" s="1835"/>
      <c r="I32" s="1835"/>
      <c r="J32" s="1835"/>
      <c r="K32" s="1835"/>
      <c r="L32" s="1835"/>
      <c r="M32" s="1835"/>
      <c r="N32" s="1835"/>
      <c r="O32" s="1835"/>
      <c r="P32" s="692"/>
      <c r="Q32" s="692"/>
      <c r="R32" s="1"/>
      <c r="IC32" s="581" t="s">
        <v>218</v>
      </c>
      <c r="IJ32" s="581" t="s">
        <v>176</v>
      </c>
      <c r="IO32" s="2"/>
      <c r="IP32" s="656"/>
      <c r="IQ32" s="656"/>
    </row>
    <row r="33" spans="1:251" s="581" customFormat="1" ht="14.25">
      <c r="A33" s="1"/>
      <c r="B33" s="680"/>
      <c r="C33" s="692"/>
      <c r="D33" s="691"/>
      <c r="E33" s="691"/>
      <c r="F33" s="691"/>
      <c r="G33" s="691"/>
      <c r="H33" s="692"/>
      <c r="I33" s="692"/>
      <c r="J33" s="692"/>
      <c r="K33" s="692"/>
      <c r="L33" s="692"/>
      <c r="M33" s="692"/>
      <c r="N33" s="692"/>
      <c r="O33" s="692"/>
      <c r="P33" s="692"/>
      <c r="Q33" s="692"/>
      <c r="R33" s="1"/>
      <c r="IC33" s="581" t="s">
        <v>221</v>
      </c>
      <c r="IJ33" s="581" t="s">
        <v>177</v>
      </c>
      <c r="IP33" s="693"/>
      <c r="IQ33" s="693"/>
    </row>
    <row r="34" spans="1:251" s="581" customFormat="1" ht="104.25" customHeight="1">
      <c r="A34" s="1"/>
      <c r="B34" s="680"/>
      <c r="C34" s="692"/>
      <c r="D34" s="1836" t="s">
        <v>113</v>
      </c>
      <c r="E34" s="1836"/>
      <c r="F34" s="1836"/>
      <c r="G34" s="1836"/>
      <c r="H34" s="1836"/>
      <c r="I34" s="1836"/>
      <c r="J34" s="1836"/>
      <c r="K34" s="1836"/>
      <c r="L34" s="1836"/>
      <c r="M34" s="1836"/>
      <c r="N34" s="1836"/>
      <c r="O34" s="1836"/>
      <c r="P34" s="694"/>
      <c r="Q34" s="694"/>
      <c r="R34" s="1"/>
      <c r="IJ34" s="695" t="s">
        <v>178</v>
      </c>
      <c r="IP34" s="693"/>
      <c r="IQ34" s="693"/>
    </row>
    <row r="35" spans="1:251" s="581" customFormat="1" ht="23.25" customHeight="1">
      <c r="A35" s="1"/>
      <c r="B35" s="680"/>
      <c r="C35" s="692"/>
      <c r="D35" s="696"/>
      <c r="E35" s="694"/>
      <c r="F35" s="694"/>
      <c r="G35" s="694"/>
      <c r="H35" s="694"/>
      <c r="I35" s="694"/>
      <c r="J35" s="694"/>
      <c r="K35" s="694"/>
      <c r="L35" s="694"/>
      <c r="M35" s="694"/>
      <c r="N35" s="694"/>
      <c r="O35" s="694"/>
      <c r="P35" s="694"/>
      <c r="Q35" s="694"/>
      <c r="R35" s="1"/>
      <c r="IP35" s="693"/>
      <c r="IQ35" s="693"/>
    </row>
    <row r="36" spans="1:251" s="581" customFormat="1" ht="25.5" customHeight="1">
      <c r="A36" s="1"/>
      <c r="B36" s="680"/>
      <c r="C36" s="692"/>
      <c r="D36" s="696" t="s">
        <v>222</v>
      </c>
      <c r="E36" s="697"/>
      <c r="F36" s="697"/>
      <c r="G36" s="1867" t="str">
        <f>$M$2</f>
        <v>OFISTAR X2300C</v>
      </c>
      <c r="H36" s="1867"/>
      <c r="I36" s="1867"/>
      <c r="J36" s="1867"/>
      <c r="K36" s="1867"/>
      <c r="L36" s="1867"/>
      <c r="M36" s="1867"/>
      <c r="N36" s="1867"/>
      <c r="O36" s="1867"/>
      <c r="P36" s="694"/>
      <c r="Q36" s="694"/>
      <c r="R36" s="1"/>
      <c r="IP36" s="693"/>
      <c r="IQ36" s="693"/>
    </row>
    <row r="37" spans="1:251" s="581" customFormat="1" ht="7.5" customHeight="1">
      <c r="A37" s="1"/>
      <c r="B37" s="680"/>
      <c r="C37" s="692"/>
      <c r="D37" s="696"/>
      <c r="E37" s="697"/>
      <c r="F37" s="697"/>
      <c r="G37" s="698"/>
      <c r="H37" s="699"/>
      <c r="I37" s="699"/>
      <c r="J37" s="699"/>
      <c r="K37" s="699"/>
      <c r="L37" s="698"/>
      <c r="M37" s="698"/>
      <c r="N37" s="698"/>
      <c r="O37" s="698"/>
      <c r="P37" s="694"/>
      <c r="Q37" s="694"/>
      <c r="R37" s="1"/>
      <c r="IP37" s="693"/>
      <c r="IQ37" s="693"/>
    </row>
    <row r="38" spans="1:251" s="581" customFormat="1" ht="21.75" customHeight="1">
      <c r="A38" s="1"/>
      <c r="B38" s="680"/>
      <c r="C38" s="692"/>
      <c r="D38" s="700" t="s">
        <v>223</v>
      </c>
      <c r="E38" s="701"/>
      <c r="F38" s="701"/>
      <c r="G38" s="1834">
        <f>IF($HZ$64,I11,IF($HZ$65,K11,IF($HZ$66,M11,"")))</f>
        <v>10000</v>
      </c>
      <c r="H38" s="1834"/>
      <c r="I38" s="567" t="s">
        <v>179</v>
      </c>
      <c r="J38" s="1837" t="str">
        <f>IF(G38&gt;0,"(下記、利用料金が"&amp;TEXT($G$38,"#,##0")&amp;"円を超過した場合はカウンタ料金に含まれます。）","")</f>
        <v>(下記、利用料金が10,000円を超過した場合はカウンタ料金に含まれます。）</v>
      </c>
      <c r="K38" s="1837"/>
      <c r="L38" s="1837"/>
      <c r="M38" s="1837"/>
      <c r="N38" s="1837"/>
      <c r="O38" s="1837"/>
      <c r="P38" s="702"/>
      <c r="Q38" s="702"/>
      <c r="R38" s="1"/>
      <c r="IP38" s="693"/>
      <c r="IQ38" s="693"/>
    </row>
    <row r="39" spans="1:251" s="581" customFormat="1" ht="30.75" customHeight="1">
      <c r="A39" s="1"/>
      <c r="B39" s="680"/>
      <c r="C39" s="692"/>
      <c r="D39" s="1846" t="s">
        <v>180</v>
      </c>
      <c r="E39" s="1844"/>
      <c r="F39" s="1844"/>
      <c r="G39" s="1844"/>
      <c r="H39" s="1844" t="s">
        <v>224</v>
      </c>
      <c r="I39" s="1844"/>
      <c r="J39" s="1844"/>
      <c r="K39" s="1844"/>
      <c r="L39" s="1844" t="s">
        <v>181</v>
      </c>
      <c r="M39" s="1844"/>
      <c r="N39" s="1844"/>
      <c r="O39" s="1845"/>
      <c r="P39" s="703"/>
      <c r="Q39" s="703"/>
      <c r="R39" s="1"/>
      <c r="IP39" s="693"/>
      <c r="IQ39" s="693"/>
    </row>
    <row r="40" spans="1:251" s="581" customFormat="1" ht="30.75" customHeight="1">
      <c r="A40" s="1"/>
      <c r="B40" s="680"/>
      <c r="C40" s="692"/>
      <c r="D40" s="1868" t="s">
        <v>182</v>
      </c>
      <c r="E40" s="1869"/>
      <c r="F40" s="1869"/>
      <c r="G40" s="1869"/>
      <c r="H40" s="1870">
        <f>IF($HZ$64,I8,IF($HZ$65,K8,IF($HZ$66,M8,"")))</f>
        <v>8</v>
      </c>
      <c r="I40" s="1871"/>
      <c r="J40" s="1871"/>
      <c r="K40" s="1872"/>
      <c r="L40" s="1870">
        <f>IF($HZ$64,J8,IF($HZ$65,L8,IF($HZ$66,N8,"")))</f>
        <v>43</v>
      </c>
      <c r="M40" s="1871"/>
      <c r="N40" s="1871"/>
      <c r="O40" s="1873"/>
      <c r="P40" s="704"/>
      <c r="Q40" s="704"/>
      <c r="R40" s="1"/>
      <c r="T40" s="705"/>
      <c r="IP40" s="693"/>
      <c r="IQ40" s="693"/>
    </row>
    <row r="41" spans="1:251" s="581" customFormat="1" ht="30.75" customHeight="1">
      <c r="A41" s="1"/>
      <c r="B41" s="680"/>
      <c r="C41" s="692"/>
      <c r="D41" s="1838" t="s">
        <v>183</v>
      </c>
      <c r="E41" s="1839"/>
      <c r="F41" s="1839"/>
      <c r="G41" s="1839"/>
      <c r="H41" s="1840">
        <f>IF($HZ$64,I9,IF($HZ$65,K9,IF($HZ$66,M9,"")))</f>
        <v>7.5</v>
      </c>
      <c r="I41" s="1841"/>
      <c r="J41" s="1841"/>
      <c r="K41" s="1842"/>
      <c r="L41" s="1840">
        <f>IF($HZ$64,J9,IF($HZ$65,L9,IF($HZ$66,N9,"")))</f>
        <v>39</v>
      </c>
      <c r="M41" s="1841"/>
      <c r="N41" s="1841"/>
      <c r="O41" s="1843"/>
      <c r="P41" s="704"/>
      <c r="Q41" s="704"/>
      <c r="R41" s="1"/>
      <c r="IP41" s="693"/>
      <c r="IQ41" s="693"/>
    </row>
    <row r="42" spans="1:251" s="581" customFormat="1" ht="30.75" customHeight="1">
      <c r="A42" s="1"/>
      <c r="B42" s="680"/>
      <c r="C42" s="692"/>
      <c r="D42" s="1850" t="s">
        <v>184</v>
      </c>
      <c r="E42" s="1851"/>
      <c r="F42" s="1851"/>
      <c r="G42" s="1851"/>
      <c r="H42" s="1854">
        <f>IF($HZ$64,I10,IF($HZ$65,K10,IF($HZ$66,M10,"")))</f>
        <v>7</v>
      </c>
      <c r="I42" s="1855"/>
      <c r="J42" s="1855"/>
      <c r="K42" s="1856"/>
      <c r="L42" s="1854">
        <f>IF($HZ$64,J10,IF($HZ$65,L10,IF($HZ$66,N10,"")))</f>
        <v>35</v>
      </c>
      <c r="M42" s="1855"/>
      <c r="N42" s="1855"/>
      <c r="O42" s="1857"/>
      <c r="P42" s="706"/>
      <c r="Q42" s="706"/>
      <c r="R42" s="1"/>
      <c r="IP42" s="693"/>
      <c r="IQ42" s="693"/>
    </row>
    <row r="43" spans="1:251" s="581" customFormat="1" ht="15.75" customHeight="1">
      <c r="A43" s="1"/>
      <c r="B43" s="680"/>
      <c r="C43" s="692"/>
      <c r="D43" s="692"/>
      <c r="E43" s="692"/>
      <c r="F43" s="692"/>
      <c r="G43" s="692"/>
      <c r="H43" s="692"/>
      <c r="I43" s="692"/>
      <c r="J43" s="692"/>
      <c r="K43" s="692"/>
      <c r="L43" s="692"/>
      <c r="M43" s="692"/>
      <c r="N43" s="692"/>
      <c r="O43" s="692"/>
      <c r="P43" s="692"/>
      <c r="Q43" s="692"/>
      <c r="R43" s="1"/>
      <c r="IC43" s="581" t="s">
        <v>185</v>
      </c>
      <c r="IJ43" s="581" t="s">
        <v>185</v>
      </c>
      <c r="IP43" s="693"/>
      <c r="IQ43" s="693"/>
    </row>
    <row r="44" spans="1:251" s="581" customFormat="1" ht="15.75" customHeight="1">
      <c r="A44" s="1"/>
      <c r="B44" s="680"/>
      <c r="C44" s="692"/>
      <c r="D44" s="692"/>
      <c r="E44" s="692"/>
      <c r="F44" s="692"/>
      <c r="G44" s="692"/>
      <c r="H44" s="692"/>
      <c r="I44" s="692"/>
      <c r="J44" s="692"/>
      <c r="K44" s="692"/>
      <c r="L44" s="692"/>
      <c r="M44" s="692"/>
      <c r="N44" s="692"/>
      <c r="O44" s="692"/>
      <c r="P44" s="692"/>
      <c r="Q44" s="692"/>
      <c r="R44" s="1"/>
      <c r="IC44" s="581" t="s">
        <v>186</v>
      </c>
      <c r="IJ44" s="581" t="s">
        <v>187</v>
      </c>
      <c r="IP44" s="693"/>
      <c r="IQ44" s="693"/>
    </row>
    <row r="45" spans="1:251" s="581" customFormat="1" ht="15.75" customHeight="1">
      <c r="A45" s="1"/>
      <c r="B45" s="680"/>
      <c r="C45" s="692"/>
      <c r="D45" s="1852"/>
      <c r="E45" s="1852"/>
      <c r="F45" s="1852"/>
      <c r="G45" s="1852"/>
      <c r="H45" s="1865"/>
      <c r="I45" s="1865"/>
      <c r="J45" s="1865"/>
      <c r="K45" s="1865"/>
      <c r="L45" s="707"/>
      <c r="M45" s="707"/>
      <c r="N45" s="707"/>
      <c r="O45" s="707"/>
      <c r="P45" s="694"/>
      <c r="Q45" s="694"/>
      <c r="R45" s="1"/>
      <c r="IP45" s="693"/>
      <c r="IQ45" s="693"/>
    </row>
    <row r="46" spans="1:251" s="581" customFormat="1" ht="15.75" customHeight="1">
      <c r="A46" s="1"/>
      <c r="B46" s="680"/>
      <c r="C46" s="692"/>
      <c r="D46" s="1863"/>
      <c r="E46" s="1863"/>
      <c r="F46" s="1863"/>
      <c r="G46" s="1863"/>
      <c r="H46" s="1863"/>
      <c r="I46" s="1863"/>
      <c r="J46" s="1864"/>
      <c r="K46" s="1864"/>
      <c r="L46" s="1864"/>
      <c r="M46" s="1864"/>
      <c r="N46" s="1864"/>
      <c r="O46" s="1864"/>
      <c r="P46" s="702"/>
      <c r="Q46" s="702"/>
      <c r="R46" s="1"/>
      <c r="IP46" s="693"/>
      <c r="IQ46" s="693"/>
    </row>
    <row r="47" spans="1:251" s="581" customFormat="1" ht="15.75" customHeight="1">
      <c r="A47" s="1"/>
      <c r="B47" s="680"/>
      <c r="C47" s="692"/>
      <c r="D47" s="708"/>
      <c r="E47" s="708"/>
      <c r="F47" s="708"/>
      <c r="G47" s="708"/>
      <c r="H47" s="709"/>
      <c r="I47" s="709"/>
      <c r="J47" s="709"/>
      <c r="K47" s="709"/>
      <c r="L47" s="710"/>
      <c r="M47" s="710"/>
      <c r="N47" s="710"/>
      <c r="O47" s="710"/>
      <c r="P47" s="704"/>
      <c r="Q47" s="704"/>
      <c r="R47" s="1"/>
      <c r="IP47" s="693"/>
      <c r="IQ47" s="693"/>
    </row>
    <row r="48" spans="1:251" s="655" customFormat="1" ht="15.75" customHeight="1">
      <c r="A48" s="1"/>
      <c r="B48" s="680"/>
      <c r="C48" s="711"/>
      <c r="D48" s="885" t="str">
        <f>IF(G38&gt;0,"1ヶ月のｶｳﾝﾀ料金が"&amp;TEXT($G$38,"#,##0")&amp;"円未満の場合、最低利用料金の"&amp;TEXT($G$38,"#,##0")&amp;"円が請求されます。","")</f>
        <v>1ヶ月のｶｳﾝﾀ料金が10,000円未満の場合、最低利用料金の10,000円が請求されます。</v>
      </c>
      <c r="E48" s="712"/>
      <c r="F48" s="712"/>
      <c r="G48" s="712"/>
      <c r="H48" s="713"/>
      <c r="I48" s="713"/>
      <c r="J48" s="713"/>
      <c r="K48" s="713"/>
      <c r="L48" s="713"/>
      <c r="M48" s="713"/>
      <c r="N48" s="713"/>
      <c r="O48" s="713"/>
      <c r="P48" s="714"/>
      <c r="Q48" s="714"/>
      <c r="R48" s="1"/>
      <c r="IP48" s="715"/>
      <c r="IQ48" s="715"/>
    </row>
    <row r="49" spans="1:251" s="581" customFormat="1" ht="6" customHeight="1">
      <c r="A49" s="1"/>
      <c r="B49" s="680"/>
      <c r="C49" s="692"/>
      <c r="D49" s="717"/>
      <c r="E49" s="717"/>
      <c r="F49" s="717"/>
      <c r="G49" s="717"/>
      <c r="H49" s="716"/>
      <c r="I49" s="716"/>
      <c r="J49" s="716"/>
      <c r="K49" s="716"/>
      <c r="L49" s="716"/>
      <c r="M49" s="716"/>
      <c r="N49" s="716"/>
      <c r="O49" s="716"/>
      <c r="P49" s="716"/>
      <c r="Q49" s="716"/>
      <c r="R49" s="1"/>
      <c r="IP49" s="693"/>
      <c r="IQ49" s="693"/>
    </row>
    <row r="50" spans="1:251" s="581" customFormat="1" ht="17.25" customHeight="1">
      <c r="A50" s="1"/>
      <c r="B50" s="680"/>
      <c r="C50" s="718"/>
      <c r="D50" s="719"/>
      <c r="E50" s="719"/>
      <c r="F50" s="719"/>
      <c r="G50" s="719"/>
      <c r="H50" s="719"/>
      <c r="I50" s="719"/>
      <c r="J50" s="719"/>
      <c r="K50" s="719"/>
      <c r="L50" s="719"/>
      <c r="M50" s="719"/>
      <c r="N50" s="719"/>
      <c r="O50" s="719"/>
      <c r="P50" s="720"/>
      <c r="Q50" s="716"/>
      <c r="R50" s="1"/>
      <c r="IP50" s="693"/>
      <c r="IQ50" s="693"/>
    </row>
    <row r="51" spans="1:251" s="581" customFormat="1" ht="17.25" customHeight="1">
      <c r="A51" s="1"/>
      <c r="B51" s="680"/>
      <c r="C51" s="882"/>
      <c r="D51" s="1849" t="s">
        <v>188</v>
      </c>
      <c r="E51" s="1849"/>
      <c r="F51" s="1849"/>
      <c r="G51" s="1849"/>
      <c r="H51" s="1849"/>
      <c r="I51" s="1849"/>
      <c r="J51" s="1849"/>
      <c r="K51" s="1849"/>
      <c r="L51" s="1849"/>
      <c r="M51" s="1849"/>
      <c r="N51" s="1849"/>
      <c r="O51" s="1849"/>
      <c r="P51" s="883"/>
      <c r="Q51" s="721"/>
      <c r="R51" s="1"/>
      <c r="IP51" s="693"/>
      <c r="IQ51" s="693"/>
    </row>
    <row r="52" spans="1:251" s="581" customFormat="1" ht="17.25" customHeight="1">
      <c r="A52" s="1"/>
      <c r="B52" s="680"/>
      <c r="C52" s="722"/>
      <c r="D52" s="1861" t="s">
        <v>225</v>
      </c>
      <c r="E52" s="1861"/>
      <c r="F52" s="1861"/>
      <c r="G52" s="1861"/>
      <c r="H52" s="1861"/>
      <c r="I52" s="1861"/>
      <c r="J52" s="1861"/>
      <c r="K52" s="1861"/>
      <c r="L52" s="1861"/>
      <c r="M52" s="1861"/>
      <c r="N52" s="1861"/>
      <c r="O52" s="1861"/>
      <c r="P52" s="724"/>
      <c r="Q52" s="725"/>
      <c r="R52" s="1"/>
      <c r="IP52" s="693"/>
      <c r="IQ52" s="693"/>
    </row>
    <row r="53" spans="1:251" s="581" customFormat="1" ht="17.25" customHeight="1">
      <c r="A53" s="1"/>
      <c r="B53" s="680"/>
      <c r="C53" s="722"/>
      <c r="D53" s="1849" t="s">
        <v>189</v>
      </c>
      <c r="E53" s="1849"/>
      <c r="F53" s="1849"/>
      <c r="G53" s="1849"/>
      <c r="H53" s="1849"/>
      <c r="I53" s="1849"/>
      <c r="J53" s="1849"/>
      <c r="K53" s="1849"/>
      <c r="L53" s="1849"/>
      <c r="M53" s="1849"/>
      <c r="N53" s="1849"/>
      <c r="O53" s="1849"/>
      <c r="P53" s="726"/>
      <c r="Q53" s="727"/>
      <c r="R53" s="1"/>
      <c r="IP53" s="693"/>
      <c r="IQ53" s="693"/>
    </row>
    <row r="54" spans="1:251" s="581" customFormat="1" ht="17.25" customHeight="1">
      <c r="A54" s="1"/>
      <c r="B54" s="680"/>
      <c r="C54" s="722"/>
      <c r="P54" s="724"/>
      <c r="Q54" s="725"/>
      <c r="R54" s="1"/>
      <c r="IP54" s="693"/>
      <c r="IQ54" s="693"/>
    </row>
    <row r="55" spans="1:251" s="581" customFormat="1" ht="17.25" customHeight="1">
      <c r="A55" s="1"/>
      <c r="B55" s="680"/>
      <c r="C55" s="722"/>
      <c r="D55" s="1849" t="s">
        <v>190</v>
      </c>
      <c r="E55" s="1849"/>
      <c r="F55" s="1849"/>
      <c r="G55" s="1849"/>
      <c r="H55" s="1849"/>
      <c r="I55" s="1849"/>
      <c r="J55" s="1849"/>
      <c r="K55" s="1849"/>
      <c r="L55" s="1849"/>
      <c r="M55" s="1849"/>
      <c r="N55" s="1849"/>
      <c r="O55" s="1849"/>
      <c r="P55" s="724"/>
      <c r="Q55" s="725"/>
      <c r="R55" s="1"/>
      <c r="IP55" s="693"/>
      <c r="IQ55" s="693"/>
    </row>
    <row r="56" spans="1:251" s="581" customFormat="1" ht="17.25" customHeight="1">
      <c r="A56" s="1"/>
      <c r="B56" s="680"/>
      <c r="C56" s="722"/>
      <c r="D56" s="1849" t="s">
        <v>879</v>
      </c>
      <c r="E56" s="1849"/>
      <c r="F56" s="1849"/>
      <c r="G56" s="1849"/>
      <c r="H56" s="1849"/>
      <c r="I56" s="1849"/>
      <c r="J56" s="1849"/>
      <c r="K56" s="1849"/>
      <c r="L56" s="1849"/>
      <c r="M56" s="1849"/>
      <c r="N56" s="1849"/>
      <c r="O56" s="1849"/>
      <c r="P56" s="724"/>
      <c r="Q56" s="725"/>
      <c r="R56" s="1"/>
      <c r="IP56" s="693"/>
      <c r="IQ56" s="693"/>
    </row>
    <row r="57" spans="1:251" s="581" customFormat="1" ht="17.25" customHeight="1">
      <c r="A57" s="1"/>
      <c r="B57" s="680"/>
      <c r="C57" s="722"/>
      <c r="D57" s="1848" t="s">
        <v>191</v>
      </c>
      <c r="E57" s="1848"/>
      <c r="F57" s="1848"/>
      <c r="G57" s="1848"/>
      <c r="H57" s="1848"/>
      <c r="I57" s="1848"/>
      <c r="J57" s="1848"/>
      <c r="K57" s="1848"/>
      <c r="L57" s="1848"/>
      <c r="M57" s="1848"/>
      <c r="N57" s="1848"/>
      <c r="O57" s="1848"/>
      <c r="P57" s="724"/>
      <c r="Q57" s="725"/>
      <c r="R57" s="1"/>
      <c r="IP57" s="693"/>
      <c r="IQ57" s="693"/>
    </row>
    <row r="58" spans="1:251" s="581" customFormat="1" ht="17.25" customHeight="1">
      <c r="A58" s="1"/>
      <c r="B58" s="680"/>
      <c r="C58" s="722"/>
      <c r="D58" s="886" t="str">
        <f>IF(M2="OFISTAR T600C","・2色刷りメニューの単金については、カラー印刷単価の半額となります。","")</f>
        <v/>
      </c>
      <c r="P58" s="728"/>
      <c r="Q58" s="723"/>
      <c r="R58" s="1"/>
      <c r="IP58" s="693"/>
      <c r="IQ58" s="693"/>
    </row>
    <row r="59" spans="1:251" s="581" customFormat="1" ht="17.25" customHeight="1">
      <c r="A59" s="1"/>
      <c r="B59" s="680"/>
      <c r="C59" s="729"/>
      <c r="D59" s="730"/>
      <c r="E59" s="730"/>
      <c r="F59" s="730"/>
      <c r="G59" s="730"/>
      <c r="H59" s="731"/>
      <c r="I59" s="731"/>
      <c r="J59" s="731"/>
      <c r="K59" s="731"/>
      <c r="L59" s="731"/>
      <c r="M59" s="731"/>
      <c r="N59" s="731"/>
      <c r="O59" s="731"/>
      <c r="P59" s="732"/>
      <c r="Q59" s="733"/>
      <c r="R59" s="1"/>
      <c r="IP59" s="693"/>
      <c r="IQ59" s="693"/>
    </row>
    <row r="60" spans="1:251" s="581" customFormat="1">
      <c r="A60" s="1"/>
      <c r="B60" s="680"/>
      <c r="C60" s="680"/>
      <c r="D60" s="680"/>
      <c r="E60" s="680"/>
      <c r="F60" s="680"/>
      <c r="G60" s="680"/>
      <c r="H60" s="680"/>
      <c r="I60" s="680"/>
      <c r="J60" s="680"/>
      <c r="K60" s="680"/>
      <c r="L60" s="680"/>
      <c r="M60" s="680"/>
      <c r="N60" s="680"/>
      <c r="O60" s="1847">
        <f>★マスタシート!$CV$28</f>
        <v>2.48</v>
      </c>
      <c r="P60" s="1847"/>
      <c r="Q60" s="680"/>
      <c r="R60" s="1"/>
      <c r="IP60" s="693"/>
      <c r="IQ60" s="693"/>
    </row>
    <row r="61" spans="1:251" s="581" customFormat="1">
      <c r="A61" s="1"/>
      <c r="B61" s="1"/>
      <c r="C61" s="1"/>
      <c r="D61" s="1"/>
      <c r="E61" s="1"/>
      <c r="F61" s="1"/>
      <c r="G61" s="1"/>
      <c r="H61" s="1"/>
      <c r="I61" s="1"/>
      <c r="J61" s="1"/>
      <c r="K61" s="1"/>
      <c r="L61" s="1"/>
      <c r="M61" s="1"/>
      <c r="N61" s="1"/>
      <c r="O61" s="1"/>
      <c r="P61" s="1"/>
      <c r="Q61" s="1"/>
      <c r="R61" s="1"/>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D61" s="734" t="s">
        <v>192</v>
      </c>
      <c r="IE61" s="2"/>
      <c r="IF61" s="2"/>
      <c r="IG61" s="2"/>
      <c r="IH61" s="2"/>
      <c r="II61" s="2"/>
      <c r="IJ61" s="2"/>
      <c r="IK61" s="581" t="s">
        <v>193</v>
      </c>
      <c r="IO61" s="2"/>
      <c r="IP61" s="656"/>
      <c r="IQ61" s="656"/>
    </row>
    <row r="62" spans="1:251">
      <c r="B62" s="581"/>
      <c r="C62" s="581"/>
      <c r="D62" s="581"/>
      <c r="E62" s="581"/>
      <c r="F62" s="581"/>
      <c r="G62" s="581"/>
      <c r="H62" s="581"/>
      <c r="I62" s="581"/>
      <c r="J62" s="581"/>
      <c r="K62" s="581"/>
      <c r="L62" s="581"/>
      <c r="M62" s="581"/>
      <c r="N62" s="581"/>
      <c r="O62" s="581"/>
      <c r="P62" s="581"/>
      <c r="Q62" s="581"/>
      <c r="R62" s="581"/>
      <c r="IB62" s="1859"/>
      <c r="IC62" s="1860" t="s">
        <v>194</v>
      </c>
      <c r="ID62" s="1833" t="s">
        <v>875</v>
      </c>
      <c r="IE62" s="1858" t="s">
        <v>876</v>
      </c>
      <c r="IF62" s="1858"/>
      <c r="IG62" s="1858"/>
      <c r="IH62" s="1858" t="s">
        <v>877</v>
      </c>
      <c r="II62" s="1858"/>
      <c r="IJ62" s="1858"/>
      <c r="IK62" s="1862" t="s">
        <v>878</v>
      </c>
      <c r="IL62" s="1853" t="s">
        <v>876</v>
      </c>
      <c r="IM62" s="1853"/>
      <c r="IN62" s="1853"/>
      <c r="IO62" s="1853" t="s">
        <v>181</v>
      </c>
      <c r="IP62" s="1853"/>
      <c r="IQ62" s="1853"/>
    </row>
    <row r="63" spans="1:251">
      <c r="B63" s="581"/>
      <c r="C63" s="581"/>
      <c r="D63" s="581"/>
      <c r="E63" s="581"/>
      <c r="F63" s="581"/>
      <c r="G63" s="581"/>
      <c r="H63" s="581"/>
      <c r="I63" s="581"/>
      <c r="J63" s="581"/>
      <c r="K63" s="581"/>
      <c r="L63" s="581"/>
      <c r="M63" s="581"/>
      <c r="N63" s="581"/>
      <c r="O63" s="581"/>
      <c r="P63" s="581"/>
      <c r="Q63" s="581"/>
      <c r="R63" s="581"/>
      <c r="IB63" s="1859"/>
      <c r="IC63" s="1860"/>
      <c r="ID63" s="1833"/>
      <c r="IE63" s="1234" t="s">
        <v>182</v>
      </c>
      <c r="IF63" s="1234" t="s">
        <v>183</v>
      </c>
      <c r="IG63" s="1234" t="s">
        <v>195</v>
      </c>
      <c r="IH63" s="1234" t="s">
        <v>182</v>
      </c>
      <c r="II63" s="1234" t="s">
        <v>183</v>
      </c>
      <c r="IJ63" s="1234" t="s">
        <v>195</v>
      </c>
      <c r="IK63" s="1862"/>
      <c r="IL63" s="1233" t="s">
        <v>182</v>
      </c>
      <c r="IM63" s="1233" t="s">
        <v>183</v>
      </c>
      <c r="IN63" s="1233" t="s">
        <v>195</v>
      </c>
      <c r="IO63" s="1233" t="s">
        <v>182</v>
      </c>
      <c r="IP63" s="1233" t="s">
        <v>183</v>
      </c>
      <c r="IQ63" s="1233" t="s">
        <v>195</v>
      </c>
    </row>
    <row r="64" spans="1:251">
      <c r="B64" s="581"/>
      <c r="C64" s="581"/>
      <c r="D64" s="581"/>
      <c r="E64" s="581"/>
      <c r="F64" s="581"/>
      <c r="G64" s="581"/>
      <c r="H64" s="581"/>
      <c r="I64" s="581"/>
      <c r="J64" s="581"/>
      <c r="K64" s="581"/>
      <c r="L64" s="581"/>
      <c r="M64" s="581"/>
      <c r="N64" s="581"/>
      <c r="O64" s="581"/>
      <c r="P64" s="581"/>
      <c r="Q64" s="581"/>
      <c r="R64" s="581"/>
      <c r="HY64" s="60" t="s">
        <v>160</v>
      </c>
      <c r="HZ64" s="735" t="b">
        <v>1</v>
      </c>
      <c r="IB64" s="736"/>
      <c r="IC64" s="1093" t="s">
        <v>892</v>
      </c>
      <c r="ID64" s="1235">
        <v>10000</v>
      </c>
      <c r="IE64" s="1097">
        <v>8</v>
      </c>
      <c r="IF64" s="1097">
        <v>7.5</v>
      </c>
      <c r="IG64" s="1097">
        <v>7</v>
      </c>
      <c r="IH64" s="1097">
        <v>43</v>
      </c>
      <c r="II64" s="1097">
        <v>39</v>
      </c>
      <c r="IJ64" s="1097">
        <v>35</v>
      </c>
      <c r="IK64" s="1236">
        <v>4500</v>
      </c>
      <c r="IL64" s="1097">
        <v>2</v>
      </c>
      <c r="IM64" s="1097">
        <v>2</v>
      </c>
      <c r="IN64" s="1097">
        <v>2</v>
      </c>
      <c r="IO64" s="1097">
        <v>14</v>
      </c>
      <c r="IP64" s="1097">
        <v>14</v>
      </c>
      <c r="IQ64" s="1097">
        <v>14</v>
      </c>
    </row>
    <row r="65" spans="2:251">
      <c r="HY65" s="60" t="s">
        <v>161</v>
      </c>
      <c r="HZ65" s="735" t="b">
        <v>0</v>
      </c>
      <c r="IB65" s="736"/>
      <c r="IC65" s="1093" t="s">
        <v>893</v>
      </c>
      <c r="ID65" s="1235">
        <v>10000</v>
      </c>
      <c r="IE65" s="1097">
        <v>8</v>
      </c>
      <c r="IF65" s="1097">
        <v>7.5</v>
      </c>
      <c r="IG65" s="1097">
        <v>7</v>
      </c>
      <c r="IH65" s="1097">
        <v>43</v>
      </c>
      <c r="II65" s="1097">
        <v>39</v>
      </c>
      <c r="IJ65" s="1097">
        <v>35</v>
      </c>
      <c r="IK65" s="1236">
        <v>4500</v>
      </c>
      <c r="IL65" s="1097">
        <v>2</v>
      </c>
      <c r="IM65" s="1097">
        <v>2</v>
      </c>
      <c r="IN65" s="1097">
        <v>2</v>
      </c>
      <c r="IO65" s="1097">
        <v>14</v>
      </c>
      <c r="IP65" s="1097">
        <v>14</v>
      </c>
      <c r="IQ65" s="1097">
        <v>14</v>
      </c>
    </row>
    <row r="66" spans="2:251">
      <c r="HY66" s="60" t="s">
        <v>196</v>
      </c>
      <c r="HZ66" s="735" t="b">
        <v>0</v>
      </c>
      <c r="IB66" s="736"/>
      <c r="IC66" s="1093" t="s">
        <v>894</v>
      </c>
      <c r="ID66" s="1235">
        <v>10000</v>
      </c>
      <c r="IE66" s="1097">
        <v>8</v>
      </c>
      <c r="IF66" s="1097">
        <v>7.5</v>
      </c>
      <c r="IG66" s="1097">
        <v>7</v>
      </c>
      <c r="IH66" s="1097">
        <v>43</v>
      </c>
      <c r="II66" s="1097">
        <v>39</v>
      </c>
      <c r="IJ66" s="1097">
        <v>35</v>
      </c>
      <c r="IK66" s="1236">
        <v>4500</v>
      </c>
      <c r="IL66" s="1097">
        <v>2</v>
      </c>
      <c r="IM66" s="1097">
        <v>2</v>
      </c>
      <c r="IN66" s="1097">
        <v>2</v>
      </c>
      <c r="IO66" s="1097">
        <v>14</v>
      </c>
      <c r="IP66" s="1097">
        <v>14</v>
      </c>
      <c r="IQ66" s="1097">
        <v>14</v>
      </c>
    </row>
    <row r="67" spans="2:251">
      <c r="IB67" s="736"/>
      <c r="IC67" s="1093" t="s">
        <v>895</v>
      </c>
      <c r="ID67" s="1235">
        <v>10000</v>
      </c>
      <c r="IE67" s="1097">
        <v>8</v>
      </c>
      <c r="IF67" s="1097">
        <v>7.5</v>
      </c>
      <c r="IG67" s="1097">
        <v>7</v>
      </c>
      <c r="IH67" s="1097">
        <v>43</v>
      </c>
      <c r="II67" s="1097">
        <v>39</v>
      </c>
      <c r="IJ67" s="1097">
        <v>35</v>
      </c>
      <c r="IK67" s="1236">
        <v>1500</v>
      </c>
      <c r="IL67" s="1097">
        <v>2</v>
      </c>
      <c r="IM67" s="1097">
        <v>2</v>
      </c>
      <c r="IN67" s="1097">
        <v>2</v>
      </c>
      <c r="IO67" s="1097">
        <v>20</v>
      </c>
      <c r="IP67" s="1097">
        <v>20</v>
      </c>
      <c r="IQ67" s="1097">
        <v>20</v>
      </c>
    </row>
    <row r="68" spans="2:251">
      <c r="IB68" s="736"/>
      <c r="IC68" s="1093" t="s">
        <v>896</v>
      </c>
      <c r="ID68" s="1235">
        <v>10000</v>
      </c>
      <c r="IE68" s="1097">
        <v>8</v>
      </c>
      <c r="IF68" s="1097">
        <v>7.5</v>
      </c>
      <c r="IG68" s="1097">
        <v>7</v>
      </c>
      <c r="IH68" s="1097">
        <v>43</v>
      </c>
      <c r="II68" s="1097">
        <v>39</v>
      </c>
      <c r="IJ68" s="1097">
        <v>35</v>
      </c>
      <c r="IK68" s="1236">
        <v>1500</v>
      </c>
      <c r="IL68" s="1097">
        <v>2</v>
      </c>
      <c r="IM68" s="1097">
        <v>2</v>
      </c>
      <c r="IN68" s="1097">
        <v>2</v>
      </c>
      <c r="IO68" s="1097">
        <v>20</v>
      </c>
      <c r="IP68" s="1097">
        <v>20</v>
      </c>
      <c r="IQ68" s="1097">
        <v>20</v>
      </c>
    </row>
    <row r="69" spans="2:251">
      <c r="IB69" s="736"/>
      <c r="IC69" s="1093" t="s">
        <v>897</v>
      </c>
      <c r="ID69" s="1237">
        <v>10000</v>
      </c>
      <c r="IE69" s="1097">
        <v>8</v>
      </c>
      <c r="IF69" s="1097">
        <v>7.5</v>
      </c>
      <c r="IG69" s="1097">
        <v>7</v>
      </c>
      <c r="IH69" s="1097">
        <v>43</v>
      </c>
      <c r="II69" s="1097">
        <v>39</v>
      </c>
      <c r="IJ69" s="1097">
        <v>35</v>
      </c>
      <c r="IK69" s="1236">
        <v>1500</v>
      </c>
      <c r="IL69" s="1097">
        <v>2</v>
      </c>
      <c r="IM69" s="1097">
        <v>2</v>
      </c>
      <c r="IN69" s="1097">
        <v>2</v>
      </c>
      <c r="IO69" s="1097">
        <v>20</v>
      </c>
      <c r="IP69" s="1097">
        <v>20</v>
      </c>
      <c r="IQ69" s="1097">
        <v>20</v>
      </c>
    </row>
    <row r="70" spans="2:251">
      <c r="IB70" s="736"/>
      <c r="IC70" s="1093" t="s">
        <v>898</v>
      </c>
      <c r="ID70" s="1237">
        <v>10000</v>
      </c>
      <c r="IE70" s="1097">
        <v>8</v>
      </c>
      <c r="IF70" s="1097">
        <v>7.5</v>
      </c>
      <c r="IG70" s="1097">
        <v>7</v>
      </c>
      <c r="IH70" s="1097">
        <v>43</v>
      </c>
      <c r="II70" s="1097">
        <v>39</v>
      </c>
      <c r="IJ70" s="1097">
        <v>35</v>
      </c>
      <c r="IK70" s="1236">
        <v>1500</v>
      </c>
      <c r="IL70" s="1097">
        <v>2</v>
      </c>
      <c r="IM70" s="1097">
        <v>2</v>
      </c>
      <c r="IN70" s="1097">
        <v>2</v>
      </c>
      <c r="IO70" s="1097">
        <v>20</v>
      </c>
      <c r="IP70" s="1097">
        <v>20</v>
      </c>
      <c r="IQ70" s="1097">
        <v>20</v>
      </c>
    </row>
    <row r="71" spans="2:251">
      <c r="IB71" s="736"/>
      <c r="IC71" s="1087" t="s">
        <v>899</v>
      </c>
      <c r="ID71" s="1237">
        <v>10000</v>
      </c>
      <c r="IE71" s="1097">
        <v>8</v>
      </c>
      <c r="IF71" s="1097">
        <v>7.5</v>
      </c>
      <c r="IG71" s="1097">
        <v>7</v>
      </c>
      <c r="IH71" s="1097">
        <v>43</v>
      </c>
      <c r="II71" s="1097">
        <v>39</v>
      </c>
      <c r="IJ71" s="1097">
        <v>35</v>
      </c>
      <c r="IK71" s="1236">
        <v>1500</v>
      </c>
      <c r="IL71" s="1097">
        <v>2</v>
      </c>
      <c r="IM71" s="1097">
        <v>2</v>
      </c>
      <c r="IN71" s="1097">
        <v>2</v>
      </c>
      <c r="IO71" s="1097">
        <v>17</v>
      </c>
      <c r="IP71" s="1097">
        <v>17</v>
      </c>
      <c r="IQ71" s="1097">
        <v>17</v>
      </c>
    </row>
    <row r="72" spans="2:251">
      <c r="IB72" s="736"/>
      <c r="IC72" s="1094" t="s">
        <v>900</v>
      </c>
      <c r="ID72" s="1237">
        <v>10000</v>
      </c>
      <c r="IE72" s="1097">
        <v>8</v>
      </c>
      <c r="IF72" s="1097">
        <v>7.5</v>
      </c>
      <c r="IG72" s="1097">
        <v>7</v>
      </c>
      <c r="IH72" s="1097">
        <v>43</v>
      </c>
      <c r="II72" s="1097">
        <v>39</v>
      </c>
      <c r="IJ72" s="1097">
        <v>35</v>
      </c>
      <c r="IK72" s="1236">
        <v>1500</v>
      </c>
      <c r="IL72" s="1097">
        <v>2</v>
      </c>
      <c r="IM72" s="1097">
        <v>2</v>
      </c>
      <c r="IN72" s="1097">
        <v>2</v>
      </c>
      <c r="IO72" s="1097">
        <v>18</v>
      </c>
      <c r="IP72" s="1097">
        <v>18</v>
      </c>
      <c r="IQ72" s="1097">
        <v>18</v>
      </c>
    </row>
    <row r="73" spans="2:251">
      <c r="IB73" s="736"/>
      <c r="IC73" s="1093" t="s">
        <v>901</v>
      </c>
      <c r="ID73" s="1237">
        <v>10000</v>
      </c>
      <c r="IE73" s="1097">
        <v>8</v>
      </c>
      <c r="IF73" s="1097">
        <v>7.5</v>
      </c>
      <c r="IG73" s="1097">
        <v>7</v>
      </c>
      <c r="IH73" s="1097">
        <v>43</v>
      </c>
      <c r="II73" s="1097">
        <v>39</v>
      </c>
      <c r="IJ73" s="1097">
        <v>35</v>
      </c>
      <c r="IK73" s="1236">
        <v>1500</v>
      </c>
      <c r="IL73" s="1097">
        <v>2</v>
      </c>
      <c r="IM73" s="1097">
        <v>2</v>
      </c>
      <c r="IN73" s="1097">
        <v>2</v>
      </c>
      <c r="IO73" s="1097">
        <v>17</v>
      </c>
      <c r="IP73" s="1097">
        <v>17</v>
      </c>
      <c r="IQ73" s="1097">
        <v>17</v>
      </c>
    </row>
    <row r="74" spans="2:251">
      <c r="IB74" s="736"/>
      <c r="IC74" s="1239" t="s">
        <v>902</v>
      </c>
      <c r="ID74" s="1237">
        <v>10000</v>
      </c>
      <c r="IE74" s="1097">
        <v>8</v>
      </c>
      <c r="IF74" s="1097">
        <v>7.5</v>
      </c>
      <c r="IG74" s="1097">
        <v>7</v>
      </c>
      <c r="IH74" s="1097">
        <v>43</v>
      </c>
      <c r="II74" s="1097">
        <v>39</v>
      </c>
      <c r="IJ74" s="1097">
        <v>35</v>
      </c>
      <c r="IK74" s="1236">
        <v>1500</v>
      </c>
      <c r="IL74" s="1097">
        <v>2</v>
      </c>
      <c r="IM74" s="1097">
        <v>2</v>
      </c>
      <c r="IN74" s="1097">
        <v>2</v>
      </c>
      <c r="IO74" s="1097">
        <v>18</v>
      </c>
      <c r="IP74" s="1097">
        <v>18</v>
      </c>
      <c r="IQ74" s="1097">
        <v>18</v>
      </c>
    </row>
    <row r="75" spans="2:251">
      <c r="B75" s="581"/>
      <c r="C75" s="581"/>
      <c r="D75" s="581"/>
      <c r="E75" s="581"/>
      <c r="F75" s="581"/>
      <c r="G75" s="581"/>
      <c r="H75" s="581"/>
      <c r="I75" s="581"/>
      <c r="J75" s="581"/>
      <c r="K75" s="581"/>
      <c r="L75" s="581"/>
      <c r="M75" s="581"/>
      <c r="N75" s="581"/>
      <c r="O75" s="581"/>
      <c r="P75" s="581"/>
      <c r="Q75" s="581"/>
      <c r="R75" s="581"/>
      <c r="IB75" s="736"/>
      <c r="IC75" s="1105" t="s">
        <v>903</v>
      </c>
      <c r="ID75" s="1240">
        <v>10000</v>
      </c>
      <c r="IE75" s="1106">
        <v>8</v>
      </c>
      <c r="IF75" s="1106">
        <v>7.5</v>
      </c>
      <c r="IG75" s="1106">
        <v>7</v>
      </c>
      <c r="IH75" s="1106">
        <v>43</v>
      </c>
      <c r="II75" s="1106">
        <v>39</v>
      </c>
      <c r="IJ75" s="1106">
        <v>35</v>
      </c>
      <c r="IK75" s="1238">
        <v>1500</v>
      </c>
      <c r="IL75" s="1106">
        <v>2</v>
      </c>
      <c r="IM75" s="1106">
        <v>2</v>
      </c>
      <c r="IN75" s="1106">
        <v>2</v>
      </c>
      <c r="IO75" s="1106">
        <v>18</v>
      </c>
      <c r="IP75" s="1241">
        <v>18</v>
      </c>
      <c r="IQ75" s="1241">
        <v>18</v>
      </c>
    </row>
    <row r="76" spans="2:251">
      <c r="B76" s="581"/>
      <c r="C76" s="581"/>
      <c r="D76" s="581"/>
      <c r="E76" s="581"/>
      <c r="F76" s="581"/>
      <c r="G76" s="581"/>
      <c r="H76" s="581"/>
      <c r="I76" s="581"/>
      <c r="J76" s="581"/>
      <c r="K76" s="581"/>
      <c r="L76" s="581"/>
      <c r="M76" s="581"/>
      <c r="N76" s="581"/>
      <c r="O76" s="581"/>
      <c r="P76" s="581"/>
      <c r="Q76" s="581"/>
      <c r="R76" s="581"/>
      <c r="IB76" s="736"/>
      <c r="IC76" s="1093" t="s">
        <v>904</v>
      </c>
      <c r="ID76" s="1235">
        <v>10000</v>
      </c>
      <c r="IE76" s="1097">
        <v>8</v>
      </c>
      <c r="IF76" s="1097">
        <v>7.5</v>
      </c>
      <c r="IG76" s="1097">
        <v>7</v>
      </c>
      <c r="IH76" s="1097">
        <v>43</v>
      </c>
      <c r="II76" s="1097">
        <v>39</v>
      </c>
      <c r="IJ76" s="1097">
        <v>35</v>
      </c>
      <c r="IK76" s="1236">
        <v>4500</v>
      </c>
      <c r="IL76" s="1097">
        <v>2</v>
      </c>
      <c r="IM76" s="1097">
        <v>2</v>
      </c>
      <c r="IN76" s="1097">
        <v>2</v>
      </c>
      <c r="IO76" s="1097">
        <v>14</v>
      </c>
      <c r="IP76" s="1097">
        <v>14</v>
      </c>
      <c r="IQ76" s="1097">
        <v>14</v>
      </c>
    </row>
    <row r="77" spans="2:251">
      <c r="IB77" s="1050"/>
      <c r="IC77" s="1093" t="s">
        <v>905</v>
      </c>
      <c r="ID77" s="1235">
        <v>10000</v>
      </c>
      <c r="IE77" s="1097">
        <v>8</v>
      </c>
      <c r="IF77" s="1097">
        <v>7.5</v>
      </c>
      <c r="IG77" s="1097">
        <v>7</v>
      </c>
      <c r="IH77" s="1097">
        <v>43</v>
      </c>
      <c r="II77" s="1097">
        <v>39</v>
      </c>
      <c r="IJ77" s="1097">
        <v>35</v>
      </c>
      <c r="IK77" s="1236">
        <v>1500</v>
      </c>
      <c r="IL77" s="1097">
        <v>2</v>
      </c>
      <c r="IM77" s="1097">
        <v>2</v>
      </c>
      <c r="IN77" s="1097">
        <v>2</v>
      </c>
      <c r="IO77" s="1097">
        <v>17</v>
      </c>
      <c r="IP77" s="1097">
        <v>17</v>
      </c>
      <c r="IQ77" s="1097">
        <v>17</v>
      </c>
    </row>
    <row r="78" spans="2:251">
      <c r="IB78" s="1050"/>
      <c r="IC78" s="1093" t="s">
        <v>906</v>
      </c>
      <c r="ID78" s="1235">
        <v>10000</v>
      </c>
      <c r="IE78" s="1097">
        <v>8</v>
      </c>
      <c r="IF78" s="1097">
        <v>7.5</v>
      </c>
      <c r="IG78" s="1097">
        <v>7</v>
      </c>
      <c r="IH78" s="1097">
        <v>43</v>
      </c>
      <c r="II78" s="1097">
        <v>39</v>
      </c>
      <c r="IJ78" s="1097">
        <v>35</v>
      </c>
      <c r="IK78" s="1236">
        <v>1500</v>
      </c>
      <c r="IL78" s="1097">
        <v>2</v>
      </c>
      <c r="IM78" s="1097">
        <v>2</v>
      </c>
      <c r="IN78" s="1097">
        <v>2</v>
      </c>
      <c r="IO78" s="1097">
        <v>18</v>
      </c>
      <c r="IP78" s="1097">
        <v>18</v>
      </c>
      <c r="IQ78" s="1097">
        <v>18</v>
      </c>
    </row>
    <row r="79" spans="2:251">
      <c r="IB79" s="1050"/>
      <c r="IC79" s="1093" t="s">
        <v>907</v>
      </c>
      <c r="ID79" s="1235">
        <v>10000</v>
      </c>
      <c r="IE79" s="1097">
        <v>8</v>
      </c>
      <c r="IF79" s="1097">
        <v>7.5</v>
      </c>
      <c r="IG79" s="1097">
        <v>7</v>
      </c>
      <c r="IH79" s="1097">
        <v>43</v>
      </c>
      <c r="II79" s="1097">
        <v>39</v>
      </c>
      <c r="IJ79" s="1097">
        <v>35</v>
      </c>
      <c r="IK79" s="1236">
        <v>1500</v>
      </c>
      <c r="IL79" s="1097">
        <v>2</v>
      </c>
      <c r="IM79" s="1097">
        <v>2</v>
      </c>
      <c r="IN79" s="1097">
        <v>2</v>
      </c>
      <c r="IO79" s="1097">
        <v>18</v>
      </c>
      <c r="IP79" s="1097">
        <v>18</v>
      </c>
      <c r="IQ79" s="1097">
        <v>18</v>
      </c>
    </row>
    <row r="80" spans="2:251">
      <c r="IB80" s="1050"/>
      <c r="IC80" s="1093" t="s">
        <v>908</v>
      </c>
      <c r="ID80" s="1235">
        <v>10000</v>
      </c>
      <c r="IE80" s="1097">
        <v>8</v>
      </c>
      <c r="IF80" s="1097">
        <v>7.5</v>
      </c>
      <c r="IG80" s="1097">
        <v>7</v>
      </c>
      <c r="IH80" s="1097">
        <v>43</v>
      </c>
      <c r="II80" s="1097">
        <v>39</v>
      </c>
      <c r="IJ80" s="1097">
        <v>35</v>
      </c>
      <c r="IK80" s="1236">
        <v>1500</v>
      </c>
      <c r="IL80" s="1097">
        <v>2</v>
      </c>
      <c r="IM80" s="1097">
        <v>2</v>
      </c>
      <c r="IN80" s="1097">
        <v>2</v>
      </c>
      <c r="IO80" s="1097">
        <v>9</v>
      </c>
      <c r="IP80" s="1097">
        <v>9</v>
      </c>
      <c r="IQ80" s="1097">
        <v>9</v>
      </c>
    </row>
    <row r="81" spans="236:251">
      <c r="IB81" s="1050"/>
      <c r="IP81" s="60"/>
      <c r="IQ81" s="60"/>
    </row>
    <row r="82" spans="236:251">
      <c r="IB82" s="1050"/>
      <c r="IP82" s="60"/>
      <c r="IQ82" s="60"/>
    </row>
    <row r="83" spans="236:251">
      <c r="IB83" s="1050"/>
      <c r="IP83" s="60"/>
      <c r="IQ83" s="60"/>
    </row>
    <row r="84" spans="236:251">
      <c r="IB84" s="1050"/>
      <c r="IP84" s="60"/>
      <c r="IQ84" s="60"/>
    </row>
    <row r="85" spans="236:251">
      <c r="IB85" s="1050"/>
    </row>
  </sheetData>
  <mergeCells count="65">
    <mergeCell ref="B19:Q19"/>
    <mergeCell ref="D14:O14"/>
    <mergeCell ref="D13:O13"/>
    <mergeCell ref="G36:O36"/>
    <mergeCell ref="D40:G40"/>
    <mergeCell ref="H40:K40"/>
    <mergeCell ref="L40:O40"/>
    <mergeCell ref="D25:O25"/>
    <mergeCell ref="IO62:IQ62"/>
    <mergeCell ref="H42:K42"/>
    <mergeCell ref="L42:O42"/>
    <mergeCell ref="IE62:IG62"/>
    <mergeCell ref="IH62:IJ62"/>
    <mergeCell ref="IB62:IB63"/>
    <mergeCell ref="IC62:IC63"/>
    <mergeCell ref="IL62:IN62"/>
    <mergeCell ref="D51:O51"/>
    <mergeCell ref="D52:O52"/>
    <mergeCell ref="IK62:IK63"/>
    <mergeCell ref="D46:I46"/>
    <mergeCell ref="J46:O46"/>
    <mergeCell ref="H45:K45"/>
    <mergeCell ref="D53:O53"/>
    <mergeCell ref="D56:O56"/>
    <mergeCell ref="ID62:ID63"/>
    <mergeCell ref="G38:H38"/>
    <mergeCell ref="D32:O32"/>
    <mergeCell ref="D34:O34"/>
    <mergeCell ref="J38:O38"/>
    <mergeCell ref="D41:G41"/>
    <mergeCell ref="H41:K41"/>
    <mergeCell ref="L41:O41"/>
    <mergeCell ref="L39:O39"/>
    <mergeCell ref="D39:G39"/>
    <mergeCell ref="H39:K39"/>
    <mergeCell ref="O60:P60"/>
    <mergeCell ref="D57:O57"/>
    <mergeCell ref="D55:O55"/>
    <mergeCell ref="D42:G42"/>
    <mergeCell ref="D45:G45"/>
    <mergeCell ref="M6:N6"/>
    <mergeCell ref="M11:N11"/>
    <mergeCell ref="E8:F10"/>
    <mergeCell ref="G10:H10"/>
    <mergeCell ref="D16:O16"/>
    <mergeCell ref="G6:H6"/>
    <mergeCell ref="K6:L6"/>
    <mergeCell ref="I6:J6"/>
    <mergeCell ref="G7:H7"/>
    <mergeCell ref="G8:H8"/>
    <mergeCell ref="G9:H9"/>
    <mergeCell ref="E11:H11"/>
    <mergeCell ref="I11:J11"/>
    <mergeCell ref="D15:O15"/>
    <mergeCell ref="K11:L11"/>
    <mergeCell ref="O1:Q1"/>
    <mergeCell ref="M2:Q2"/>
    <mergeCell ref="G4:H4"/>
    <mergeCell ref="G5:H5"/>
    <mergeCell ref="I4:J4"/>
    <mergeCell ref="I5:J5"/>
    <mergeCell ref="K4:L4"/>
    <mergeCell ref="M4:N4"/>
    <mergeCell ref="K5:L5"/>
    <mergeCell ref="M5:N5"/>
  </mergeCells>
  <phoneticPr fontId="32"/>
  <conditionalFormatting sqref="D48:O48">
    <cfRule type="expression" dxfId="7" priority="1" stopIfTrue="1">
      <formula>#REF!&gt;0</formula>
    </cfRule>
  </conditionalFormatting>
  <conditionalFormatting sqref="M7:N11">
    <cfRule type="expression" dxfId="6" priority="2" stopIfTrue="1">
      <formula>$HZ$66=TRUE</formula>
    </cfRule>
    <cfRule type="expression" dxfId="5" priority="3" stopIfTrue="1">
      <formula>$HZ$66&lt;&gt;TRUE</formula>
    </cfRule>
  </conditionalFormatting>
  <conditionalFormatting sqref="K7:L11">
    <cfRule type="expression" priority="4" stopIfTrue="1">
      <formula>$HZ$65=TRUE</formula>
    </cfRule>
    <cfRule type="expression" dxfId="4" priority="5" stopIfTrue="1">
      <formula>$HZ$65&lt;&gt;TRUE</formula>
    </cfRule>
  </conditionalFormatting>
  <conditionalFormatting sqref="I7:J11">
    <cfRule type="expression" priority="6" stopIfTrue="1">
      <formula>$HZ$64=TRUE</formula>
    </cfRule>
    <cfRule type="expression" dxfId="3" priority="7" stopIfTrue="1">
      <formula>$HZ$64&lt;&gt;TRUE</formula>
    </cfRule>
  </conditionalFormatting>
  <dataValidations count="3">
    <dataValidation type="decimal" operator="greaterThanOrEqual" allowBlank="1" showInputMessage="1" showErrorMessage="1" error="任意設定料金が下限値を下回っています。" sqref="M8:N11">
      <formula1>0</formula1>
    </dataValidation>
    <dataValidation type="list" allowBlank="1" showInputMessage="1" showErrorMessage="1" sqref="L17 L20">
      <formula1>$IC$64:$IC$70</formula1>
    </dataValidation>
    <dataValidation type="list" allowBlank="1" showInputMessage="1" showErrorMessage="1" sqref="M2:Q2">
      <formula1>$IC$64:$IC$80</formula1>
    </dataValidation>
  </dataValidations>
  <pageMargins left="0.57999999999999996" right="0.31496062992125984" top="0.55118110236220474" bottom="0.59055118110236227" header="0.47244094488188981" footer="0.23"/>
  <pageSetup paperSize="9" scale="71" orientation="landscape" horizontalDpi="4294967293" r:id="rId1"/>
  <headerFooter alignWithMargins="0"/>
  <drawing r:id="rId2"/>
  <legacyDrawing r:id="rId3"/>
  <controls>
    <mc:AlternateContent xmlns:mc="http://schemas.openxmlformats.org/markup-compatibility/2006">
      <mc:Choice Requires="x14">
        <control shapeId="37897" r:id="rId4" name="OptionButton3">
          <controlPr defaultSize="0" autoLine="0" linkedCell="HZ66" r:id="rId5">
            <anchor moveWithCells="1">
              <from>
                <xdr:col>12</xdr:col>
                <xdr:colOff>485775</xdr:colOff>
                <xdr:row>5</xdr:row>
                <xdr:rowOff>57150</xdr:rowOff>
              </from>
              <to>
                <xdr:col>13</xdr:col>
                <xdr:colOff>123825</xdr:colOff>
                <xdr:row>5</xdr:row>
                <xdr:rowOff>238125</xdr:rowOff>
              </to>
            </anchor>
          </controlPr>
        </control>
      </mc:Choice>
      <mc:Fallback>
        <control shapeId="37897" r:id="rId4" name="OptionButton3"/>
      </mc:Fallback>
    </mc:AlternateContent>
    <mc:AlternateContent xmlns:mc="http://schemas.openxmlformats.org/markup-compatibility/2006">
      <mc:Choice Requires="x14">
        <control shapeId="37896" r:id="rId6" name="OptionButton2">
          <controlPr defaultSize="0" autoLine="0" linkedCell="HZ65" r:id="rId7">
            <anchor moveWithCells="1">
              <from>
                <xdr:col>10</xdr:col>
                <xdr:colOff>504825</xdr:colOff>
                <xdr:row>5</xdr:row>
                <xdr:rowOff>85725</xdr:rowOff>
              </from>
              <to>
                <xdr:col>11</xdr:col>
                <xdr:colOff>76200</xdr:colOff>
                <xdr:row>5</xdr:row>
                <xdr:rowOff>209550</xdr:rowOff>
              </to>
            </anchor>
          </controlPr>
        </control>
      </mc:Choice>
      <mc:Fallback>
        <control shapeId="37896" r:id="rId6" name="OptionButton2"/>
      </mc:Fallback>
    </mc:AlternateContent>
    <mc:AlternateContent xmlns:mc="http://schemas.openxmlformats.org/markup-compatibility/2006">
      <mc:Choice Requires="x14">
        <control shapeId="37895" r:id="rId8" name="OptionButton1">
          <controlPr defaultSize="0" autoLine="0" linkedCell="HZ64" r:id="rId9">
            <anchor moveWithCells="1">
              <from>
                <xdr:col>8</xdr:col>
                <xdr:colOff>476250</xdr:colOff>
                <xdr:row>5</xdr:row>
                <xdr:rowOff>57150</xdr:rowOff>
              </from>
              <to>
                <xdr:col>9</xdr:col>
                <xdr:colOff>114300</xdr:colOff>
                <xdr:row>5</xdr:row>
                <xdr:rowOff>238125</xdr:rowOff>
              </to>
            </anchor>
          </controlPr>
        </control>
      </mc:Choice>
      <mc:Fallback>
        <control shapeId="37895" r:id="rId8" name="Option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26">
    <pageSetUpPr fitToPage="1"/>
  </sheetPr>
  <dimension ref="A1:IV68"/>
  <sheetViews>
    <sheetView showGridLines="0" showZeros="0" zoomScaleNormal="100" workbookViewId="0">
      <pane ySplit="4" topLeftCell="A5" activePane="bottomLeft" state="frozen"/>
      <selection activeCell="BU100" sqref="BU100"/>
      <selection pane="bottomLeft"/>
    </sheetView>
  </sheetViews>
  <sheetFormatPr defaultColWidth="0" defaultRowHeight="13.5"/>
  <cols>
    <col min="1" max="1" width="2.625" style="531" customWidth="1"/>
    <col min="2" max="2" width="2.25" style="531" customWidth="1"/>
    <col min="3" max="3" width="6" style="571" customWidth="1"/>
    <col min="4" max="4" width="6.625" style="531" customWidth="1"/>
    <col min="5" max="5" width="8" style="531" bestFit="1" customWidth="1"/>
    <col min="6" max="7" width="10.125" style="531" customWidth="1"/>
    <col min="8" max="8" width="9.5" style="531" customWidth="1"/>
    <col min="9" max="10" width="10.125" style="531" customWidth="1"/>
    <col min="11" max="11" width="9.5" style="531" bestFit="1" customWidth="1"/>
    <col min="12" max="12" width="12.75" style="531" customWidth="1"/>
    <col min="13" max="13" width="10.125" style="531" customWidth="1"/>
    <col min="14" max="14" width="9.5" style="531" bestFit="1" customWidth="1"/>
    <col min="15" max="15" width="12.75" style="531" customWidth="1"/>
    <col min="16" max="16" width="10.125" style="572" customWidth="1"/>
    <col min="17" max="17" width="9.5" style="572" bestFit="1" customWidth="1"/>
    <col min="18" max="18" width="12.75" style="572" customWidth="1"/>
    <col min="19" max="19" width="13.75" style="572" customWidth="1"/>
    <col min="20" max="20" width="2.375" style="531" customWidth="1"/>
    <col min="21" max="21" width="3" style="531" customWidth="1"/>
    <col min="22" max="255" width="0" style="531" hidden="1" customWidth="1"/>
    <col min="256" max="16384" width="21.375" style="60" hidden="1"/>
  </cols>
  <sheetData>
    <row r="1" spans="1:256" s="3" customFormat="1" ht="13.5" customHeight="1">
      <c r="A1" s="1"/>
      <c r="B1" s="1"/>
      <c r="C1" s="1"/>
      <c r="D1" s="1"/>
      <c r="E1" s="1"/>
      <c r="F1" s="1"/>
      <c r="G1" s="1"/>
      <c r="H1" s="1"/>
      <c r="I1" s="1"/>
      <c r="J1" s="1"/>
      <c r="K1" s="1"/>
      <c r="L1" s="1"/>
      <c r="M1" s="1"/>
      <c r="N1" s="1"/>
      <c r="O1" s="1"/>
      <c r="P1" s="1"/>
      <c r="Q1" s="1"/>
      <c r="R1" s="1"/>
      <c r="S1" s="1"/>
      <c r="T1" s="1"/>
      <c r="U1" s="1"/>
      <c r="V1" s="2"/>
      <c r="W1" s="2"/>
      <c r="X1" s="2"/>
      <c r="Y1" s="2"/>
      <c r="Z1" s="2"/>
      <c r="AA1" s="2"/>
      <c r="AB1" s="2"/>
      <c r="AC1" s="2"/>
      <c r="AD1" s="2"/>
      <c r="AE1" s="2"/>
      <c r="AF1" s="2"/>
      <c r="AG1" s="2"/>
      <c r="AH1" s="2"/>
      <c r="AI1" s="2"/>
      <c r="AJ1" s="2"/>
      <c r="AK1" s="2"/>
      <c r="AL1" s="2"/>
      <c r="AM1" s="2"/>
      <c r="AN1" s="2"/>
      <c r="AO1" s="2"/>
      <c r="AP1" s="2"/>
      <c r="AQ1" s="2"/>
      <c r="AR1" s="2"/>
      <c r="IV1" s="2"/>
    </row>
    <row r="2" spans="1:256" s="3" customFormat="1" ht="13.5" customHeight="1">
      <c r="A2" s="1"/>
      <c r="B2" s="1"/>
      <c r="C2" s="1"/>
      <c r="D2" s="1"/>
      <c r="E2" s="1"/>
      <c r="F2" s="1"/>
      <c r="G2" s="1"/>
      <c r="H2" s="1"/>
      <c r="I2" s="1"/>
      <c r="J2" s="1"/>
      <c r="K2" s="1"/>
      <c r="L2" s="1"/>
      <c r="M2" s="1"/>
      <c r="N2" s="1"/>
      <c r="O2" s="1"/>
      <c r="P2" s="1"/>
      <c r="Q2" s="1"/>
      <c r="R2" s="1"/>
      <c r="S2" s="1"/>
      <c r="T2" s="1"/>
      <c r="U2" s="1"/>
      <c r="V2" s="2"/>
      <c r="W2" s="2"/>
      <c r="X2" s="2"/>
      <c r="Y2" s="2"/>
      <c r="Z2" s="2"/>
      <c r="AA2" s="2"/>
      <c r="AB2" s="2"/>
      <c r="AC2" s="2"/>
      <c r="AD2" s="2"/>
      <c r="AE2" s="2"/>
      <c r="AF2" s="2"/>
      <c r="AG2" s="2"/>
      <c r="AH2" s="2"/>
      <c r="AI2" s="2"/>
      <c r="AJ2" s="2"/>
      <c r="AK2" s="2"/>
      <c r="AL2" s="2"/>
      <c r="AM2" s="2"/>
      <c r="AN2" s="2"/>
      <c r="AO2" s="2"/>
      <c r="AP2" s="2"/>
      <c r="AQ2" s="2"/>
      <c r="AR2" s="2"/>
      <c r="IV2" s="2"/>
    </row>
    <row r="3" spans="1:256" s="3" customFormat="1" ht="13.5" customHeight="1">
      <c r="A3" s="1"/>
      <c r="B3" s="1"/>
      <c r="C3" s="1"/>
      <c r="D3" s="1"/>
      <c r="E3" s="1"/>
      <c r="F3" s="1"/>
      <c r="G3" s="1"/>
      <c r="H3" s="1"/>
      <c r="I3" s="1"/>
      <c r="J3" s="1"/>
      <c r="K3" s="1"/>
      <c r="L3" s="1"/>
      <c r="M3" s="1"/>
      <c r="N3" s="1"/>
      <c r="O3" s="1"/>
      <c r="P3" s="1"/>
      <c r="Q3" s="568"/>
      <c r="R3" s="568"/>
      <c r="S3" s="1477">
        <f>★マスタシート!$CV$27</f>
        <v>2.48</v>
      </c>
      <c r="T3" s="1477"/>
      <c r="U3" s="568"/>
      <c r="V3" s="2"/>
      <c r="W3" s="2"/>
      <c r="X3" s="2"/>
      <c r="Y3" s="2"/>
      <c r="Z3" s="2"/>
      <c r="AA3" s="2"/>
      <c r="AB3" s="2"/>
      <c r="AC3" s="2"/>
      <c r="AD3" s="2"/>
      <c r="AE3" s="2"/>
      <c r="AF3" s="2"/>
      <c r="AG3" s="2"/>
      <c r="AH3" s="2"/>
      <c r="AI3" s="2"/>
      <c r="AJ3" s="2"/>
      <c r="AK3" s="2"/>
      <c r="AL3" s="2"/>
      <c r="AM3" s="2"/>
      <c r="AN3" s="2"/>
      <c r="AO3" s="2"/>
      <c r="AP3" s="2"/>
      <c r="AQ3" s="2"/>
      <c r="AR3" s="2"/>
      <c r="IV3" s="2"/>
    </row>
    <row r="4" spans="1:256" s="3" customFormat="1" ht="74.25" customHeight="1">
      <c r="A4" s="1"/>
      <c r="B4" s="1885" t="s">
        <v>306</v>
      </c>
      <c r="C4" s="1886"/>
      <c r="D4" s="1886"/>
      <c r="E4" s="1886"/>
      <c r="F4" s="1886"/>
      <c r="G4" s="1886"/>
      <c r="H4" s="1886"/>
      <c r="I4" s="1886"/>
      <c r="J4" s="1886"/>
      <c r="K4" s="1886"/>
      <c r="L4" s="1886"/>
      <c r="M4" s="1886"/>
      <c r="N4" s="1886"/>
      <c r="O4" s="1886"/>
      <c r="P4" s="1886"/>
      <c r="Q4" s="1886"/>
      <c r="R4" s="1886"/>
      <c r="S4" s="1886"/>
      <c r="T4" s="1886"/>
      <c r="U4" s="1"/>
      <c r="V4" s="2"/>
      <c r="W4" s="2"/>
      <c r="X4" s="2"/>
      <c r="Y4" s="2"/>
      <c r="Z4" s="2"/>
      <c r="AA4" s="2"/>
      <c r="AB4" s="2"/>
      <c r="AC4" s="2"/>
      <c r="AD4" s="2"/>
      <c r="AE4" s="2"/>
      <c r="AF4" s="2"/>
      <c r="AG4" s="2"/>
      <c r="AH4" s="2"/>
      <c r="AI4" s="2"/>
      <c r="AJ4" s="2"/>
      <c r="AK4" s="2"/>
      <c r="AL4" s="2"/>
      <c r="AM4" s="2"/>
      <c r="AN4" s="2"/>
      <c r="AO4" s="2"/>
      <c r="AP4" s="2"/>
      <c r="AQ4" s="2"/>
      <c r="AR4" s="2"/>
      <c r="IV4" s="2"/>
    </row>
    <row r="5" spans="1:256" s="3" customFormat="1" ht="7.5" customHeight="1">
      <c r="A5" s="1"/>
      <c r="B5" s="5"/>
      <c r="C5" s="5"/>
      <c r="D5" s="5"/>
      <c r="E5" s="5"/>
      <c r="F5" s="5"/>
      <c r="G5" s="5"/>
      <c r="H5" s="5"/>
      <c r="I5" s="5"/>
      <c r="J5" s="5"/>
      <c r="K5" s="5"/>
      <c r="L5" s="5"/>
      <c r="M5" s="5"/>
      <c r="N5" s="5"/>
      <c r="O5" s="5"/>
      <c r="P5" s="5"/>
      <c r="Q5" s="5"/>
      <c r="R5" s="6"/>
      <c r="S5" s="6"/>
      <c r="T5" s="6"/>
      <c r="U5" s="1"/>
      <c r="V5" s="6"/>
      <c r="W5" s="6"/>
      <c r="X5" s="6"/>
      <c r="Y5" s="6"/>
      <c r="Z5" s="6"/>
      <c r="AA5" s="6"/>
      <c r="AB5" s="6"/>
      <c r="AC5" s="6"/>
      <c r="AD5" s="6"/>
      <c r="AE5" s="6"/>
      <c r="AF5" s="6"/>
      <c r="AG5" s="6"/>
      <c r="AH5" s="6"/>
      <c r="AI5" s="6"/>
      <c r="AJ5" s="6"/>
      <c r="AK5" s="6"/>
      <c r="AL5" s="6"/>
      <c r="AM5" s="6"/>
      <c r="AN5" s="6"/>
      <c r="AO5" s="6"/>
      <c r="AP5" s="6"/>
      <c r="AQ5" s="6"/>
      <c r="AR5" s="7"/>
      <c r="AS5" s="7"/>
      <c r="AT5" s="7"/>
      <c r="AU5" s="7"/>
      <c r="AV5" s="7"/>
      <c r="AW5" s="7"/>
      <c r="AX5" s="7"/>
      <c r="AY5" s="7"/>
      <c r="AZ5" s="7"/>
      <c r="BA5" s="569"/>
      <c r="IV5" s="2"/>
    </row>
    <row r="6" spans="1:256" ht="30.75" customHeight="1">
      <c r="A6" s="8"/>
      <c r="B6" s="1887" t="s">
        <v>125</v>
      </c>
      <c r="C6" s="1887"/>
      <c r="D6" s="1887"/>
      <c r="E6" s="1887"/>
      <c r="F6" s="1887"/>
      <c r="G6" s="1887"/>
      <c r="H6" s="1887"/>
      <c r="I6" s="1887"/>
      <c r="J6" s="1887"/>
      <c r="K6" s="1887"/>
      <c r="L6" s="1887"/>
      <c r="M6" s="1887"/>
      <c r="N6" s="1887"/>
      <c r="O6" s="1887"/>
      <c r="P6" s="1887"/>
      <c r="Q6" s="1887"/>
      <c r="R6" s="1887"/>
      <c r="S6" s="1887"/>
      <c r="T6" s="1887"/>
      <c r="U6" s="8"/>
      <c r="IV6" s="570"/>
    </row>
    <row r="7" spans="1:256" ht="17.25" customHeight="1">
      <c r="A7" s="8"/>
      <c r="U7" s="8"/>
      <c r="IV7" s="573"/>
    </row>
    <row r="8" spans="1:256" s="64" customFormat="1" ht="17.25">
      <c r="A8" s="8"/>
      <c r="C8" s="574" t="str">
        <f>★マスタシート!$H$6&amp;"　御中"</f>
        <v>日本基督教団名古屋中央教会　御中</v>
      </c>
      <c r="D8" s="574"/>
      <c r="E8" s="574"/>
      <c r="F8" s="574"/>
      <c r="G8" s="574"/>
      <c r="H8" s="574"/>
      <c r="I8" s="574"/>
      <c r="J8" s="574"/>
      <c r="U8" s="8"/>
      <c r="IV8" s="575"/>
    </row>
    <row r="9" spans="1:256" s="64" customFormat="1" ht="17.25">
      <c r="A9" s="8"/>
      <c r="C9" s="576"/>
      <c r="D9" s="574"/>
      <c r="E9" s="574"/>
      <c r="F9" s="574"/>
      <c r="G9" s="574"/>
      <c r="H9" s="574"/>
      <c r="I9" s="574"/>
      <c r="J9" s="574"/>
      <c r="U9" s="8"/>
      <c r="IV9" s="577"/>
    </row>
    <row r="10" spans="1:256" s="64" customFormat="1" ht="17.25">
      <c r="A10" s="8"/>
      <c r="C10" s="576"/>
      <c r="D10" s="574"/>
      <c r="E10" s="574"/>
      <c r="F10" s="574"/>
      <c r="G10" s="574"/>
      <c r="H10" s="574"/>
      <c r="I10" s="574"/>
      <c r="J10" s="574"/>
      <c r="U10" s="8"/>
      <c r="IV10" s="575"/>
    </row>
    <row r="11" spans="1:256" s="64" customFormat="1" ht="17.25">
      <c r="A11" s="8"/>
      <c r="C11" s="576"/>
      <c r="D11" s="574"/>
      <c r="E11" s="574"/>
      <c r="F11" s="574"/>
      <c r="G11" s="574"/>
      <c r="H11" s="574"/>
      <c r="I11" s="574"/>
      <c r="J11" s="574"/>
      <c r="U11" s="8"/>
      <c r="IV11" s="578"/>
    </row>
    <row r="12" spans="1:256" s="64" customFormat="1" ht="27.75" customHeight="1">
      <c r="A12" s="8"/>
      <c r="C12" s="579"/>
      <c r="D12" s="580" t="s">
        <v>126</v>
      </c>
      <c r="E12" s="229"/>
      <c r="F12" s="207" t="str">
        <f>ｶｳﾝﾀ保守案内!M2</f>
        <v>OFISTAR X2300C</v>
      </c>
      <c r="G12" s="229"/>
      <c r="H12" s="229"/>
      <c r="I12" s="229"/>
      <c r="J12" s="1875" t="s">
        <v>127</v>
      </c>
      <c r="K12" s="1876"/>
      <c r="L12" s="1876"/>
      <c r="M12" s="1876"/>
      <c r="N12" s="1876"/>
      <c r="O12" s="1876"/>
      <c r="P12" s="1876"/>
      <c r="Q12" s="1876"/>
      <c r="R12" s="1884"/>
      <c r="U12" s="8"/>
      <c r="IV12" s="575"/>
    </row>
    <row r="13" spans="1:256" s="64" customFormat="1" ht="21.75" customHeight="1">
      <c r="A13" s="8"/>
      <c r="C13" s="1888" t="s">
        <v>128</v>
      </c>
      <c r="D13" s="863"/>
      <c r="E13" s="863"/>
      <c r="F13" s="863"/>
      <c r="G13" s="1879" t="s">
        <v>129</v>
      </c>
      <c r="H13" s="1879" t="s">
        <v>130</v>
      </c>
      <c r="I13" s="1895" t="s">
        <v>131</v>
      </c>
      <c r="J13" s="864" t="s">
        <v>132</v>
      </c>
      <c r="K13" s="873" t="s">
        <v>133</v>
      </c>
      <c r="L13" s="874" t="s">
        <v>134</v>
      </c>
      <c r="M13" s="865" t="s">
        <v>132</v>
      </c>
      <c r="N13" s="873" t="s">
        <v>133</v>
      </c>
      <c r="O13" s="874" t="s">
        <v>134</v>
      </c>
      <c r="P13" s="865" t="s">
        <v>132</v>
      </c>
      <c r="Q13" s="873" t="s">
        <v>133</v>
      </c>
      <c r="R13" s="866" t="s">
        <v>134</v>
      </c>
      <c r="S13" s="804"/>
      <c r="U13" s="8"/>
      <c r="IV13" s="581"/>
    </row>
    <row r="14" spans="1:256" s="64" customFormat="1" ht="18" customHeight="1">
      <c r="A14" s="8"/>
      <c r="C14" s="1889"/>
      <c r="D14" s="875" t="s">
        <v>135</v>
      </c>
      <c r="E14" s="875" t="s">
        <v>136</v>
      </c>
      <c r="F14" s="875" t="s">
        <v>132</v>
      </c>
      <c r="G14" s="1880"/>
      <c r="H14" s="1880"/>
      <c r="I14" s="1896"/>
      <c r="J14" s="1893" t="s">
        <v>204</v>
      </c>
      <c r="K14" s="1882" t="s">
        <v>137</v>
      </c>
      <c r="L14" s="1891" t="s">
        <v>138</v>
      </c>
      <c r="M14" s="876">
        <v>1001</v>
      </c>
      <c r="N14" s="1882" t="s">
        <v>137</v>
      </c>
      <c r="O14" s="1891" t="s">
        <v>138</v>
      </c>
      <c r="P14" s="1898" t="s">
        <v>139</v>
      </c>
      <c r="Q14" s="1882" t="s">
        <v>137</v>
      </c>
      <c r="R14" s="1891" t="s">
        <v>138</v>
      </c>
      <c r="S14" s="877" t="s">
        <v>140</v>
      </c>
      <c r="U14" s="8"/>
      <c r="IV14" s="581"/>
    </row>
    <row r="15" spans="1:256" s="64" customFormat="1" ht="18" customHeight="1" thickBot="1">
      <c r="A15" s="8"/>
      <c r="C15" s="1890"/>
      <c r="D15" s="867"/>
      <c r="E15" s="867"/>
      <c r="F15" s="875"/>
      <c r="G15" s="1881"/>
      <c r="H15" s="1881"/>
      <c r="I15" s="1897"/>
      <c r="J15" s="1894"/>
      <c r="K15" s="1883"/>
      <c r="L15" s="1892"/>
      <c r="M15" s="878" t="s">
        <v>141</v>
      </c>
      <c r="N15" s="1883"/>
      <c r="O15" s="1892"/>
      <c r="P15" s="1899"/>
      <c r="Q15" s="1883"/>
      <c r="R15" s="1892"/>
      <c r="S15" s="805"/>
      <c r="U15" s="8"/>
      <c r="IV15" s="581"/>
    </row>
    <row r="16" spans="1:256" s="64" customFormat="1" ht="20.25" customHeight="1">
      <c r="A16" s="8"/>
      <c r="C16" s="582" t="s">
        <v>142</v>
      </c>
      <c r="D16" s="583" t="s">
        <v>143</v>
      </c>
      <c r="E16" s="584" t="s">
        <v>144</v>
      </c>
      <c r="F16" s="585">
        <v>2000</v>
      </c>
      <c r="G16" s="586">
        <f>$F$16</f>
        <v>2000</v>
      </c>
      <c r="H16" s="587">
        <f>ROUND($G16/100,0)</f>
        <v>20</v>
      </c>
      <c r="I16" s="588">
        <f>$G$16-$H$16</f>
        <v>1980</v>
      </c>
      <c r="J16" s="586">
        <f t="shared" ref="J16:J21" si="0">IF($I16&lt;=1000,$I16,1000)</f>
        <v>1000</v>
      </c>
      <c r="K16" s="589">
        <f>ｶｳﾝﾀ保守案内!$H$40</f>
        <v>8</v>
      </c>
      <c r="L16" s="590">
        <f t="shared" ref="L16:L21" si="1">J16*K16</f>
        <v>8000</v>
      </c>
      <c r="M16" s="586">
        <f t="shared" ref="M16:M21" si="2">IF($I16&gt;1000,IF($I16&lt;=3000,($I16-1000),2000),"")</f>
        <v>980</v>
      </c>
      <c r="N16" s="589">
        <f>ｶｳﾝﾀ保守案内!$H$41</f>
        <v>7.5</v>
      </c>
      <c r="O16" s="591">
        <f t="shared" ref="O16:O21" si="3">M16*N16</f>
        <v>7350</v>
      </c>
      <c r="P16" s="586" t="str">
        <f t="shared" ref="P16:P21" si="4">IF($I16&gt;3001,$I16-3000,"")</f>
        <v/>
      </c>
      <c r="Q16" s="589">
        <f>ｶｳﾝﾀ保守案内!$H$42</f>
        <v>7</v>
      </c>
      <c r="R16" s="591">
        <f t="shared" ref="R16:R21" si="5">P16*Q16</f>
        <v>0</v>
      </c>
      <c r="S16" s="592">
        <f t="shared" ref="S16:S21" si="6">L16+O16+R16</f>
        <v>15350</v>
      </c>
      <c r="U16" s="8"/>
      <c r="IV16" s="581"/>
    </row>
    <row r="17" spans="1:256" s="64" customFormat="1" ht="20.25" customHeight="1">
      <c r="A17" s="8"/>
      <c r="C17" s="593" t="s">
        <v>142</v>
      </c>
      <c r="D17" s="594" t="s">
        <v>143</v>
      </c>
      <c r="E17" s="595" t="s">
        <v>145</v>
      </c>
      <c r="F17" s="596">
        <v>2000</v>
      </c>
      <c r="G17" s="597">
        <f>$F$17*2</f>
        <v>4000</v>
      </c>
      <c r="H17" s="598">
        <f>ROUND($G17/100,0)</f>
        <v>40</v>
      </c>
      <c r="I17" s="599">
        <f>$G$17-$H$17</f>
        <v>3960</v>
      </c>
      <c r="J17" s="597">
        <f t="shared" si="0"/>
        <v>1000</v>
      </c>
      <c r="K17" s="600">
        <f>ｶｳﾝﾀ保守案内!$H$40</f>
        <v>8</v>
      </c>
      <c r="L17" s="601">
        <f t="shared" si="1"/>
        <v>8000</v>
      </c>
      <c r="M17" s="597">
        <f t="shared" si="2"/>
        <v>2000</v>
      </c>
      <c r="N17" s="600">
        <f>ｶｳﾝﾀ保守案内!$H$41</f>
        <v>7.5</v>
      </c>
      <c r="O17" s="602">
        <f t="shared" si="3"/>
        <v>15000</v>
      </c>
      <c r="P17" s="597">
        <f t="shared" si="4"/>
        <v>960</v>
      </c>
      <c r="Q17" s="600">
        <f>ｶｳﾝﾀ保守案内!$H$42</f>
        <v>7</v>
      </c>
      <c r="R17" s="602">
        <f t="shared" si="5"/>
        <v>6720</v>
      </c>
      <c r="S17" s="603">
        <f t="shared" si="6"/>
        <v>29720</v>
      </c>
      <c r="U17" s="8"/>
      <c r="IV17" s="581"/>
    </row>
    <row r="18" spans="1:256" s="64" customFormat="1" ht="20.25" customHeight="1">
      <c r="A18" s="8"/>
      <c r="C18" s="593" t="s">
        <v>142</v>
      </c>
      <c r="D18" s="594" t="s">
        <v>146</v>
      </c>
      <c r="E18" s="595" t="s">
        <v>144</v>
      </c>
      <c r="F18" s="596">
        <v>2000</v>
      </c>
      <c r="G18" s="597">
        <f>$F$18</f>
        <v>2000</v>
      </c>
      <c r="H18" s="598">
        <f>ROUND($G18*3/100,0)</f>
        <v>60</v>
      </c>
      <c r="I18" s="599">
        <f>$G$18-$H$18</f>
        <v>1940</v>
      </c>
      <c r="J18" s="597">
        <f t="shared" si="0"/>
        <v>1000</v>
      </c>
      <c r="K18" s="600">
        <f>ｶｳﾝﾀ保守案内!$L$40</f>
        <v>43</v>
      </c>
      <c r="L18" s="601">
        <f t="shared" si="1"/>
        <v>43000</v>
      </c>
      <c r="M18" s="597">
        <f t="shared" si="2"/>
        <v>940</v>
      </c>
      <c r="N18" s="600">
        <f>ｶｳﾝﾀ保守案内!$L$41</f>
        <v>39</v>
      </c>
      <c r="O18" s="602">
        <f t="shared" si="3"/>
        <v>36660</v>
      </c>
      <c r="P18" s="597" t="str">
        <f t="shared" si="4"/>
        <v/>
      </c>
      <c r="Q18" s="600">
        <f>ｶｳﾝﾀ保守案内!$L$42</f>
        <v>35</v>
      </c>
      <c r="R18" s="602">
        <f t="shared" si="5"/>
        <v>0</v>
      </c>
      <c r="S18" s="603">
        <f t="shared" si="6"/>
        <v>79660</v>
      </c>
      <c r="U18" s="8"/>
      <c r="IV18" s="581"/>
    </row>
    <row r="19" spans="1:256" s="64" customFormat="1" ht="20.25" customHeight="1">
      <c r="A19" s="8"/>
      <c r="C19" s="593" t="s">
        <v>142</v>
      </c>
      <c r="D19" s="594" t="s">
        <v>146</v>
      </c>
      <c r="E19" s="595" t="s">
        <v>145</v>
      </c>
      <c r="F19" s="596">
        <v>2000</v>
      </c>
      <c r="G19" s="597">
        <f>$F$19*2</f>
        <v>4000</v>
      </c>
      <c r="H19" s="598">
        <f>ROUND($G19*3/100,0)</f>
        <v>120</v>
      </c>
      <c r="I19" s="599">
        <f>$G$19-$H$19</f>
        <v>3880</v>
      </c>
      <c r="J19" s="597">
        <f t="shared" si="0"/>
        <v>1000</v>
      </c>
      <c r="K19" s="600">
        <f>ｶｳﾝﾀ保守案内!$L$40</f>
        <v>43</v>
      </c>
      <c r="L19" s="601">
        <f t="shared" si="1"/>
        <v>43000</v>
      </c>
      <c r="M19" s="597">
        <f t="shared" si="2"/>
        <v>2000</v>
      </c>
      <c r="N19" s="600">
        <f>ｶｳﾝﾀ保守案内!$L$41</f>
        <v>39</v>
      </c>
      <c r="O19" s="602">
        <f t="shared" si="3"/>
        <v>78000</v>
      </c>
      <c r="P19" s="597">
        <f t="shared" si="4"/>
        <v>880</v>
      </c>
      <c r="Q19" s="600">
        <f>ｶｳﾝﾀ保守案内!$L$42</f>
        <v>35</v>
      </c>
      <c r="R19" s="602">
        <f t="shared" si="5"/>
        <v>30800</v>
      </c>
      <c r="S19" s="603">
        <f t="shared" si="6"/>
        <v>151800</v>
      </c>
      <c r="U19" s="8"/>
      <c r="IV19" s="581"/>
    </row>
    <row r="20" spans="1:256" s="64" customFormat="1" ht="20.25" customHeight="1">
      <c r="A20" s="8"/>
      <c r="C20" s="593" t="s">
        <v>147</v>
      </c>
      <c r="D20" s="594" t="s">
        <v>143</v>
      </c>
      <c r="E20" s="595" t="s">
        <v>144</v>
      </c>
      <c r="F20" s="596">
        <v>2000</v>
      </c>
      <c r="G20" s="597">
        <f>$F$20</f>
        <v>2000</v>
      </c>
      <c r="H20" s="598">
        <f>ROUND($G20/100,0)</f>
        <v>20</v>
      </c>
      <c r="I20" s="599">
        <f>$G$20-$H$20</f>
        <v>1980</v>
      </c>
      <c r="J20" s="597">
        <f t="shared" si="0"/>
        <v>1000</v>
      </c>
      <c r="K20" s="600">
        <f>ｶｳﾝﾀ保守案内!$H$40</f>
        <v>8</v>
      </c>
      <c r="L20" s="601">
        <f t="shared" si="1"/>
        <v>8000</v>
      </c>
      <c r="M20" s="597">
        <f t="shared" si="2"/>
        <v>980</v>
      </c>
      <c r="N20" s="600">
        <f>ｶｳﾝﾀ保守案内!$H$41</f>
        <v>7.5</v>
      </c>
      <c r="O20" s="602">
        <f t="shared" si="3"/>
        <v>7350</v>
      </c>
      <c r="P20" s="597" t="str">
        <f t="shared" si="4"/>
        <v/>
      </c>
      <c r="Q20" s="600">
        <f>ｶｳﾝﾀ保守案内!$H$42</f>
        <v>7</v>
      </c>
      <c r="R20" s="602">
        <f t="shared" si="5"/>
        <v>0</v>
      </c>
      <c r="S20" s="603">
        <f t="shared" si="6"/>
        <v>15350</v>
      </c>
      <c r="U20" s="8"/>
      <c r="IV20" s="581"/>
    </row>
    <row r="21" spans="1:256" s="64" customFormat="1" ht="20.25" customHeight="1" thickBot="1">
      <c r="A21" s="8"/>
      <c r="C21" s="604" t="s">
        <v>147</v>
      </c>
      <c r="D21" s="605" t="s">
        <v>146</v>
      </c>
      <c r="E21" s="606" t="s">
        <v>144</v>
      </c>
      <c r="F21" s="607">
        <v>2000</v>
      </c>
      <c r="G21" s="608">
        <f>$F$21</f>
        <v>2000</v>
      </c>
      <c r="H21" s="609">
        <f>ROUND($G21*3/100,0)</f>
        <v>60</v>
      </c>
      <c r="I21" s="610">
        <f>$G$21-$H$21</f>
        <v>1940</v>
      </c>
      <c r="J21" s="611">
        <f t="shared" si="0"/>
        <v>1000</v>
      </c>
      <c r="K21" s="612">
        <f>ｶｳﾝﾀ保守案内!$L$40</f>
        <v>43</v>
      </c>
      <c r="L21" s="613">
        <f t="shared" si="1"/>
        <v>43000</v>
      </c>
      <c r="M21" s="611">
        <f t="shared" si="2"/>
        <v>940</v>
      </c>
      <c r="N21" s="612">
        <f>ｶｳﾝﾀ保守案内!$L$41</f>
        <v>39</v>
      </c>
      <c r="O21" s="614">
        <f t="shared" si="3"/>
        <v>36660</v>
      </c>
      <c r="P21" s="611" t="str">
        <f t="shared" si="4"/>
        <v/>
      </c>
      <c r="Q21" s="612">
        <f>ｶｳﾝﾀ保守案内!$L$42</f>
        <v>35</v>
      </c>
      <c r="R21" s="614">
        <f t="shared" si="5"/>
        <v>0</v>
      </c>
      <c r="S21" s="615">
        <f t="shared" si="6"/>
        <v>79660</v>
      </c>
      <c r="U21" s="8"/>
      <c r="IV21" s="581"/>
    </row>
    <row r="22" spans="1:256" s="64" customFormat="1" ht="20.25" hidden="1" customHeight="1">
      <c r="A22" s="8"/>
      <c r="C22" s="616"/>
      <c r="D22" s="617"/>
      <c r="E22" s="617"/>
      <c r="F22" s="618"/>
      <c r="G22" s="619"/>
      <c r="H22" s="619"/>
      <c r="I22" s="620"/>
      <c r="J22" s="621"/>
      <c r="K22" s="622"/>
      <c r="L22" s="623"/>
      <c r="M22" s="621"/>
      <c r="N22" s="622"/>
      <c r="O22" s="624"/>
      <c r="P22" s="625"/>
      <c r="Q22" s="622"/>
      <c r="R22" s="624"/>
      <c r="S22" s="626"/>
      <c r="U22" s="8"/>
      <c r="IV22" s="581"/>
    </row>
    <row r="23" spans="1:256" s="64" customFormat="1" ht="20.25" hidden="1" customHeight="1">
      <c r="A23" s="8"/>
      <c r="C23" s="627"/>
      <c r="D23" s="628"/>
      <c r="E23" s="628"/>
      <c r="F23" s="629"/>
      <c r="G23" s="630"/>
      <c r="H23" s="630"/>
      <c r="I23" s="631"/>
      <c r="J23" s="632"/>
      <c r="K23" s="633"/>
      <c r="L23" s="634"/>
      <c r="M23" s="632"/>
      <c r="N23" s="633"/>
      <c r="O23" s="635"/>
      <c r="P23" s="636"/>
      <c r="Q23" s="633"/>
      <c r="R23" s="635"/>
      <c r="S23" s="637"/>
      <c r="U23" s="8"/>
      <c r="IV23" s="581"/>
    </row>
    <row r="24" spans="1:256" s="64" customFormat="1" ht="23.25" customHeight="1">
      <c r="A24" s="8"/>
      <c r="C24" s="638"/>
      <c r="D24" s="639"/>
      <c r="E24" s="639"/>
      <c r="F24" s="640"/>
      <c r="G24" s="632"/>
      <c r="H24" s="632"/>
      <c r="I24" s="631"/>
      <c r="J24" s="632"/>
      <c r="K24" s="641"/>
      <c r="L24" s="634">
        <f>SUM(L16:L23)</f>
        <v>153000</v>
      </c>
      <c r="M24" s="632"/>
      <c r="N24" s="641"/>
      <c r="O24" s="635">
        <f>SUM(O16:O23)</f>
        <v>181020</v>
      </c>
      <c r="P24" s="642"/>
      <c r="Q24" s="643"/>
      <c r="R24" s="635">
        <f>SUM(R16:R23)</f>
        <v>37520</v>
      </c>
      <c r="S24" s="635">
        <f>SUM(S16:S23)</f>
        <v>371540</v>
      </c>
      <c r="U24" s="8"/>
      <c r="IV24" s="581"/>
    </row>
    <row r="25" spans="1:256" s="64" customFormat="1" ht="23.25" customHeight="1" thickBot="1">
      <c r="A25" s="8"/>
      <c r="C25" s="644"/>
      <c r="D25" s="645"/>
      <c r="E25" s="645"/>
      <c r="F25" s="645"/>
      <c r="G25" s="645"/>
      <c r="H25" s="645"/>
      <c r="I25" s="645"/>
      <c r="J25" s="645"/>
      <c r="K25" s="645"/>
      <c r="L25" s="646"/>
      <c r="M25" s="647"/>
      <c r="N25" s="648"/>
      <c r="O25" s="647"/>
      <c r="P25" s="647"/>
      <c r="Q25" s="647"/>
      <c r="R25" s="1847">
        <f>★マスタシート!$CV$27</f>
        <v>2.48</v>
      </c>
      <c r="S25" s="1847"/>
      <c r="U25" s="8"/>
      <c r="IV25" s="581"/>
    </row>
    <row r="26" spans="1:256" s="64" customFormat="1" ht="23.25" customHeight="1" thickBot="1">
      <c r="A26" s="8"/>
      <c r="C26" s="644"/>
      <c r="G26" s="1875" t="s">
        <v>205</v>
      </c>
      <c r="H26" s="1876"/>
      <c r="I26" s="650">
        <f>G16+G17+G20</f>
        <v>8000</v>
      </c>
      <c r="J26" s="651" t="s">
        <v>148</v>
      </c>
      <c r="K26" s="1875" t="s">
        <v>206</v>
      </c>
      <c r="L26" s="1876"/>
      <c r="M26" s="650">
        <f>G18+G19+G21</f>
        <v>8000</v>
      </c>
      <c r="N26" s="651" t="s">
        <v>148</v>
      </c>
      <c r="O26" s="1875" t="s">
        <v>149</v>
      </c>
      <c r="P26" s="1876"/>
      <c r="Q26" s="1877">
        <f>S24</f>
        <v>371540</v>
      </c>
      <c r="R26" s="1878"/>
      <c r="S26" s="651" t="s">
        <v>150</v>
      </c>
      <c r="U26" s="8"/>
      <c r="IV26" s="581"/>
    </row>
    <row r="27" spans="1:256" s="64" customFormat="1" ht="23.25" customHeight="1">
      <c r="A27" s="8"/>
      <c r="C27" s="644"/>
      <c r="D27" s="645"/>
      <c r="E27" s="645"/>
      <c r="F27" s="645"/>
      <c r="U27" s="8"/>
      <c r="IV27" s="581"/>
    </row>
    <row r="28" spans="1:256" s="64" customFormat="1" ht="23.25" customHeight="1">
      <c r="A28" s="8"/>
      <c r="C28" s="644"/>
      <c r="D28" s="645"/>
      <c r="E28" s="645"/>
      <c r="F28" s="645"/>
      <c r="U28" s="8"/>
      <c r="IV28" s="581"/>
    </row>
    <row r="29" spans="1:256" s="64" customFormat="1" ht="23.25" customHeight="1">
      <c r="A29" s="8"/>
      <c r="C29" s="644"/>
      <c r="D29" s="645"/>
      <c r="E29" s="645"/>
      <c r="F29" s="645"/>
      <c r="G29" s="645"/>
      <c r="H29" s="645"/>
      <c r="I29" s="645"/>
      <c r="J29" s="645"/>
      <c r="K29" s="645"/>
      <c r="L29" s="646"/>
      <c r="M29" s="647"/>
      <c r="N29" s="648"/>
      <c r="O29" s="647"/>
      <c r="P29" s="647"/>
      <c r="Q29" s="647"/>
      <c r="R29" s="647"/>
      <c r="S29" s="647"/>
      <c r="U29" s="8"/>
      <c r="IV29" s="581"/>
    </row>
    <row r="30" spans="1:256" s="64" customFormat="1" ht="23.25" customHeight="1">
      <c r="A30" s="8"/>
      <c r="C30" s="652" t="s">
        <v>151</v>
      </c>
      <c r="D30" s="645"/>
      <c r="E30" s="645"/>
      <c r="F30" s="645"/>
      <c r="G30" s="645"/>
      <c r="H30" s="645"/>
      <c r="I30" s="645"/>
      <c r="J30" s="645"/>
      <c r="K30" s="645"/>
      <c r="L30" s="646"/>
      <c r="M30" s="647"/>
      <c r="N30" s="648"/>
      <c r="O30" s="647"/>
      <c r="P30" s="647"/>
      <c r="Q30" s="647"/>
      <c r="R30" s="647"/>
      <c r="S30" s="647"/>
      <c r="U30" s="8"/>
      <c r="IV30" s="581"/>
    </row>
    <row r="31" spans="1:256" s="64" customFormat="1" ht="18" customHeight="1">
      <c r="A31" s="8"/>
      <c r="C31" s="652" t="s">
        <v>152</v>
      </c>
      <c r="D31" s="645"/>
      <c r="E31" s="645"/>
      <c r="F31" s="645"/>
      <c r="G31" s="645"/>
      <c r="H31" s="645"/>
      <c r="I31" s="645"/>
      <c r="J31" s="645"/>
      <c r="K31" s="645"/>
      <c r="L31" s="646"/>
      <c r="M31" s="647"/>
      <c r="N31" s="648"/>
      <c r="O31" s="647"/>
      <c r="P31" s="647"/>
      <c r="Q31" s="647"/>
      <c r="R31" s="647"/>
      <c r="S31" s="647"/>
      <c r="U31" s="8"/>
      <c r="IV31" s="581"/>
    </row>
    <row r="32" spans="1:256" s="64" customFormat="1" ht="18" customHeight="1">
      <c r="A32" s="8"/>
      <c r="C32" s="652" t="s">
        <v>153</v>
      </c>
      <c r="D32" s="645"/>
      <c r="E32" s="645"/>
      <c r="F32" s="645"/>
      <c r="G32" s="645"/>
      <c r="H32" s="645"/>
      <c r="I32" s="645"/>
      <c r="J32" s="645"/>
      <c r="K32" s="645"/>
      <c r="L32" s="646"/>
      <c r="M32" s="647"/>
      <c r="N32" s="648"/>
      <c r="O32" s="647"/>
      <c r="P32" s="647"/>
      <c r="Q32" s="647"/>
      <c r="R32" s="647"/>
      <c r="S32" s="647"/>
      <c r="U32" s="8"/>
      <c r="IV32" s="581"/>
    </row>
    <row r="33" spans="1:256" s="64" customFormat="1" ht="18" customHeight="1">
      <c r="A33" s="8"/>
      <c r="C33" s="652" t="s">
        <v>154</v>
      </c>
      <c r="D33" s="645"/>
      <c r="E33" s="645"/>
      <c r="F33" s="645"/>
      <c r="G33" s="645"/>
      <c r="H33" s="645"/>
      <c r="I33" s="645"/>
      <c r="J33" s="645"/>
      <c r="K33" s="645"/>
      <c r="L33" s="646"/>
      <c r="M33" s="647"/>
      <c r="N33" s="648"/>
      <c r="O33" s="647"/>
      <c r="P33" s="647"/>
      <c r="Q33" s="647"/>
      <c r="R33" s="647"/>
      <c r="S33" s="647"/>
      <c r="U33" s="8"/>
      <c r="IV33" s="581"/>
    </row>
    <row r="34" spans="1:256" s="64" customFormat="1" ht="18" customHeight="1">
      <c r="A34" s="8"/>
      <c r="C34" s="652" t="s">
        <v>155</v>
      </c>
      <c r="D34" s="645"/>
      <c r="E34" s="645"/>
      <c r="F34" s="645"/>
      <c r="G34" s="645"/>
      <c r="H34" s="645"/>
      <c r="I34" s="645"/>
      <c r="J34" s="645"/>
      <c r="K34" s="645"/>
      <c r="L34" s="646"/>
      <c r="M34" s="647"/>
      <c r="N34" s="648"/>
      <c r="O34" s="647"/>
      <c r="P34" s="647"/>
      <c r="Q34" s="647"/>
      <c r="R34" s="647"/>
      <c r="S34" s="647"/>
      <c r="U34" s="8"/>
      <c r="X34" s="229"/>
      <c r="Y34" s="649"/>
      <c r="Z34" s="649"/>
      <c r="AA34" s="649"/>
      <c r="AB34" s="649"/>
      <c r="IV34" s="581"/>
    </row>
    <row r="35" spans="1:256" s="64" customFormat="1" ht="18" customHeight="1">
      <c r="A35" s="8"/>
      <c r="C35" s="652" t="s">
        <v>156</v>
      </c>
      <c r="D35" s="645"/>
      <c r="E35" s="645"/>
      <c r="F35" s="645"/>
      <c r="G35" s="645"/>
      <c r="H35" s="645"/>
      <c r="I35" s="645"/>
      <c r="J35" s="645"/>
      <c r="K35" s="645"/>
      <c r="L35" s="646"/>
      <c r="M35" s="647"/>
      <c r="N35" s="648"/>
      <c r="O35" s="647"/>
      <c r="P35" s="647"/>
      <c r="Q35" s="647"/>
      <c r="R35" s="647"/>
      <c r="S35" s="647"/>
      <c r="U35" s="8"/>
      <c r="X35" s="649"/>
      <c r="Y35" s="649"/>
      <c r="Z35" s="649"/>
      <c r="AA35" s="649"/>
      <c r="AB35" s="649"/>
      <c r="IV35" s="581"/>
    </row>
    <row r="36" spans="1:256" s="64" customFormat="1" ht="18" customHeight="1">
      <c r="A36" s="8"/>
      <c r="C36" s="652" t="s">
        <v>157</v>
      </c>
      <c r="D36" s="645"/>
      <c r="E36" s="645"/>
      <c r="F36" s="645"/>
      <c r="G36" s="645"/>
      <c r="H36" s="645"/>
      <c r="I36" s="645"/>
      <c r="J36" s="645"/>
      <c r="K36" s="645"/>
      <c r="L36" s="646"/>
      <c r="M36" s="647"/>
      <c r="N36" s="648"/>
      <c r="O36" s="647"/>
      <c r="P36" s="647"/>
      <c r="Q36" s="647"/>
      <c r="R36" s="647"/>
      <c r="S36" s="647"/>
      <c r="U36" s="8"/>
      <c r="IV36" s="581"/>
    </row>
    <row r="37" spans="1:256" s="64" customFormat="1" ht="18" customHeight="1">
      <c r="A37" s="8"/>
      <c r="C37" s="653" t="str">
        <f>IF(ｶｳﾝﾀ保守案内!G38&gt;0,"　● 計算したカウンタ保守料金が"&amp;TEXT(ｶｳﾝﾀ保守案内!$G$38,"#,##0")&amp;"円に満たない場合は、最低利用料金の"&amp;TEXT(ｶｳﾝﾀ保守案内!$G$38,"#,##0")&amp;"円をご請求申し上げます。","")</f>
        <v>　● 計算したカウンタ保守料金が10,000円に満たない場合は、最低利用料金の10,000円をご請求申し上げます。</v>
      </c>
      <c r="D37" s="645"/>
      <c r="E37" s="645"/>
      <c r="F37" s="645"/>
      <c r="G37" s="645"/>
      <c r="H37" s="645"/>
      <c r="I37" s="645"/>
      <c r="J37" s="645"/>
      <c r="K37" s="645"/>
      <c r="L37" s="646"/>
      <c r="M37" s="647"/>
      <c r="N37" s="648"/>
      <c r="O37" s="647"/>
      <c r="P37" s="647"/>
      <c r="Q37" s="647"/>
      <c r="R37" s="647"/>
      <c r="S37" s="647"/>
      <c r="U37" s="8"/>
      <c r="IV37" s="581"/>
    </row>
    <row r="38" spans="1:256" s="64" customFormat="1" ht="18" customHeight="1">
      <c r="A38" s="8"/>
      <c r="C38" s="653" t="str">
        <f>IF(ｶｳﾝﾀ保守案内!M2="OFISTAR T600C","　● 2色刷りメニューの単金については、カラー印刷単価の半額となります。","")</f>
        <v/>
      </c>
      <c r="D38" s="645"/>
      <c r="E38" s="645"/>
      <c r="F38" s="645"/>
      <c r="G38" s="645"/>
      <c r="H38" s="645"/>
      <c r="I38" s="645"/>
      <c r="J38" s="645"/>
      <c r="K38" s="645"/>
      <c r="L38" s="646"/>
      <c r="M38" s="647"/>
      <c r="N38" s="648"/>
      <c r="O38" s="647"/>
      <c r="P38" s="647"/>
      <c r="Q38" s="647"/>
      <c r="R38" s="647"/>
      <c r="S38" s="647"/>
      <c r="U38" s="8"/>
      <c r="IV38" s="581"/>
    </row>
    <row r="39" spans="1:256" s="64" customFormat="1" ht="16.5" customHeight="1">
      <c r="A39" s="8"/>
      <c r="C39" s="654"/>
      <c r="U39" s="8"/>
      <c r="IV39" s="655"/>
    </row>
    <row r="40" spans="1:256" s="64" customFormat="1" ht="16.5" customHeight="1">
      <c r="A40" s="8"/>
      <c r="B40" s="8"/>
      <c r="C40" s="8"/>
      <c r="D40" s="8"/>
      <c r="E40" s="8"/>
      <c r="F40" s="8"/>
      <c r="G40" s="8"/>
      <c r="H40" s="8"/>
      <c r="I40" s="8"/>
      <c r="J40" s="8"/>
      <c r="K40" s="8"/>
      <c r="L40" s="8"/>
      <c r="M40" s="8"/>
      <c r="N40" s="8"/>
      <c r="O40" s="8"/>
      <c r="P40" s="8"/>
      <c r="Q40" s="8"/>
      <c r="R40" s="8"/>
      <c r="S40" s="8"/>
      <c r="T40" s="8"/>
      <c r="U40" s="8"/>
      <c r="IV40" s="581"/>
    </row>
    <row r="41" spans="1:256">
      <c r="IV41" s="581"/>
    </row>
    <row r="42" spans="1:256">
      <c r="IV42" s="581"/>
    </row>
    <row r="43" spans="1:256">
      <c r="IV43" s="581"/>
    </row>
    <row r="44" spans="1:256">
      <c r="IV44" s="581"/>
    </row>
    <row r="45" spans="1:256">
      <c r="IV45" s="581"/>
    </row>
    <row r="46" spans="1:256">
      <c r="IV46" s="581"/>
    </row>
    <row r="47" spans="1:256">
      <c r="IV47" s="581"/>
    </row>
    <row r="48" spans="1:256">
      <c r="IV48" s="581"/>
    </row>
    <row r="49" spans="256:256">
      <c r="IV49" s="581"/>
    </row>
    <row r="50" spans="256:256">
      <c r="IV50" s="581"/>
    </row>
    <row r="51" spans="256:256">
      <c r="IV51" s="581"/>
    </row>
    <row r="52" spans="256:256">
      <c r="IV52" s="581"/>
    </row>
    <row r="53" spans="256:256">
      <c r="IV53" s="2"/>
    </row>
    <row r="57" spans="256:256" ht="13.5" customHeight="1"/>
    <row r="58" spans="256:256" ht="13.5" customHeight="1"/>
    <row r="59" spans="256:256" ht="13.5" customHeight="1"/>
    <row r="60" spans="256:256" ht="13.5" customHeight="1"/>
    <row r="61" spans="256:256" ht="13.5" customHeight="1"/>
    <row r="62" spans="256:256" ht="13.5" customHeight="1"/>
    <row r="63" spans="256:256" ht="19.5" customHeight="1"/>
    <row r="64" spans="256:256" ht="20.25" customHeight="1"/>
    <row r="65" ht="20.25" customHeight="1"/>
    <row r="66" ht="19.5" customHeight="1"/>
    <row r="67" ht="20.25" customHeight="1"/>
    <row r="68" ht="20.25" customHeight="1"/>
  </sheetData>
  <sheetProtection sheet="1" objects="1" scenarios="1"/>
  <mergeCells count="21">
    <mergeCell ref="S3:T3"/>
    <mergeCell ref="N14:N15"/>
    <mergeCell ref="J12:R12"/>
    <mergeCell ref="B4:T4"/>
    <mergeCell ref="B6:T6"/>
    <mergeCell ref="C13:C15"/>
    <mergeCell ref="G13:G15"/>
    <mergeCell ref="R14:R15"/>
    <mergeCell ref="J14:J15"/>
    <mergeCell ref="O14:O15"/>
    <mergeCell ref="I13:I15"/>
    <mergeCell ref="K14:K15"/>
    <mergeCell ref="L14:L15"/>
    <mergeCell ref="Q14:Q15"/>
    <mergeCell ref="P14:P15"/>
    <mergeCell ref="O26:P26"/>
    <mergeCell ref="G26:H26"/>
    <mergeCell ref="Q26:R26"/>
    <mergeCell ref="K26:L26"/>
    <mergeCell ref="H13:H15"/>
    <mergeCell ref="R25:S25"/>
  </mergeCells>
  <phoneticPr fontId="32"/>
  <dataValidations count="1">
    <dataValidation type="whole" operator="greaterThanOrEqual" allowBlank="1" showInputMessage="1" showErrorMessage="1" error="印刷枚数は0以上の整数を入力して下さい。" sqref="F16:F21">
      <formula1>0</formula1>
    </dataValidation>
  </dataValidations>
  <pageMargins left="0.57999999999999996" right="0.31496062992125984" top="0.55118110236220474" bottom="0.59055118110236227" header="0.47244094488188981" footer="0.23"/>
  <pageSetup paperSize="9" scale="79" orientation="landscape" verticalDpi="36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IY69"/>
  <sheetViews>
    <sheetView showGridLines="0" zoomScale="85" zoomScaleNormal="85" workbookViewId="0">
      <pane ySplit="3" topLeftCell="A4" activePane="bottomLeft" state="frozen"/>
      <selection activeCell="BU100" sqref="BU100"/>
      <selection pane="bottomLeft"/>
    </sheetView>
  </sheetViews>
  <sheetFormatPr defaultColWidth="1.5" defaultRowHeight="13.5"/>
  <cols>
    <col min="1" max="1" width="2.625" style="662" customWidth="1"/>
    <col min="2" max="3" width="2.625" style="741" customWidth="1"/>
    <col min="4" max="6" width="6.875" style="741" customWidth="1"/>
    <col min="7" max="7" width="6.75" style="741" customWidth="1"/>
    <col min="8" max="9" width="7.5" style="741" customWidth="1"/>
    <col min="10" max="10" width="2.5" style="741" customWidth="1"/>
    <col min="11" max="16" width="7.5" style="741" customWidth="1"/>
    <col min="17" max="18" width="2.625" style="741" customWidth="1"/>
    <col min="19" max="19" width="1.5" style="741" customWidth="1"/>
    <col min="20" max="255" width="1.5" style="778" hidden="1" customWidth="1"/>
    <col min="256" max="259" width="1.5" style="946" hidden="1" customWidth="1"/>
    <col min="260" max="260" width="0" style="946" hidden="1" customWidth="1"/>
    <col min="261" max="16384" width="1.5" style="946"/>
  </cols>
  <sheetData>
    <row r="1" spans="1:256" s="662" customFormat="1" ht="14.25" customHeight="1">
      <c r="A1" s="657"/>
      <c r="B1" s="657"/>
      <c r="C1" s="657"/>
      <c r="D1" s="657"/>
      <c r="E1" s="657"/>
      <c r="F1" s="657"/>
      <c r="G1" s="657"/>
      <c r="H1" s="657"/>
      <c r="I1" s="657"/>
      <c r="J1" s="657"/>
      <c r="K1" s="657"/>
      <c r="L1" s="657"/>
      <c r="M1" s="657"/>
      <c r="N1" s="657"/>
      <c r="O1" s="657"/>
      <c r="P1" s="657"/>
      <c r="Q1" s="657"/>
      <c r="R1" s="657"/>
      <c r="S1" s="657"/>
      <c r="T1" s="661"/>
      <c r="U1" s="661"/>
      <c r="V1" s="661"/>
      <c r="W1" s="661"/>
      <c r="X1" s="661"/>
      <c r="Y1" s="661"/>
      <c r="Z1" s="661"/>
      <c r="AA1" s="661"/>
      <c r="AB1" s="661"/>
      <c r="AC1" s="661"/>
      <c r="AD1" s="661"/>
      <c r="AE1" s="661"/>
      <c r="AF1" s="661"/>
      <c r="AG1" s="661"/>
      <c r="AH1" s="661"/>
      <c r="AI1" s="661"/>
      <c r="AJ1" s="661"/>
      <c r="AK1" s="661"/>
      <c r="AL1" s="661"/>
      <c r="AM1" s="661"/>
      <c r="AN1" s="661"/>
      <c r="AO1" s="661"/>
      <c r="AP1" s="661"/>
      <c r="AQ1" s="661"/>
      <c r="AR1" s="661"/>
      <c r="AS1" s="661"/>
      <c r="AT1" s="661"/>
      <c r="AU1" s="661"/>
      <c r="AV1" s="661"/>
      <c r="AW1" s="661"/>
      <c r="AX1" s="661"/>
      <c r="AY1" s="661"/>
      <c r="AZ1" s="661"/>
      <c r="BA1" s="661"/>
      <c r="BB1" s="661"/>
      <c r="BC1" s="661"/>
      <c r="BD1" s="661"/>
      <c r="BE1" s="661"/>
      <c r="BF1" s="661"/>
      <c r="BG1" s="661"/>
      <c r="BH1" s="661"/>
      <c r="BI1" s="661"/>
      <c r="BJ1" s="661"/>
      <c r="BK1" s="661"/>
      <c r="BL1" s="661"/>
      <c r="BM1" s="661"/>
      <c r="BN1" s="661"/>
      <c r="BO1" s="661"/>
      <c r="BP1" s="661"/>
      <c r="BQ1" s="661"/>
      <c r="BR1" s="661"/>
      <c r="BS1" s="661"/>
      <c r="BT1" s="661"/>
      <c r="BU1" s="661"/>
      <c r="BV1" s="661"/>
      <c r="BW1" s="661"/>
      <c r="BX1" s="661"/>
      <c r="BY1" s="661"/>
      <c r="BZ1" s="661"/>
      <c r="CA1" s="661"/>
      <c r="CB1" s="661"/>
      <c r="CC1" s="661"/>
      <c r="CD1" s="661"/>
      <c r="CE1" s="661"/>
      <c r="CF1" s="661"/>
      <c r="CG1" s="661"/>
      <c r="CH1" s="661"/>
      <c r="CI1" s="661"/>
      <c r="CJ1" s="661"/>
      <c r="CK1" s="661"/>
      <c r="CL1" s="661"/>
      <c r="CM1" s="661"/>
      <c r="CN1" s="661"/>
      <c r="CO1" s="661"/>
      <c r="CP1" s="661"/>
      <c r="CQ1" s="661"/>
      <c r="CR1" s="661"/>
      <c r="CS1" s="661"/>
      <c r="CT1" s="661"/>
      <c r="CU1" s="661"/>
      <c r="CV1" s="661"/>
      <c r="CW1" s="661"/>
      <c r="CX1" s="661"/>
      <c r="CY1" s="661"/>
      <c r="CZ1" s="661"/>
      <c r="DA1" s="661"/>
      <c r="DB1" s="661"/>
      <c r="DC1" s="661"/>
      <c r="DD1" s="661"/>
      <c r="DE1" s="661"/>
      <c r="DF1" s="661"/>
      <c r="DG1" s="661"/>
      <c r="DH1" s="661"/>
      <c r="DI1" s="661"/>
      <c r="DJ1" s="661"/>
      <c r="DK1" s="661"/>
      <c r="DL1" s="661"/>
      <c r="DM1" s="661"/>
      <c r="DN1" s="661"/>
      <c r="DO1" s="661"/>
      <c r="DP1" s="661"/>
      <c r="DQ1" s="661"/>
      <c r="DR1" s="661"/>
      <c r="DS1" s="661"/>
      <c r="DT1" s="661"/>
      <c r="DU1" s="661"/>
      <c r="DV1" s="661"/>
      <c r="DW1" s="661"/>
      <c r="DX1" s="661"/>
      <c r="DY1" s="661"/>
      <c r="DZ1" s="661"/>
      <c r="EA1" s="661"/>
      <c r="EB1" s="661"/>
      <c r="EC1" s="661"/>
      <c r="ED1" s="661"/>
      <c r="EE1" s="661"/>
      <c r="EF1" s="661"/>
      <c r="EG1" s="661"/>
      <c r="EH1" s="661"/>
      <c r="EI1" s="661"/>
      <c r="EJ1" s="661"/>
      <c r="EK1" s="661"/>
      <c r="EL1" s="661"/>
      <c r="EM1" s="661"/>
      <c r="EN1" s="661"/>
      <c r="EO1" s="661"/>
      <c r="EP1" s="661"/>
      <c r="EQ1" s="661"/>
      <c r="ER1" s="661"/>
      <c r="ES1" s="661"/>
      <c r="ET1" s="661"/>
      <c r="EU1" s="661"/>
      <c r="EV1" s="661"/>
      <c r="EW1" s="661"/>
      <c r="EX1" s="661"/>
      <c r="EY1" s="661"/>
      <c r="EZ1" s="661"/>
      <c r="FA1" s="661"/>
      <c r="FB1" s="661"/>
      <c r="FC1" s="661"/>
      <c r="FD1" s="661"/>
      <c r="FE1" s="661"/>
      <c r="FF1" s="661"/>
      <c r="FG1" s="661"/>
      <c r="FH1" s="661"/>
      <c r="FI1" s="661"/>
      <c r="FJ1" s="661"/>
      <c r="FK1" s="661"/>
      <c r="FL1" s="661"/>
      <c r="FM1" s="661"/>
      <c r="FN1" s="661"/>
      <c r="FO1" s="661"/>
      <c r="FP1" s="661"/>
      <c r="FQ1" s="661"/>
      <c r="FR1" s="661"/>
      <c r="FS1" s="661"/>
      <c r="FT1" s="661"/>
      <c r="FU1" s="661"/>
      <c r="FV1" s="661"/>
      <c r="FW1" s="661"/>
      <c r="FX1" s="661"/>
      <c r="FY1" s="661"/>
      <c r="FZ1" s="661"/>
      <c r="GA1" s="661"/>
      <c r="GB1" s="661"/>
      <c r="GC1" s="661"/>
      <c r="GD1" s="661"/>
      <c r="GE1" s="661"/>
      <c r="GF1" s="661"/>
      <c r="GG1" s="661"/>
      <c r="GH1" s="661"/>
      <c r="GI1" s="661"/>
      <c r="GJ1" s="661"/>
      <c r="GK1" s="661"/>
      <c r="GL1" s="661"/>
      <c r="GM1" s="661"/>
      <c r="GN1" s="661"/>
      <c r="GO1" s="661"/>
      <c r="GP1" s="661"/>
      <c r="GQ1" s="661"/>
      <c r="GR1" s="661"/>
      <c r="GS1" s="661"/>
      <c r="GT1" s="661"/>
      <c r="GU1" s="661"/>
      <c r="GV1" s="661"/>
      <c r="GW1" s="661"/>
      <c r="GX1" s="661"/>
      <c r="GY1" s="661"/>
      <c r="GZ1" s="661"/>
      <c r="HA1" s="661"/>
      <c r="HB1" s="661"/>
      <c r="HC1" s="661"/>
      <c r="HD1" s="661"/>
      <c r="HE1" s="661"/>
      <c r="HF1" s="661"/>
      <c r="HG1" s="661"/>
      <c r="HH1" s="661"/>
      <c r="HI1" s="661"/>
      <c r="HJ1" s="661"/>
      <c r="HK1" s="661"/>
      <c r="HL1" s="661"/>
      <c r="HM1" s="661"/>
      <c r="HN1" s="661"/>
      <c r="HO1" s="661"/>
      <c r="HP1" s="661"/>
      <c r="HQ1" s="661"/>
      <c r="HR1" s="661"/>
      <c r="HS1" s="661"/>
      <c r="HT1" s="661"/>
      <c r="HU1" s="661"/>
      <c r="HV1" s="661"/>
      <c r="HW1" s="661"/>
      <c r="HX1" s="661"/>
      <c r="HY1" s="661"/>
      <c r="HZ1" s="661"/>
      <c r="IA1" s="661"/>
      <c r="IB1" s="661"/>
      <c r="IC1" s="661"/>
      <c r="ID1" s="661"/>
      <c r="IE1" s="661"/>
      <c r="IF1" s="661"/>
      <c r="IG1" s="661"/>
      <c r="IH1" s="661"/>
      <c r="II1" s="661"/>
      <c r="IJ1" s="661"/>
      <c r="IK1" s="661"/>
      <c r="IL1" s="661"/>
      <c r="IM1" s="661"/>
      <c r="IN1" s="661"/>
      <c r="IO1" s="661"/>
      <c r="IP1" s="661"/>
      <c r="IQ1" s="661"/>
      <c r="IR1" s="661"/>
      <c r="IS1" s="661"/>
      <c r="IT1" s="661"/>
      <c r="IU1" s="661"/>
      <c r="IV1" s="940"/>
    </row>
    <row r="2" spans="1:256" s="662" customFormat="1" ht="14.25" customHeight="1">
      <c r="A2" s="657"/>
      <c r="B2" s="657"/>
      <c r="C2" s="657"/>
      <c r="D2" s="657"/>
      <c r="E2" s="657"/>
      <c r="F2" s="657"/>
      <c r="G2" s="657"/>
      <c r="H2" s="657"/>
      <c r="I2" s="657"/>
      <c r="J2" s="657"/>
      <c r="K2" s="657"/>
      <c r="L2" s="657"/>
      <c r="M2" s="657"/>
      <c r="N2" s="657"/>
      <c r="O2" s="657"/>
      <c r="P2" s="657"/>
      <c r="Q2" s="657"/>
      <c r="R2" s="657"/>
      <c r="S2" s="657"/>
      <c r="T2" s="661"/>
      <c r="U2" s="661"/>
      <c r="V2" s="661"/>
      <c r="W2" s="661"/>
      <c r="X2" s="661"/>
      <c r="Y2" s="661"/>
      <c r="Z2" s="661"/>
      <c r="AA2" s="661"/>
      <c r="AB2" s="661"/>
      <c r="AC2" s="661"/>
      <c r="AD2" s="661"/>
      <c r="AE2" s="661"/>
      <c r="AF2" s="661"/>
      <c r="AG2" s="661"/>
      <c r="AH2" s="661"/>
      <c r="AI2" s="661"/>
      <c r="AJ2" s="661"/>
      <c r="AK2" s="661"/>
      <c r="AL2" s="661"/>
      <c r="AM2" s="661"/>
      <c r="AN2" s="661"/>
      <c r="AO2" s="661"/>
      <c r="AP2" s="661"/>
      <c r="AQ2" s="661"/>
      <c r="AR2" s="661"/>
      <c r="AS2" s="661"/>
      <c r="AT2" s="661"/>
      <c r="AU2" s="661"/>
      <c r="AV2" s="661"/>
      <c r="AW2" s="661"/>
      <c r="AX2" s="661"/>
      <c r="AY2" s="661"/>
      <c r="AZ2" s="661"/>
      <c r="BA2" s="661"/>
      <c r="BB2" s="661"/>
      <c r="BC2" s="661"/>
      <c r="BD2" s="661"/>
      <c r="BE2" s="661"/>
      <c r="BF2" s="661"/>
      <c r="BG2" s="661"/>
      <c r="BH2" s="661"/>
      <c r="BI2" s="661"/>
      <c r="BJ2" s="661"/>
      <c r="BK2" s="661"/>
      <c r="BL2" s="661"/>
      <c r="BM2" s="661"/>
      <c r="BN2" s="661"/>
      <c r="BO2" s="661"/>
      <c r="BP2" s="661"/>
      <c r="BQ2" s="661"/>
      <c r="BR2" s="661"/>
      <c r="BS2" s="661"/>
      <c r="BT2" s="661"/>
      <c r="BU2" s="661"/>
      <c r="BV2" s="661"/>
      <c r="BW2" s="661"/>
      <c r="BX2" s="661"/>
      <c r="BY2" s="661"/>
      <c r="BZ2" s="661"/>
      <c r="CA2" s="661"/>
      <c r="CB2" s="661"/>
      <c r="CC2" s="661"/>
      <c r="CD2" s="661"/>
      <c r="CE2" s="661"/>
      <c r="CF2" s="661"/>
      <c r="CG2" s="661"/>
      <c r="CH2" s="661"/>
      <c r="CI2" s="661"/>
      <c r="CJ2" s="661"/>
      <c r="CK2" s="661"/>
      <c r="CL2" s="661"/>
      <c r="CM2" s="661"/>
      <c r="CN2" s="661"/>
      <c r="CO2" s="661"/>
      <c r="CP2" s="661"/>
      <c r="CQ2" s="661"/>
      <c r="CR2" s="661"/>
      <c r="CS2" s="661"/>
      <c r="CT2" s="661"/>
      <c r="CU2" s="661"/>
      <c r="CV2" s="661"/>
      <c r="CW2" s="661"/>
      <c r="CX2" s="661"/>
      <c r="CY2" s="661"/>
      <c r="CZ2" s="661"/>
      <c r="DA2" s="661"/>
      <c r="DB2" s="661"/>
      <c r="DC2" s="661"/>
      <c r="DD2" s="661"/>
      <c r="DE2" s="661"/>
      <c r="DF2" s="661"/>
      <c r="DG2" s="661"/>
      <c r="DH2" s="661"/>
      <c r="DI2" s="661"/>
      <c r="DJ2" s="661"/>
      <c r="DK2" s="661"/>
      <c r="DL2" s="661"/>
      <c r="DM2" s="661"/>
      <c r="DN2" s="661"/>
      <c r="DO2" s="661"/>
      <c r="DP2" s="661"/>
      <c r="DQ2" s="661"/>
      <c r="DR2" s="661"/>
      <c r="DS2" s="661"/>
      <c r="DT2" s="661"/>
      <c r="DU2" s="661"/>
      <c r="DV2" s="661"/>
      <c r="DW2" s="661"/>
      <c r="DX2" s="661"/>
      <c r="DY2" s="661"/>
      <c r="DZ2" s="661"/>
      <c r="EA2" s="661"/>
      <c r="EB2" s="661"/>
      <c r="EC2" s="661"/>
      <c r="ED2" s="661"/>
      <c r="EE2" s="661"/>
      <c r="EF2" s="661"/>
      <c r="EG2" s="661"/>
      <c r="EH2" s="661"/>
      <c r="EI2" s="661"/>
      <c r="EJ2" s="661"/>
      <c r="EK2" s="661"/>
      <c r="EL2" s="661"/>
      <c r="EM2" s="661"/>
      <c r="EN2" s="661"/>
      <c r="EO2" s="661"/>
      <c r="EP2" s="661"/>
      <c r="EQ2" s="661"/>
      <c r="ER2" s="661"/>
      <c r="ES2" s="661"/>
      <c r="ET2" s="661"/>
      <c r="EU2" s="661"/>
      <c r="EV2" s="661"/>
      <c r="EW2" s="661"/>
      <c r="EX2" s="661"/>
      <c r="EY2" s="661"/>
      <c r="EZ2" s="661"/>
      <c r="FA2" s="661"/>
      <c r="FB2" s="661"/>
      <c r="FC2" s="661"/>
      <c r="FD2" s="661"/>
      <c r="FE2" s="661"/>
      <c r="FF2" s="661"/>
      <c r="FG2" s="661"/>
      <c r="FH2" s="661"/>
      <c r="FI2" s="661"/>
      <c r="FJ2" s="661"/>
      <c r="FK2" s="661"/>
      <c r="FL2" s="661"/>
      <c r="FM2" s="661"/>
      <c r="FN2" s="661"/>
      <c r="FO2" s="661"/>
      <c r="FP2" s="661"/>
      <c r="FQ2" s="661"/>
      <c r="FR2" s="661"/>
      <c r="FS2" s="661"/>
      <c r="FT2" s="661"/>
      <c r="FU2" s="661"/>
      <c r="FV2" s="661"/>
      <c r="FW2" s="661"/>
      <c r="FX2" s="661"/>
      <c r="FY2" s="661"/>
      <c r="FZ2" s="661"/>
      <c r="GA2" s="661"/>
      <c r="GB2" s="661"/>
      <c r="GC2" s="661"/>
      <c r="GD2" s="661"/>
      <c r="GE2" s="661"/>
      <c r="GF2" s="661"/>
      <c r="GG2" s="661"/>
      <c r="GH2" s="661"/>
      <c r="GI2" s="661"/>
      <c r="GJ2" s="661"/>
      <c r="GK2" s="661"/>
      <c r="GL2" s="661"/>
      <c r="GM2" s="661"/>
      <c r="GN2" s="661"/>
      <c r="GO2" s="661"/>
      <c r="GP2" s="661"/>
      <c r="GQ2" s="661"/>
      <c r="GR2" s="661"/>
      <c r="GS2" s="661"/>
      <c r="GT2" s="661"/>
      <c r="GU2" s="661"/>
      <c r="GV2" s="661"/>
      <c r="GW2" s="661"/>
      <c r="GX2" s="661"/>
      <c r="GY2" s="661"/>
      <c r="GZ2" s="661"/>
      <c r="HA2" s="661"/>
      <c r="HB2" s="661"/>
      <c r="HC2" s="661"/>
      <c r="HD2" s="661"/>
      <c r="HE2" s="661"/>
      <c r="HF2" s="661"/>
      <c r="HG2" s="661"/>
      <c r="HH2" s="661"/>
      <c r="HI2" s="661"/>
      <c r="HJ2" s="661"/>
      <c r="HK2" s="661"/>
      <c r="HL2" s="661"/>
      <c r="HM2" s="661"/>
      <c r="HN2" s="661"/>
      <c r="HO2" s="661"/>
      <c r="HP2" s="661"/>
      <c r="HQ2" s="661"/>
      <c r="HR2" s="661"/>
      <c r="HS2" s="661"/>
      <c r="HT2" s="661"/>
      <c r="HU2" s="661"/>
      <c r="HV2" s="661"/>
      <c r="HW2" s="661"/>
      <c r="HX2" s="661"/>
      <c r="HY2" s="661"/>
      <c r="HZ2" s="661"/>
      <c r="IA2" s="661"/>
      <c r="IB2" s="661"/>
      <c r="IC2" s="661"/>
      <c r="ID2" s="661"/>
      <c r="IE2" s="661"/>
      <c r="IF2" s="661"/>
      <c r="IG2" s="661"/>
      <c r="IH2" s="661"/>
      <c r="II2" s="661"/>
      <c r="IJ2" s="661"/>
      <c r="IK2" s="661"/>
      <c r="IL2" s="661"/>
      <c r="IM2" s="661"/>
      <c r="IN2" s="661"/>
      <c r="IO2" s="661"/>
      <c r="IP2" s="661"/>
      <c r="IQ2" s="661"/>
      <c r="IR2" s="661"/>
      <c r="IS2" s="661"/>
      <c r="IT2" s="661"/>
      <c r="IU2" s="661"/>
      <c r="IV2" s="940"/>
    </row>
    <row r="3" spans="1:256" s="662" customFormat="1" ht="14.25" customHeight="1">
      <c r="A3" s="657"/>
      <c r="B3" s="657"/>
      <c r="C3" s="657"/>
      <c r="D3" s="657"/>
      <c r="E3" s="657"/>
      <c r="F3" s="657"/>
      <c r="G3" s="657"/>
      <c r="H3" s="657"/>
      <c r="I3" s="657"/>
      <c r="J3" s="657"/>
      <c r="K3" s="657"/>
      <c r="L3" s="657"/>
      <c r="M3" s="657"/>
      <c r="N3" s="657"/>
      <c r="O3" s="657"/>
      <c r="P3" s="1477">
        <f>★マスタシート!$CV$29</f>
        <v>2.48</v>
      </c>
      <c r="Q3" s="1477"/>
      <c r="R3" s="1477"/>
      <c r="S3" s="657"/>
      <c r="T3" s="661"/>
      <c r="U3" s="661"/>
      <c r="V3" s="661"/>
      <c r="W3" s="661"/>
      <c r="X3" s="661"/>
      <c r="Y3" s="661"/>
      <c r="Z3" s="661"/>
      <c r="AA3" s="661"/>
      <c r="AB3" s="661"/>
      <c r="AC3" s="661"/>
      <c r="AD3" s="661"/>
      <c r="AE3" s="661"/>
      <c r="AF3" s="661"/>
      <c r="AG3" s="661"/>
      <c r="AH3" s="661"/>
      <c r="AI3" s="661"/>
      <c r="AJ3" s="661"/>
      <c r="AK3" s="661"/>
      <c r="AL3" s="661"/>
      <c r="AM3" s="661"/>
      <c r="AN3" s="661"/>
      <c r="AO3" s="661"/>
      <c r="AP3" s="661"/>
      <c r="AQ3" s="661"/>
      <c r="AR3" s="661"/>
      <c r="AS3" s="661"/>
      <c r="AT3" s="661"/>
      <c r="AU3" s="661"/>
      <c r="AV3" s="661"/>
      <c r="AW3" s="661"/>
      <c r="AX3" s="661"/>
      <c r="AY3" s="661"/>
      <c r="AZ3" s="661"/>
      <c r="BA3" s="661"/>
      <c r="BB3" s="661"/>
      <c r="BC3" s="661"/>
      <c r="BD3" s="661"/>
      <c r="BE3" s="661"/>
      <c r="BF3" s="661"/>
      <c r="BG3" s="661"/>
      <c r="BH3" s="661"/>
      <c r="BI3" s="661"/>
      <c r="BJ3" s="661"/>
      <c r="BK3" s="661"/>
      <c r="BL3" s="661"/>
      <c r="BM3" s="661"/>
      <c r="BN3" s="661"/>
      <c r="BO3" s="661"/>
      <c r="BP3" s="661"/>
      <c r="BQ3" s="661"/>
      <c r="BR3" s="661"/>
      <c r="BS3" s="661"/>
      <c r="BT3" s="661"/>
      <c r="BU3" s="661"/>
      <c r="BV3" s="661"/>
      <c r="BW3" s="661"/>
      <c r="BX3" s="661"/>
      <c r="BY3" s="661"/>
      <c r="BZ3" s="661"/>
      <c r="CA3" s="661"/>
      <c r="CB3" s="661"/>
      <c r="CC3" s="661"/>
      <c r="CD3" s="661"/>
      <c r="CE3" s="661"/>
      <c r="CF3" s="661"/>
      <c r="CG3" s="661"/>
      <c r="CH3" s="661"/>
      <c r="CI3" s="661"/>
      <c r="CJ3" s="661"/>
      <c r="CK3" s="661"/>
      <c r="CL3" s="661"/>
      <c r="CM3" s="661"/>
      <c r="CN3" s="661"/>
      <c r="CO3" s="661"/>
      <c r="CP3" s="661"/>
      <c r="CQ3" s="661"/>
      <c r="CR3" s="661"/>
      <c r="CS3" s="661"/>
      <c r="CT3" s="661"/>
      <c r="CU3" s="661"/>
      <c r="CV3" s="661"/>
      <c r="CW3" s="661"/>
      <c r="CX3" s="661"/>
      <c r="CY3" s="661"/>
      <c r="CZ3" s="661"/>
      <c r="DA3" s="661"/>
      <c r="DB3" s="661"/>
      <c r="DC3" s="661"/>
      <c r="DD3" s="661"/>
      <c r="DE3" s="661"/>
      <c r="DF3" s="661"/>
      <c r="DG3" s="661"/>
      <c r="DH3" s="661"/>
      <c r="DI3" s="661"/>
      <c r="DJ3" s="661"/>
      <c r="DK3" s="661"/>
      <c r="DL3" s="661"/>
      <c r="DM3" s="661"/>
      <c r="DN3" s="661"/>
      <c r="DO3" s="661"/>
      <c r="DP3" s="661"/>
      <c r="DQ3" s="661"/>
      <c r="DR3" s="661"/>
      <c r="DS3" s="661"/>
      <c r="DT3" s="661"/>
      <c r="DU3" s="661"/>
      <c r="DV3" s="661"/>
      <c r="DW3" s="661"/>
      <c r="DX3" s="661"/>
      <c r="DY3" s="661"/>
      <c r="DZ3" s="661"/>
      <c r="EA3" s="661"/>
      <c r="EB3" s="661"/>
      <c r="EC3" s="661"/>
      <c r="ED3" s="661"/>
      <c r="EE3" s="661"/>
      <c r="EF3" s="661"/>
      <c r="EG3" s="661"/>
      <c r="EH3" s="661"/>
      <c r="EI3" s="661"/>
      <c r="EJ3" s="661"/>
      <c r="EK3" s="661"/>
      <c r="EL3" s="661"/>
      <c r="EM3" s="661"/>
      <c r="EN3" s="661"/>
      <c r="EO3" s="661"/>
      <c r="EP3" s="661"/>
      <c r="EQ3" s="661"/>
      <c r="ER3" s="661"/>
      <c r="ES3" s="661"/>
      <c r="ET3" s="661"/>
      <c r="EU3" s="661"/>
      <c r="EV3" s="661"/>
      <c r="EW3" s="661"/>
      <c r="EX3" s="661"/>
      <c r="EY3" s="661"/>
      <c r="EZ3" s="661"/>
      <c r="FA3" s="661"/>
      <c r="FB3" s="661"/>
      <c r="FC3" s="661"/>
      <c r="FD3" s="661"/>
      <c r="FE3" s="661"/>
      <c r="FF3" s="661"/>
      <c r="FG3" s="661"/>
      <c r="FH3" s="661"/>
      <c r="FI3" s="661"/>
      <c r="FJ3" s="661"/>
      <c r="FK3" s="661"/>
      <c r="FL3" s="661"/>
      <c r="FM3" s="661"/>
      <c r="FN3" s="661"/>
      <c r="FO3" s="661"/>
      <c r="FP3" s="661"/>
      <c r="FQ3" s="661"/>
      <c r="FR3" s="661"/>
      <c r="FS3" s="661"/>
      <c r="FT3" s="661"/>
      <c r="FU3" s="661"/>
      <c r="FV3" s="661"/>
      <c r="FW3" s="661"/>
      <c r="FX3" s="661"/>
      <c r="FY3" s="661"/>
      <c r="FZ3" s="661"/>
      <c r="GA3" s="661"/>
      <c r="GB3" s="661"/>
      <c r="GC3" s="661"/>
      <c r="GD3" s="661"/>
      <c r="GE3" s="661"/>
      <c r="GF3" s="661"/>
      <c r="GG3" s="661"/>
      <c r="GH3" s="661"/>
      <c r="GI3" s="661"/>
      <c r="GJ3" s="661"/>
      <c r="GK3" s="661"/>
      <c r="GL3" s="661"/>
      <c r="GM3" s="661"/>
      <c r="GN3" s="661"/>
      <c r="GO3" s="661"/>
      <c r="GP3" s="661"/>
      <c r="GQ3" s="661"/>
      <c r="GR3" s="661"/>
      <c r="GS3" s="661"/>
      <c r="GT3" s="661"/>
      <c r="GU3" s="661"/>
      <c r="GV3" s="661"/>
      <c r="GW3" s="661"/>
      <c r="GX3" s="661"/>
      <c r="GY3" s="661"/>
      <c r="GZ3" s="661"/>
      <c r="HA3" s="661"/>
      <c r="HB3" s="661"/>
      <c r="HC3" s="661"/>
      <c r="HD3" s="661"/>
      <c r="HE3" s="661"/>
      <c r="HF3" s="661"/>
      <c r="HG3" s="661"/>
      <c r="HH3" s="661"/>
      <c r="HI3" s="661"/>
      <c r="HJ3" s="661"/>
      <c r="HK3" s="661"/>
      <c r="HL3" s="661"/>
      <c r="HM3" s="661"/>
      <c r="HN3" s="661"/>
      <c r="HO3" s="661"/>
      <c r="HP3" s="661"/>
      <c r="HQ3" s="661"/>
      <c r="HR3" s="661"/>
      <c r="HS3" s="661"/>
      <c r="HT3" s="661"/>
      <c r="HU3" s="661"/>
      <c r="HV3" s="661"/>
      <c r="HW3" s="661"/>
      <c r="HX3" s="661"/>
      <c r="HY3" s="661"/>
      <c r="HZ3" s="661"/>
      <c r="IA3" s="661"/>
      <c r="IB3" s="661"/>
      <c r="IC3" s="661"/>
      <c r="ID3" s="661"/>
      <c r="IE3" s="661"/>
      <c r="IF3" s="661"/>
      <c r="IG3" s="661"/>
      <c r="IH3" s="661"/>
      <c r="II3" s="661"/>
      <c r="IJ3" s="661"/>
      <c r="IK3" s="661"/>
      <c r="IL3" s="661"/>
      <c r="IM3" s="661"/>
      <c r="IN3" s="661"/>
      <c r="IO3" s="661"/>
      <c r="IP3" s="661"/>
      <c r="IQ3" s="661"/>
      <c r="IR3" s="661"/>
      <c r="IS3" s="661"/>
      <c r="IT3" s="661"/>
      <c r="IU3" s="661"/>
      <c r="IV3" s="940"/>
    </row>
    <row r="4" spans="1:256" s="662" customFormat="1" ht="45" customHeight="1">
      <c r="A4" s="657"/>
      <c r="B4" s="738" t="s">
        <v>226</v>
      </c>
      <c r="C4" s="739"/>
      <c r="D4" s="738"/>
      <c r="E4" s="738"/>
      <c r="F4" s="738"/>
      <c r="G4" s="738"/>
      <c r="H4" s="738"/>
      <c r="I4" s="738"/>
      <c r="J4" s="738"/>
      <c r="K4" s="738"/>
      <c r="L4" s="739"/>
      <c r="M4" s="1905" t="s">
        <v>881</v>
      </c>
      <c r="N4" s="1906"/>
      <c r="O4" s="1906"/>
      <c r="P4" s="740"/>
      <c r="Q4" s="740"/>
      <c r="R4" s="740"/>
      <c r="S4" s="657"/>
      <c r="T4" s="661"/>
      <c r="U4" s="661"/>
      <c r="V4" s="661"/>
      <c r="W4" s="661"/>
      <c r="X4" s="661"/>
      <c r="Y4" s="661"/>
      <c r="Z4" s="661"/>
      <c r="AA4" s="661"/>
      <c r="AB4" s="661"/>
      <c r="AC4" s="661"/>
      <c r="AD4" s="661"/>
      <c r="AE4" s="661"/>
      <c r="AF4" s="661"/>
      <c r="AG4" s="661"/>
      <c r="AH4" s="661"/>
      <c r="AI4" s="661"/>
      <c r="AJ4" s="661"/>
      <c r="AK4" s="661"/>
      <c r="AL4" s="661"/>
      <c r="AM4" s="661"/>
      <c r="AN4" s="661"/>
      <c r="AO4" s="661"/>
      <c r="AP4" s="661"/>
      <c r="AQ4" s="661"/>
      <c r="AR4" s="661"/>
      <c r="AS4" s="661"/>
      <c r="AT4" s="661"/>
      <c r="AU4" s="661"/>
      <c r="AV4" s="661"/>
      <c r="AW4" s="661"/>
      <c r="AX4" s="661"/>
      <c r="AY4" s="661"/>
      <c r="AZ4" s="661"/>
      <c r="BA4" s="661"/>
      <c r="BB4" s="661"/>
      <c r="BC4" s="661"/>
      <c r="BD4" s="661"/>
      <c r="BE4" s="661"/>
      <c r="BF4" s="661"/>
      <c r="BG4" s="661"/>
      <c r="BH4" s="661"/>
      <c r="BI4" s="661"/>
      <c r="BJ4" s="661"/>
      <c r="BK4" s="661"/>
      <c r="BL4" s="661"/>
      <c r="BM4" s="661"/>
      <c r="BN4" s="661"/>
      <c r="BO4" s="661"/>
      <c r="BP4" s="661"/>
      <c r="BQ4" s="661"/>
      <c r="BR4" s="661"/>
      <c r="BS4" s="661"/>
      <c r="BT4" s="661"/>
      <c r="BU4" s="661"/>
      <c r="BV4" s="661"/>
      <c r="BW4" s="661"/>
      <c r="BX4" s="661"/>
      <c r="BY4" s="661"/>
      <c r="BZ4" s="661"/>
      <c r="CA4" s="661"/>
      <c r="CB4" s="661"/>
      <c r="CC4" s="661"/>
      <c r="CD4" s="661"/>
      <c r="CE4" s="661"/>
      <c r="CF4" s="661"/>
      <c r="CG4" s="661"/>
      <c r="CH4" s="661"/>
      <c r="CI4" s="661"/>
      <c r="CJ4" s="661"/>
      <c r="CK4" s="661"/>
      <c r="CL4" s="661"/>
      <c r="CM4" s="661"/>
      <c r="CN4" s="661"/>
      <c r="CO4" s="661"/>
      <c r="CP4" s="661"/>
      <c r="CQ4" s="661"/>
      <c r="CR4" s="661"/>
      <c r="CS4" s="661"/>
      <c r="CT4" s="661"/>
      <c r="CU4" s="661"/>
      <c r="CV4" s="661"/>
      <c r="CW4" s="661"/>
      <c r="CX4" s="661"/>
      <c r="CY4" s="661"/>
      <c r="CZ4" s="661"/>
      <c r="DA4" s="661"/>
      <c r="DB4" s="661"/>
      <c r="DC4" s="661"/>
      <c r="DD4" s="661"/>
      <c r="DE4" s="661"/>
      <c r="DF4" s="661"/>
      <c r="DG4" s="661"/>
      <c r="DH4" s="661"/>
      <c r="DI4" s="661"/>
      <c r="DJ4" s="661"/>
      <c r="DK4" s="661"/>
      <c r="DL4" s="661"/>
      <c r="DM4" s="661"/>
      <c r="DN4" s="661"/>
      <c r="DO4" s="661"/>
      <c r="DP4" s="661"/>
      <c r="DQ4" s="661"/>
      <c r="DR4" s="661"/>
      <c r="DS4" s="661"/>
      <c r="DT4" s="661"/>
      <c r="DU4" s="661"/>
      <c r="DV4" s="661"/>
      <c r="DW4" s="661"/>
      <c r="DX4" s="661"/>
      <c r="DY4" s="661"/>
      <c r="DZ4" s="661"/>
      <c r="EA4" s="661"/>
      <c r="EB4" s="661"/>
      <c r="EC4" s="661"/>
      <c r="ED4" s="661"/>
      <c r="EE4" s="661"/>
      <c r="EF4" s="661"/>
      <c r="EG4" s="661"/>
      <c r="EH4" s="661"/>
      <c r="EI4" s="661"/>
      <c r="EJ4" s="661"/>
      <c r="EK4" s="661"/>
      <c r="EL4" s="661"/>
      <c r="EM4" s="661"/>
      <c r="EN4" s="661"/>
      <c r="EO4" s="661"/>
      <c r="EP4" s="661"/>
      <c r="EQ4" s="661"/>
      <c r="ER4" s="661"/>
      <c r="ES4" s="661"/>
      <c r="ET4" s="661"/>
      <c r="EU4" s="661"/>
      <c r="EV4" s="661"/>
      <c r="EW4" s="661"/>
      <c r="EX4" s="661"/>
      <c r="EY4" s="661"/>
      <c r="EZ4" s="661"/>
      <c r="FA4" s="661"/>
      <c r="FB4" s="661"/>
      <c r="FC4" s="661"/>
      <c r="FD4" s="661"/>
      <c r="FE4" s="661"/>
      <c r="FF4" s="661"/>
      <c r="FG4" s="661"/>
      <c r="FH4" s="661"/>
      <c r="FI4" s="661"/>
      <c r="FJ4" s="661"/>
      <c r="FK4" s="661"/>
      <c r="FL4" s="661"/>
      <c r="FM4" s="661"/>
      <c r="FN4" s="661"/>
      <c r="FO4" s="661"/>
      <c r="FP4" s="661"/>
      <c r="FQ4" s="661"/>
      <c r="FR4" s="661"/>
      <c r="FS4" s="661"/>
      <c r="FT4" s="661"/>
      <c r="FU4" s="661"/>
      <c r="FV4" s="661"/>
      <c r="FW4" s="661"/>
      <c r="FX4" s="661"/>
      <c r="FY4" s="661"/>
      <c r="FZ4" s="661"/>
      <c r="GA4" s="661"/>
      <c r="GB4" s="661"/>
      <c r="GC4" s="661"/>
      <c r="GD4" s="661"/>
      <c r="GE4" s="661"/>
      <c r="GF4" s="661"/>
      <c r="GG4" s="661"/>
      <c r="GH4" s="661"/>
      <c r="GI4" s="661"/>
      <c r="GJ4" s="661"/>
      <c r="GK4" s="661"/>
      <c r="GL4" s="661"/>
      <c r="GM4" s="661"/>
      <c r="GN4" s="661"/>
      <c r="GO4" s="661"/>
      <c r="GP4" s="661"/>
      <c r="GQ4" s="661"/>
      <c r="GR4" s="661"/>
      <c r="GS4" s="661"/>
      <c r="GT4" s="661"/>
      <c r="GU4" s="661"/>
      <c r="GV4" s="661"/>
      <c r="GW4" s="661"/>
      <c r="GX4" s="661"/>
      <c r="GY4" s="661"/>
      <c r="GZ4" s="661"/>
      <c r="HA4" s="661"/>
      <c r="HB4" s="661"/>
      <c r="HC4" s="661"/>
      <c r="HD4" s="661"/>
      <c r="HE4" s="661"/>
      <c r="HF4" s="661"/>
      <c r="HG4" s="661"/>
      <c r="HH4" s="661"/>
      <c r="HI4" s="661"/>
      <c r="HJ4" s="661"/>
      <c r="HK4" s="661"/>
      <c r="HL4" s="661"/>
      <c r="HM4" s="661"/>
      <c r="HN4" s="661"/>
      <c r="HO4" s="661"/>
      <c r="HP4" s="661"/>
      <c r="HQ4" s="661"/>
      <c r="HR4" s="661"/>
      <c r="HS4" s="661"/>
      <c r="HT4" s="661"/>
      <c r="HU4" s="661"/>
      <c r="HV4" s="661"/>
      <c r="HW4" s="661"/>
      <c r="HX4" s="661"/>
      <c r="HY4" s="661"/>
      <c r="HZ4" s="661"/>
      <c r="IA4" s="661"/>
      <c r="IB4" s="661"/>
      <c r="IC4" s="661"/>
      <c r="ID4" s="661"/>
      <c r="IE4" s="661"/>
      <c r="IF4" s="661"/>
      <c r="IG4" s="661"/>
      <c r="IH4" s="661"/>
      <c r="II4" s="661"/>
      <c r="IJ4" s="661"/>
      <c r="IK4" s="661"/>
      <c r="IL4" s="661"/>
      <c r="IM4" s="661"/>
      <c r="IN4" s="661"/>
      <c r="IO4" s="661"/>
      <c r="IP4" s="661"/>
      <c r="IQ4" s="661"/>
      <c r="IR4" s="661"/>
      <c r="IS4" s="661"/>
      <c r="IT4" s="661"/>
      <c r="IU4" s="661"/>
      <c r="IV4" s="940"/>
    </row>
    <row r="5" spans="1:256" s="662" customFormat="1" ht="12.75" customHeight="1">
      <c r="A5" s="657"/>
      <c r="B5" s="741"/>
      <c r="C5" s="741"/>
      <c r="D5" s="741"/>
      <c r="E5" s="741"/>
      <c r="F5" s="741"/>
      <c r="G5" s="741"/>
      <c r="H5" s="741"/>
      <c r="I5" s="741"/>
      <c r="J5" s="741"/>
      <c r="K5" s="741"/>
      <c r="L5" s="741"/>
      <c r="M5" s="741"/>
      <c r="N5" s="741"/>
      <c r="O5" s="741"/>
      <c r="P5" s="741"/>
      <c r="Q5" s="741"/>
      <c r="R5" s="741"/>
      <c r="S5" s="657"/>
      <c r="IV5" s="940"/>
    </row>
    <row r="6" spans="1:256" s="662" customFormat="1" ht="17.25">
      <c r="A6" s="657"/>
      <c r="B6" s="741"/>
      <c r="C6" s="574" t="str">
        <f>★マスタシート!$H$6&amp;"　御中"</f>
        <v>日本基督教団名古屋中央教会　御中</v>
      </c>
      <c r="E6" s="742"/>
      <c r="F6" s="742"/>
      <c r="G6" s="742"/>
      <c r="H6" s="742"/>
      <c r="I6" s="742"/>
      <c r="J6" s="742"/>
      <c r="K6" s="742"/>
      <c r="L6" s="742"/>
      <c r="M6" s="742"/>
      <c r="N6" s="742"/>
      <c r="O6" s="742"/>
      <c r="P6" s="741"/>
      <c r="Q6" s="741"/>
      <c r="R6" s="741"/>
      <c r="S6" s="657"/>
      <c r="IV6" s="941" t="s">
        <v>366</v>
      </c>
    </row>
    <row r="7" spans="1:256" s="662" customFormat="1" ht="12.75" customHeight="1">
      <c r="A7" s="657"/>
      <c r="B7" s="741"/>
      <c r="C7" s="742"/>
      <c r="D7" s="742"/>
      <c r="E7" s="742"/>
      <c r="F7" s="742"/>
      <c r="G7" s="742"/>
      <c r="H7" s="742"/>
      <c r="I7" s="742"/>
      <c r="J7" s="742"/>
      <c r="K7" s="742"/>
      <c r="L7" s="742"/>
      <c r="M7" s="742"/>
      <c r="N7" s="742"/>
      <c r="O7" s="742"/>
      <c r="P7" s="741"/>
      <c r="Q7" s="741"/>
      <c r="R7" s="741"/>
      <c r="S7" s="657"/>
      <c r="IV7" s="943" t="s">
        <v>705</v>
      </c>
    </row>
    <row r="8" spans="1:256" s="662" customFormat="1" ht="12.75" customHeight="1">
      <c r="A8" s="657"/>
      <c r="B8" s="741"/>
      <c r="C8" s="741"/>
      <c r="D8" s="741"/>
      <c r="E8" s="741"/>
      <c r="F8" s="741"/>
      <c r="G8" s="741"/>
      <c r="H8" s="741"/>
      <c r="I8" s="741"/>
      <c r="J8" s="741"/>
      <c r="K8" s="741"/>
      <c r="L8" s="741"/>
      <c r="M8" s="741"/>
      <c r="N8" s="741"/>
      <c r="O8" s="741"/>
      <c r="P8" s="741"/>
      <c r="Q8" s="741"/>
      <c r="R8" s="741"/>
      <c r="S8" s="657"/>
      <c r="IV8" s="943"/>
    </row>
    <row r="9" spans="1:256" s="745" customFormat="1" ht="18.75" customHeight="1">
      <c r="A9" s="657"/>
      <c r="B9" s="741"/>
      <c r="C9" s="743"/>
      <c r="D9" s="1900" t="s">
        <v>227</v>
      </c>
      <c r="E9" s="1900"/>
      <c r="F9" s="1900"/>
      <c r="G9" s="1900"/>
      <c r="H9" s="1900"/>
      <c r="I9" s="1900"/>
      <c r="J9" s="1900"/>
      <c r="K9" s="1900"/>
      <c r="L9" s="1900"/>
      <c r="M9" s="1900"/>
      <c r="N9" s="1900"/>
      <c r="O9" s="1900"/>
      <c r="P9" s="1900"/>
      <c r="Q9" s="744"/>
      <c r="R9" s="744"/>
      <c r="S9" s="657"/>
      <c r="IV9" s="943"/>
    </row>
    <row r="10" spans="1:256" s="662" customFormat="1" ht="18.75" customHeight="1">
      <c r="A10" s="657"/>
      <c r="B10" s="741"/>
      <c r="C10" s="746"/>
      <c r="D10" s="746"/>
      <c r="E10" s="746"/>
      <c r="F10" s="746"/>
      <c r="G10" s="746"/>
      <c r="H10" s="746"/>
      <c r="I10" s="746"/>
      <c r="J10" s="746"/>
      <c r="K10" s="746"/>
      <c r="L10" s="746"/>
      <c r="M10" s="746"/>
      <c r="N10" s="746"/>
      <c r="O10" s="746"/>
      <c r="P10" s="746"/>
      <c r="Q10" s="746"/>
      <c r="R10" s="746"/>
      <c r="S10" s="657"/>
      <c r="IV10" s="947"/>
    </row>
    <row r="11" spans="1:256" s="662" customFormat="1" ht="15" customHeight="1">
      <c r="A11" s="657"/>
      <c r="B11" s="741"/>
      <c r="D11" s="1903" t="str">
        <f>IF(M4="Ｂ４０００","この度は、OFISTAR　Ｂ４０００ をご契約いただき、誠にありがとうございます。",IF(M4="Ｂ６２００","この度は、OFISTAR　Ｂ６２００ をご契約いただき、誠にありがとうございます。",IF(M4="Ｂ５１００ｅｃｏ","この度は、OFISTAR　Ｂ５１００ｅｃｏ をご契約いただき、誠にありがとうございます。","")))</f>
        <v/>
      </c>
      <c r="E11" s="1903"/>
      <c r="F11" s="1903"/>
      <c r="G11" s="1903"/>
      <c r="H11" s="1903"/>
      <c r="I11" s="1903"/>
      <c r="J11" s="1903"/>
      <c r="K11" s="1903"/>
      <c r="L11" s="1903"/>
      <c r="M11" s="1903"/>
      <c r="N11" s="1903"/>
      <c r="O11" s="1903"/>
      <c r="P11" s="1903"/>
      <c r="Q11" s="747"/>
      <c r="R11" s="747"/>
      <c r="S11" s="657"/>
      <c r="IV11" s="943"/>
    </row>
    <row r="12" spans="1:256" s="662" customFormat="1" ht="15" customHeight="1">
      <c r="A12" s="657"/>
      <c r="B12" s="741"/>
      <c r="D12" s="1904" t="s">
        <v>228</v>
      </c>
      <c r="E12" s="1904"/>
      <c r="F12" s="1904"/>
      <c r="G12" s="1904"/>
      <c r="H12" s="1904"/>
      <c r="I12" s="1904"/>
      <c r="J12" s="1904"/>
      <c r="K12" s="1904"/>
      <c r="L12" s="1904"/>
      <c r="M12" s="1904"/>
      <c r="N12" s="1904"/>
      <c r="O12" s="1904"/>
      <c r="P12" s="1904"/>
      <c r="Q12" s="747"/>
      <c r="R12" s="747"/>
      <c r="S12" s="657"/>
      <c r="IV12" s="944"/>
    </row>
    <row r="13" spans="1:256" s="662" customFormat="1" ht="15" customHeight="1">
      <c r="A13" s="657"/>
      <c r="B13" s="741"/>
      <c r="D13" s="1902" t="s">
        <v>229</v>
      </c>
      <c r="E13" s="1902"/>
      <c r="F13" s="1902"/>
      <c r="G13" s="1902"/>
      <c r="H13" s="1902"/>
      <c r="I13" s="1902"/>
      <c r="J13" s="1902"/>
      <c r="K13" s="1902"/>
      <c r="L13" s="1902"/>
      <c r="M13" s="1902"/>
      <c r="N13" s="1902"/>
      <c r="O13" s="1902"/>
      <c r="P13" s="1902"/>
      <c r="Q13" s="747"/>
      <c r="R13" s="747"/>
      <c r="S13" s="657"/>
      <c r="IV13" s="944"/>
    </row>
    <row r="14" spans="1:256" s="662" customFormat="1" ht="10.5" customHeight="1">
      <c r="A14" s="657"/>
      <c r="B14" s="741"/>
      <c r="C14" s="1902"/>
      <c r="D14" s="1902"/>
      <c r="E14" s="1902"/>
      <c r="F14" s="1902"/>
      <c r="G14" s="1902"/>
      <c r="H14" s="1902"/>
      <c r="I14" s="1902"/>
      <c r="J14" s="1902"/>
      <c r="K14" s="1902"/>
      <c r="L14" s="1902"/>
      <c r="M14" s="1902"/>
      <c r="N14" s="1902"/>
      <c r="O14" s="1902"/>
      <c r="P14" s="1902"/>
      <c r="Q14" s="1902"/>
      <c r="R14" s="747"/>
      <c r="S14" s="657"/>
      <c r="IV14" s="944"/>
    </row>
    <row r="15" spans="1:256" s="662" customFormat="1" ht="10.5" customHeight="1">
      <c r="A15" s="657"/>
      <c r="B15" s="741"/>
      <c r="C15" s="748"/>
      <c r="D15" s="748"/>
      <c r="E15" s="748"/>
      <c r="F15" s="748"/>
      <c r="G15" s="748"/>
      <c r="H15" s="748"/>
      <c r="I15" s="748"/>
      <c r="J15" s="748"/>
      <c r="K15" s="748"/>
      <c r="L15" s="748"/>
      <c r="M15" s="748"/>
      <c r="N15" s="748"/>
      <c r="O15" s="748"/>
      <c r="P15" s="748"/>
      <c r="Q15" s="748"/>
      <c r="R15" s="748"/>
      <c r="S15" s="657"/>
      <c r="IV15" s="943"/>
    </row>
    <row r="16" spans="1:256" s="662" customFormat="1" ht="17.25">
      <c r="A16" s="657"/>
      <c r="B16" s="741"/>
      <c r="C16" s="1907" t="s">
        <v>230</v>
      </c>
      <c r="D16" s="1907"/>
      <c r="E16" s="1907"/>
      <c r="F16" s="1907"/>
      <c r="G16" s="1907"/>
      <c r="H16" s="1907"/>
      <c r="I16" s="1907"/>
      <c r="J16" s="1907"/>
      <c r="K16" s="1907"/>
      <c r="L16" s="1907"/>
      <c r="M16" s="1907"/>
      <c r="N16" s="1907"/>
      <c r="O16" s="1907"/>
      <c r="P16" s="1907"/>
      <c r="Q16" s="748"/>
      <c r="R16" s="748"/>
      <c r="S16" s="657"/>
      <c r="IV16" s="942"/>
    </row>
    <row r="17" spans="1:256" s="662" customFormat="1" ht="6" customHeight="1">
      <c r="A17" s="657"/>
      <c r="B17" s="741"/>
      <c r="C17" s="748"/>
      <c r="D17" s="747"/>
      <c r="E17" s="747"/>
      <c r="F17" s="747"/>
      <c r="G17" s="747"/>
      <c r="H17" s="748"/>
      <c r="I17" s="748"/>
      <c r="J17" s="748"/>
      <c r="K17" s="748"/>
      <c r="L17" s="748"/>
      <c r="M17" s="748"/>
      <c r="N17" s="748"/>
      <c r="O17" s="748"/>
      <c r="P17" s="748"/>
      <c r="Q17" s="748"/>
      <c r="R17" s="748"/>
      <c r="S17" s="657"/>
      <c r="IV17" s="943"/>
    </row>
    <row r="18" spans="1:256" s="662" customFormat="1" ht="17.25" customHeight="1">
      <c r="A18" s="657"/>
      <c r="B18" s="741"/>
      <c r="C18" s="748"/>
      <c r="D18" s="1901" t="s">
        <v>197</v>
      </c>
      <c r="E18" s="1901"/>
      <c r="F18" s="1901"/>
      <c r="G18" s="1901"/>
      <c r="H18" s="1901"/>
      <c r="I18" s="1901"/>
      <c r="J18" s="1901"/>
      <c r="K18" s="1901"/>
      <c r="L18" s="1901"/>
      <c r="M18" s="1901"/>
      <c r="N18" s="1901"/>
      <c r="O18" s="1901"/>
      <c r="P18" s="1901"/>
      <c r="Q18" s="750"/>
      <c r="R18" s="750"/>
      <c r="S18" s="657"/>
      <c r="IV18" s="942"/>
    </row>
    <row r="19" spans="1:256" s="662" customFormat="1" ht="11.25" customHeight="1">
      <c r="A19" s="657"/>
      <c r="B19" s="577"/>
      <c r="C19" s="577"/>
      <c r="D19" s="751"/>
      <c r="E19" s="751"/>
      <c r="F19" s="751"/>
      <c r="G19" s="751"/>
      <c r="H19" s="751"/>
      <c r="I19" s="751"/>
      <c r="J19" s="751"/>
      <c r="K19" s="751"/>
      <c r="L19" s="751"/>
      <c r="M19" s="751"/>
      <c r="N19" s="751"/>
      <c r="O19" s="751"/>
      <c r="P19" s="751"/>
      <c r="Q19" s="751"/>
      <c r="R19" s="751"/>
      <c r="S19" s="657"/>
      <c r="IV19" s="943"/>
    </row>
    <row r="20" spans="1:256" s="662" customFormat="1" ht="17.25" customHeight="1">
      <c r="A20" s="657"/>
      <c r="B20" s="577"/>
      <c r="C20" s="577"/>
      <c r="D20" s="1908" t="s">
        <v>231</v>
      </c>
      <c r="E20" s="1908"/>
      <c r="F20" s="1908"/>
      <c r="G20" s="751"/>
      <c r="H20" s="751"/>
      <c r="I20" s="751"/>
      <c r="J20" s="751"/>
      <c r="K20" s="1908" t="s">
        <v>232</v>
      </c>
      <c r="L20" s="1908"/>
      <c r="M20" s="1908"/>
      <c r="N20" s="1908"/>
      <c r="O20" s="1908"/>
      <c r="P20" s="1908"/>
      <c r="Q20" s="752"/>
      <c r="R20" s="752"/>
      <c r="S20" s="657"/>
      <c r="IV20" s="942"/>
    </row>
    <row r="21" spans="1:256" s="662" customFormat="1" ht="5.25" customHeight="1">
      <c r="A21" s="657"/>
      <c r="B21" s="577"/>
      <c r="C21" s="577"/>
      <c r="D21" s="1911"/>
      <c r="E21" s="1911"/>
      <c r="F21" s="1911"/>
      <c r="G21" s="1911"/>
      <c r="H21" s="1912"/>
      <c r="I21" s="1912"/>
      <c r="J21" s="1912"/>
      <c r="K21" s="1912"/>
      <c r="L21" s="1912"/>
      <c r="M21" s="753"/>
      <c r="N21" s="753"/>
      <c r="O21" s="753"/>
      <c r="P21" s="753"/>
      <c r="Q21" s="751"/>
      <c r="R21" s="751"/>
      <c r="S21" s="657"/>
      <c r="IV21" s="942"/>
    </row>
    <row r="22" spans="1:256" s="662" customFormat="1" ht="16.5" customHeight="1">
      <c r="A22" s="657"/>
      <c r="B22" s="577"/>
      <c r="C22" s="577"/>
      <c r="D22" s="1909" t="s">
        <v>233</v>
      </c>
      <c r="E22" s="1910"/>
      <c r="F22" s="1910"/>
      <c r="G22" s="1910"/>
      <c r="H22" s="1910"/>
      <c r="I22" s="1910"/>
      <c r="J22" s="754"/>
      <c r="K22" s="1913" t="s">
        <v>234</v>
      </c>
      <c r="L22" s="1913"/>
      <c r="M22" s="1913"/>
      <c r="N22" s="1913"/>
      <c r="O22" s="1913"/>
      <c r="P22" s="1913"/>
      <c r="Q22" s="755"/>
      <c r="R22" s="755"/>
      <c r="S22" s="657"/>
      <c r="IV22" s="944"/>
    </row>
    <row r="23" spans="1:256" s="662" customFormat="1" ht="16.5" customHeight="1">
      <c r="A23" s="657"/>
      <c r="B23" s="577"/>
      <c r="C23" s="577"/>
      <c r="D23" s="1910"/>
      <c r="E23" s="1910"/>
      <c r="F23" s="1910"/>
      <c r="G23" s="1910"/>
      <c r="H23" s="1910"/>
      <c r="I23" s="1910"/>
      <c r="J23" s="756"/>
      <c r="K23" s="1913"/>
      <c r="L23" s="1913"/>
      <c r="M23" s="1913"/>
      <c r="N23" s="1913"/>
      <c r="O23" s="1913"/>
      <c r="P23" s="1913"/>
      <c r="Q23" s="756"/>
      <c r="R23" s="756"/>
      <c r="S23" s="657"/>
      <c r="IV23" s="944"/>
    </row>
    <row r="24" spans="1:256" s="662" customFormat="1" ht="16.5" customHeight="1">
      <c r="A24" s="657"/>
      <c r="B24" s="577"/>
      <c r="C24" s="577"/>
      <c r="D24" s="1910"/>
      <c r="E24" s="1910"/>
      <c r="F24" s="1910"/>
      <c r="G24" s="1910"/>
      <c r="H24" s="1910"/>
      <c r="I24" s="1910"/>
      <c r="J24" s="757"/>
      <c r="K24" s="758"/>
      <c r="L24" s="758"/>
      <c r="M24" s="758"/>
      <c r="N24" s="758"/>
      <c r="O24" s="758"/>
      <c r="P24" s="758"/>
      <c r="Q24" s="757"/>
      <c r="R24" s="757"/>
      <c r="S24" s="657"/>
      <c r="IV24" s="944"/>
    </row>
    <row r="25" spans="1:256" s="662" customFormat="1" ht="16.5" customHeight="1">
      <c r="A25" s="657"/>
      <c r="B25" s="577"/>
      <c r="C25" s="577"/>
      <c r="D25" s="1910"/>
      <c r="E25" s="1910"/>
      <c r="F25" s="1910"/>
      <c r="G25" s="1910"/>
      <c r="H25" s="1910"/>
      <c r="I25" s="1910"/>
      <c r="J25" s="757"/>
      <c r="K25" s="1915" t="s">
        <v>235</v>
      </c>
      <c r="L25" s="1916"/>
      <c r="M25" s="1916"/>
      <c r="N25" s="1914" t="s">
        <v>198</v>
      </c>
      <c r="O25" s="1914"/>
      <c r="P25" s="1914"/>
      <c r="Q25" s="757"/>
      <c r="R25" s="757"/>
      <c r="S25" s="657"/>
      <c r="IV25" s="944"/>
    </row>
    <row r="26" spans="1:256" s="662" customFormat="1" ht="16.5" customHeight="1">
      <c r="A26" s="657"/>
      <c r="B26" s="577"/>
      <c r="C26" s="577"/>
      <c r="D26" s="1910"/>
      <c r="E26" s="1910"/>
      <c r="F26" s="1910"/>
      <c r="G26" s="1910"/>
      <c r="H26" s="1910"/>
      <c r="I26" s="1910"/>
      <c r="J26" s="757"/>
      <c r="K26" s="1916"/>
      <c r="L26" s="1916"/>
      <c r="M26" s="1916"/>
      <c r="N26" s="1914"/>
      <c r="O26" s="1914"/>
      <c r="P26" s="1914"/>
      <c r="Q26" s="759"/>
      <c r="R26" s="759"/>
      <c r="S26" s="657"/>
      <c r="IV26" s="944"/>
    </row>
    <row r="27" spans="1:256" s="662" customFormat="1" ht="6.75" customHeight="1">
      <c r="A27" s="657"/>
      <c r="B27" s="577"/>
      <c r="C27" s="577"/>
      <c r="D27" s="1910"/>
      <c r="E27" s="1910"/>
      <c r="F27" s="1910"/>
      <c r="G27" s="1910"/>
      <c r="H27" s="1910"/>
      <c r="I27" s="1910"/>
      <c r="J27" s="577"/>
      <c r="K27" s="577"/>
      <c r="L27" s="577"/>
      <c r="M27" s="577"/>
      <c r="N27" s="577"/>
      <c r="O27" s="577"/>
      <c r="P27" s="577"/>
      <c r="Q27" s="577"/>
      <c r="R27" s="577"/>
      <c r="S27" s="657"/>
      <c r="IV27" s="944"/>
    </row>
    <row r="28" spans="1:256" s="662" customFormat="1" ht="16.5" customHeight="1">
      <c r="A28" s="657"/>
      <c r="B28" s="577"/>
      <c r="C28" s="577"/>
      <c r="D28" s="1908" t="s">
        <v>199</v>
      </c>
      <c r="E28" s="1908"/>
      <c r="F28" s="1908"/>
      <c r="G28" s="577"/>
      <c r="H28" s="577"/>
      <c r="I28" s="577"/>
      <c r="J28" s="577"/>
      <c r="K28" s="1927" t="s">
        <v>200</v>
      </c>
      <c r="L28" s="1927"/>
      <c r="M28" s="1927"/>
      <c r="N28" s="1927"/>
      <c r="O28" s="1927"/>
      <c r="P28" s="1927"/>
      <c r="Q28" s="577"/>
      <c r="R28" s="577"/>
      <c r="S28" s="657"/>
      <c r="IV28" s="944"/>
    </row>
    <row r="29" spans="1:256" s="662" customFormat="1" ht="6" customHeight="1">
      <c r="A29" s="657"/>
      <c r="B29" s="577"/>
      <c r="C29" s="577"/>
      <c r="D29" s="753"/>
      <c r="E29" s="753"/>
      <c r="F29" s="753"/>
      <c r="G29" s="753"/>
      <c r="H29" s="756"/>
      <c r="I29" s="756"/>
      <c r="J29" s="756"/>
      <c r="K29" s="756"/>
      <c r="L29" s="756"/>
      <c r="M29" s="753"/>
      <c r="N29" s="753"/>
      <c r="O29" s="753"/>
      <c r="P29" s="753"/>
      <c r="Q29" s="751"/>
      <c r="R29" s="751"/>
      <c r="S29" s="657"/>
      <c r="IV29" s="944"/>
    </row>
    <row r="30" spans="1:256" s="662" customFormat="1" ht="16.5" customHeight="1">
      <c r="A30" s="657"/>
      <c r="B30" s="577"/>
      <c r="C30" s="577"/>
      <c r="D30" s="1910" t="s">
        <v>236</v>
      </c>
      <c r="E30" s="1910"/>
      <c r="F30" s="1910"/>
      <c r="G30" s="1910"/>
      <c r="H30" s="1910"/>
      <c r="I30" s="1910"/>
      <c r="J30" s="754"/>
      <c r="K30" s="1935" t="s">
        <v>237</v>
      </c>
      <c r="L30" s="1935"/>
      <c r="M30" s="1935"/>
      <c r="N30" s="1914" t="s">
        <v>238</v>
      </c>
      <c r="O30" s="1914"/>
      <c r="P30" s="1914"/>
      <c r="Q30" s="755"/>
      <c r="R30" s="755"/>
      <c r="S30" s="657"/>
      <c r="IV30" s="944"/>
    </row>
    <row r="31" spans="1:256" s="662" customFormat="1" ht="16.5" customHeight="1">
      <c r="A31" s="657"/>
      <c r="B31" s="577"/>
      <c r="C31" s="577"/>
      <c r="D31" s="1928" t="s">
        <v>241</v>
      </c>
      <c r="E31" s="1928"/>
      <c r="F31" s="1928"/>
      <c r="G31" s="1928"/>
      <c r="H31" s="1928"/>
      <c r="I31" s="1928"/>
      <c r="J31" s="756"/>
      <c r="K31" s="1935"/>
      <c r="L31" s="1935"/>
      <c r="M31" s="1935"/>
      <c r="N31" s="1914"/>
      <c r="O31" s="1914"/>
      <c r="P31" s="1914"/>
      <c r="Q31" s="756"/>
      <c r="R31" s="756"/>
      <c r="S31" s="657"/>
      <c r="IV31" s="944"/>
    </row>
    <row r="32" spans="1:256" s="662" customFormat="1" ht="16.5" customHeight="1">
      <c r="A32" s="657"/>
      <c r="B32" s="577"/>
      <c r="C32" s="577"/>
      <c r="D32" s="1909" t="s">
        <v>242</v>
      </c>
      <c r="E32" s="1910"/>
      <c r="F32" s="1910"/>
      <c r="G32" s="1910"/>
      <c r="H32" s="1910"/>
      <c r="I32" s="1910"/>
      <c r="J32" s="757"/>
      <c r="K32" s="1935"/>
      <c r="L32" s="1935"/>
      <c r="M32" s="1935"/>
      <c r="N32" s="757"/>
      <c r="O32" s="757"/>
      <c r="P32" s="757"/>
      <c r="Q32" s="757"/>
      <c r="R32" s="757"/>
      <c r="S32" s="657"/>
      <c r="IV32" s="944"/>
    </row>
    <row r="33" spans="1:256" s="662" customFormat="1" ht="6.75" customHeight="1">
      <c r="A33" s="657"/>
      <c r="B33" s="577"/>
      <c r="C33" s="577"/>
      <c r="D33" s="757"/>
      <c r="E33" s="757"/>
      <c r="F33" s="757"/>
      <c r="G33" s="757"/>
      <c r="H33" s="757"/>
      <c r="I33" s="757"/>
      <c r="J33" s="757"/>
      <c r="K33" s="757"/>
      <c r="L33" s="757"/>
      <c r="M33" s="757"/>
      <c r="N33" s="757"/>
      <c r="O33" s="757"/>
      <c r="P33" s="757"/>
      <c r="Q33" s="757"/>
      <c r="R33" s="757"/>
      <c r="S33" s="657"/>
      <c r="IV33" s="944"/>
    </row>
    <row r="34" spans="1:256" s="662" customFormat="1" ht="16.5" customHeight="1">
      <c r="A34" s="657"/>
      <c r="B34" s="577"/>
      <c r="C34" s="577"/>
      <c r="D34" s="760" t="s">
        <v>243</v>
      </c>
      <c r="E34" s="757"/>
      <c r="F34" s="757"/>
      <c r="G34" s="757"/>
      <c r="H34" s="757"/>
      <c r="I34" s="757"/>
      <c r="J34" s="757"/>
      <c r="K34" s="1926" t="s">
        <v>244</v>
      </c>
      <c r="L34" s="1927"/>
      <c r="M34" s="1927"/>
      <c r="N34" s="1927"/>
      <c r="O34" s="1927"/>
      <c r="P34" s="1927"/>
      <c r="Q34" s="757"/>
      <c r="R34" s="757"/>
      <c r="S34" s="657"/>
      <c r="IV34" s="944"/>
    </row>
    <row r="35" spans="1:256" s="662" customFormat="1" ht="6" customHeight="1">
      <c r="A35" s="657"/>
      <c r="B35" s="577"/>
      <c r="C35" s="577"/>
      <c r="D35" s="761"/>
      <c r="E35" s="761"/>
      <c r="F35" s="761"/>
      <c r="G35" s="761"/>
      <c r="H35" s="762"/>
      <c r="I35" s="762"/>
      <c r="J35" s="762"/>
      <c r="K35" s="762"/>
      <c r="L35" s="762"/>
      <c r="M35" s="762"/>
      <c r="N35" s="762"/>
      <c r="O35" s="762"/>
      <c r="P35" s="762"/>
      <c r="Q35" s="757"/>
      <c r="R35" s="757"/>
      <c r="S35" s="657"/>
      <c r="IV35" s="944"/>
    </row>
    <row r="36" spans="1:256" s="662" customFormat="1" ht="20.25" customHeight="1">
      <c r="A36" s="657"/>
      <c r="B36" s="577"/>
      <c r="C36" s="577"/>
      <c r="D36" s="1909" t="s">
        <v>245</v>
      </c>
      <c r="E36" s="1910"/>
      <c r="F36" s="1910"/>
      <c r="G36" s="1910"/>
      <c r="H36" s="1910"/>
      <c r="I36" s="1910"/>
      <c r="J36" s="762"/>
      <c r="K36" s="1936" t="s">
        <v>536</v>
      </c>
      <c r="L36" s="1937"/>
      <c r="M36" s="1936" t="s">
        <v>201</v>
      </c>
      <c r="N36" s="1937"/>
      <c r="O36" s="1940" t="s">
        <v>246</v>
      </c>
      <c r="P36" s="1937"/>
      <c r="Q36" s="757"/>
      <c r="R36" s="757"/>
      <c r="S36" s="657"/>
      <c r="IV36" s="944"/>
    </row>
    <row r="37" spans="1:256" s="766" customFormat="1" ht="16.5" customHeight="1">
      <c r="A37" s="657"/>
      <c r="B37" s="741"/>
      <c r="C37" s="763"/>
      <c r="D37" s="1910"/>
      <c r="E37" s="1910"/>
      <c r="F37" s="1910"/>
      <c r="G37" s="1910"/>
      <c r="H37" s="1910"/>
      <c r="I37" s="1910"/>
      <c r="J37" s="764"/>
      <c r="K37" s="1945" t="str">
        <f>IF(M4="","","ＯＦＩＳＴＡＲ")</f>
        <v>ＯＦＩＳＴＡＲ</v>
      </c>
      <c r="L37" s="1946"/>
      <c r="M37" s="1941" t="str">
        <f>IF(M4="T2500","5,000枚ｷｯﾄ",IF(M4="M1800","3,000枚ｷｯﾄ",IF(M4="M2010","3,000枚ｷｯﾄﾞ","")))</f>
        <v>3,000枚ｷｯﾄﾞ</v>
      </c>
      <c r="N37" s="1942"/>
      <c r="O37" s="1929" t="str">
        <f>IF(M4="T2500","37,000円",IF(M4="M1800","24,000円",IF(M4="M2010","24,000円","")))</f>
        <v>24,000円</v>
      </c>
      <c r="P37" s="1930"/>
      <c r="Q37" s="765"/>
      <c r="R37" s="765"/>
      <c r="S37" s="657"/>
      <c r="IV37" s="944"/>
    </row>
    <row r="38" spans="1:256" s="662" customFormat="1" ht="16.5" customHeight="1">
      <c r="A38" s="657"/>
      <c r="B38" s="741"/>
      <c r="C38" s="748"/>
      <c r="D38" s="1910"/>
      <c r="E38" s="1910"/>
      <c r="F38" s="1910"/>
      <c r="G38" s="1910"/>
      <c r="H38" s="1910"/>
      <c r="I38" s="1910"/>
      <c r="J38" s="767"/>
      <c r="K38" s="1947"/>
      <c r="L38" s="1948"/>
      <c r="M38" s="1943"/>
      <c r="N38" s="1944"/>
      <c r="O38" s="1924" t="str">
        <f>IF(M4="T2500","（1枚単価：7.4円）",IF(M4="M1800","（1枚単価：8円）",IF(M4="M2010","（1枚単価：8円）","")))</f>
        <v>（1枚単価：8円）</v>
      </c>
      <c r="P38" s="1925"/>
      <c r="Q38" s="768"/>
      <c r="R38" s="768"/>
      <c r="S38" s="657"/>
      <c r="IV38" s="945"/>
    </row>
    <row r="39" spans="1:256" s="662" customFormat="1" ht="16.5" customHeight="1">
      <c r="A39" s="657"/>
      <c r="B39" s="741"/>
      <c r="C39" s="748"/>
      <c r="D39" s="1910"/>
      <c r="E39" s="1910"/>
      <c r="F39" s="1910"/>
      <c r="G39" s="1910"/>
      <c r="H39" s="1910"/>
      <c r="I39" s="1910"/>
      <c r="J39" s="768"/>
      <c r="K39" s="1931" t="str">
        <f>IF(M4="","",M4)</f>
        <v>M2010</v>
      </c>
      <c r="L39" s="1932"/>
      <c r="M39" s="1941" t="str">
        <f>IF(M4="Ｂ６２００","5,000枚ｷｯﾄ","")</f>
        <v/>
      </c>
      <c r="N39" s="1942"/>
      <c r="O39" s="1929" t="str">
        <f>IF(M4="Ｂ６２００","39,600円","")</f>
        <v/>
      </c>
      <c r="P39" s="1930"/>
      <c r="Q39" s="768"/>
      <c r="R39" s="768"/>
      <c r="S39" s="657"/>
      <c r="IV39" s="944"/>
    </row>
    <row r="40" spans="1:256" s="662" customFormat="1" ht="16.5" customHeight="1">
      <c r="A40" s="657"/>
      <c r="B40" s="741"/>
      <c r="C40" s="769"/>
      <c r="D40" s="1910"/>
      <c r="E40" s="1910"/>
      <c r="F40" s="1910"/>
      <c r="G40" s="1910"/>
      <c r="H40" s="1910"/>
      <c r="I40" s="1910"/>
      <c r="J40" s="767"/>
      <c r="K40" s="1933"/>
      <c r="L40" s="1934"/>
      <c r="M40" s="1943"/>
      <c r="N40" s="1944"/>
      <c r="O40" s="1924" t="str">
        <f>IF(M4="Ｂ６２００","（1枚単価：7;9円）","")</f>
        <v/>
      </c>
      <c r="P40" s="1925"/>
      <c r="Q40" s="767"/>
      <c r="R40" s="767"/>
      <c r="S40" s="657"/>
      <c r="IV40" s="944"/>
    </row>
    <row r="41" spans="1:256" s="662" customFormat="1" ht="16.5" customHeight="1">
      <c r="A41" s="657"/>
      <c r="B41" s="741"/>
      <c r="C41" s="769"/>
      <c r="D41" s="1910"/>
      <c r="E41" s="1910"/>
      <c r="F41" s="1910"/>
      <c r="G41" s="1910"/>
      <c r="H41" s="1910"/>
      <c r="I41" s="1910"/>
      <c r="J41" s="770"/>
      <c r="K41" s="770"/>
      <c r="L41" s="770"/>
      <c r="M41" s="770"/>
      <c r="N41" s="770"/>
      <c r="O41" s="770"/>
      <c r="P41" s="770"/>
      <c r="Q41" s="770"/>
      <c r="R41" s="770"/>
      <c r="S41" s="657"/>
      <c r="IV41" s="944"/>
    </row>
    <row r="42" spans="1:256" s="662" customFormat="1" ht="16.5" customHeight="1">
      <c r="A42" s="657"/>
      <c r="B42" s="741"/>
      <c r="C42" s="769"/>
      <c r="D42" s="1938" t="s">
        <v>247</v>
      </c>
      <c r="E42" s="1938"/>
      <c r="F42" s="1938"/>
      <c r="G42" s="1938"/>
      <c r="H42" s="1938"/>
      <c r="I42" s="1938"/>
      <c r="J42" s="1938"/>
      <c r="K42" s="1938"/>
      <c r="L42" s="1938"/>
      <c r="M42" s="1938"/>
      <c r="N42" s="1938"/>
      <c r="O42" s="1938"/>
      <c r="P42" s="1938"/>
      <c r="Q42" s="771"/>
      <c r="R42" s="771"/>
      <c r="S42" s="657"/>
      <c r="U42" s="705"/>
      <c r="IV42" s="944"/>
    </row>
    <row r="43" spans="1:256" s="662" customFormat="1" ht="13.5" customHeight="1">
      <c r="A43" s="657"/>
      <c r="B43" s="741"/>
      <c r="C43" s="769"/>
      <c r="D43" s="772"/>
      <c r="E43" s="772"/>
      <c r="F43" s="772"/>
      <c r="G43" s="772"/>
      <c r="H43" s="772"/>
      <c r="I43" s="772"/>
      <c r="J43" s="770"/>
      <c r="K43" s="770"/>
      <c r="L43" s="770"/>
      <c r="M43" s="770"/>
      <c r="N43" s="770"/>
      <c r="O43" s="770"/>
      <c r="P43" s="770"/>
      <c r="Q43" s="770"/>
      <c r="R43" s="770"/>
      <c r="S43" s="657"/>
      <c r="IV43" s="944"/>
    </row>
    <row r="44" spans="1:256" s="662" customFormat="1" ht="16.5" customHeight="1">
      <c r="A44" s="657"/>
      <c r="B44" s="741"/>
      <c r="C44" s="1920" t="s">
        <v>248</v>
      </c>
      <c r="D44" s="1920"/>
      <c r="E44" s="1920"/>
      <c r="F44" s="1920"/>
      <c r="G44" s="1920"/>
      <c r="H44" s="1920"/>
      <c r="I44" s="1920"/>
      <c r="J44" s="1920"/>
      <c r="K44" s="1920"/>
      <c r="L44" s="1920"/>
      <c r="M44" s="1920"/>
      <c r="N44" s="1920"/>
      <c r="O44" s="1920"/>
      <c r="P44" s="1920"/>
      <c r="Q44" s="770"/>
      <c r="R44" s="770"/>
      <c r="S44" s="657"/>
      <c r="IV44" s="944"/>
    </row>
    <row r="45" spans="1:256" s="662" customFormat="1" ht="9.75" customHeight="1">
      <c r="A45" s="657"/>
      <c r="B45" s="741"/>
      <c r="C45" s="769"/>
      <c r="D45" s="773"/>
      <c r="E45" s="773"/>
      <c r="F45" s="773"/>
      <c r="G45" s="773"/>
      <c r="H45" s="773"/>
      <c r="I45" s="773"/>
      <c r="J45" s="773"/>
      <c r="K45" s="773"/>
      <c r="L45" s="773"/>
      <c r="M45" s="773"/>
      <c r="N45" s="773"/>
      <c r="O45" s="773"/>
      <c r="P45" s="773"/>
      <c r="Q45" s="774"/>
      <c r="R45" s="774"/>
      <c r="S45" s="657"/>
      <c r="IV45" s="944"/>
    </row>
    <row r="46" spans="1:256" s="662" customFormat="1" ht="16.5" customHeight="1">
      <c r="A46" s="657"/>
      <c r="B46" s="741"/>
      <c r="C46" s="769"/>
      <c r="D46" s="1939" t="s">
        <v>249</v>
      </c>
      <c r="E46" s="1939"/>
      <c r="F46" s="1939"/>
      <c r="G46" s="1939"/>
      <c r="H46" s="1939"/>
      <c r="I46" s="1939"/>
      <c r="J46" s="773"/>
      <c r="K46" s="1939" t="s">
        <v>202</v>
      </c>
      <c r="L46" s="1939"/>
      <c r="M46" s="1939"/>
      <c r="N46" s="1939"/>
      <c r="O46" s="1939"/>
      <c r="P46" s="1939"/>
      <c r="Q46" s="774"/>
      <c r="R46" s="774"/>
      <c r="S46" s="657"/>
      <c r="IV46" s="944"/>
    </row>
    <row r="47" spans="1:256" s="662" customFormat="1" ht="5.25" customHeight="1">
      <c r="A47" s="657"/>
      <c r="B47" s="741"/>
      <c r="C47" s="769"/>
      <c r="D47" s="773"/>
      <c r="E47" s="773"/>
      <c r="F47" s="773"/>
      <c r="G47" s="773"/>
      <c r="H47" s="773"/>
      <c r="I47" s="773"/>
      <c r="J47" s="773"/>
      <c r="K47" s="773"/>
      <c r="L47" s="773"/>
      <c r="M47" s="773"/>
      <c r="N47" s="773"/>
      <c r="O47" s="773"/>
      <c r="P47" s="773"/>
      <c r="Q47" s="774"/>
      <c r="R47" s="774"/>
      <c r="S47" s="657"/>
      <c r="IV47" s="944"/>
    </row>
    <row r="48" spans="1:256" s="662" customFormat="1" ht="16.5" customHeight="1">
      <c r="A48" s="657"/>
      <c r="B48" s="741"/>
      <c r="C48" s="769"/>
      <c r="D48" s="1921" t="s">
        <v>250</v>
      </c>
      <c r="E48" s="1922"/>
      <c r="F48" s="1922"/>
      <c r="G48" s="1922"/>
      <c r="H48" s="1922"/>
      <c r="I48" s="1922"/>
      <c r="J48" s="773"/>
      <c r="K48" s="1921" t="s">
        <v>203</v>
      </c>
      <c r="L48" s="1921"/>
      <c r="M48" s="1921"/>
      <c r="N48" s="1921"/>
      <c r="O48" s="1921"/>
      <c r="P48" s="1921"/>
      <c r="Q48" s="774"/>
      <c r="R48" s="774"/>
      <c r="S48" s="657"/>
      <c r="IV48" s="944"/>
    </row>
    <row r="49" spans="1:256" s="662" customFormat="1" ht="16.5" customHeight="1">
      <c r="A49" s="657"/>
      <c r="B49" s="741"/>
      <c r="C49" s="769"/>
      <c r="D49" s="1922"/>
      <c r="E49" s="1922"/>
      <c r="F49" s="1922"/>
      <c r="G49" s="1922"/>
      <c r="H49" s="1922"/>
      <c r="I49" s="1922"/>
      <c r="J49" s="773"/>
      <c r="K49" s="1923" t="s">
        <v>251</v>
      </c>
      <c r="L49" s="1923"/>
      <c r="M49" s="1923"/>
      <c r="N49" s="1923"/>
      <c r="O49" s="1923"/>
      <c r="P49" s="1923"/>
      <c r="Q49" s="774"/>
      <c r="R49" s="774"/>
      <c r="S49" s="657"/>
      <c r="IV49" s="944"/>
    </row>
    <row r="50" spans="1:256" s="662" customFormat="1" ht="16.5" customHeight="1">
      <c r="A50" s="657"/>
      <c r="B50" s="741"/>
      <c r="C50" s="769"/>
      <c r="D50" s="1922"/>
      <c r="E50" s="1922"/>
      <c r="F50" s="1922"/>
      <c r="G50" s="1922"/>
      <c r="H50" s="1922"/>
      <c r="I50" s="1922"/>
      <c r="J50" s="773"/>
      <c r="K50" s="1923"/>
      <c r="L50" s="1923"/>
      <c r="M50" s="1923"/>
      <c r="N50" s="1923"/>
      <c r="O50" s="1923"/>
      <c r="P50" s="1923"/>
      <c r="Q50" s="774"/>
      <c r="R50" s="774"/>
      <c r="S50" s="657"/>
      <c r="IV50" s="944"/>
    </row>
    <row r="51" spans="1:256" s="662" customFormat="1" ht="16.5" customHeight="1">
      <c r="A51" s="657"/>
      <c r="B51" s="741"/>
      <c r="C51" s="769"/>
      <c r="D51" s="1908" t="s">
        <v>252</v>
      </c>
      <c r="E51" s="1908"/>
      <c r="F51" s="1908"/>
      <c r="G51" s="1908"/>
      <c r="H51" s="1908"/>
      <c r="I51" s="1908"/>
      <c r="J51" s="773"/>
      <c r="K51" s="773"/>
      <c r="L51" s="773"/>
      <c r="M51" s="773"/>
      <c r="N51" s="773"/>
      <c r="O51" s="773"/>
      <c r="P51" s="773"/>
      <c r="Q51" s="774"/>
      <c r="R51" s="774"/>
      <c r="S51" s="657"/>
      <c r="IV51" s="944"/>
    </row>
    <row r="52" spans="1:256" s="662" customFormat="1" ht="5.25" customHeight="1">
      <c r="A52" s="657"/>
      <c r="B52" s="741"/>
      <c r="C52" s="769"/>
      <c r="D52" s="773"/>
      <c r="E52" s="773"/>
      <c r="F52" s="773"/>
      <c r="G52" s="773"/>
      <c r="H52" s="773"/>
      <c r="I52" s="773"/>
      <c r="J52" s="773"/>
      <c r="K52" s="773"/>
      <c r="L52" s="773"/>
      <c r="M52" s="773"/>
      <c r="N52" s="773"/>
      <c r="O52" s="773"/>
      <c r="P52" s="773"/>
      <c r="Q52" s="774"/>
      <c r="R52" s="774"/>
      <c r="S52" s="657"/>
      <c r="IV52" s="940"/>
    </row>
    <row r="53" spans="1:256" s="662" customFormat="1" ht="16.5" customHeight="1">
      <c r="A53" s="657"/>
      <c r="B53" s="741"/>
      <c r="C53" s="769"/>
      <c r="D53" s="1921" t="s">
        <v>253</v>
      </c>
      <c r="E53" s="1922"/>
      <c r="F53" s="1922"/>
      <c r="G53" s="1922"/>
      <c r="H53" s="1922"/>
      <c r="I53" s="1922"/>
      <c r="J53" s="773"/>
      <c r="K53" s="773"/>
      <c r="L53" s="773"/>
      <c r="M53" s="773"/>
      <c r="N53" s="773"/>
      <c r="O53" s="773"/>
      <c r="P53" s="773"/>
      <c r="Q53" s="774"/>
      <c r="R53" s="774"/>
      <c r="S53" s="657"/>
      <c r="IV53" s="946"/>
    </row>
    <row r="54" spans="1:256" s="662" customFormat="1" ht="16.5" customHeight="1">
      <c r="A54" s="657"/>
      <c r="B54" s="741"/>
      <c r="C54" s="769"/>
      <c r="D54" s="1922"/>
      <c r="E54" s="1922"/>
      <c r="F54" s="1922"/>
      <c r="G54" s="1922"/>
      <c r="H54" s="1922"/>
      <c r="I54" s="1922"/>
      <c r="J54" s="773"/>
      <c r="K54" s="773"/>
      <c r="L54" s="773"/>
      <c r="M54" s="773"/>
      <c r="N54" s="773"/>
      <c r="O54" s="773"/>
      <c r="P54" s="773"/>
      <c r="Q54" s="774"/>
      <c r="R54" s="774"/>
      <c r="S54" s="657"/>
      <c r="IV54" s="946"/>
    </row>
    <row r="55" spans="1:256" s="662" customFormat="1" ht="12.75" customHeight="1">
      <c r="A55" s="657"/>
      <c r="B55" s="741"/>
      <c r="C55" s="769"/>
      <c r="D55" s="775"/>
      <c r="E55" s="775"/>
      <c r="F55" s="775"/>
      <c r="G55" s="775"/>
      <c r="H55" s="775"/>
      <c r="I55" s="775"/>
      <c r="J55" s="773"/>
      <c r="K55" s="773"/>
      <c r="L55" s="773"/>
      <c r="M55" s="773"/>
      <c r="N55" s="773"/>
      <c r="O55" s="773"/>
      <c r="P55" s="773"/>
      <c r="Q55" s="774"/>
      <c r="R55" s="774"/>
      <c r="S55" s="657"/>
      <c r="IV55" s="946"/>
    </row>
    <row r="56" spans="1:256" s="662" customFormat="1" ht="16.5" customHeight="1">
      <c r="A56" s="657"/>
      <c r="B56" s="741"/>
      <c r="C56" s="1920" t="s">
        <v>254</v>
      </c>
      <c r="D56" s="1920"/>
      <c r="E56" s="1920"/>
      <c r="F56" s="1920"/>
      <c r="G56" s="1920"/>
      <c r="H56" s="1920"/>
      <c r="I56" s="1920"/>
      <c r="J56" s="1920"/>
      <c r="K56" s="1920"/>
      <c r="L56" s="1920"/>
      <c r="M56" s="1920"/>
      <c r="N56" s="1920"/>
      <c r="O56" s="1920"/>
      <c r="P56" s="1920"/>
      <c r="Q56" s="774"/>
      <c r="R56" s="774"/>
      <c r="S56" s="657"/>
      <c r="IV56" s="946"/>
    </row>
    <row r="57" spans="1:256" s="662" customFormat="1" ht="6" customHeight="1">
      <c r="A57" s="657"/>
      <c r="B57" s="741"/>
      <c r="C57" s="769"/>
      <c r="D57" s="776"/>
      <c r="E57" s="777"/>
      <c r="F57" s="777"/>
      <c r="G57" s="777"/>
      <c r="H57" s="777"/>
      <c r="I57" s="777"/>
      <c r="J57" s="777"/>
      <c r="K57" s="777"/>
      <c r="L57" s="777"/>
      <c r="M57" s="777"/>
      <c r="N57" s="777"/>
      <c r="O57" s="777"/>
      <c r="P57" s="777"/>
      <c r="Q57" s="774"/>
      <c r="R57" s="774"/>
      <c r="S57" s="657"/>
      <c r="IV57" s="946"/>
    </row>
    <row r="58" spans="1:256" s="662" customFormat="1" ht="16.5" customHeight="1">
      <c r="A58" s="657"/>
      <c r="B58" s="741"/>
      <c r="C58" s="769"/>
      <c r="D58" s="1917" t="s">
        <v>255</v>
      </c>
      <c r="E58" s="1917"/>
      <c r="F58" s="1917"/>
      <c r="G58" s="1917"/>
      <c r="H58" s="1917"/>
      <c r="I58" s="1917"/>
      <c r="J58" s="1917"/>
      <c r="K58" s="1917"/>
      <c r="L58" s="1917"/>
      <c r="M58" s="1917"/>
      <c r="N58" s="1917"/>
      <c r="O58" s="1917"/>
      <c r="P58" s="1917"/>
      <c r="Q58" s="774"/>
      <c r="R58" s="774"/>
      <c r="S58" s="657"/>
      <c r="IV58" s="946"/>
    </row>
    <row r="59" spans="1:256" s="662" customFormat="1" ht="16.5" customHeight="1">
      <c r="A59" s="657"/>
      <c r="B59" s="741"/>
      <c r="C59" s="769"/>
      <c r="D59" s="1917"/>
      <c r="E59" s="1917"/>
      <c r="F59" s="1917"/>
      <c r="G59" s="1917"/>
      <c r="H59" s="1917"/>
      <c r="I59" s="1917"/>
      <c r="J59" s="1917"/>
      <c r="K59" s="1917"/>
      <c r="L59" s="1917"/>
      <c r="M59" s="1917"/>
      <c r="N59" s="1917"/>
      <c r="O59" s="1917"/>
      <c r="P59" s="1917"/>
      <c r="Q59" s="774"/>
      <c r="R59" s="774"/>
      <c r="S59" s="657"/>
      <c r="IV59" s="946"/>
    </row>
    <row r="60" spans="1:256" s="662" customFormat="1" ht="16.5" customHeight="1">
      <c r="A60" s="657"/>
      <c r="B60" s="741"/>
      <c r="C60" s="769"/>
      <c r="D60" s="1917"/>
      <c r="E60" s="1917"/>
      <c r="F60" s="1917"/>
      <c r="G60" s="1917"/>
      <c r="H60" s="1917"/>
      <c r="I60" s="1917"/>
      <c r="J60" s="1917"/>
      <c r="K60" s="1917"/>
      <c r="L60" s="1917"/>
      <c r="M60" s="1917"/>
      <c r="N60" s="1917"/>
      <c r="O60" s="1917"/>
      <c r="P60" s="1917"/>
      <c r="Q60" s="774"/>
      <c r="R60" s="774"/>
      <c r="S60" s="657"/>
      <c r="IV60" s="946"/>
    </row>
    <row r="61" spans="1:256" s="662" customFormat="1" ht="9.75" customHeight="1">
      <c r="A61" s="657"/>
      <c r="B61" s="741"/>
      <c r="C61" s="769"/>
      <c r="D61" s="749"/>
      <c r="E61" s="749"/>
      <c r="F61" s="749"/>
      <c r="G61" s="749"/>
      <c r="H61" s="749"/>
      <c r="I61" s="749"/>
      <c r="J61" s="749"/>
      <c r="K61" s="749"/>
      <c r="L61" s="749"/>
      <c r="M61" s="749"/>
      <c r="N61" s="749"/>
      <c r="O61" s="749"/>
      <c r="P61" s="749"/>
      <c r="Q61" s="774"/>
      <c r="R61" s="774"/>
      <c r="S61" s="657"/>
      <c r="IV61" s="946"/>
    </row>
    <row r="62" spans="1:256" s="662" customFormat="1" ht="16.5" customHeight="1">
      <c r="A62" s="657"/>
      <c r="B62" s="741"/>
      <c r="C62" s="1920" t="s">
        <v>256</v>
      </c>
      <c r="D62" s="1920"/>
      <c r="E62" s="1920"/>
      <c r="F62" s="1920"/>
      <c r="G62" s="1920"/>
      <c r="H62" s="1920"/>
      <c r="I62" s="1920"/>
      <c r="J62" s="1920"/>
      <c r="K62" s="1920"/>
      <c r="L62" s="1920"/>
      <c r="M62" s="1920"/>
      <c r="N62" s="1920"/>
      <c r="O62" s="1920"/>
      <c r="P62" s="1920"/>
      <c r="Q62" s="774"/>
      <c r="R62" s="774"/>
      <c r="S62" s="657"/>
      <c r="IV62" s="946"/>
    </row>
    <row r="63" spans="1:256" s="662" customFormat="1" ht="6" customHeight="1">
      <c r="A63" s="657"/>
      <c r="B63" s="741"/>
      <c r="C63" s="769"/>
      <c r="D63" s="749"/>
      <c r="E63" s="749"/>
      <c r="F63" s="749"/>
      <c r="G63" s="749"/>
      <c r="H63" s="749"/>
      <c r="I63" s="749"/>
      <c r="J63" s="749"/>
      <c r="K63" s="749"/>
      <c r="L63" s="749"/>
      <c r="M63" s="749"/>
      <c r="N63" s="749"/>
      <c r="O63" s="749"/>
      <c r="P63" s="749"/>
      <c r="Q63" s="774"/>
      <c r="R63" s="774"/>
      <c r="S63" s="657"/>
      <c r="IV63" s="946"/>
    </row>
    <row r="64" spans="1:256" s="662" customFormat="1" ht="15.75" customHeight="1">
      <c r="A64" s="657"/>
      <c r="B64" s="741"/>
      <c r="C64" s="769"/>
      <c r="D64" s="1918" t="s">
        <v>257</v>
      </c>
      <c r="E64" s="1919"/>
      <c r="F64" s="1919"/>
      <c r="G64" s="1919"/>
      <c r="H64" s="1919"/>
      <c r="I64" s="1919"/>
      <c r="J64" s="1919"/>
      <c r="K64" s="1919"/>
      <c r="L64" s="1919"/>
      <c r="M64" s="1919"/>
      <c r="N64" s="1919"/>
      <c r="O64" s="1919"/>
      <c r="P64" s="1919"/>
      <c r="Q64" s="769"/>
      <c r="R64" s="769"/>
      <c r="S64" s="657"/>
      <c r="IV64" s="946"/>
    </row>
    <row r="65" spans="1:256" s="662" customFormat="1" ht="16.5" customHeight="1">
      <c r="A65" s="657"/>
      <c r="B65" s="741"/>
      <c r="C65" s="741"/>
      <c r="D65" s="741"/>
      <c r="E65" s="741"/>
      <c r="F65" s="741"/>
      <c r="G65" s="741"/>
      <c r="H65" s="741"/>
      <c r="I65" s="741"/>
      <c r="J65" s="741"/>
      <c r="K65" s="741"/>
      <c r="L65" s="741"/>
      <c r="M65" s="741"/>
      <c r="N65" s="741"/>
      <c r="O65" s="741"/>
      <c r="P65" s="1847">
        <f>★マスタシート!$CV$29</f>
        <v>2.48</v>
      </c>
      <c r="Q65" s="1847"/>
      <c r="R65" s="741"/>
      <c r="S65" s="657"/>
      <c r="IV65" s="946"/>
    </row>
    <row r="66" spans="1:256" s="662" customFormat="1">
      <c r="A66" s="657"/>
      <c r="B66" s="657"/>
      <c r="C66" s="657"/>
      <c r="D66" s="657"/>
      <c r="E66" s="657"/>
      <c r="F66" s="657"/>
      <c r="G66" s="657"/>
      <c r="H66" s="657"/>
      <c r="I66" s="657"/>
      <c r="J66" s="657"/>
      <c r="K66" s="657"/>
      <c r="L66" s="657"/>
      <c r="M66" s="657"/>
      <c r="N66" s="657"/>
      <c r="O66" s="657"/>
      <c r="P66" s="657"/>
      <c r="Q66" s="657"/>
      <c r="R66" s="657"/>
      <c r="S66" s="657"/>
      <c r="T66" s="661"/>
      <c r="U66" s="661"/>
      <c r="V66" s="661"/>
      <c r="W66" s="661"/>
      <c r="X66" s="661"/>
      <c r="Y66" s="661"/>
      <c r="Z66" s="661"/>
      <c r="AA66" s="661"/>
      <c r="AB66" s="661"/>
      <c r="AC66" s="661"/>
      <c r="AD66" s="661"/>
      <c r="AE66" s="661"/>
      <c r="AF66" s="661"/>
      <c r="AG66" s="661"/>
      <c r="AH66" s="661"/>
      <c r="AI66" s="661"/>
      <c r="AJ66" s="661"/>
      <c r="AK66" s="661"/>
      <c r="AL66" s="661"/>
      <c r="AM66" s="661"/>
      <c r="AN66" s="661"/>
      <c r="AO66" s="661"/>
      <c r="AP66" s="661"/>
      <c r="AQ66" s="661"/>
      <c r="AR66" s="661"/>
      <c r="AS66" s="661"/>
      <c r="AT66" s="661"/>
      <c r="AU66" s="661"/>
      <c r="AV66" s="661"/>
      <c r="AW66" s="661"/>
      <c r="AX66" s="661"/>
      <c r="AY66" s="661"/>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c r="DA66" s="661"/>
      <c r="DB66" s="661"/>
      <c r="DC66" s="661"/>
      <c r="DD66" s="661"/>
      <c r="DE66" s="661"/>
      <c r="DF66" s="661"/>
      <c r="DG66" s="661"/>
      <c r="DH66" s="661"/>
      <c r="DI66" s="661"/>
      <c r="DJ66" s="661"/>
      <c r="DK66" s="661"/>
      <c r="DL66" s="661"/>
      <c r="DM66" s="661"/>
      <c r="DN66" s="661"/>
      <c r="DO66" s="661"/>
      <c r="DP66" s="661"/>
      <c r="DQ66" s="661"/>
      <c r="DR66" s="661"/>
      <c r="DS66" s="661"/>
      <c r="DT66" s="661"/>
      <c r="DU66" s="661"/>
      <c r="DV66" s="661"/>
      <c r="DW66" s="661"/>
      <c r="DX66" s="661"/>
      <c r="DY66" s="661"/>
      <c r="DZ66" s="661"/>
      <c r="EA66" s="661"/>
      <c r="EB66" s="661"/>
      <c r="EC66" s="661"/>
      <c r="ED66" s="661"/>
      <c r="EE66" s="661"/>
      <c r="EF66" s="661"/>
      <c r="EG66" s="661"/>
      <c r="EH66" s="661"/>
      <c r="EI66" s="661"/>
      <c r="EJ66" s="661"/>
      <c r="EK66" s="661"/>
      <c r="EL66" s="661"/>
      <c r="EM66" s="661"/>
      <c r="EN66" s="661"/>
      <c r="EO66" s="661"/>
      <c r="EP66" s="661"/>
      <c r="EQ66" s="661"/>
      <c r="ER66" s="661"/>
      <c r="ES66" s="661"/>
      <c r="ET66" s="661"/>
      <c r="EU66" s="661"/>
      <c r="EV66" s="661"/>
      <c r="EW66" s="661"/>
      <c r="EX66" s="661"/>
      <c r="EY66" s="661"/>
      <c r="EZ66" s="661"/>
      <c r="FA66" s="661"/>
      <c r="FB66" s="661"/>
      <c r="FC66" s="661"/>
      <c r="FD66" s="661"/>
      <c r="FE66" s="661"/>
      <c r="FF66" s="661"/>
      <c r="FG66" s="661"/>
      <c r="FH66" s="661"/>
      <c r="FI66" s="661"/>
      <c r="FJ66" s="661"/>
      <c r="FK66" s="661"/>
      <c r="FL66" s="661"/>
      <c r="FM66" s="661"/>
      <c r="FN66" s="661"/>
      <c r="FO66" s="661"/>
      <c r="FP66" s="661"/>
      <c r="FQ66" s="661"/>
      <c r="FR66" s="661"/>
      <c r="FS66" s="661"/>
      <c r="FT66" s="661"/>
      <c r="FU66" s="661"/>
      <c r="FV66" s="661"/>
      <c r="FW66" s="661"/>
      <c r="FX66" s="661"/>
      <c r="FY66" s="661"/>
      <c r="FZ66" s="661"/>
      <c r="GA66" s="661"/>
      <c r="GB66" s="661"/>
      <c r="GC66" s="661"/>
      <c r="GD66" s="661"/>
      <c r="GE66" s="661"/>
      <c r="GF66" s="661"/>
      <c r="GG66" s="661"/>
      <c r="GH66" s="661"/>
      <c r="GI66" s="661"/>
      <c r="GJ66" s="661"/>
      <c r="GK66" s="661"/>
      <c r="GL66" s="661"/>
      <c r="GM66" s="661"/>
      <c r="GN66" s="661"/>
      <c r="GO66" s="661"/>
      <c r="GP66" s="661"/>
      <c r="GQ66" s="661"/>
      <c r="GR66" s="661"/>
      <c r="GS66" s="661"/>
      <c r="GT66" s="661"/>
      <c r="GU66" s="661"/>
      <c r="GV66" s="661"/>
      <c r="GW66" s="661"/>
      <c r="GX66" s="661"/>
      <c r="GY66" s="661"/>
      <c r="GZ66" s="661"/>
      <c r="HA66" s="661"/>
      <c r="HB66" s="661"/>
      <c r="HC66" s="661"/>
      <c r="HD66" s="661"/>
      <c r="HE66" s="661"/>
      <c r="HF66" s="661"/>
      <c r="HG66" s="661"/>
      <c r="HH66" s="661"/>
      <c r="HI66" s="661"/>
      <c r="HJ66" s="661"/>
      <c r="HK66" s="661"/>
      <c r="HL66" s="661"/>
      <c r="HM66" s="661"/>
      <c r="HN66" s="661"/>
      <c r="HO66" s="661"/>
      <c r="HP66" s="661"/>
      <c r="HQ66" s="661"/>
      <c r="HR66" s="661"/>
      <c r="HS66" s="661"/>
      <c r="HT66" s="661"/>
      <c r="HU66" s="661"/>
      <c r="HV66" s="661"/>
      <c r="HW66" s="661"/>
      <c r="HX66" s="661"/>
      <c r="HY66" s="661"/>
      <c r="HZ66" s="661"/>
      <c r="IA66" s="661"/>
      <c r="IB66" s="661"/>
      <c r="IC66" s="661"/>
      <c r="ID66" s="661"/>
      <c r="IE66" s="661"/>
      <c r="IF66" s="661"/>
      <c r="IG66" s="661"/>
      <c r="IH66" s="661"/>
      <c r="II66" s="661"/>
      <c r="IJ66" s="661"/>
      <c r="IK66" s="661"/>
      <c r="IL66" s="661"/>
      <c r="IM66" s="661"/>
      <c r="IN66" s="661"/>
      <c r="IO66" s="661"/>
      <c r="IP66" s="661"/>
      <c r="IQ66" s="661"/>
      <c r="IR66" s="661"/>
      <c r="IS66" s="661"/>
      <c r="IT66" s="661"/>
      <c r="IU66" s="661"/>
      <c r="IV66" s="946"/>
    </row>
    <row r="67" spans="1:256">
      <c r="B67" s="662"/>
      <c r="C67" s="662"/>
      <c r="D67" s="662"/>
      <c r="E67" s="662"/>
      <c r="F67" s="662"/>
      <c r="G67" s="662"/>
      <c r="H67" s="662"/>
      <c r="I67" s="662"/>
      <c r="J67" s="662"/>
      <c r="K67" s="662"/>
      <c r="L67" s="662"/>
      <c r="M67" s="662"/>
      <c r="N67" s="662"/>
      <c r="O67" s="662"/>
      <c r="P67" s="662"/>
      <c r="Q67" s="662"/>
      <c r="R67" s="662"/>
      <c r="S67" s="662"/>
    </row>
    <row r="68" spans="1:256">
      <c r="B68" s="662"/>
      <c r="C68" s="662"/>
      <c r="D68" s="662"/>
      <c r="E68" s="662"/>
      <c r="F68" s="662"/>
      <c r="G68" s="662"/>
      <c r="H68" s="662"/>
      <c r="I68" s="662"/>
      <c r="J68" s="662"/>
      <c r="K68" s="662"/>
      <c r="L68" s="662"/>
      <c r="M68" s="662"/>
      <c r="N68" s="662"/>
      <c r="O68" s="662"/>
      <c r="P68" s="662"/>
      <c r="Q68" s="662"/>
      <c r="R68" s="662"/>
      <c r="S68" s="662"/>
    </row>
    <row r="69" spans="1:256">
      <c r="B69" s="662"/>
      <c r="C69" s="662"/>
      <c r="D69" s="662"/>
      <c r="E69" s="662"/>
      <c r="F69" s="662"/>
      <c r="G69" s="662"/>
      <c r="H69" s="662"/>
      <c r="I69" s="662"/>
      <c r="J69" s="662"/>
      <c r="K69" s="662"/>
      <c r="L69" s="662"/>
      <c r="M69" s="662"/>
      <c r="N69" s="662"/>
      <c r="O69" s="662"/>
      <c r="P69" s="662"/>
      <c r="Q69" s="662"/>
      <c r="R69" s="662"/>
      <c r="S69" s="662"/>
    </row>
  </sheetData>
  <mergeCells count="51">
    <mergeCell ref="M36:N36"/>
    <mergeCell ref="K36:L36"/>
    <mergeCell ref="K28:P28"/>
    <mergeCell ref="D42:P42"/>
    <mergeCell ref="D46:I46"/>
    <mergeCell ref="O36:P36"/>
    <mergeCell ref="M37:N38"/>
    <mergeCell ref="K37:L38"/>
    <mergeCell ref="M39:N40"/>
    <mergeCell ref="D36:I41"/>
    <mergeCell ref="O40:P40"/>
    <mergeCell ref="K46:P46"/>
    <mergeCell ref="D32:I32"/>
    <mergeCell ref="D53:I54"/>
    <mergeCell ref="C44:P44"/>
    <mergeCell ref="K49:P50"/>
    <mergeCell ref="D28:F28"/>
    <mergeCell ref="O38:P38"/>
    <mergeCell ref="K34:P34"/>
    <mergeCell ref="D31:I31"/>
    <mergeCell ref="N30:P31"/>
    <mergeCell ref="O39:P39"/>
    <mergeCell ref="D48:I50"/>
    <mergeCell ref="D51:I51"/>
    <mergeCell ref="K48:P48"/>
    <mergeCell ref="D30:I30"/>
    <mergeCell ref="O37:P37"/>
    <mergeCell ref="K39:L40"/>
    <mergeCell ref="K30:M32"/>
    <mergeCell ref="P65:Q65"/>
    <mergeCell ref="D58:P60"/>
    <mergeCell ref="D64:P64"/>
    <mergeCell ref="C56:P56"/>
    <mergeCell ref="C62:P62"/>
    <mergeCell ref="K20:P20"/>
    <mergeCell ref="D20:F20"/>
    <mergeCell ref="D22:I27"/>
    <mergeCell ref="D21:G21"/>
    <mergeCell ref="H21:L21"/>
    <mergeCell ref="K22:P23"/>
    <mergeCell ref="N25:P26"/>
    <mergeCell ref="K25:M26"/>
    <mergeCell ref="P3:R3"/>
    <mergeCell ref="D9:P9"/>
    <mergeCell ref="D18:P18"/>
    <mergeCell ref="C14:Q14"/>
    <mergeCell ref="D11:P11"/>
    <mergeCell ref="D12:P12"/>
    <mergeCell ref="M4:O4"/>
    <mergeCell ref="D13:P13"/>
    <mergeCell ref="C16:P16"/>
  </mergeCells>
  <phoneticPr fontId="32"/>
  <conditionalFormatting sqref="J37:K37 M37 O37 M39 O39">
    <cfRule type="expression" dxfId="2" priority="1" stopIfTrue="1">
      <formula>#REF!&gt;0</formula>
    </cfRule>
  </conditionalFormatting>
  <dataValidations count="1">
    <dataValidation type="list" allowBlank="1" showInputMessage="1" showErrorMessage="1" sqref="M4:O4">
      <formula1>$IV$7:$IV$7</formula1>
    </dataValidation>
  </dataValidations>
  <pageMargins left="0.57999999999999996" right="0.31496062992125984" top="0.55118110236220474" bottom="0.59055118110236227" header="0.47244094488188981" footer="0.23"/>
  <pageSetup paperSize="9" scale="95" orientation="portrait" horizontalDpi="4294967293"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A116"/>
  <sheetViews>
    <sheetView showGridLines="0" view="pageBreakPreview" zoomScale="85" zoomScaleNormal="70" zoomScaleSheetLayoutView="85" workbookViewId="0"/>
  </sheetViews>
  <sheetFormatPr defaultColWidth="1.875" defaultRowHeight="17.25" customHeight="1"/>
  <cols>
    <col min="1" max="1" width="2.375" style="1107" customWidth="1"/>
    <col min="2" max="9" width="1.875" style="1107"/>
    <col min="10" max="10" width="1.875" style="1107" customWidth="1"/>
    <col min="11" max="45" width="1.875" style="1107"/>
    <col min="46" max="46" width="1.875" style="1107" customWidth="1"/>
    <col min="47" max="98" width="1.875" style="1107"/>
    <col min="99" max="99" width="1.875" style="1107" customWidth="1"/>
    <col min="100" max="123" width="1.875" style="1107"/>
    <col min="124" max="124" width="2.625" style="1107" bestFit="1" customWidth="1"/>
    <col min="125" max="129" width="1.875" style="1107"/>
    <col min="130" max="130" width="4.125" style="1107" hidden="1" customWidth="1"/>
    <col min="131" max="131" width="13.5" style="1107" hidden="1" customWidth="1"/>
    <col min="132" max="16384" width="1.875" style="1107"/>
  </cols>
  <sheetData>
    <row r="1" spans="1:131" ht="17.25" customHeight="1">
      <c r="DT1" s="1949">
        <f>★マスタシート!$CV$30</f>
        <v>2.48</v>
      </c>
      <c r="DU1" s="1949"/>
      <c r="DV1" s="1949"/>
      <c r="DW1" s="1949"/>
      <c r="DX1" s="1949"/>
      <c r="DY1" s="1949"/>
    </row>
    <row r="3" spans="1:131" ht="17.25" customHeight="1">
      <c r="L3" s="1977" t="s">
        <v>727</v>
      </c>
      <c r="M3" s="1977"/>
      <c r="N3" s="1977"/>
      <c r="O3" s="1977"/>
      <c r="P3" s="1977"/>
      <c r="Q3" s="1977"/>
      <c r="R3" s="1977"/>
      <c r="S3" s="1977"/>
      <c r="T3" s="1977"/>
      <c r="U3" s="1977"/>
      <c r="V3" s="1977"/>
      <c r="W3" s="1977"/>
      <c r="X3" s="1977"/>
      <c r="Y3" s="1977"/>
      <c r="Z3" s="1977"/>
      <c r="AA3" s="1977"/>
      <c r="AB3" s="1977"/>
      <c r="AC3" s="1977"/>
      <c r="AD3" s="1977"/>
      <c r="AE3" s="1977"/>
      <c r="AF3" s="1977"/>
      <c r="AG3" s="1977"/>
      <c r="AH3" s="1977"/>
      <c r="AI3" s="1977"/>
      <c r="AJ3" s="1977"/>
      <c r="AK3" s="1977"/>
      <c r="AL3" s="1977"/>
      <c r="AM3" s="1977"/>
      <c r="AN3" s="1977"/>
      <c r="AO3" s="1977"/>
      <c r="AP3" s="1977"/>
      <c r="AQ3" s="1977"/>
      <c r="AR3" s="1977"/>
      <c r="AS3" s="1977"/>
      <c r="AT3" s="1977"/>
      <c r="AU3" s="1977"/>
      <c r="AV3" s="1977"/>
      <c r="AW3" s="1977"/>
      <c r="AX3" s="1977"/>
      <c r="AY3" s="1977"/>
      <c r="AZ3" s="1977"/>
      <c r="BA3" s="1977"/>
      <c r="BB3" s="1977"/>
      <c r="BC3" s="1977"/>
      <c r="BD3" s="1977"/>
      <c r="BE3" s="1977"/>
      <c r="BF3" s="1977"/>
      <c r="BG3" s="1977"/>
      <c r="BH3" s="1977"/>
      <c r="BI3" s="1977"/>
      <c r="BJ3" s="1977"/>
      <c r="BK3" s="1977"/>
      <c r="BL3" s="1977"/>
      <c r="BM3" s="1977"/>
      <c r="BN3" s="1977"/>
      <c r="BO3" s="1977"/>
      <c r="BP3" s="1977"/>
      <c r="BQ3" s="1977"/>
      <c r="BR3" s="1977"/>
      <c r="BS3" s="1977"/>
      <c r="BT3" s="1977"/>
      <c r="BU3" s="1977"/>
      <c r="BV3" s="1977"/>
      <c r="BW3" s="1977"/>
      <c r="BX3" s="1977"/>
      <c r="BY3" s="1977"/>
      <c r="BZ3" s="1977"/>
      <c r="CA3" s="1977"/>
      <c r="CB3" s="1977"/>
      <c r="CC3" s="1977"/>
      <c r="CD3" s="1977"/>
      <c r="CE3" s="1977"/>
      <c r="CF3" s="1977"/>
    </row>
    <row r="4" spans="1:131" ht="17.25" customHeight="1">
      <c r="L4" s="1977"/>
      <c r="M4" s="1977"/>
      <c r="N4" s="1977"/>
      <c r="O4" s="1977"/>
      <c r="P4" s="1977"/>
      <c r="Q4" s="1977"/>
      <c r="R4" s="1977"/>
      <c r="S4" s="1977"/>
      <c r="T4" s="1977"/>
      <c r="U4" s="1977"/>
      <c r="V4" s="1977"/>
      <c r="W4" s="1977"/>
      <c r="X4" s="1977"/>
      <c r="Y4" s="1977"/>
      <c r="Z4" s="1977"/>
      <c r="AA4" s="1977"/>
      <c r="AB4" s="1977"/>
      <c r="AC4" s="1977"/>
      <c r="AD4" s="1977"/>
      <c r="AE4" s="1977"/>
      <c r="AF4" s="1977"/>
      <c r="AG4" s="1977"/>
      <c r="AH4" s="1977"/>
      <c r="AI4" s="1977"/>
      <c r="AJ4" s="1977"/>
      <c r="AK4" s="1977"/>
      <c r="AL4" s="1977"/>
      <c r="AM4" s="1977"/>
      <c r="AN4" s="1977"/>
      <c r="AO4" s="1977"/>
      <c r="AP4" s="1977"/>
      <c r="AQ4" s="1977"/>
      <c r="AR4" s="1977"/>
      <c r="AS4" s="1977"/>
      <c r="AT4" s="1977"/>
      <c r="AU4" s="1977"/>
      <c r="AV4" s="1977"/>
      <c r="AW4" s="1977"/>
      <c r="AX4" s="1977"/>
      <c r="AY4" s="1977"/>
      <c r="AZ4" s="1977"/>
      <c r="BA4" s="1977"/>
      <c r="BB4" s="1977"/>
      <c r="BC4" s="1977"/>
      <c r="BD4" s="1977"/>
      <c r="BE4" s="1977"/>
      <c r="BF4" s="1977"/>
      <c r="BG4" s="1977"/>
      <c r="BH4" s="1977"/>
      <c r="BI4" s="1977"/>
      <c r="BJ4" s="1977"/>
      <c r="BK4" s="1977"/>
      <c r="BL4" s="1977"/>
      <c r="BM4" s="1977"/>
      <c r="BN4" s="1977"/>
      <c r="BO4" s="1977"/>
      <c r="BP4" s="1977"/>
      <c r="BQ4" s="1977"/>
      <c r="BR4" s="1977"/>
      <c r="BS4" s="1977"/>
      <c r="BT4" s="1977"/>
      <c r="BU4" s="1977"/>
      <c r="BV4" s="1977"/>
      <c r="BW4" s="1977"/>
      <c r="BX4" s="1977"/>
      <c r="BY4" s="1977"/>
      <c r="BZ4" s="1977"/>
      <c r="CA4" s="1977"/>
      <c r="CB4" s="1977"/>
      <c r="CC4" s="1977"/>
      <c r="CD4" s="1977"/>
      <c r="CE4" s="1977"/>
      <c r="CF4" s="1977"/>
    </row>
    <row r="6" spans="1:131" ht="9.9499999999999993" customHeight="1" thickBot="1"/>
    <row r="7" spans="1:131" ht="17.25" customHeight="1" thickBot="1">
      <c r="A7" s="1978" t="s">
        <v>728</v>
      </c>
      <c r="B7" s="1981" t="s">
        <v>729</v>
      </c>
      <c r="C7" s="1982"/>
      <c r="D7" s="1982"/>
      <c r="E7" s="1982"/>
      <c r="F7" s="1982"/>
      <c r="G7" s="1982"/>
      <c r="H7" s="1983"/>
      <c r="I7" s="1984"/>
      <c r="J7" s="1985"/>
      <c r="K7" s="1985"/>
      <c r="L7" s="1985"/>
      <c r="M7" s="1985"/>
      <c r="N7" s="1985"/>
      <c r="O7" s="1985"/>
      <c r="P7" s="1985"/>
      <c r="Q7" s="1985"/>
      <c r="R7" s="1985"/>
      <c r="S7" s="1985"/>
      <c r="T7" s="1985"/>
      <c r="U7" s="1985"/>
      <c r="V7" s="1985"/>
      <c r="W7" s="1985"/>
      <c r="X7" s="1985"/>
      <c r="Y7" s="1985"/>
      <c r="Z7" s="1985"/>
      <c r="AA7" s="1985"/>
      <c r="AB7" s="1985"/>
      <c r="AC7" s="1985"/>
      <c r="AD7" s="1985"/>
      <c r="AE7" s="1985"/>
      <c r="AF7" s="1985"/>
      <c r="AG7" s="1985"/>
      <c r="AH7" s="1985"/>
      <c r="AI7" s="1986"/>
    </row>
    <row r="8" spans="1:131" ht="17.25" customHeight="1">
      <c r="A8" s="1979"/>
      <c r="B8" s="1987" t="s">
        <v>730</v>
      </c>
      <c r="C8" s="1988"/>
      <c r="D8" s="1988"/>
      <c r="E8" s="1988"/>
      <c r="F8" s="1988"/>
      <c r="G8" s="1988"/>
      <c r="H8" s="1988"/>
      <c r="I8" s="1993" t="s">
        <v>731</v>
      </c>
      <c r="J8" s="1993"/>
      <c r="K8" s="1993"/>
      <c r="L8" s="1993"/>
      <c r="M8" s="1993"/>
      <c r="N8" s="1993"/>
      <c r="O8" s="1993"/>
      <c r="P8" s="1993"/>
      <c r="Q8" s="1993"/>
      <c r="R8" s="1993"/>
      <c r="S8" s="1995" t="str">
        <f>★マスタシート!$H$7</f>
        <v>ニホンキリストキョウダンナゴヤチュウオウキョウカイ</v>
      </c>
      <c r="T8" s="1995"/>
      <c r="U8" s="1995"/>
      <c r="V8" s="1995"/>
      <c r="W8" s="1995"/>
      <c r="X8" s="1995"/>
      <c r="Y8" s="1995"/>
      <c r="Z8" s="1995"/>
      <c r="AA8" s="1995"/>
      <c r="AB8" s="1995"/>
      <c r="AC8" s="1995"/>
      <c r="AD8" s="1995"/>
      <c r="AE8" s="1995"/>
      <c r="AF8" s="1995"/>
      <c r="AG8" s="1995"/>
      <c r="AH8" s="1995"/>
      <c r="AI8" s="1995"/>
      <c r="AJ8" s="1995"/>
      <c r="AK8" s="1995"/>
      <c r="AL8" s="1995"/>
      <c r="AM8" s="1995"/>
      <c r="AN8" s="1995"/>
      <c r="AO8" s="1995"/>
      <c r="AP8" s="1995"/>
      <c r="AQ8" s="1995"/>
      <c r="AR8" s="1995"/>
      <c r="AS8" s="1995"/>
      <c r="AT8" s="1995"/>
      <c r="AU8" s="1995"/>
      <c r="AV8" s="1995"/>
      <c r="AW8" s="1995"/>
      <c r="AX8" s="1995"/>
      <c r="AY8" s="1995"/>
      <c r="AZ8" s="1995"/>
      <c r="BA8" s="1995"/>
      <c r="BB8" s="1995"/>
      <c r="BC8" s="1995"/>
      <c r="BD8" s="1995"/>
      <c r="BE8" s="1995"/>
      <c r="BF8" s="1995"/>
      <c r="BG8" s="1995"/>
      <c r="BH8" s="1995"/>
      <c r="BI8" s="1995"/>
      <c r="BJ8" s="1995"/>
      <c r="BK8" s="1995"/>
      <c r="BL8" s="1995"/>
      <c r="BM8" s="1995"/>
      <c r="BN8" s="1995"/>
      <c r="BO8" s="1995"/>
      <c r="BP8" s="1995"/>
      <c r="BQ8" s="1995"/>
      <c r="BR8" s="1995"/>
      <c r="BS8" s="1995"/>
      <c r="BT8" s="1995"/>
      <c r="BU8" s="1995"/>
      <c r="BV8" s="1995"/>
      <c r="BW8" s="1995"/>
      <c r="BX8" s="1995"/>
      <c r="BY8" s="1995"/>
      <c r="BZ8" s="1995"/>
      <c r="CA8" s="1995"/>
      <c r="CB8" s="1995"/>
      <c r="CC8" s="1995"/>
      <c r="CD8" s="1995"/>
      <c r="CE8" s="1995"/>
      <c r="CF8" s="1995"/>
      <c r="CG8" s="1995"/>
      <c r="CH8" s="1995"/>
      <c r="CI8" s="1995"/>
      <c r="CJ8" s="1995"/>
      <c r="CK8" s="1995"/>
      <c r="CL8" s="1995"/>
      <c r="CM8" s="1996"/>
    </row>
    <row r="9" spans="1:131" ht="17.25" customHeight="1">
      <c r="A9" s="1979"/>
      <c r="B9" s="1989"/>
      <c r="C9" s="1990"/>
      <c r="D9" s="1990"/>
      <c r="E9" s="1990"/>
      <c r="F9" s="1990"/>
      <c r="G9" s="1990"/>
      <c r="H9" s="1990"/>
      <c r="I9" s="1994"/>
      <c r="J9" s="1994"/>
      <c r="K9" s="1994"/>
      <c r="L9" s="1994"/>
      <c r="M9" s="1994"/>
      <c r="N9" s="1994"/>
      <c r="O9" s="1994"/>
      <c r="P9" s="1994"/>
      <c r="Q9" s="1994"/>
      <c r="R9" s="1994"/>
      <c r="S9" s="1997"/>
      <c r="T9" s="1997"/>
      <c r="U9" s="1997"/>
      <c r="V9" s="1997"/>
      <c r="W9" s="1997"/>
      <c r="X9" s="1997"/>
      <c r="Y9" s="1997"/>
      <c r="Z9" s="1997"/>
      <c r="AA9" s="1997"/>
      <c r="AB9" s="1997"/>
      <c r="AC9" s="1997"/>
      <c r="AD9" s="1997"/>
      <c r="AE9" s="1997"/>
      <c r="AF9" s="1997"/>
      <c r="AG9" s="1997"/>
      <c r="AH9" s="1997"/>
      <c r="AI9" s="1997"/>
      <c r="AJ9" s="1997"/>
      <c r="AK9" s="1997"/>
      <c r="AL9" s="1997"/>
      <c r="AM9" s="1997"/>
      <c r="AN9" s="1997"/>
      <c r="AO9" s="1997"/>
      <c r="AP9" s="1997"/>
      <c r="AQ9" s="1997"/>
      <c r="AR9" s="1997"/>
      <c r="AS9" s="1997"/>
      <c r="AT9" s="1997"/>
      <c r="AU9" s="1997"/>
      <c r="AV9" s="1997"/>
      <c r="AW9" s="1997"/>
      <c r="AX9" s="1997"/>
      <c r="AY9" s="1997"/>
      <c r="AZ9" s="1997"/>
      <c r="BA9" s="1997"/>
      <c r="BB9" s="1997"/>
      <c r="BC9" s="1997"/>
      <c r="BD9" s="1997"/>
      <c r="BE9" s="1997"/>
      <c r="BF9" s="1997"/>
      <c r="BG9" s="1997"/>
      <c r="BH9" s="1997"/>
      <c r="BI9" s="1997"/>
      <c r="BJ9" s="1997"/>
      <c r="BK9" s="1997"/>
      <c r="BL9" s="1997"/>
      <c r="BM9" s="1997"/>
      <c r="BN9" s="1997"/>
      <c r="BO9" s="1997"/>
      <c r="BP9" s="1997"/>
      <c r="BQ9" s="1997"/>
      <c r="BR9" s="1997"/>
      <c r="BS9" s="1997"/>
      <c r="BT9" s="1997"/>
      <c r="BU9" s="1997"/>
      <c r="BV9" s="1997"/>
      <c r="BW9" s="1997"/>
      <c r="BX9" s="1997"/>
      <c r="BY9" s="1997"/>
      <c r="BZ9" s="1997"/>
      <c r="CA9" s="1997"/>
      <c r="CB9" s="1997"/>
      <c r="CC9" s="1997"/>
      <c r="CD9" s="1997"/>
      <c r="CE9" s="1997"/>
      <c r="CF9" s="1997"/>
      <c r="CG9" s="1997"/>
      <c r="CH9" s="1997"/>
      <c r="CI9" s="1997"/>
      <c r="CJ9" s="1997"/>
      <c r="CK9" s="1997"/>
      <c r="CL9" s="1997"/>
      <c r="CM9" s="1998"/>
    </row>
    <row r="10" spans="1:131" ht="17.25" customHeight="1">
      <c r="A10" s="1979"/>
      <c r="B10" s="1989"/>
      <c r="C10" s="1990"/>
      <c r="D10" s="1990"/>
      <c r="E10" s="1990"/>
      <c r="F10" s="1990"/>
      <c r="G10" s="1990"/>
      <c r="H10" s="1990"/>
      <c r="I10" s="1994" t="s">
        <v>732</v>
      </c>
      <c r="J10" s="1994"/>
      <c r="K10" s="1994"/>
      <c r="L10" s="1994"/>
      <c r="M10" s="1994"/>
      <c r="N10" s="1994"/>
      <c r="O10" s="1994"/>
      <c r="P10" s="1994"/>
      <c r="Q10" s="1994"/>
      <c r="R10" s="1994"/>
      <c r="S10" s="2000" t="str">
        <f>★マスタシート!$H$6</f>
        <v>日本基督教団名古屋中央教会</v>
      </c>
      <c r="T10" s="2001"/>
      <c r="U10" s="2001"/>
      <c r="V10" s="2001"/>
      <c r="W10" s="2001"/>
      <c r="X10" s="2001"/>
      <c r="Y10" s="2001"/>
      <c r="Z10" s="2001"/>
      <c r="AA10" s="2001"/>
      <c r="AB10" s="2001"/>
      <c r="AC10" s="2001"/>
      <c r="AD10" s="2001"/>
      <c r="AE10" s="2001"/>
      <c r="AF10" s="2001"/>
      <c r="AG10" s="2001"/>
      <c r="AH10" s="2001"/>
      <c r="AI10" s="2001"/>
      <c r="AJ10" s="2001"/>
      <c r="AK10" s="2001"/>
      <c r="AL10" s="2001"/>
      <c r="AM10" s="2001"/>
      <c r="AN10" s="2001"/>
      <c r="AO10" s="2001"/>
      <c r="AP10" s="2001"/>
      <c r="AQ10" s="2001"/>
      <c r="AR10" s="2001"/>
      <c r="AS10" s="2001"/>
      <c r="AT10" s="2001"/>
      <c r="AU10" s="2001"/>
      <c r="AV10" s="2001"/>
      <c r="AW10" s="2001"/>
      <c r="AX10" s="2001"/>
      <c r="AY10" s="2001"/>
      <c r="AZ10" s="2001"/>
      <c r="BA10" s="2001"/>
      <c r="BB10" s="2001"/>
      <c r="BC10" s="2001"/>
      <c r="BD10" s="2001"/>
      <c r="BE10" s="2001"/>
      <c r="BF10" s="2001"/>
      <c r="BG10" s="2001"/>
      <c r="BH10" s="2001"/>
      <c r="BI10" s="2001"/>
      <c r="BJ10" s="2001"/>
      <c r="BK10" s="2001"/>
      <c r="BL10" s="2001"/>
      <c r="BM10" s="2001"/>
      <c r="BN10" s="2001"/>
      <c r="BO10" s="2001"/>
      <c r="BP10" s="2001"/>
      <c r="BQ10" s="2001"/>
      <c r="BR10" s="2001"/>
      <c r="BS10" s="2001"/>
      <c r="BT10" s="2001"/>
      <c r="BU10" s="2001"/>
      <c r="BV10" s="2001"/>
      <c r="BW10" s="2001"/>
      <c r="BX10" s="2001"/>
      <c r="BY10" s="2001"/>
      <c r="BZ10" s="2001"/>
      <c r="CA10" s="2001"/>
      <c r="CB10" s="2001"/>
      <c r="CC10" s="2001"/>
      <c r="CD10" s="2001"/>
      <c r="CE10" s="2001"/>
      <c r="CF10" s="2001"/>
      <c r="CG10" s="2001"/>
      <c r="CH10" s="2001"/>
      <c r="CI10" s="2001"/>
      <c r="CJ10" s="2001"/>
      <c r="CK10" s="2001"/>
      <c r="CL10" s="2001"/>
      <c r="CM10" s="2002"/>
    </row>
    <row r="11" spans="1:131" ht="17.25" customHeight="1" thickBot="1">
      <c r="A11" s="1980"/>
      <c r="B11" s="1991"/>
      <c r="C11" s="1992"/>
      <c r="D11" s="1992"/>
      <c r="E11" s="1992"/>
      <c r="F11" s="1992"/>
      <c r="G11" s="1992"/>
      <c r="H11" s="1992"/>
      <c r="I11" s="1999"/>
      <c r="J11" s="1999"/>
      <c r="K11" s="1999"/>
      <c r="L11" s="1999"/>
      <c r="M11" s="1999"/>
      <c r="N11" s="1999"/>
      <c r="O11" s="1999"/>
      <c r="P11" s="1999"/>
      <c r="Q11" s="1999"/>
      <c r="R11" s="1999"/>
      <c r="S11" s="2003"/>
      <c r="T11" s="2004"/>
      <c r="U11" s="2004"/>
      <c r="V11" s="2004"/>
      <c r="W11" s="2004"/>
      <c r="X11" s="2004"/>
      <c r="Y11" s="2004"/>
      <c r="Z11" s="2004"/>
      <c r="AA11" s="2004"/>
      <c r="AB11" s="2004"/>
      <c r="AC11" s="2004"/>
      <c r="AD11" s="2004"/>
      <c r="AE11" s="2004"/>
      <c r="AF11" s="2004"/>
      <c r="AG11" s="2004"/>
      <c r="AH11" s="2004"/>
      <c r="AI11" s="2004"/>
      <c r="AJ11" s="2004"/>
      <c r="AK11" s="2004"/>
      <c r="AL11" s="2004"/>
      <c r="AM11" s="2004"/>
      <c r="AN11" s="2004"/>
      <c r="AO11" s="2004"/>
      <c r="AP11" s="2004"/>
      <c r="AQ11" s="2004"/>
      <c r="AR11" s="2004"/>
      <c r="AS11" s="2004"/>
      <c r="AT11" s="2004"/>
      <c r="AU11" s="2004"/>
      <c r="AV11" s="2004"/>
      <c r="AW11" s="2004"/>
      <c r="AX11" s="2004"/>
      <c r="AY11" s="2004"/>
      <c r="AZ11" s="2004"/>
      <c r="BA11" s="2004"/>
      <c r="BB11" s="2004"/>
      <c r="BC11" s="2004"/>
      <c r="BD11" s="2004"/>
      <c r="BE11" s="2004"/>
      <c r="BF11" s="2004"/>
      <c r="BG11" s="2004"/>
      <c r="BH11" s="2004"/>
      <c r="BI11" s="2004"/>
      <c r="BJ11" s="2004"/>
      <c r="BK11" s="2004"/>
      <c r="BL11" s="2004"/>
      <c r="BM11" s="2004"/>
      <c r="BN11" s="2004"/>
      <c r="BO11" s="2004"/>
      <c r="BP11" s="2004"/>
      <c r="BQ11" s="2004"/>
      <c r="BR11" s="2004"/>
      <c r="BS11" s="2004"/>
      <c r="BT11" s="2004"/>
      <c r="BU11" s="2004"/>
      <c r="BV11" s="2004"/>
      <c r="BW11" s="2004"/>
      <c r="BX11" s="2004"/>
      <c r="BY11" s="2004"/>
      <c r="BZ11" s="2004"/>
      <c r="CA11" s="2004"/>
      <c r="CB11" s="2004"/>
      <c r="CC11" s="2004"/>
      <c r="CD11" s="2004"/>
      <c r="CE11" s="2004"/>
      <c r="CF11" s="2004"/>
      <c r="CG11" s="2004"/>
      <c r="CH11" s="2004"/>
      <c r="CI11" s="2004"/>
      <c r="CJ11" s="2004"/>
      <c r="CK11" s="2004"/>
      <c r="CL11" s="2004"/>
      <c r="CM11" s="2005"/>
    </row>
    <row r="12" spans="1:131" ht="14.25" customHeight="1"/>
    <row r="14" spans="1:131" ht="17.25" customHeight="1" thickBot="1">
      <c r="A14" s="2017" t="s">
        <v>733</v>
      </c>
      <c r="B14" s="2018"/>
      <c r="C14" s="2018"/>
      <c r="D14" s="2018"/>
      <c r="E14" s="2018"/>
      <c r="F14" s="2018"/>
      <c r="G14" s="2018"/>
      <c r="H14" s="2018"/>
      <c r="I14" s="2018"/>
      <c r="J14" s="2018"/>
      <c r="K14" s="2018"/>
      <c r="L14" s="2018"/>
      <c r="M14" s="2018"/>
      <c r="N14" s="2018"/>
      <c r="O14" s="2018"/>
      <c r="P14" s="2018"/>
      <c r="Q14" s="2018"/>
      <c r="R14" s="2018"/>
      <c r="S14" s="2018"/>
      <c r="T14" s="2018"/>
      <c r="U14" s="2018"/>
      <c r="V14" s="2018"/>
      <c r="W14" s="2018"/>
      <c r="X14" s="2018"/>
      <c r="Y14" s="2018"/>
      <c r="Z14" s="2018"/>
      <c r="AA14" s="2018"/>
      <c r="AB14" s="2018"/>
      <c r="AC14" s="2018"/>
      <c r="AD14" s="2018"/>
      <c r="AE14" s="2018"/>
      <c r="AF14" s="2018"/>
      <c r="AG14" s="2018"/>
      <c r="AH14" s="2018"/>
      <c r="AI14" s="2018"/>
      <c r="AJ14" s="2018"/>
      <c r="AK14" s="2018"/>
      <c r="AL14" s="2018"/>
      <c r="AM14" s="2018"/>
      <c r="AN14" s="2018"/>
      <c r="AO14" s="2018"/>
      <c r="AP14" s="2018"/>
      <c r="AQ14" s="2018"/>
      <c r="AR14" s="2018"/>
      <c r="AS14" s="2018"/>
      <c r="AT14" s="2018"/>
      <c r="AU14" s="2018"/>
      <c r="AV14" s="2018"/>
      <c r="AW14" s="2018"/>
      <c r="AX14" s="2018"/>
      <c r="AY14" s="2018"/>
      <c r="AZ14" s="2018"/>
      <c r="BA14" s="2018"/>
      <c r="BB14" s="2018"/>
      <c r="BC14" s="2018"/>
      <c r="BD14" s="2018"/>
      <c r="BE14" s="2018"/>
      <c r="BF14" s="2018"/>
      <c r="BG14" s="2018"/>
      <c r="BH14" s="2018"/>
      <c r="BI14" s="2018"/>
      <c r="BJ14" s="2018"/>
      <c r="BK14" s="2018"/>
      <c r="BL14" s="2018"/>
      <c r="BM14" s="2018"/>
      <c r="BN14" s="2018"/>
      <c r="BO14" s="2018"/>
      <c r="BP14" s="2018"/>
      <c r="BQ14" s="2018"/>
      <c r="BR14" s="2018"/>
      <c r="BS14" s="2018"/>
      <c r="BT14" s="2018"/>
      <c r="BU14" s="2018"/>
      <c r="BV14" s="2018"/>
      <c r="BW14" s="2018"/>
      <c r="BX14" s="2018"/>
      <c r="BY14" s="2018"/>
      <c r="BZ14" s="2018"/>
      <c r="CA14" s="2018"/>
      <c r="CB14" s="2018"/>
      <c r="CC14" s="2018"/>
      <c r="CD14" s="2018"/>
      <c r="CE14" s="2018"/>
      <c r="CF14" s="2018"/>
      <c r="CG14" s="2018"/>
      <c r="CH14" s="2018"/>
      <c r="CI14" s="2018"/>
      <c r="CJ14" s="2018"/>
      <c r="CK14" s="2018"/>
      <c r="CL14" s="2018"/>
      <c r="CM14" s="2018"/>
      <c r="CN14" s="2018"/>
      <c r="CO14" s="2018"/>
      <c r="CP14" s="2018"/>
      <c r="CQ14" s="2018"/>
      <c r="CR14" s="2018"/>
      <c r="CS14" s="2018"/>
      <c r="CT14" s="2018"/>
      <c r="CU14" s="2018"/>
      <c r="CV14" s="2018"/>
      <c r="CW14" s="2018"/>
      <c r="CX14" s="2018"/>
      <c r="CY14" s="2018"/>
      <c r="CZ14" s="2018"/>
      <c r="DA14" s="2018"/>
      <c r="DB14" s="2018"/>
      <c r="DC14" s="2018"/>
      <c r="DD14" s="2018"/>
      <c r="DE14" s="2018"/>
      <c r="DF14" s="2018"/>
      <c r="DG14" s="2018"/>
      <c r="DH14" s="2018"/>
      <c r="DI14" s="2018"/>
      <c r="DJ14" s="2018"/>
      <c r="DK14" s="2018"/>
      <c r="DL14" s="2018"/>
      <c r="DM14" s="2018"/>
      <c r="DN14" s="2018"/>
      <c r="DO14" s="2018"/>
      <c r="DP14" s="2018"/>
      <c r="DQ14" s="2018"/>
      <c r="DR14" s="2018"/>
      <c r="DS14" s="2018"/>
      <c r="DT14" s="2018"/>
      <c r="DU14" s="2018"/>
      <c r="DV14" s="2018"/>
      <c r="DW14" s="2018"/>
      <c r="DX14" s="2018"/>
      <c r="DY14" s="2019"/>
    </row>
    <row r="15" spans="1:131" ht="28.5" customHeight="1" thickBot="1">
      <c r="A15" s="2020" t="s">
        <v>734</v>
      </c>
      <c r="B15" s="2006"/>
      <c r="C15" s="2021" t="s">
        <v>735</v>
      </c>
      <c r="D15" s="2022"/>
      <c r="E15" s="2022"/>
      <c r="F15" s="2022"/>
      <c r="G15" s="2022"/>
      <c r="H15" s="2022"/>
      <c r="I15" s="2023"/>
      <c r="J15" s="2006" t="s">
        <v>736</v>
      </c>
      <c r="K15" s="2006"/>
      <c r="L15" s="2006"/>
      <c r="M15" s="2006"/>
      <c r="N15" s="2006"/>
      <c r="O15" s="2006"/>
      <c r="P15" s="2006"/>
      <c r="Q15" s="2006"/>
      <c r="R15" s="2006" t="s">
        <v>737</v>
      </c>
      <c r="S15" s="2006"/>
      <c r="T15" s="2006"/>
      <c r="U15" s="2006"/>
      <c r="V15" s="2006"/>
      <c r="W15" s="2006"/>
      <c r="X15" s="2006"/>
      <c r="Y15" s="2006"/>
      <c r="Z15" s="2006"/>
      <c r="AA15" s="2006"/>
      <c r="AB15" s="2006"/>
      <c r="AC15" s="2006"/>
      <c r="AD15" s="2006"/>
      <c r="AE15" s="2006"/>
      <c r="AF15" s="2006"/>
      <c r="AG15" s="2006"/>
      <c r="AH15" s="2006"/>
      <c r="AI15" s="2006"/>
      <c r="AJ15" s="2021" t="s">
        <v>738</v>
      </c>
      <c r="AK15" s="2022"/>
      <c r="AL15" s="2022"/>
      <c r="AM15" s="2022"/>
      <c r="AN15" s="2022"/>
      <c r="AO15" s="2022"/>
      <c r="AP15" s="2022"/>
      <c r="AQ15" s="2022"/>
      <c r="AR15" s="2022"/>
      <c r="AS15" s="2022"/>
      <c r="AT15" s="2022"/>
      <c r="AU15" s="2022"/>
      <c r="AV15" s="2022"/>
      <c r="AW15" s="2022"/>
      <c r="AX15" s="2022"/>
      <c r="AY15" s="2022"/>
      <c r="AZ15" s="2022"/>
      <c r="BA15" s="2022"/>
      <c r="BB15" s="2023"/>
      <c r="BC15" s="2021" t="s">
        <v>739</v>
      </c>
      <c r="BD15" s="2022"/>
      <c r="BE15" s="2022"/>
      <c r="BF15" s="2022"/>
      <c r="BG15" s="2022"/>
      <c r="BH15" s="2022"/>
      <c r="BI15" s="2022"/>
      <c r="BJ15" s="2022"/>
      <c r="BK15" s="2022"/>
      <c r="BL15" s="2022"/>
      <c r="BM15" s="2022"/>
      <c r="BN15" s="2022"/>
      <c r="BO15" s="2022"/>
      <c r="BP15" s="2022"/>
      <c r="BQ15" s="2022"/>
      <c r="BR15" s="2022"/>
      <c r="BS15" s="2022"/>
      <c r="BT15" s="2023"/>
      <c r="BU15" s="2006" t="s">
        <v>740</v>
      </c>
      <c r="BV15" s="2006"/>
      <c r="BW15" s="2006"/>
      <c r="BX15" s="2006"/>
      <c r="BY15" s="2024" t="s">
        <v>741</v>
      </c>
      <c r="BZ15" s="2024"/>
      <c r="CA15" s="2024"/>
      <c r="CB15" s="2024"/>
      <c r="CC15" s="2006" t="s">
        <v>742</v>
      </c>
      <c r="CD15" s="2006"/>
      <c r="CE15" s="2006"/>
      <c r="CF15" s="2006"/>
      <c r="CG15" s="2006"/>
      <c r="CH15" s="2006"/>
      <c r="CI15" s="2006"/>
      <c r="CJ15" s="2006"/>
      <c r="CK15" s="2006"/>
      <c r="CL15" s="2006"/>
      <c r="CM15" s="2006"/>
      <c r="CN15" s="2006" t="s">
        <v>743</v>
      </c>
      <c r="CO15" s="2006"/>
      <c r="CP15" s="2006"/>
      <c r="CQ15" s="2006"/>
      <c r="CR15" s="2006"/>
      <c r="CS15" s="2006"/>
      <c r="CT15" s="2006"/>
      <c r="CU15" s="2006"/>
      <c r="CV15" s="2006"/>
      <c r="CW15" s="2006" t="s">
        <v>744</v>
      </c>
      <c r="CX15" s="2006"/>
      <c r="CY15" s="2006"/>
      <c r="CZ15" s="2006"/>
      <c r="DA15" s="2006"/>
      <c r="DB15" s="2007" t="s">
        <v>745</v>
      </c>
      <c r="DC15" s="2008"/>
      <c r="DD15" s="2008"/>
      <c r="DE15" s="2008"/>
      <c r="DF15" s="2009"/>
      <c r="DG15" s="2010" t="s">
        <v>746</v>
      </c>
      <c r="DH15" s="2010"/>
      <c r="DI15" s="2010"/>
      <c r="DJ15" s="2010"/>
      <c r="DK15" s="2010"/>
      <c r="DL15" s="2010"/>
      <c r="DM15" s="2010"/>
      <c r="DN15" s="2010"/>
      <c r="DO15" s="2010"/>
      <c r="DP15" s="2010"/>
      <c r="DQ15" s="2010"/>
      <c r="DR15" s="2010"/>
      <c r="DS15" s="2010"/>
      <c r="DT15" s="2010"/>
      <c r="DU15" s="2010"/>
      <c r="DV15" s="2010"/>
      <c r="DW15" s="2010"/>
      <c r="DX15" s="2010"/>
      <c r="DY15" s="2011"/>
      <c r="DZ15" s="1108"/>
      <c r="EA15" s="1109" t="s">
        <v>747</v>
      </c>
    </row>
    <row r="16" spans="1:131" ht="52.5" customHeight="1" thickTop="1">
      <c r="A16" s="2012">
        <v>1</v>
      </c>
      <c r="B16" s="2012"/>
      <c r="C16" s="2013" t="s">
        <v>970</v>
      </c>
      <c r="D16" s="2013"/>
      <c r="E16" s="2013"/>
      <c r="F16" s="2013"/>
      <c r="G16" s="2013"/>
      <c r="H16" s="2013"/>
      <c r="I16" s="2013"/>
      <c r="J16" s="2013" t="s">
        <v>971</v>
      </c>
      <c r="K16" s="2013"/>
      <c r="L16" s="2013"/>
      <c r="M16" s="2013"/>
      <c r="N16" s="2013"/>
      <c r="O16" s="2013"/>
      <c r="P16" s="2013"/>
      <c r="Q16" s="2013"/>
      <c r="R16" s="2014" t="s">
        <v>930</v>
      </c>
      <c r="S16" s="2014"/>
      <c r="T16" s="2014"/>
      <c r="U16" s="2014"/>
      <c r="V16" s="2014"/>
      <c r="W16" s="2014"/>
      <c r="X16" s="2014"/>
      <c r="Y16" s="2014"/>
      <c r="Z16" s="2014"/>
      <c r="AA16" s="2014"/>
      <c r="AB16" s="2014"/>
      <c r="AC16" s="2014"/>
      <c r="AD16" s="2014"/>
      <c r="AE16" s="2014"/>
      <c r="AF16" s="2014"/>
      <c r="AG16" s="2014"/>
      <c r="AH16" s="2014"/>
      <c r="AI16" s="2014"/>
      <c r="AJ16" s="2015" t="s">
        <v>929</v>
      </c>
      <c r="AK16" s="2015"/>
      <c r="AL16" s="2015"/>
      <c r="AM16" s="2015"/>
      <c r="AN16" s="2015"/>
      <c r="AO16" s="2015"/>
      <c r="AP16" s="2015"/>
      <c r="AQ16" s="2015"/>
      <c r="AR16" s="2015"/>
      <c r="AS16" s="2015"/>
      <c r="AT16" s="2015"/>
      <c r="AU16" s="2015"/>
      <c r="AV16" s="2015"/>
      <c r="AW16" s="2015"/>
      <c r="AX16" s="2015"/>
      <c r="AY16" s="2015"/>
      <c r="AZ16" s="2015"/>
      <c r="BA16" s="2015"/>
      <c r="BB16" s="2015"/>
      <c r="BC16" s="2016"/>
      <c r="BD16" s="2016"/>
      <c r="BE16" s="2016"/>
      <c r="BF16" s="2016"/>
      <c r="BG16" s="2016"/>
      <c r="BH16" s="2016"/>
      <c r="BI16" s="2016"/>
      <c r="BJ16" s="2016"/>
      <c r="BK16" s="2016"/>
      <c r="BL16" s="2016"/>
      <c r="BM16" s="2016"/>
      <c r="BN16" s="2016"/>
      <c r="BO16" s="2016"/>
      <c r="BP16" s="2016"/>
      <c r="BQ16" s="2016"/>
      <c r="BR16" s="2016"/>
      <c r="BS16" s="2016"/>
      <c r="BT16" s="2016"/>
      <c r="BU16" s="1971">
        <v>1</v>
      </c>
      <c r="BV16" s="1971"/>
      <c r="BW16" s="1971"/>
      <c r="BX16" s="1971"/>
      <c r="BY16" s="1971"/>
      <c r="BZ16" s="1971"/>
      <c r="CA16" s="1971"/>
      <c r="CB16" s="1971"/>
      <c r="CC16" s="1972"/>
      <c r="CD16" s="1972"/>
      <c r="CE16" s="1972"/>
      <c r="CF16" s="1972"/>
      <c r="CG16" s="1972"/>
      <c r="CH16" s="1972"/>
      <c r="CI16" s="1972"/>
      <c r="CJ16" s="1972"/>
      <c r="CK16" s="1972"/>
      <c r="CL16" s="1972"/>
      <c r="CM16" s="1972"/>
      <c r="CN16" s="1972"/>
      <c r="CO16" s="1972"/>
      <c r="CP16" s="1972"/>
      <c r="CQ16" s="1972"/>
      <c r="CR16" s="1972"/>
      <c r="CS16" s="1972"/>
      <c r="CT16" s="1972"/>
      <c r="CU16" s="1972"/>
      <c r="CV16" s="1972"/>
      <c r="CW16" s="1973">
        <f>★マスタシート!$H$11</f>
        <v>45199</v>
      </c>
      <c r="CX16" s="1973"/>
      <c r="CY16" s="1973"/>
      <c r="CZ16" s="1973"/>
      <c r="DA16" s="1973"/>
      <c r="DB16" s="1974"/>
      <c r="DC16" s="1975"/>
      <c r="DD16" s="1975"/>
      <c r="DE16" s="1975"/>
      <c r="DF16" s="1976"/>
      <c r="DG16" s="1972"/>
      <c r="DH16" s="1972"/>
      <c r="DI16" s="1972"/>
      <c r="DJ16" s="1972"/>
      <c r="DK16" s="1972"/>
      <c r="DL16" s="1972"/>
      <c r="DM16" s="1972"/>
      <c r="DN16" s="1972"/>
      <c r="DO16" s="1972"/>
      <c r="DP16" s="1972"/>
      <c r="DQ16" s="1972"/>
      <c r="DR16" s="1972"/>
      <c r="DS16" s="1972"/>
      <c r="DT16" s="1972"/>
      <c r="DU16" s="1972"/>
      <c r="DV16" s="1972"/>
      <c r="DW16" s="1972"/>
      <c r="DX16" s="1972"/>
      <c r="DY16" s="1972"/>
      <c r="DZ16" s="1110">
        <v>1</v>
      </c>
      <c r="EA16" s="1111"/>
    </row>
    <row r="17" spans="1:131" ht="53.1" customHeight="1">
      <c r="A17" s="1967">
        <v>2</v>
      </c>
      <c r="B17" s="1967"/>
      <c r="C17" s="1968" t="s">
        <v>972</v>
      </c>
      <c r="D17" s="1968"/>
      <c r="E17" s="1968"/>
      <c r="F17" s="1968"/>
      <c r="G17" s="1968"/>
      <c r="H17" s="1968"/>
      <c r="I17" s="1968"/>
      <c r="J17" s="1968" t="s">
        <v>973</v>
      </c>
      <c r="K17" s="1968"/>
      <c r="L17" s="1968"/>
      <c r="M17" s="1968"/>
      <c r="N17" s="1968"/>
      <c r="O17" s="1968"/>
      <c r="P17" s="1968"/>
      <c r="Q17" s="1968"/>
      <c r="R17" s="1969" t="s">
        <v>932</v>
      </c>
      <c r="S17" s="1969"/>
      <c r="T17" s="1969"/>
      <c r="U17" s="1969"/>
      <c r="V17" s="1969"/>
      <c r="W17" s="1969"/>
      <c r="X17" s="1969"/>
      <c r="Y17" s="1969"/>
      <c r="Z17" s="1969"/>
      <c r="AA17" s="1969"/>
      <c r="AB17" s="1969"/>
      <c r="AC17" s="1969"/>
      <c r="AD17" s="1969"/>
      <c r="AE17" s="1969"/>
      <c r="AF17" s="1969"/>
      <c r="AG17" s="1969"/>
      <c r="AH17" s="1969"/>
      <c r="AI17" s="1969"/>
      <c r="AJ17" s="1970" t="s">
        <v>931</v>
      </c>
      <c r="AK17" s="1970"/>
      <c r="AL17" s="1970"/>
      <c r="AM17" s="1970"/>
      <c r="AN17" s="1970"/>
      <c r="AO17" s="1970"/>
      <c r="AP17" s="1970"/>
      <c r="AQ17" s="1970"/>
      <c r="AR17" s="1970"/>
      <c r="AS17" s="1970"/>
      <c r="AT17" s="1970"/>
      <c r="AU17" s="1970"/>
      <c r="AV17" s="1970"/>
      <c r="AW17" s="1970"/>
      <c r="AX17" s="1970"/>
      <c r="AY17" s="1970"/>
      <c r="AZ17" s="1970"/>
      <c r="BA17" s="1970"/>
      <c r="BB17" s="1970"/>
      <c r="BC17" s="1956"/>
      <c r="BD17" s="1956"/>
      <c r="BE17" s="1956"/>
      <c r="BF17" s="1956"/>
      <c r="BG17" s="1956"/>
      <c r="BH17" s="1956"/>
      <c r="BI17" s="1956"/>
      <c r="BJ17" s="1956"/>
      <c r="BK17" s="1956"/>
      <c r="BL17" s="1956"/>
      <c r="BM17" s="1956"/>
      <c r="BN17" s="1956"/>
      <c r="BO17" s="1956"/>
      <c r="BP17" s="1956"/>
      <c r="BQ17" s="1956"/>
      <c r="BR17" s="1956"/>
      <c r="BS17" s="1956"/>
      <c r="BT17" s="1956"/>
      <c r="BU17" s="1962">
        <v>1</v>
      </c>
      <c r="BV17" s="1962"/>
      <c r="BW17" s="1962"/>
      <c r="BX17" s="1962"/>
      <c r="BY17" s="1962"/>
      <c r="BZ17" s="1962"/>
      <c r="CA17" s="1962"/>
      <c r="CB17" s="1962"/>
      <c r="CC17" s="1956"/>
      <c r="CD17" s="1956"/>
      <c r="CE17" s="1956"/>
      <c r="CF17" s="1956"/>
      <c r="CG17" s="1956"/>
      <c r="CH17" s="1956"/>
      <c r="CI17" s="1956"/>
      <c r="CJ17" s="1956"/>
      <c r="CK17" s="1956"/>
      <c r="CL17" s="1956"/>
      <c r="CM17" s="1956"/>
      <c r="CN17" s="1956"/>
      <c r="CO17" s="1956"/>
      <c r="CP17" s="1956"/>
      <c r="CQ17" s="1956"/>
      <c r="CR17" s="1956"/>
      <c r="CS17" s="1956"/>
      <c r="CT17" s="1956"/>
      <c r="CU17" s="1956"/>
      <c r="CV17" s="1956"/>
      <c r="CW17" s="1963">
        <f>★マスタシート!$H$11</f>
        <v>45199</v>
      </c>
      <c r="CX17" s="1963"/>
      <c r="CY17" s="1963"/>
      <c r="CZ17" s="1963"/>
      <c r="DA17" s="1963"/>
      <c r="DB17" s="1964"/>
      <c r="DC17" s="1965"/>
      <c r="DD17" s="1965"/>
      <c r="DE17" s="1965"/>
      <c r="DF17" s="1966"/>
      <c r="DG17" s="1956"/>
      <c r="DH17" s="1956"/>
      <c r="DI17" s="1956"/>
      <c r="DJ17" s="1956"/>
      <c r="DK17" s="1956"/>
      <c r="DL17" s="1956"/>
      <c r="DM17" s="1956"/>
      <c r="DN17" s="1956"/>
      <c r="DO17" s="1956"/>
      <c r="DP17" s="1956"/>
      <c r="DQ17" s="1956"/>
      <c r="DR17" s="1956"/>
      <c r="DS17" s="1956"/>
      <c r="DT17" s="1956"/>
      <c r="DU17" s="1956"/>
      <c r="DV17" s="1956"/>
      <c r="DW17" s="1956"/>
      <c r="DX17" s="1956"/>
      <c r="DY17" s="1956"/>
      <c r="DZ17" s="1110">
        <v>2</v>
      </c>
      <c r="EA17" s="1111"/>
    </row>
    <row r="18" spans="1:131" ht="53.1" customHeight="1">
      <c r="A18" s="1967">
        <v>3</v>
      </c>
      <c r="B18" s="1967"/>
      <c r="C18" s="1968" t="s">
        <v>974</v>
      </c>
      <c r="D18" s="1968"/>
      <c r="E18" s="1968"/>
      <c r="F18" s="1968"/>
      <c r="G18" s="1968"/>
      <c r="H18" s="1968"/>
      <c r="I18" s="1968"/>
      <c r="J18" s="1968" t="s">
        <v>976</v>
      </c>
      <c r="K18" s="1968"/>
      <c r="L18" s="1968"/>
      <c r="M18" s="1968"/>
      <c r="N18" s="1968"/>
      <c r="O18" s="1968"/>
      <c r="P18" s="1968"/>
      <c r="Q18" s="1968"/>
      <c r="R18" s="1969" t="s">
        <v>934</v>
      </c>
      <c r="S18" s="1969"/>
      <c r="T18" s="1969"/>
      <c r="U18" s="1969"/>
      <c r="V18" s="1969"/>
      <c r="W18" s="1969"/>
      <c r="X18" s="1969"/>
      <c r="Y18" s="1969"/>
      <c r="Z18" s="1969"/>
      <c r="AA18" s="1969"/>
      <c r="AB18" s="1969"/>
      <c r="AC18" s="1969"/>
      <c r="AD18" s="1969"/>
      <c r="AE18" s="1969"/>
      <c r="AF18" s="1969"/>
      <c r="AG18" s="1969"/>
      <c r="AH18" s="1969"/>
      <c r="AI18" s="1969"/>
      <c r="AJ18" s="1970" t="s">
        <v>933</v>
      </c>
      <c r="AK18" s="1970"/>
      <c r="AL18" s="1970"/>
      <c r="AM18" s="1970"/>
      <c r="AN18" s="1970"/>
      <c r="AO18" s="1970"/>
      <c r="AP18" s="1970"/>
      <c r="AQ18" s="1970"/>
      <c r="AR18" s="1970"/>
      <c r="AS18" s="1970"/>
      <c r="AT18" s="1970"/>
      <c r="AU18" s="1970"/>
      <c r="AV18" s="1970"/>
      <c r="AW18" s="1970"/>
      <c r="AX18" s="1970"/>
      <c r="AY18" s="1970"/>
      <c r="AZ18" s="1970"/>
      <c r="BA18" s="1970"/>
      <c r="BB18" s="1970"/>
      <c r="BC18" s="1956"/>
      <c r="BD18" s="1956"/>
      <c r="BE18" s="1956"/>
      <c r="BF18" s="1956"/>
      <c r="BG18" s="1956"/>
      <c r="BH18" s="1956"/>
      <c r="BI18" s="1956"/>
      <c r="BJ18" s="1956"/>
      <c r="BK18" s="1956"/>
      <c r="BL18" s="1956"/>
      <c r="BM18" s="1956"/>
      <c r="BN18" s="1956"/>
      <c r="BO18" s="1956"/>
      <c r="BP18" s="1956"/>
      <c r="BQ18" s="1956"/>
      <c r="BR18" s="1956"/>
      <c r="BS18" s="1956"/>
      <c r="BT18" s="1956"/>
      <c r="BU18" s="1962">
        <v>4</v>
      </c>
      <c r="BV18" s="1962"/>
      <c r="BW18" s="1962"/>
      <c r="BX18" s="1962"/>
      <c r="BY18" s="1962"/>
      <c r="BZ18" s="1962"/>
      <c r="CA18" s="1962"/>
      <c r="CB18" s="1962"/>
      <c r="CC18" s="1956"/>
      <c r="CD18" s="1956"/>
      <c r="CE18" s="1956"/>
      <c r="CF18" s="1956"/>
      <c r="CG18" s="1956"/>
      <c r="CH18" s="1956"/>
      <c r="CI18" s="1956"/>
      <c r="CJ18" s="1956"/>
      <c r="CK18" s="1956"/>
      <c r="CL18" s="1956"/>
      <c r="CM18" s="1956"/>
      <c r="CN18" s="1956"/>
      <c r="CO18" s="1956"/>
      <c r="CP18" s="1956"/>
      <c r="CQ18" s="1956"/>
      <c r="CR18" s="1956"/>
      <c r="CS18" s="1956"/>
      <c r="CT18" s="1956"/>
      <c r="CU18" s="1956"/>
      <c r="CV18" s="1956"/>
      <c r="CW18" s="1963">
        <f>★マスタシート!$H$11</f>
        <v>45199</v>
      </c>
      <c r="CX18" s="1963"/>
      <c r="CY18" s="1963"/>
      <c r="CZ18" s="1963"/>
      <c r="DA18" s="1963"/>
      <c r="DB18" s="1964"/>
      <c r="DC18" s="1965"/>
      <c r="DD18" s="1965"/>
      <c r="DE18" s="1965"/>
      <c r="DF18" s="1966"/>
      <c r="DG18" s="1956" t="s">
        <v>975</v>
      </c>
      <c r="DH18" s="1956"/>
      <c r="DI18" s="1956"/>
      <c r="DJ18" s="1956"/>
      <c r="DK18" s="1956"/>
      <c r="DL18" s="1956"/>
      <c r="DM18" s="1956"/>
      <c r="DN18" s="1956"/>
      <c r="DO18" s="1956"/>
      <c r="DP18" s="1956"/>
      <c r="DQ18" s="1956"/>
      <c r="DR18" s="1956"/>
      <c r="DS18" s="1956"/>
      <c r="DT18" s="1956"/>
      <c r="DU18" s="1956"/>
      <c r="DV18" s="1956"/>
      <c r="DW18" s="1956"/>
      <c r="DX18" s="1956"/>
      <c r="DY18" s="1956"/>
      <c r="DZ18" s="1110">
        <v>3</v>
      </c>
      <c r="EA18" s="1111"/>
    </row>
    <row r="19" spans="1:131" ht="53.1" customHeight="1">
      <c r="A19" s="1967">
        <v>4</v>
      </c>
      <c r="B19" s="1967"/>
      <c r="C19" s="1968" t="s">
        <v>977</v>
      </c>
      <c r="D19" s="1968"/>
      <c r="E19" s="1968"/>
      <c r="F19" s="1968"/>
      <c r="G19" s="1968"/>
      <c r="H19" s="1968"/>
      <c r="I19" s="1968"/>
      <c r="J19" s="1968" t="s">
        <v>978</v>
      </c>
      <c r="K19" s="1968"/>
      <c r="L19" s="1968"/>
      <c r="M19" s="1968"/>
      <c r="N19" s="1968"/>
      <c r="O19" s="1968"/>
      <c r="P19" s="1968"/>
      <c r="Q19" s="1968"/>
      <c r="R19" s="1969" t="s">
        <v>936</v>
      </c>
      <c r="S19" s="1969"/>
      <c r="T19" s="1969"/>
      <c r="U19" s="1969"/>
      <c r="V19" s="1969"/>
      <c r="W19" s="1969"/>
      <c r="X19" s="1969"/>
      <c r="Y19" s="1969"/>
      <c r="Z19" s="1969"/>
      <c r="AA19" s="1969"/>
      <c r="AB19" s="1969"/>
      <c r="AC19" s="1969"/>
      <c r="AD19" s="1969"/>
      <c r="AE19" s="1969"/>
      <c r="AF19" s="1969"/>
      <c r="AG19" s="1969"/>
      <c r="AH19" s="1969"/>
      <c r="AI19" s="1969"/>
      <c r="AJ19" s="1970" t="s">
        <v>935</v>
      </c>
      <c r="AK19" s="1970"/>
      <c r="AL19" s="1970"/>
      <c r="AM19" s="1970"/>
      <c r="AN19" s="1970"/>
      <c r="AO19" s="1970"/>
      <c r="AP19" s="1970"/>
      <c r="AQ19" s="1970"/>
      <c r="AR19" s="1970"/>
      <c r="AS19" s="1970"/>
      <c r="AT19" s="1970"/>
      <c r="AU19" s="1970"/>
      <c r="AV19" s="1970"/>
      <c r="AW19" s="1970"/>
      <c r="AX19" s="1970"/>
      <c r="AY19" s="1970"/>
      <c r="AZ19" s="1970"/>
      <c r="BA19" s="1970"/>
      <c r="BB19" s="1970"/>
      <c r="BC19" s="1956"/>
      <c r="BD19" s="1956"/>
      <c r="BE19" s="1956"/>
      <c r="BF19" s="1956"/>
      <c r="BG19" s="1956"/>
      <c r="BH19" s="1956"/>
      <c r="BI19" s="1956"/>
      <c r="BJ19" s="1956"/>
      <c r="BK19" s="1956"/>
      <c r="BL19" s="1956"/>
      <c r="BM19" s="1956"/>
      <c r="BN19" s="1956"/>
      <c r="BO19" s="1956"/>
      <c r="BP19" s="1956"/>
      <c r="BQ19" s="1956"/>
      <c r="BR19" s="1956"/>
      <c r="BS19" s="1956"/>
      <c r="BT19" s="1956"/>
      <c r="BU19" s="1962">
        <v>3</v>
      </c>
      <c r="BV19" s="1962"/>
      <c r="BW19" s="1962"/>
      <c r="BX19" s="1962"/>
      <c r="BY19" s="1962"/>
      <c r="BZ19" s="1962"/>
      <c r="CA19" s="1962"/>
      <c r="CB19" s="1962"/>
      <c r="CC19" s="1956"/>
      <c r="CD19" s="1956"/>
      <c r="CE19" s="1956"/>
      <c r="CF19" s="1956"/>
      <c r="CG19" s="1956"/>
      <c r="CH19" s="1956"/>
      <c r="CI19" s="1956"/>
      <c r="CJ19" s="1956"/>
      <c r="CK19" s="1956"/>
      <c r="CL19" s="1956"/>
      <c r="CM19" s="1956"/>
      <c r="CN19" s="1956"/>
      <c r="CO19" s="1956"/>
      <c r="CP19" s="1956"/>
      <c r="CQ19" s="1956"/>
      <c r="CR19" s="1956"/>
      <c r="CS19" s="1956"/>
      <c r="CT19" s="1956"/>
      <c r="CU19" s="1956"/>
      <c r="CV19" s="1956"/>
      <c r="CW19" s="1963">
        <f>★マスタシート!$H$11</f>
        <v>45199</v>
      </c>
      <c r="CX19" s="1963"/>
      <c r="CY19" s="1963"/>
      <c r="CZ19" s="1963"/>
      <c r="DA19" s="1963"/>
      <c r="DB19" s="1964"/>
      <c r="DC19" s="1965"/>
      <c r="DD19" s="1965"/>
      <c r="DE19" s="1965"/>
      <c r="DF19" s="1966"/>
      <c r="DG19" s="1956"/>
      <c r="DH19" s="1956"/>
      <c r="DI19" s="1956"/>
      <c r="DJ19" s="1956"/>
      <c r="DK19" s="1956"/>
      <c r="DL19" s="1956"/>
      <c r="DM19" s="1956"/>
      <c r="DN19" s="1956"/>
      <c r="DO19" s="1956"/>
      <c r="DP19" s="1956"/>
      <c r="DQ19" s="1956"/>
      <c r="DR19" s="1956"/>
      <c r="DS19" s="1956"/>
      <c r="DT19" s="1956"/>
      <c r="DU19" s="1956"/>
      <c r="DV19" s="1956"/>
      <c r="DW19" s="1956"/>
      <c r="DX19" s="1956"/>
      <c r="DY19" s="1956"/>
      <c r="DZ19" s="1110">
        <v>4</v>
      </c>
      <c r="EA19" s="1111"/>
    </row>
    <row r="20" spans="1:131" ht="53.1" customHeight="1">
      <c r="A20" s="1967">
        <v>5</v>
      </c>
      <c r="B20" s="1967"/>
      <c r="C20" s="1968" t="s">
        <v>979</v>
      </c>
      <c r="D20" s="1968"/>
      <c r="E20" s="1968"/>
      <c r="F20" s="1968"/>
      <c r="G20" s="1968"/>
      <c r="H20" s="1968"/>
      <c r="I20" s="1968"/>
      <c r="J20" s="1968" t="s">
        <v>496</v>
      </c>
      <c r="K20" s="1968"/>
      <c r="L20" s="1968"/>
      <c r="M20" s="1968"/>
      <c r="N20" s="1968"/>
      <c r="O20" s="1968"/>
      <c r="P20" s="1968"/>
      <c r="Q20" s="1968"/>
      <c r="R20" s="1969" t="s">
        <v>938</v>
      </c>
      <c r="S20" s="1969"/>
      <c r="T20" s="1969"/>
      <c r="U20" s="1969"/>
      <c r="V20" s="1969"/>
      <c r="W20" s="1969"/>
      <c r="X20" s="1969"/>
      <c r="Y20" s="1969"/>
      <c r="Z20" s="1969"/>
      <c r="AA20" s="1969"/>
      <c r="AB20" s="1969"/>
      <c r="AC20" s="1969"/>
      <c r="AD20" s="1969"/>
      <c r="AE20" s="1969"/>
      <c r="AF20" s="1969"/>
      <c r="AG20" s="1969"/>
      <c r="AH20" s="1969"/>
      <c r="AI20" s="1969"/>
      <c r="AJ20" s="1970" t="s">
        <v>937</v>
      </c>
      <c r="AK20" s="1970"/>
      <c r="AL20" s="1970"/>
      <c r="AM20" s="1970"/>
      <c r="AN20" s="1970"/>
      <c r="AO20" s="1970"/>
      <c r="AP20" s="1970"/>
      <c r="AQ20" s="1970"/>
      <c r="AR20" s="1970"/>
      <c r="AS20" s="1970"/>
      <c r="AT20" s="1970"/>
      <c r="AU20" s="1970"/>
      <c r="AV20" s="1970"/>
      <c r="AW20" s="1970"/>
      <c r="AX20" s="1970"/>
      <c r="AY20" s="1970"/>
      <c r="AZ20" s="1970"/>
      <c r="BA20" s="1970"/>
      <c r="BB20" s="1970"/>
      <c r="BC20" s="1956"/>
      <c r="BD20" s="1956"/>
      <c r="BE20" s="1956"/>
      <c r="BF20" s="1956"/>
      <c r="BG20" s="1956"/>
      <c r="BH20" s="1956"/>
      <c r="BI20" s="1956"/>
      <c r="BJ20" s="1956"/>
      <c r="BK20" s="1956"/>
      <c r="BL20" s="1956"/>
      <c r="BM20" s="1956"/>
      <c r="BN20" s="1956"/>
      <c r="BO20" s="1956"/>
      <c r="BP20" s="1956"/>
      <c r="BQ20" s="1956"/>
      <c r="BR20" s="1956"/>
      <c r="BS20" s="1956"/>
      <c r="BT20" s="1956"/>
      <c r="BU20" s="1962">
        <v>3</v>
      </c>
      <c r="BV20" s="1962"/>
      <c r="BW20" s="1962"/>
      <c r="BX20" s="1962"/>
      <c r="BY20" s="1962"/>
      <c r="BZ20" s="1962"/>
      <c r="CA20" s="1962"/>
      <c r="CB20" s="1962"/>
      <c r="CC20" s="1956"/>
      <c r="CD20" s="1956"/>
      <c r="CE20" s="1956"/>
      <c r="CF20" s="1956"/>
      <c r="CG20" s="1956"/>
      <c r="CH20" s="1956"/>
      <c r="CI20" s="1956"/>
      <c r="CJ20" s="1956"/>
      <c r="CK20" s="1956"/>
      <c r="CL20" s="1956"/>
      <c r="CM20" s="1956"/>
      <c r="CN20" s="1956"/>
      <c r="CO20" s="1956"/>
      <c r="CP20" s="1956"/>
      <c r="CQ20" s="1956"/>
      <c r="CR20" s="1956"/>
      <c r="CS20" s="1956"/>
      <c r="CT20" s="1956"/>
      <c r="CU20" s="1956"/>
      <c r="CV20" s="1956"/>
      <c r="CW20" s="1963">
        <f>★マスタシート!$H$11</f>
        <v>45199</v>
      </c>
      <c r="CX20" s="1963"/>
      <c r="CY20" s="1963"/>
      <c r="CZ20" s="1963"/>
      <c r="DA20" s="1963"/>
      <c r="DB20" s="1964"/>
      <c r="DC20" s="1965"/>
      <c r="DD20" s="1965"/>
      <c r="DE20" s="1965"/>
      <c r="DF20" s="1966"/>
      <c r="DG20" s="1956" t="s">
        <v>975</v>
      </c>
      <c r="DH20" s="1956"/>
      <c r="DI20" s="1956"/>
      <c r="DJ20" s="1956"/>
      <c r="DK20" s="1956"/>
      <c r="DL20" s="1956"/>
      <c r="DM20" s="1956"/>
      <c r="DN20" s="1956"/>
      <c r="DO20" s="1956"/>
      <c r="DP20" s="1956"/>
      <c r="DQ20" s="1956"/>
      <c r="DR20" s="1956"/>
      <c r="DS20" s="1956"/>
      <c r="DT20" s="1956"/>
      <c r="DU20" s="1956"/>
      <c r="DV20" s="1956"/>
      <c r="DW20" s="1956"/>
      <c r="DX20" s="1956"/>
      <c r="DY20" s="1956"/>
      <c r="DZ20" s="1110">
        <v>5</v>
      </c>
      <c r="EA20" s="1111"/>
    </row>
    <row r="21" spans="1:131" ht="53.1" customHeight="1">
      <c r="A21" s="1967">
        <v>6</v>
      </c>
      <c r="B21" s="1967"/>
      <c r="C21" s="1968" t="s">
        <v>980</v>
      </c>
      <c r="D21" s="1968"/>
      <c r="E21" s="1968"/>
      <c r="F21" s="1968"/>
      <c r="G21" s="1968"/>
      <c r="H21" s="1968"/>
      <c r="I21" s="1968"/>
      <c r="J21" s="1968" t="s">
        <v>981</v>
      </c>
      <c r="K21" s="1968"/>
      <c r="L21" s="1968"/>
      <c r="M21" s="1968"/>
      <c r="N21" s="1968"/>
      <c r="O21" s="1968"/>
      <c r="P21" s="1968"/>
      <c r="Q21" s="1968"/>
      <c r="R21" s="1969" t="s">
        <v>940</v>
      </c>
      <c r="S21" s="1969"/>
      <c r="T21" s="1969"/>
      <c r="U21" s="1969"/>
      <c r="V21" s="1969"/>
      <c r="W21" s="1969"/>
      <c r="X21" s="1969"/>
      <c r="Y21" s="1969"/>
      <c r="Z21" s="1969"/>
      <c r="AA21" s="1969"/>
      <c r="AB21" s="1969"/>
      <c r="AC21" s="1969"/>
      <c r="AD21" s="1969"/>
      <c r="AE21" s="1969"/>
      <c r="AF21" s="1969"/>
      <c r="AG21" s="1969"/>
      <c r="AH21" s="1969"/>
      <c r="AI21" s="1969"/>
      <c r="AJ21" s="1970" t="s">
        <v>939</v>
      </c>
      <c r="AK21" s="1970"/>
      <c r="AL21" s="1970"/>
      <c r="AM21" s="1970"/>
      <c r="AN21" s="1970"/>
      <c r="AO21" s="1970"/>
      <c r="AP21" s="1970"/>
      <c r="AQ21" s="1970"/>
      <c r="AR21" s="1970"/>
      <c r="AS21" s="1970"/>
      <c r="AT21" s="1970"/>
      <c r="AU21" s="1970"/>
      <c r="AV21" s="1970"/>
      <c r="AW21" s="1970"/>
      <c r="AX21" s="1970"/>
      <c r="AY21" s="1970"/>
      <c r="AZ21" s="1970"/>
      <c r="BA21" s="1970"/>
      <c r="BB21" s="1970"/>
      <c r="BC21" s="1956"/>
      <c r="BD21" s="1956"/>
      <c r="BE21" s="1956"/>
      <c r="BF21" s="1956"/>
      <c r="BG21" s="1956"/>
      <c r="BH21" s="1956"/>
      <c r="BI21" s="1956"/>
      <c r="BJ21" s="1956"/>
      <c r="BK21" s="1956"/>
      <c r="BL21" s="1956"/>
      <c r="BM21" s="1956"/>
      <c r="BN21" s="1956"/>
      <c r="BO21" s="1956"/>
      <c r="BP21" s="1956"/>
      <c r="BQ21" s="1956"/>
      <c r="BR21" s="1956"/>
      <c r="BS21" s="1956"/>
      <c r="BT21" s="1956"/>
      <c r="BU21" s="1962">
        <v>1</v>
      </c>
      <c r="BV21" s="1962"/>
      <c r="BW21" s="1962"/>
      <c r="BX21" s="1962"/>
      <c r="BY21" s="1962"/>
      <c r="BZ21" s="1962"/>
      <c r="CA21" s="1962"/>
      <c r="CB21" s="1962"/>
      <c r="CC21" s="1956"/>
      <c r="CD21" s="1956"/>
      <c r="CE21" s="1956"/>
      <c r="CF21" s="1956"/>
      <c r="CG21" s="1956"/>
      <c r="CH21" s="1956"/>
      <c r="CI21" s="1956"/>
      <c r="CJ21" s="1956"/>
      <c r="CK21" s="1956"/>
      <c r="CL21" s="1956"/>
      <c r="CM21" s="1956"/>
      <c r="CN21" s="1956"/>
      <c r="CO21" s="1956"/>
      <c r="CP21" s="1956"/>
      <c r="CQ21" s="1956"/>
      <c r="CR21" s="1956"/>
      <c r="CS21" s="1956"/>
      <c r="CT21" s="1956"/>
      <c r="CU21" s="1956"/>
      <c r="CV21" s="1956"/>
      <c r="CW21" s="1963">
        <f>★マスタシート!$H$11</f>
        <v>45199</v>
      </c>
      <c r="CX21" s="1963"/>
      <c r="CY21" s="1963"/>
      <c r="CZ21" s="1963"/>
      <c r="DA21" s="1963"/>
      <c r="DB21" s="1964"/>
      <c r="DC21" s="1965"/>
      <c r="DD21" s="1965"/>
      <c r="DE21" s="1965"/>
      <c r="DF21" s="1966"/>
      <c r="DG21" s="1956" t="s">
        <v>975</v>
      </c>
      <c r="DH21" s="1956"/>
      <c r="DI21" s="1956"/>
      <c r="DJ21" s="1956"/>
      <c r="DK21" s="1956"/>
      <c r="DL21" s="1956"/>
      <c r="DM21" s="1956"/>
      <c r="DN21" s="1956"/>
      <c r="DO21" s="1956"/>
      <c r="DP21" s="1956"/>
      <c r="DQ21" s="1956"/>
      <c r="DR21" s="1956"/>
      <c r="DS21" s="1956"/>
      <c r="DT21" s="1956"/>
      <c r="DU21" s="1956"/>
      <c r="DV21" s="1956"/>
      <c r="DW21" s="1956"/>
      <c r="DX21" s="1956"/>
      <c r="DY21" s="1956"/>
      <c r="DZ21" s="1110">
        <v>6</v>
      </c>
      <c r="EA21" s="1111"/>
    </row>
    <row r="22" spans="1:131" ht="53.1" customHeight="1">
      <c r="A22" s="1967">
        <v>7</v>
      </c>
      <c r="B22" s="1967"/>
      <c r="C22" s="1968" t="s">
        <v>982</v>
      </c>
      <c r="D22" s="1968"/>
      <c r="E22" s="1968"/>
      <c r="F22" s="1968"/>
      <c r="G22" s="1968"/>
      <c r="H22" s="1968"/>
      <c r="I22" s="1968"/>
      <c r="J22" s="1968" t="s">
        <v>983</v>
      </c>
      <c r="K22" s="1968"/>
      <c r="L22" s="1968"/>
      <c r="M22" s="1968"/>
      <c r="N22" s="1968"/>
      <c r="O22" s="1968"/>
      <c r="P22" s="1968"/>
      <c r="Q22" s="1968"/>
      <c r="R22" s="1969" t="s">
        <v>942</v>
      </c>
      <c r="S22" s="1969"/>
      <c r="T22" s="1969"/>
      <c r="U22" s="1969"/>
      <c r="V22" s="1969"/>
      <c r="W22" s="1969"/>
      <c r="X22" s="1969"/>
      <c r="Y22" s="1969"/>
      <c r="Z22" s="1969"/>
      <c r="AA22" s="1969"/>
      <c r="AB22" s="1969"/>
      <c r="AC22" s="1969"/>
      <c r="AD22" s="1969"/>
      <c r="AE22" s="1969"/>
      <c r="AF22" s="1969"/>
      <c r="AG22" s="1969"/>
      <c r="AH22" s="1969"/>
      <c r="AI22" s="1969"/>
      <c r="AJ22" s="1970" t="s">
        <v>941</v>
      </c>
      <c r="AK22" s="1970"/>
      <c r="AL22" s="1970"/>
      <c r="AM22" s="1970"/>
      <c r="AN22" s="1970"/>
      <c r="AO22" s="1970"/>
      <c r="AP22" s="1970"/>
      <c r="AQ22" s="1970"/>
      <c r="AR22" s="1970"/>
      <c r="AS22" s="1970"/>
      <c r="AT22" s="1970"/>
      <c r="AU22" s="1970"/>
      <c r="AV22" s="1970"/>
      <c r="AW22" s="1970"/>
      <c r="AX22" s="1970"/>
      <c r="AY22" s="1970"/>
      <c r="AZ22" s="1970"/>
      <c r="BA22" s="1970"/>
      <c r="BB22" s="1970"/>
      <c r="BC22" s="1956"/>
      <c r="BD22" s="1956"/>
      <c r="BE22" s="1956"/>
      <c r="BF22" s="1956"/>
      <c r="BG22" s="1956"/>
      <c r="BH22" s="1956"/>
      <c r="BI22" s="1956"/>
      <c r="BJ22" s="1956"/>
      <c r="BK22" s="1956"/>
      <c r="BL22" s="1956"/>
      <c r="BM22" s="1956"/>
      <c r="BN22" s="1956"/>
      <c r="BO22" s="1956"/>
      <c r="BP22" s="1956"/>
      <c r="BQ22" s="1956"/>
      <c r="BR22" s="1956"/>
      <c r="BS22" s="1956"/>
      <c r="BT22" s="1956"/>
      <c r="BU22" s="1962">
        <v>1</v>
      </c>
      <c r="BV22" s="1962"/>
      <c r="BW22" s="1962"/>
      <c r="BX22" s="1962"/>
      <c r="BY22" s="1962"/>
      <c r="BZ22" s="1962"/>
      <c r="CA22" s="1962"/>
      <c r="CB22" s="1962"/>
      <c r="CC22" s="1956"/>
      <c r="CD22" s="1956"/>
      <c r="CE22" s="1956"/>
      <c r="CF22" s="1956"/>
      <c r="CG22" s="1956"/>
      <c r="CH22" s="1956"/>
      <c r="CI22" s="1956"/>
      <c r="CJ22" s="1956"/>
      <c r="CK22" s="1956"/>
      <c r="CL22" s="1956"/>
      <c r="CM22" s="1956"/>
      <c r="CN22" s="1956"/>
      <c r="CO22" s="1956"/>
      <c r="CP22" s="1956"/>
      <c r="CQ22" s="1956"/>
      <c r="CR22" s="1956"/>
      <c r="CS22" s="1956"/>
      <c r="CT22" s="1956"/>
      <c r="CU22" s="1956"/>
      <c r="CV22" s="1956"/>
      <c r="CW22" s="1963">
        <f>★マスタシート!$H$11</f>
        <v>45199</v>
      </c>
      <c r="CX22" s="1963"/>
      <c r="CY22" s="1963"/>
      <c r="CZ22" s="1963"/>
      <c r="DA22" s="1963"/>
      <c r="DB22" s="1964"/>
      <c r="DC22" s="1965"/>
      <c r="DD22" s="1965"/>
      <c r="DE22" s="1965"/>
      <c r="DF22" s="1966"/>
      <c r="DG22" s="1956"/>
      <c r="DH22" s="1956"/>
      <c r="DI22" s="1956"/>
      <c r="DJ22" s="1956"/>
      <c r="DK22" s="1956"/>
      <c r="DL22" s="1956"/>
      <c r="DM22" s="1956"/>
      <c r="DN22" s="1956"/>
      <c r="DO22" s="1956"/>
      <c r="DP22" s="1956"/>
      <c r="DQ22" s="1956"/>
      <c r="DR22" s="1956"/>
      <c r="DS22" s="1956"/>
      <c r="DT22" s="1956"/>
      <c r="DU22" s="1956"/>
      <c r="DV22" s="1956"/>
      <c r="DW22" s="1956"/>
      <c r="DX22" s="1956"/>
      <c r="DY22" s="1956"/>
      <c r="DZ22" s="1110">
        <v>7</v>
      </c>
      <c r="EA22" s="1111"/>
    </row>
    <row r="23" spans="1:131" ht="53.1" customHeight="1">
      <c r="A23" s="1967">
        <v>8</v>
      </c>
      <c r="B23" s="1967"/>
      <c r="C23" s="1968" t="s">
        <v>984</v>
      </c>
      <c r="D23" s="1968"/>
      <c r="E23" s="1968"/>
      <c r="F23" s="1968"/>
      <c r="G23" s="1968"/>
      <c r="H23" s="1968"/>
      <c r="I23" s="1968"/>
      <c r="J23" s="1968" t="s">
        <v>985</v>
      </c>
      <c r="K23" s="1968"/>
      <c r="L23" s="1968"/>
      <c r="M23" s="1968"/>
      <c r="N23" s="1968"/>
      <c r="O23" s="1968"/>
      <c r="P23" s="1968"/>
      <c r="Q23" s="1968"/>
      <c r="R23" s="1969" t="s">
        <v>944</v>
      </c>
      <c r="S23" s="1969"/>
      <c r="T23" s="1969"/>
      <c r="U23" s="1969"/>
      <c r="V23" s="1969"/>
      <c r="W23" s="1969"/>
      <c r="X23" s="1969"/>
      <c r="Y23" s="1969"/>
      <c r="Z23" s="1969"/>
      <c r="AA23" s="1969"/>
      <c r="AB23" s="1969"/>
      <c r="AC23" s="1969"/>
      <c r="AD23" s="1969"/>
      <c r="AE23" s="1969"/>
      <c r="AF23" s="1969"/>
      <c r="AG23" s="1969"/>
      <c r="AH23" s="1969"/>
      <c r="AI23" s="1969"/>
      <c r="AJ23" s="1970" t="s">
        <v>943</v>
      </c>
      <c r="AK23" s="1970"/>
      <c r="AL23" s="1970"/>
      <c r="AM23" s="1970"/>
      <c r="AN23" s="1970"/>
      <c r="AO23" s="1970"/>
      <c r="AP23" s="1970"/>
      <c r="AQ23" s="1970"/>
      <c r="AR23" s="1970"/>
      <c r="AS23" s="1970"/>
      <c r="AT23" s="1970"/>
      <c r="AU23" s="1970"/>
      <c r="AV23" s="1970"/>
      <c r="AW23" s="1970"/>
      <c r="AX23" s="1970"/>
      <c r="AY23" s="1970"/>
      <c r="AZ23" s="1970"/>
      <c r="BA23" s="1970"/>
      <c r="BB23" s="1970"/>
      <c r="BC23" s="1956"/>
      <c r="BD23" s="1956"/>
      <c r="BE23" s="1956"/>
      <c r="BF23" s="1956"/>
      <c r="BG23" s="1956"/>
      <c r="BH23" s="1956"/>
      <c r="BI23" s="1956"/>
      <c r="BJ23" s="1956"/>
      <c r="BK23" s="1956"/>
      <c r="BL23" s="1956"/>
      <c r="BM23" s="1956"/>
      <c r="BN23" s="1956"/>
      <c r="BO23" s="1956"/>
      <c r="BP23" s="1956"/>
      <c r="BQ23" s="1956"/>
      <c r="BR23" s="1956"/>
      <c r="BS23" s="1956"/>
      <c r="BT23" s="1956"/>
      <c r="BU23" s="1962">
        <v>1</v>
      </c>
      <c r="BV23" s="1962"/>
      <c r="BW23" s="1962"/>
      <c r="BX23" s="1962"/>
      <c r="BY23" s="1962"/>
      <c r="BZ23" s="1962"/>
      <c r="CA23" s="1962"/>
      <c r="CB23" s="1962"/>
      <c r="CC23" s="1956"/>
      <c r="CD23" s="1956"/>
      <c r="CE23" s="1956"/>
      <c r="CF23" s="1956"/>
      <c r="CG23" s="1956"/>
      <c r="CH23" s="1956"/>
      <c r="CI23" s="1956"/>
      <c r="CJ23" s="1956"/>
      <c r="CK23" s="1956"/>
      <c r="CL23" s="1956"/>
      <c r="CM23" s="1956"/>
      <c r="CN23" s="1956"/>
      <c r="CO23" s="1956"/>
      <c r="CP23" s="1956"/>
      <c r="CQ23" s="1956"/>
      <c r="CR23" s="1956"/>
      <c r="CS23" s="1956"/>
      <c r="CT23" s="1956"/>
      <c r="CU23" s="1956"/>
      <c r="CV23" s="1956"/>
      <c r="CW23" s="1963">
        <f>★マスタシート!$H$11</f>
        <v>45199</v>
      </c>
      <c r="CX23" s="1963"/>
      <c r="CY23" s="1963"/>
      <c r="CZ23" s="1963"/>
      <c r="DA23" s="1963"/>
      <c r="DB23" s="1964"/>
      <c r="DC23" s="1965"/>
      <c r="DD23" s="1965"/>
      <c r="DE23" s="1965"/>
      <c r="DF23" s="1966"/>
      <c r="DG23" s="1956"/>
      <c r="DH23" s="1956"/>
      <c r="DI23" s="1956"/>
      <c r="DJ23" s="1956"/>
      <c r="DK23" s="1956"/>
      <c r="DL23" s="1956"/>
      <c r="DM23" s="1956"/>
      <c r="DN23" s="1956"/>
      <c r="DO23" s="1956"/>
      <c r="DP23" s="1956"/>
      <c r="DQ23" s="1956"/>
      <c r="DR23" s="1956"/>
      <c r="DS23" s="1956"/>
      <c r="DT23" s="1956"/>
      <c r="DU23" s="1956"/>
      <c r="DV23" s="1956"/>
      <c r="DW23" s="1956"/>
      <c r="DX23" s="1956"/>
      <c r="DY23" s="1956"/>
      <c r="DZ23" s="1110">
        <v>8</v>
      </c>
      <c r="EA23" s="1111"/>
    </row>
    <row r="24" spans="1:131" ht="53.1" customHeight="1">
      <c r="A24" s="1967">
        <v>9</v>
      </c>
      <c r="B24" s="1967"/>
      <c r="C24" s="1968" t="s">
        <v>986</v>
      </c>
      <c r="D24" s="1968"/>
      <c r="E24" s="1968"/>
      <c r="F24" s="1968"/>
      <c r="G24" s="1968"/>
      <c r="H24" s="1968"/>
      <c r="I24" s="1968"/>
      <c r="J24" s="1968" t="s">
        <v>987</v>
      </c>
      <c r="K24" s="1968"/>
      <c r="L24" s="1968"/>
      <c r="M24" s="1968"/>
      <c r="N24" s="1968"/>
      <c r="O24" s="1968"/>
      <c r="P24" s="1968"/>
      <c r="Q24" s="1968"/>
      <c r="R24" s="1969" t="s">
        <v>946</v>
      </c>
      <c r="S24" s="1969"/>
      <c r="T24" s="1969"/>
      <c r="U24" s="1969"/>
      <c r="V24" s="1969"/>
      <c r="W24" s="1969"/>
      <c r="X24" s="1969"/>
      <c r="Y24" s="1969"/>
      <c r="Z24" s="1969"/>
      <c r="AA24" s="1969"/>
      <c r="AB24" s="1969"/>
      <c r="AC24" s="1969"/>
      <c r="AD24" s="1969"/>
      <c r="AE24" s="1969"/>
      <c r="AF24" s="1969"/>
      <c r="AG24" s="1969"/>
      <c r="AH24" s="1969"/>
      <c r="AI24" s="1969"/>
      <c r="AJ24" s="1970" t="s">
        <v>945</v>
      </c>
      <c r="AK24" s="1970"/>
      <c r="AL24" s="1970"/>
      <c r="AM24" s="1970"/>
      <c r="AN24" s="1970"/>
      <c r="AO24" s="1970"/>
      <c r="AP24" s="1970"/>
      <c r="AQ24" s="1970"/>
      <c r="AR24" s="1970"/>
      <c r="AS24" s="1970"/>
      <c r="AT24" s="1970"/>
      <c r="AU24" s="1970"/>
      <c r="AV24" s="1970"/>
      <c r="AW24" s="1970"/>
      <c r="AX24" s="1970"/>
      <c r="AY24" s="1970"/>
      <c r="AZ24" s="1970"/>
      <c r="BA24" s="1970"/>
      <c r="BB24" s="1970"/>
      <c r="BC24" s="1956"/>
      <c r="BD24" s="1956"/>
      <c r="BE24" s="1956"/>
      <c r="BF24" s="1956"/>
      <c r="BG24" s="1956"/>
      <c r="BH24" s="1956"/>
      <c r="BI24" s="1956"/>
      <c r="BJ24" s="1956"/>
      <c r="BK24" s="1956"/>
      <c r="BL24" s="1956"/>
      <c r="BM24" s="1956"/>
      <c r="BN24" s="1956"/>
      <c r="BO24" s="1956"/>
      <c r="BP24" s="1956"/>
      <c r="BQ24" s="1956"/>
      <c r="BR24" s="1956"/>
      <c r="BS24" s="1956"/>
      <c r="BT24" s="1956"/>
      <c r="BU24" s="1962">
        <v>1</v>
      </c>
      <c r="BV24" s="1962"/>
      <c r="BW24" s="1962"/>
      <c r="BX24" s="1962"/>
      <c r="BY24" s="1962"/>
      <c r="BZ24" s="1962"/>
      <c r="CA24" s="1962"/>
      <c r="CB24" s="1962"/>
      <c r="CC24" s="1956"/>
      <c r="CD24" s="1956"/>
      <c r="CE24" s="1956"/>
      <c r="CF24" s="1956"/>
      <c r="CG24" s="1956"/>
      <c r="CH24" s="1956"/>
      <c r="CI24" s="1956"/>
      <c r="CJ24" s="1956"/>
      <c r="CK24" s="1956"/>
      <c r="CL24" s="1956"/>
      <c r="CM24" s="1956"/>
      <c r="CN24" s="1956"/>
      <c r="CO24" s="1956"/>
      <c r="CP24" s="1956"/>
      <c r="CQ24" s="1956"/>
      <c r="CR24" s="1956"/>
      <c r="CS24" s="1956"/>
      <c r="CT24" s="1956"/>
      <c r="CU24" s="1956"/>
      <c r="CV24" s="1956"/>
      <c r="CW24" s="1963">
        <f>★マスタシート!$H$11</f>
        <v>45199</v>
      </c>
      <c r="CX24" s="1963"/>
      <c r="CY24" s="1963"/>
      <c r="CZ24" s="1963"/>
      <c r="DA24" s="1963"/>
      <c r="DB24" s="1964"/>
      <c r="DC24" s="1965"/>
      <c r="DD24" s="1965"/>
      <c r="DE24" s="1965"/>
      <c r="DF24" s="1966"/>
      <c r="DG24" s="1956"/>
      <c r="DH24" s="1956"/>
      <c r="DI24" s="1956"/>
      <c r="DJ24" s="1956"/>
      <c r="DK24" s="1956"/>
      <c r="DL24" s="1956"/>
      <c r="DM24" s="1956"/>
      <c r="DN24" s="1956"/>
      <c r="DO24" s="1956"/>
      <c r="DP24" s="1956"/>
      <c r="DQ24" s="1956"/>
      <c r="DR24" s="1956"/>
      <c r="DS24" s="1956"/>
      <c r="DT24" s="1956"/>
      <c r="DU24" s="1956"/>
      <c r="DV24" s="1956"/>
      <c r="DW24" s="1956"/>
      <c r="DX24" s="1956"/>
      <c r="DY24" s="1956"/>
      <c r="DZ24" s="1110">
        <v>9</v>
      </c>
      <c r="EA24" s="1111"/>
    </row>
    <row r="25" spans="1:131" ht="53.1" customHeight="1">
      <c r="A25" s="1967">
        <v>10</v>
      </c>
      <c r="B25" s="1967"/>
      <c r="C25" s="1968" t="s">
        <v>988</v>
      </c>
      <c r="D25" s="1968"/>
      <c r="E25" s="1968"/>
      <c r="F25" s="1968"/>
      <c r="G25" s="1968"/>
      <c r="H25" s="1968"/>
      <c r="I25" s="1968"/>
      <c r="J25" s="1968" t="s">
        <v>989</v>
      </c>
      <c r="K25" s="1968"/>
      <c r="L25" s="1968"/>
      <c r="M25" s="1968"/>
      <c r="N25" s="1968"/>
      <c r="O25" s="1968"/>
      <c r="P25" s="1968"/>
      <c r="Q25" s="1968"/>
      <c r="R25" s="1969" t="s">
        <v>948</v>
      </c>
      <c r="S25" s="1969"/>
      <c r="T25" s="1969"/>
      <c r="U25" s="1969"/>
      <c r="V25" s="1969"/>
      <c r="W25" s="1969"/>
      <c r="X25" s="1969"/>
      <c r="Y25" s="1969"/>
      <c r="Z25" s="1969"/>
      <c r="AA25" s="1969"/>
      <c r="AB25" s="1969"/>
      <c r="AC25" s="1969"/>
      <c r="AD25" s="1969"/>
      <c r="AE25" s="1969"/>
      <c r="AF25" s="1969"/>
      <c r="AG25" s="1969"/>
      <c r="AH25" s="1969"/>
      <c r="AI25" s="1969"/>
      <c r="AJ25" s="1970" t="s">
        <v>947</v>
      </c>
      <c r="AK25" s="1970"/>
      <c r="AL25" s="1970"/>
      <c r="AM25" s="1970"/>
      <c r="AN25" s="1970"/>
      <c r="AO25" s="1970"/>
      <c r="AP25" s="1970"/>
      <c r="AQ25" s="1970"/>
      <c r="AR25" s="1970"/>
      <c r="AS25" s="1970"/>
      <c r="AT25" s="1970"/>
      <c r="AU25" s="1970"/>
      <c r="AV25" s="1970"/>
      <c r="AW25" s="1970"/>
      <c r="AX25" s="1970"/>
      <c r="AY25" s="1970"/>
      <c r="AZ25" s="1970"/>
      <c r="BA25" s="1970"/>
      <c r="BB25" s="1970"/>
      <c r="BC25" s="1956"/>
      <c r="BD25" s="1956"/>
      <c r="BE25" s="1956"/>
      <c r="BF25" s="1956"/>
      <c r="BG25" s="1956"/>
      <c r="BH25" s="1956"/>
      <c r="BI25" s="1956"/>
      <c r="BJ25" s="1956"/>
      <c r="BK25" s="1956"/>
      <c r="BL25" s="1956"/>
      <c r="BM25" s="1956"/>
      <c r="BN25" s="1956"/>
      <c r="BO25" s="1956"/>
      <c r="BP25" s="1956"/>
      <c r="BQ25" s="1956"/>
      <c r="BR25" s="1956"/>
      <c r="BS25" s="1956"/>
      <c r="BT25" s="1956"/>
      <c r="BU25" s="1962">
        <v>1</v>
      </c>
      <c r="BV25" s="1962"/>
      <c r="BW25" s="1962"/>
      <c r="BX25" s="1962"/>
      <c r="BY25" s="1962"/>
      <c r="BZ25" s="1962"/>
      <c r="CA25" s="1962"/>
      <c r="CB25" s="1962"/>
      <c r="CC25" s="1956"/>
      <c r="CD25" s="1956"/>
      <c r="CE25" s="1956"/>
      <c r="CF25" s="1956"/>
      <c r="CG25" s="1956"/>
      <c r="CH25" s="1956"/>
      <c r="CI25" s="1956"/>
      <c r="CJ25" s="1956"/>
      <c r="CK25" s="1956"/>
      <c r="CL25" s="1956"/>
      <c r="CM25" s="1956"/>
      <c r="CN25" s="1956"/>
      <c r="CO25" s="1956"/>
      <c r="CP25" s="1956"/>
      <c r="CQ25" s="1956"/>
      <c r="CR25" s="1956"/>
      <c r="CS25" s="1956"/>
      <c r="CT25" s="1956"/>
      <c r="CU25" s="1956"/>
      <c r="CV25" s="1956"/>
      <c r="CW25" s="1963">
        <f>★マスタシート!$H$11</f>
        <v>45199</v>
      </c>
      <c r="CX25" s="1963"/>
      <c r="CY25" s="1963"/>
      <c r="CZ25" s="1963"/>
      <c r="DA25" s="1963"/>
      <c r="DB25" s="1964"/>
      <c r="DC25" s="1965"/>
      <c r="DD25" s="1965"/>
      <c r="DE25" s="1965"/>
      <c r="DF25" s="1966"/>
      <c r="DG25" s="1956" t="s">
        <v>975</v>
      </c>
      <c r="DH25" s="1956"/>
      <c r="DI25" s="1956"/>
      <c r="DJ25" s="1956"/>
      <c r="DK25" s="1956"/>
      <c r="DL25" s="1956"/>
      <c r="DM25" s="1956"/>
      <c r="DN25" s="1956"/>
      <c r="DO25" s="1956"/>
      <c r="DP25" s="1956"/>
      <c r="DQ25" s="1956"/>
      <c r="DR25" s="1956"/>
      <c r="DS25" s="1956"/>
      <c r="DT25" s="1956"/>
      <c r="DU25" s="1956"/>
      <c r="DV25" s="1956"/>
      <c r="DW25" s="1956"/>
      <c r="DX25" s="1956"/>
      <c r="DY25" s="1956"/>
      <c r="DZ25" s="1110">
        <v>10</v>
      </c>
      <c r="EA25" s="1111"/>
    </row>
    <row r="26" spans="1:131" ht="53.1" customHeight="1">
      <c r="A26" s="1967">
        <v>11</v>
      </c>
      <c r="B26" s="1967"/>
      <c r="C26" s="1968" t="s">
        <v>990</v>
      </c>
      <c r="D26" s="1968"/>
      <c r="E26" s="1968"/>
      <c r="F26" s="1968"/>
      <c r="G26" s="1968"/>
      <c r="H26" s="1968"/>
      <c r="I26" s="1968"/>
      <c r="J26" s="1968" t="s">
        <v>991</v>
      </c>
      <c r="K26" s="1968"/>
      <c r="L26" s="1968"/>
      <c r="M26" s="1968"/>
      <c r="N26" s="1968"/>
      <c r="O26" s="1968"/>
      <c r="P26" s="1968"/>
      <c r="Q26" s="1968"/>
      <c r="R26" s="1969" t="s">
        <v>950</v>
      </c>
      <c r="S26" s="1969"/>
      <c r="T26" s="1969"/>
      <c r="U26" s="1969"/>
      <c r="V26" s="1969"/>
      <c r="W26" s="1969"/>
      <c r="X26" s="1969"/>
      <c r="Y26" s="1969"/>
      <c r="Z26" s="1969"/>
      <c r="AA26" s="1969"/>
      <c r="AB26" s="1969"/>
      <c r="AC26" s="1969"/>
      <c r="AD26" s="1969"/>
      <c r="AE26" s="1969"/>
      <c r="AF26" s="1969"/>
      <c r="AG26" s="1969"/>
      <c r="AH26" s="1969"/>
      <c r="AI26" s="1969"/>
      <c r="AJ26" s="1970" t="s">
        <v>949</v>
      </c>
      <c r="AK26" s="1970"/>
      <c r="AL26" s="1970"/>
      <c r="AM26" s="1970"/>
      <c r="AN26" s="1970"/>
      <c r="AO26" s="1970"/>
      <c r="AP26" s="1970"/>
      <c r="AQ26" s="1970"/>
      <c r="AR26" s="1970"/>
      <c r="AS26" s="1970"/>
      <c r="AT26" s="1970"/>
      <c r="AU26" s="1970"/>
      <c r="AV26" s="1970"/>
      <c r="AW26" s="1970"/>
      <c r="AX26" s="1970"/>
      <c r="AY26" s="1970"/>
      <c r="AZ26" s="1970"/>
      <c r="BA26" s="1970"/>
      <c r="BB26" s="1970"/>
      <c r="BC26" s="1956"/>
      <c r="BD26" s="1956"/>
      <c r="BE26" s="1956"/>
      <c r="BF26" s="1956"/>
      <c r="BG26" s="1956"/>
      <c r="BH26" s="1956"/>
      <c r="BI26" s="1956"/>
      <c r="BJ26" s="1956"/>
      <c r="BK26" s="1956"/>
      <c r="BL26" s="1956"/>
      <c r="BM26" s="1956"/>
      <c r="BN26" s="1956"/>
      <c r="BO26" s="1956"/>
      <c r="BP26" s="1956"/>
      <c r="BQ26" s="1956"/>
      <c r="BR26" s="1956"/>
      <c r="BS26" s="1956"/>
      <c r="BT26" s="1956"/>
      <c r="BU26" s="1962">
        <v>1</v>
      </c>
      <c r="BV26" s="1962"/>
      <c r="BW26" s="1962"/>
      <c r="BX26" s="1962"/>
      <c r="BY26" s="1962"/>
      <c r="BZ26" s="1962"/>
      <c r="CA26" s="1962"/>
      <c r="CB26" s="1962"/>
      <c r="CC26" s="1956"/>
      <c r="CD26" s="1956"/>
      <c r="CE26" s="1956"/>
      <c r="CF26" s="1956"/>
      <c r="CG26" s="1956"/>
      <c r="CH26" s="1956"/>
      <c r="CI26" s="1956"/>
      <c r="CJ26" s="1956"/>
      <c r="CK26" s="1956"/>
      <c r="CL26" s="1956"/>
      <c r="CM26" s="1956"/>
      <c r="CN26" s="1956"/>
      <c r="CO26" s="1956"/>
      <c r="CP26" s="1956"/>
      <c r="CQ26" s="1956"/>
      <c r="CR26" s="1956"/>
      <c r="CS26" s="1956"/>
      <c r="CT26" s="1956"/>
      <c r="CU26" s="1956"/>
      <c r="CV26" s="1956"/>
      <c r="CW26" s="1963">
        <f>★マスタシート!$H$11</f>
        <v>45199</v>
      </c>
      <c r="CX26" s="1963"/>
      <c r="CY26" s="1963"/>
      <c r="CZ26" s="1963"/>
      <c r="DA26" s="1963"/>
      <c r="DB26" s="1964"/>
      <c r="DC26" s="1965"/>
      <c r="DD26" s="1965"/>
      <c r="DE26" s="1965"/>
      <c r="DF26" s="1966"/>
      <c r="DG26" s="1956"/>
      <c r="DH26" s="1956"/>
      <c r="DI26" s="1956"/>
      <c r="DJ26" s="1956"/>
      <c r="DK26" s="1956"/>
      <c r="DL26" s="1956"/>
      <c r="DM26" s="1956"/>
      <c r="DN26" s="1956"/>
      <c r="DO26" s="1956"/>
      <c r="DP26" s="1956"/>
      <c r="DQ26" s="1956"/>
      <c r="DR26" s="1956"/>
      <c r="DS26" s="1956"/>
      <c r="DT26" s="1956"/>
      <c r="DU26" s="1956"/>
      <c r="DV26" s="1956"/>
      <c r="DW26" s="1956"/>
      <c r="DX26" s="1956"/>
      <c r="DY26" s="1956"/>
      <c r="DZ26" s="1110">
        <v>11</v>
      </c>
      <c r="EA26" s="1111"/>
    </row>
    <row r="27" spans="1:131" ht="53.1" customHeight="1">
      <c r="A27" s="1967">
        <v>12</v>
      </c>
      <c r="B27" s="1967"/>
      <c r="C27" s="1968"/>
      <c r="D27" s="1968"/>
      <c r="E27" s="1968"/>
      <c r="F27" s="1968"/>
      <c r="G27" s="1968"/>
      <c r="H27" s="1968"/>
      <c r="I27" s="1968"/>
      <c r="J27" s="1968"/>
      <c r="K27" s="1968"/>
      <c r="L27" s="1968"/>
      <c r="M27" s="1968"/>
      <c r="N27" s="1968"/>
      <c r="O27" s="1968"/>
      <c r="P27" s="1968"/>
      <c r="Q27" s="1968"/>
      <c r="R27" s="1969"/>
      <c r="S27" s="1969"/>
      <c r="T27" s="1969"/>
      <c r="U27" s="1969"/>
      <c r="V27" s="1969"/>
      <c r="W27" s="1969"/>
      <c r="X27" s="1969"/>
      <c r="Y27" s="1969"/>
      <c r="Z27" s="1969"/>
      <c r="AA27" s="1969"/>
      <c r="AB27" s="1969"/>
      <c r="AC27" s="1969"/>
      <c r="AD27" s="1969"/>
      <c r="AE27" s="1969"/>
      <c r="AF27" s="1969"/>
      <c r="AG27" s="1969"/>
      <c r="AH27" s="1969"/>
      <c r="AI27" s="1969"/>
      <c r="AJ27" s="1970"/>
      <c r="AK27" s="1970"/>
      <c r="AL27" s="1970"/>
      <c r="AM27" s="1970"/>
      <c r="AN27" s="1970"/>
      <c r="AO27" s="1970"/>
      <c r="AP27" s="1970"/>
      <c r="AQ27" s="1970"/>
      <c r="AR27" s="1970"/>
      <c r="AS27" s="1970"/>
      <c r="AT27" s="1970"/>
      <c r="AU27" s="1970"/>
      <c r="AV27" s="1970"/>
      <c r="AW27" s="1970"/>
      <c r="AX27" s="1970"/>
      <c r="AY27" s="1970"/>
      <c r="AZ27" s="1970"/>
      <c r="BA27" s="1970"/>
      <c r="BB27" s="1970"/>
      <c r="BC27" s="1956"/>
      <c r="BD27" s="1956"/>
      <c r="BE27" s="1956"/>
      <c r="BF27" s="1956"/>
      <c r="BG27" s="1956"/>
      <c r="BH27" s="1956"/>
      <c r="BI27" s="1956"/>
      <c r="BJ27" s="1956"/>
      <c r="BK27" s="1956"/>
      <c r="BL27" s="1956"/>
      <c r="BM27" s="1956"/>
      <c r="BN27" s="1956"/>
      <c r="BO27" s="1956"/>
      <c r="BP27" s="1956"/>
      <c r="BQ27" s="1956"/>
      <c r="BR27" s="1956"/>
      <c r="BS27" s="1956"/>
      <c r="BT27" s="1956"/>
      <c r="BU27" s="1962"/>
      <c r="BV27" s="1962"/>
      <c r="BW27" s="1962"/>
      <c r="BX27" s="1962"/>
      <c r="BY27" s="1962"/>
      <c r="BZ27" s="1962"/>
      <c r="CA27" s="1962"/>
      <c r="CB27" s="1962"/>
      <c r="CC27" s="1956"/>
      <c r="CD27" s="1956"/>
      <c r="CE27" s="1956"/>
      <c r="CF27" s="1956"/>
      <c r="CG27" s="1956"/>
      <c r="CH27" s="1956"/>
      <c r="CI27" s="1956"/>
      <c r="CJ27" s="1956"/>
      <c r="CK27" s="1956"/>
      <c r="CL27" s="1956"/>
      <c r="CM27" s="1956"/>
      <c r="CN27" s="1956"/>
      <c r="CO27" s="1956"/>
      <c r="CP27" s="1956"/>
      <c r="CQ27" s="1956"/>
      <c r="CR27" s="1956"/>
      <c r="CS27" s="1956"/>
      <c r="CT27" s="1956"/>
      <c r="CU27" s="1956"/>
      <c r="CV27" s="1956"/>
      <c r="CW27" s="1963"/>
      <c r="CX27" s="1963"/>
      <c r="CY27" s="1963"/>
      <c r="CZ27" s="1963"/>
      <c r="DA27" s="1963"/>
      <c r="DB27" s="1964"/>
      <c r="DC27" s="1965"/>
      <c r="DD27" s="1965"/>
      <c r="DE27" s="1965"/>
      <c r="DF27" s="1966"/>
      <c r="DG27" s="1956"/>
      <c r="DH27" s="1956"/>
      <c r="DI27" s="1956"/>
      <c r="DJ27" s="1956"/>
      <c r="DK27" s="1956"/>
      <c r="DL27" s="1956"/>
      <c r="DM27" s="1956"/>
      <c r="DN27" s="1956"/>
      <c r="DO27" s="1956"/>
      <c r="DP27" s="1956"/>
      <c r="DQ27" s="1956"/>
      <c r="DR27" s="1956"/>
      <c r="DS27" s="1956"/>
      <c r="DT27" s="1956"/>
      <c r="DU27" s="1956"/>
      <c r="DV27" s="1956"/>
      <c r="DW27" s="1956"/>
      <c r="DX27" s="1956"/>
      <c r="DY27" s="1956"/>
      <c r="DZ27" s="1110">
        <v>12</v>
      </c>
      <c r="EA27" s="1111"/>
    </row>
    <row r="28" spans="1:131" ht="53.1" customHeight="1">
      <c r="A28" s="1967">
        <v>13</v>
      </c>
      <c r="B28" s="1967"/>
      <c r="C28" s="1968"/>
      <c r="D28" s="1968"/>
      <c r="E28" s="1968"/>
      <c r="F28" s="1968"/>
      <c r="G28" s="1968"/>
      <c r="H28" s="1968"/>
      <c r="I28" s="1968"/>
      <c r="J28" s="1968"/>
      <c r="K28" s="1968"/>
      <c r="L28" s="1968"/>
      <c r="M28" s="1968"/>
      <c r="N28" s="1968"/>
      <c r="O28" s="1968"/>
      <c r="P28" s="1968"/>
      <c r="Q28" s="1968"/>
      <c r="R28" s="1969"/>
      <c r="S28" s="1969"/>
      <c r="T28" s="1969"/>
      <c r="U28" s="1969"/>
      <c r="V28" s="1969"/>
      <c r="W28" s="1969"/>
      <c r="X28" s="1969"/>
      <c r="Y28" s="1969"/>
      <c r="Z28" s="1969"/>
      <c r="AA28" s="1969"/>
      <c r="AB28" s="1969"/>
      <c r="AC28" s="1969"/>
      <c r="AD28" s="1969"/>
      <c r="AE28" s="1969"/>
      <c r="AF28" s="1969"/>
      <c r="AG28" s="1969"/>
      <c r="AH28" s="1969"/>
      <c r="AI28" s="1969"/>
      <c r="AJ28" s="1970"/>
      <c r="AK28" s="1970"/>
      <c r="AL28" s="1970"/>
      <c r="AM28" s="1970"/>
      <c r="AN28" s="1970"/>
      <c r="AO28" s="1970"/>
      <c r="AP28" s="1970"/>
      <c r="AQ28" s="1970"/>
      <c r="AR28" s="1970"/>
      <c r="AS28" s="1970"/>
      <c r="AT28" s="1970"/>
      <c r="AU28" s="1970"/>
      <c r="AV28" s="1970"/>
      <c r="AW28" s="1970"/>
      <c r="AX28" s="1970"/>
      <c r="AY28" s="1970"/>
      <c r="AZ28" s="1970"/>
      <c r="BA28" s="1970"/>
      <c r="BB28" s="1970"/>
      <c r="BC28" s="1956"/>
      <c r="BD28" s="1956"/>
      <c r="BE28" s="1956"/>
      <c r="BF28" s="1956"/>
      <c r="BG28" s="1956"/>
      <c r="BH28" s="1956"/>
      <c r="BI28" s="1956"/>
      <c r="BJ28" s="1956"/>
      <c r="BK28" s="1956"/>
      <c r="BL28" s="1956"/>
      <c r="BM28" s="1956"/>
      <c r="BN28" s="1956"/>
      <c r="BO28" s="1956"/>
      <c r="BP28" s="1956"/>
      <c r="BQ28" s="1956"/>
      <c r="BR28" s="1956"/>
      <c r="BS28" s="1956"/>
      <c r="BT28" s="1956"/>
      <c r="BU28" s="1962"/>
      <c r="BV28" s="1962"/>
      <c r="BW28" s="1962"/>
      <c r="BX28" s="1962"/>
      <c r="BY28" s="1962"/>
      <c r="BZ28" s="1962"/>
      <c r="CA28" s="1962"/>
      <c r="CB28" s="1962"/>
      <c r="CC28" s="1956"/>
      <c r="CD28" s="1956"/>
      <c r="CE28" s="1956"/>
      <c r="CF28" s="1956"/>
      <c r="CG28" s="1956"/>
      <c r="CH28" s="1956"/>
      <c r="CI28" s="1956"/>
      <c r="CJ28" s="1956"/>
      <c r="CK28" s="1956"/>
      <c r="CL28" s="1956"/>
      <c r="CM28" s="1956"/>
      <c r="CN28" s="1956"/>
      <c r="CO28" s="1956"/>
      <c r="CP28" s="1956"/>
      <c r="CQ28" s="1956"/>
      <c r="CR28" s="1956"/>
      <c r="CS28" s="1956"/>
      <c r="CT28" s="1956"/>
      <c r="CU28" s="1956"/>
      <c r="CV28" s="1956"/>
      <c r="CW28" s="1963"/>
      <c r="CX28" s="1963"/>
      <c r="CY28" s="1963"/>
      <c r="CZ28" s="1963"/>
      <c r="DA28" s="1963"/>
      <c r="DB28" s="1964"/>
      <c r="DC28" s="1965"/>
      <c r="DD28" s="1965"/>
      <c r="DE28" s="1965"/>
      <c r="DF28" s="1966"/>
      <c r="DG28" s="1956"/>
      <c r="DH28" s="1956"/>
      <c r="DI28" s="1956"/>
      <c r="DJ28" s="1956"/>
      <c r="DK28" s="1956"/>
      <c r="DL28" s="1956"/>
      <c r="DM28" s="1956"/>
      <c r="DN28" s="1956"/>
      <c r="DO28" s="1956"/>
      <c r="DP28" s="1956"/>
      <c r="DQ28" s="1956"/>
      <c r="DR28" s="1956"/>
      <c r="DS28" s="1956"/>
      <c r="DT28" s="1956"/>
      <c r="DU28" s="1956"/>
      <c r="DV28" s="1956"/>
      <c r="DW28" s="1956"/>
      <c r="DX28" s="1956"/>
      <c r="DY28" s="1956"/>
      <c r="DZ28" s="1110">
        <v>13</v>
      </c>
      <c r="EA28" s="1111"/>
    </row>
    <row r="29" spans="1:131" ht="53.1" customHeight="1">
      <c r="A29" s="1967">
        <v>14</v>
      </c>
      <c r="B29" s="1967"/>
      <c r="C29" s="1968"/>
      <c r="D29" s="1968"/>
      <c r="E29" s="1968"/>
      <c r="F29" s="1968"/>
      <c r="G29" s="1968"/>
      <c r="H29" s="1968"/>
      <c r="I29" s="1968"/>
      <c r="J29" s="1968"/>
      <c r="K29" s="1968"/>
      <c r="L29" s="1968"/>
      <c r="M29" s="1968"/>
      <c r="N29" s="1968"/>
      <c r="O29" s="1968"/>
      <c r="P29" s="1968"/>
      <c r="Q29" s="1968"/>
      <c r="R29" s="1969"/>
      <c r="S29" s="1969"/>
      <c r="T29" s="1969"/>
      <c r="U29" s="1969"/>
      <c r="V29" s="1969"/>
      <c r="W29" s="1969"/>
      <c r="X29" s="1969"/>
      <c r="Y29" s="1969"/>
      <c r="Z29" s="1969"/>
      <c r="AA29" s="1969"/>
      <c r="AB29" s="1969"/>
      <c r="AC29" s="1969"/>
      <c r="AD29" s="1969"/>
      <c r="AE29" s="1969"/>
      <c r="AF29" s="1969"/>
      <c r="AG29" s="1969"/>
      <c r="AH29" s="1969"/>
      <c r="AI29" s="1969"/>
      <c r="AJ29" s="1970"/>
      <c r="AK29" s="1970"/>
      <c r="AL29" s="1970"/>
      <c r="AM29" s="1970"/>
      <c r="AN29" s="1970"/>
      <c r="AO29" s="1970"/>
      <c r="AP29" s="1970"/>
      <c r="AQ29" s="1970"/>
      <c r="AR29" s="1970"/>
      <c r="AS29" s="1970"/>
      <c r="AT29" s="1970"/>
      <c r="AU29" s="1970"/>
      <c r="AV29" s="1970"/>
      <c r="AW29" s="1970"/>
      <c r="AX29" s="1970"/>
      <c r="AY29" s="1970"/>
      <c r="AZ29" s="1970"/>
      <c r="BA29" s="1970"/>
      <c r="BB29" s="1970"/>
      <c r="BC29" s="1956"/>
      <c r="BD29" s="1956"/>
      <c r="BE29" s="1956"/>
      <c r="BF29" s="1956"/>
      <c r="BG29" s="1956"/>
      <c r="BH29" s="1956"/>
      <c r="BI29" s="1956"/>
      <c r="BJ29" s="1956"/>
      <c r="BK29" s="1956"/>
      <c r="BL29" s="1956"/>
      <c r="BM29" s="1956"/>
      <c r="BN29" s="1956"/>
      <c r="BO29" s="1956"/>
      <c r="BP29" s="1956"/>
      <c r="BQ29" s="1956"/>
      <c r="BR29" s="1956"/>
      <c r="BS29" s="1956"/>
      <c r="BT29" s="1956"/>
      <c r="BU29" s="1962"/>
      <c r="BV29" s="1962"/>
      <c r="BW29" s="1962"/>
      <c r="BX29" s="1962"/>
      <c r="BY29" s="1962"/>
      <c r="BZ29" s="1962"/>
      <c r="CA29" s="1962"/>
      <c r="CB29" s="1962"/>
      <c r="CC29" s="1956"/>
      <c r="CD29" s="1956"/>
      <c r="CE29" s="1956"/>
      <c r="CF29" s="1956"/>
      <c r="CG29" s="1956"/>
      <c r="CH29" s="1956"/>
      <c r="CI29" s="1956"/>
      <c r="CJ29" s="1956"/>
      <c r="CK29" s="1956"/>
      <c r="CL29" s="1956"/>
      <c r="CM29" s="1956"/>
      <c r="CN29" s="1956"/>
      <c r="CO29" s="1956"/>
      <c r="CP29" s="1956"/>
      <c r="CQ29" s="1956"/>
      <c r="CR29" s="1956"/>
      <c r="CS29" s="1956"/>
      <c r="CT29" s="1956"/>
      <c r="CU29" s="1956"/>
      <c r="CV29" s="1956"/>
      <c r="CW29" s="1963"/>
      <c r="CX29" s="1963"/>
      <c r="CY29" s="1963"/>
      <c r="CZ29" s="1963"/>
      <c r="DA29" s="1963"/>
      <c r="DB29" s="1964"/>
      <c r="DC29" s="1965"/>
      <c r="DD29" s="1965"/>
      <c r="DE29" s="1965"/>
      <c r="DF29" s="1966"/>
      <c r="DG29" s="1956"/>
      <c r="DH29" s="1956"/>
      <c r="DI29" s="1956"/>
      <c r="DJ29" s="1956"/>
      <c r="DK29" s="1956"/>
      <c r="DL29" s="1956"/>
      <c r="DM29" s="1956"/>
      <c r="DN29" s="1956"/>
      <c r="DO29" s="1956"/>
      <c r="DP29" s="1956"/>
      <c r="DQ29" s="1956"/>
      <c r="DR29" s="1956"/>
      <c r="DS29" s="1956"/>
      <c r="DT29" s="1956"/>
      <c r="DU29" s="1956"/>
      <c r="DV29" s="1956"/>
      <c r="DW29" s="1956"/>
      <c r="DX29" s="1956"/>
      <c r="DY29" s="1956"/>
      <c r="DZ29" s="1110">
        <v>14</v>
      </c>
      <c r="EA29" s="1111"/>
    </row>
    <row r="30" spans="1:131" ht="53.1" customHeight="1">
      <c r="A30" s="1967">
        <v>15</v>
      </c>
      <c r="B30" s="1967"/>
      <c r="C30" s="1968"/>
      <c r="D30" s="1968"/>
      <c r="E30" s="1968"/>
      <c r="F30" s="1968"/>
      <c r="G30" s="1968"/>
      <c r="H30" s="1968"/>
      <c r="I30" s="1968"/>
      <c r="J30" s="1968"/>
      <c r="K30" s="1968"/>
      <c r="L30" s="1968"/>
      <c r="M30" s="1968"/>
      <c r="N30" s="1968"/>
      <c r="O30" s="1968"/>
      <c r="P30" s="1968"/>
      <c r="Q30" s="1968"/>
      <c r="R30" s="1969"/>
      <c r="S30" s="1969"/>
      <c r="T30" s="1969"/>
      <c r="U30" s="1969"/>
      <c r="V30" s="1969"/>
      <c r="W30" s="1969"/>
      <c r="X30" s="1969"/>
      <c r="Y30" s="1969"/>
      <c r="Z30" s="1969"/>
      <c r="AA30" s="1969"/>
      <c r="AB30" s="1969"/>
      <c r="AC30" s="1969"/>
      <c r="AD30" s="1969"/>
      <c r="AE30" s="1969"/>
      <c r="AF30" s="1969"/>
      <c r="AG30" s="1969"/>
      <c r="AH30" s="1969"/>
      <c r="AI30" s="1969"/>
      <c r="AJ30" s="1970"/>
      <c r="AK30" s="1970"/>
      <c r="AL30" s="1970"/>
      <c r="AM30" s="1970"/>
      <c r="AN30" s="1970"/>
      <c r="AO30" s="1970"/>
      <c r="AP30" s="1970"/>
      <c r="AQ30" s="1970"/>
      <c r="AR30" s="1970"/>
      <c r="AS30" s="1970"/>
      <c r="AT30" s="1970"/>
      <c r="AU30" s="1970"/>
      <c r="AV30" s="1970"/>
      <c r="AW30" s="1970"/>
      <c r="AX30" s="1970"/>
      <c r="AY30" s="1970"/>
      <c r="AZ30" s="1970"/>
      <c r="BA30" s="1970"/>
      <c r="BB30" s="1970"/>
      <c r="BC30" s="1956"/>
      <c r="BD30" s="1956"/>
      <c r="BE30" s="1956"/>
      <c r="BF30" s="1956"/>
      <c r="BG30" s="1956"/>
      <c r="BH30" s="1956"/>
      <c r="BI30" s="1956"/>
      <c r="BJ30" s="1956"/>
      <c r="BK30" s="1956"/>
      <c r="BL30" s="1956"/>
      <c r="BM30" s="1956"/>
      <c r="BN30" s="1956"/>
      <c r="BO30" s="1956"/>
      <c r="BP30" s="1956"/>
      <c r="BQ30" s="1956"/>
      <c r="BR30" s="1956"/>
      <c r="BS30" s="1956"/>
      <c r="BT30" s="1956"/>
      <c r="BU30" s="1962"/>
      <c r="BV30" s="1962"/>
      <c r="BW30" s="1962"/>
      <c r="BX30" s="1962"/>
      <c r="BY30" s="1962"/>
      <c r="BZ30" s="1962"/>
      <c r="CA30" s="1962"/>
      <c r="CB30" s="1962"/>
      <c r="CC30" s="1956"/>
      <c r="CD30" s="1956"/>
      <c r="CE30" s="1956"/>
      <c r="CF30" s="1956"/>
      <c r="CG30" s="1956"/>
      <c r="CH30" s="1956"/>
      <c r="CI30" s="1956"/>
      <c r="CJ30" s="1956"/>
      <c r="CK30" s="1956"/>
      <c r="CL30" s="1956"/>
      <c r="CM30" s="1956"/>
      <c r="CN30" s="1956"/>
      <c r="CO30" s="1956"/>
      <c r="CP30" s="1956"/>
      <c r="CQ30" s="1956"/>
      <c r="CR30" s="1956"/>
      <c r="CS30" s="1956"/>
      <c r="CT30" s="1956"/>
      <c r="CU30" s="1956"/>
      <c r="CV30" s="1956"/>
      <c r="CW30" s="1963"/>
      <c r="CX30" s="1963"/>
      <c r="CY30" s="1963"/>
      <c r="CZ30" s="1963"/>
      <c r="DA30" s="1963"/>
      <c r="DB30" s="1964"/>
      <c r="DC30" s="1965"/>
      <c r="DD30" s="1965"/>
      <c r="DE30" s="1965"/>
      <c r="DF30" s="1966"/>
      <c r="DG30" s="1956"/>
      <c r="DH30" s="1956"/>
      <c r="DI30" s="1956"/>
      <c r="DJ30" s="1956"/>
      <c r="DK30" s="1956"/>
      <c r="DL30" s="1956"/>
      <c r="DM30" s="1956"/>
      <c r="DN30" s="1956"/>
      <c r="DO30" s="1956"/>
      <c r="DP30" s="1956"/>
      <c r="DQ30" s="1956"/>
      <c r="DR30" s="1956"/>
      <c r="DS30" s="1956"/>
      <c r="DT30" s="1956"/>
      <c r="DU30" s="1956"/>
      <c r="DV30" s="1956"/>
      <c r="DW30" s="1956"/>
      <c r="DX30" s="1956"/>
      <c r="DY30" s="1956"/>
      <c r="DZ30" s="1110">
        <v>15</v>
      </c>
      <c r="EA30" s="1111"/>
    </row>
    <row r="31" spans="1:131" ht="53.1" customHeight="1">
      <c r="A31" s="1967">
        <v>16</v>
      </c>
      <c r="B31" s="1967"/>
      <c r="C31" s="1968"/>
      <c r="D31" s="1968"/>
      <c r="E31" s="1968"/>
      <c r="F31" s="1968"/>
      <c r="G31" s="1968"/>
      <c r="H31" s="1968"/>
      <c r="I31" s="1968"/>
      <c r="J31" s="1968"/>
      <c r="K31" s="1968"/>
      <c r="L31" s="1968"/>
      <c r="M31" s="1968"/>
      <c r="N31" s="1968"/>
      <c r="O31" s="1968"/>
      <c r="P31" s="1968"/>
      <c r="Q31" s="1968"/>
      <c r="R31" s="1969"/>
      <c r="S31" s="1969"/>
      <c r="T31" s="1969"/>
      <c r="U31" s="1969"/>
      <c r="V31" s="1969"/>
      <c r="W31" s="1969"/>
      <c r="X31" s="1969"/>
      <c r="Y31" s="1969"/>
      <c r="Z31" s="1969"/>
      <c r="AA31" s="1969"/>
      <c r="AB31" s="1969"/>
      <c r="AC31" s="1969"/>
      <c r="AD31" s="1969"/>
      <c r="AE31" s="1969"/>
      <c r="AF31" s="1969"/>
      <c r="AG31" s="1969"/>
      <c r="AH31" s="1969"/>
      <c r="AI31" s="1969"/>
      <c r="AJ31" s="1970"/>
      <c r="AK31" s="1970"/>
      <c r="AL31" s="1970"/>
      <c r="AM31" s="1970"/>
      <c r="AN31" s="1970"/>
      <c r="AO31" s="1970"/>
      <c r="AP31" s="1970"/>
      <c r="AQ31" s="1970"/>
      <c r="AR31" s="1970"/>
      <c r="AS31" s="1970"/>
      <c r="AT31" s="1970"/>
      <c r="AU31" s="1970"/>
      <c r="AV31" s="1970"/>
      <c r="AW31" s="1970"/>
      <c r="AX31" s="1970"/>
      <c r="AY31" s="1970"/>
      <c r="AZ31" s="1970"/>
      <c r="BA31" s="1970"/>
      <c r="BB31" s="1970"/>
      <c r="BC31" s="1956"/>
      <c r="BD31" s="1956"/>
      <c r="BE31" s="1956"/>
      <c r="BF31" s="1956"/>
      <c r="BG31" s="1956"/>
      <c r="BH31" s="1956"/>
      <c r="BI31" s="1956"/>
      <c r="BJ31" s="1956"/>
      <c r="BK31" s="1956"/>
      <c r="BL31" s="1956"/>
      <c r="BM31" s="1956"/>
      <c r="BN31" s="1956"/>
      <c r="BO31" s="1956"/>
      <c r="BP31" s="1956"/>
      <c r="BQ31" s="1956"/>
      <c r="BR31" s="1956"/>
      <c r="BS31" s="1956"/>
      <c r="BT31" s="1956"/>
      <c r="BU31" s="1962"/>
      <c r="BV31" s="1962"/>
      <c r="BW31" s="1962"/>
      <c r="BX31" s="1962"/>
      <c r="BY31" s="1962"/>
      <c r="BZ31" s="1962"/>
      <c r="CA31" s="1962"/>
      <c r="CB31" s="1962"/>
      <c r="CC31" s="1956"/>
      <c r="CD31" s="1956"/>
      <c r="CE31" s="1956"/>
      <c r="CF31" s="1956"/>
      <c r="CG31" s="1956"/>
      <c r="CH31" s="1956"/>
      <c r="CI31" s="1956"/>
      <c r="CJ31" s="1956"/>
      <c r="CK31" s="1956"/>
      <c r="CL31" s="1956"/>
      <c r="CM31" s="1956"/>
      <c r="CN31" s="1956"/>
      <c r="CO31" s="1956"/>
      <c r="CP31" s="1956"/>
      <c r="CQ31" s="1956"/>
      <c r="CR31" s="1956"/>
      <c r="CS31" s="1956"/>
      <c r="CT31" s="1956"/>
      <c r="CU31" s="1956"/>
      <c r="CV31" s="1956"/>
      <c r="CW31" s="1963"/>
      <c r="CX31" s="1963"/>
      <c r="CY31" s="1963"/>
      <c r="CZ31" s="1963"/>
      <c r="DA31" s="1963"/>
      <c r="DB31" s="1964"/>
      <c r="DC31" s="1965"/>
      <c r="DD31" s="1965"/>
      <c r="DE31" s="1965"/>
      <c r="DF31" s="1966"/>
      <c r="DG31" s="1956"/>
      <c r="DH31" s="1956"/>
      <c r="DI31" s="1956"/>
      <c r="DJ31" s="1956"/>
      <c r="DK31" s="1956"/>
      <c r="DL31" s="1956"/>
      <c r="DM31" s="1956"/>
      <c r="DN31" s="1956"/>
      <c r="DO31" s="1956"/>
      <c r="DP31" s="1956"/>
      <c r="DQ31" s="1956"/>
      <c r="DR31" s="1956"/>
      <c r="DS31" s="1956"/>
      <c r="DT31" s="1956"/>
      <c r="DU31" s="1956"/>
      <c r="DV31" s="1956"/>
      <c r="DW31" s="1956"/>
      <c r="DX31" s="1956"/>
      <c r="DY31" s="1956"/>
      <c r="DZ31" s="1110">
        <v>16</v>
      </c>
      <c r="EA31" s="1111"/>
    </row>
    <row r="32" spans="1:131" ht="53.1" customHeight="1">
      <c r="A32" s="1967">
        <v>17</v>
      </c>
      <c r="B32" s="1967"/>
      <c r="C32" s="1968"/>
      <c r="D32" s="1968"/>
      <c r="E32" s="1968"/>
      <c r="F32" s="1968"/>
      <c r="G32" s="1968"/>
      <c r="H32" s="1968"/>
      <c r="I32" s="1968"/>
      <c r="J32" s="1968"/>
      <c r="K32" s="1968"/>
      <c r="L32" s="1968"/>
      <c r="M32" s="1968"/>
      <c r="N32" s="1968"/>
      <c r="O32" s="1968"/>
      <c r="P32" s="1968"/>
      <c r="Q32" s="1968"/>
      <c r="R32" s="1969"/>
      <c r="S32" s="1969"/>
      <c r="T32" s="1969"/>
      <c r="U32" s="1969"/>
      <c r="V32" s="1969"/>
      <c r="W32" s="1969"/>
      <c r="X32" s="1969"/>
      <c r="Y32" s="1969"/>
      <c r="Z32" s="1969"/>
      <c r="AA32" s="1969"/>
      <c r="AB32" s="1969"/>
      <c r="AC32" s="1969"/>
      <c r="AD32" s="1969"/>
      <c r="AE32" s="1969"/>
      <c r="AF32" s="1969"/>
      <c r="AG32" s="1969"/>
      <c r="AH32" s="1969"/>
      <c r="AI32" s="1969"/>
      <c r="AJ32" s="1970"/>
      <c r="AK32" s="1970"/>
      <c r="AL32" s="1970"/>
      <c r="AM32" s="1970"/>
      <c r="AN32" s="1970"/>
      <c r="AO32" s="1970"/>
      <c r="AP32" s="1970"/>
      <c r="AQ32" s="1970"/>
      <c r="AR32" s="1970"/>
      <c r="AS32" s="1970"/>
      <c r="AT32" s="1970"/>
      <c r="AU32" s="1970"/>
      <c r="AV32" s="1970"/>
      <c r="AW32" s="1970"/>
      <c r="AX32" s="1970"/>
      <c r="AY32" s="1970"/>
      <c r="AZ32" s="1970"/>
      <c r="BA32" s="1970"/>
      <c r="BB32" s="1970"/>
      <c r="BC32" s="1956"/>
      <c r="BD32" s="1956"/>
      <c r="BE32" s="1956"/>
      <c r="BF32" s="1956"/>
      <c r="BG32" s="1956"/>
      <c r="BH32" s="1956"/>
      <c r="BI32" s="1956"/>
      <c r="BJ32" s="1956"/>
      <c r="BK32" s="1956"/>
      <c r="BL32" s="1956"/>
      <c r="BM32" s="1956"/>
      <c r="BN32" s="1956"/>
      <c r="BO32" s="1956"/>
      <c r="BP32" s="1956"/>
      <c r="BQ32" s="1956"/>
      <c r="BR32" s="1956"/>
      <c r="BS32" s="1956"/>
      <c r="BT32" s="1956"/>
      <c r="BU32" s="1962"/>
      <c r="BV32" s="1962"/>
      <c r="BW32" s="1962"/>
      <c r="BX32" s="1962"/>
      <c r="BY32" s="1962"/>
      <c r="BZ32" s="1962"/>
      <c r="CA32" s="1962"/>
      <c r="CB32" s="1962"/>
      <c r="CC32" s="1956"/>
      <c r="CD32" s="1956"/>
      <c r="CE32" s="1956"/>
      <c r="CF32" s="1956"/>
      <c r="CG32" s="1956"/>
      <c r="CH32" s="1956"/>
      <c r="CI32" s="1956"/>
      <c r="CJ32" s="1956"/>
      <c r="CK32" s="1956"/>
      <c r="CL32" s="1956"/>
      <c r="CM32" s="1956"/>
      <c r="CN32" s="1956"/>
      <c r="CO32" s="1956"/>
      <c r="CP32" s="1956"/>
      <c r="CQ32" s="1956"/>
      <c r="CR32" s="1956"/>
      <c r="CS32" s="1956"/>
      <c r="CT32" s="1956"/>
      <c r="CU32" s="1956"/>
      <c r="CV32" s="1956"/>
      <c r="CW32" s="1963"/>
      <c r="CX32" s="1963"/>
      <c r="CY32" s="1963"/>
      <c r="CZ32" s="1963"/>
      <c r="DA32" s="1963"/>
      <c r="DB32" s="1964"/>
      <c r="DC32" s="1965"/>
      <c r="DD32" s="1965"/>
      <c r="DE32" s="1965"/>
      <c r="DF32" s="1966"/>
      <c r="DG32" s="1956"/>
      <c r="DH32" s="1956"/>
      <c r="DI32" s="1956"/>
      <c r="DJ32" s="1956"/>
      <c r="DK32" s="1956"/>
      <c r="DL32" s="1956"/>
      <c r="DM32" s="1956"/>
      <c r="DN32" s="1956"/>
      <c r="DO32" s="1956"/>
      <c r="DP32" s="1956"/>
      <c r="DQ32" s="1956"/>
      <c r="DR32" s="1956"/>
      <c r="DS32" s="1956"/>
      <c r="DT32" s="1956"/>
      <c r="DU32" s="1956"/>
      <c r="DV32" s="1956"/>
      <c r="DW32" s="1956"/>
      <c r="DX32" s="1956"/>
      <c r="DY32" s="1956"/>
      <c r="DZ32" s="1110">
        <v>17</v>
      </c>
      <c r="EA32" s="1111"/>
    </row>
    <row r="33" spans="1:131" ht="53.1" customHeight="1">
      <c r="A33" s="1967">
        <v>18</v>
      </c>
      <c r="B33" s="1967"/>
      <c r="C33" s="1968"/>
      <c r="D33" s="1968"/>
      <c r="E33" s="1968"/>
      <c r="F33" s="1968"/>
      <c r="G33" s="1968"/>
      <c r="H33" s="1968"/>
      <c r="I33" s="1968"/>
      <c r="J33" s="1968"/>
      <c r="K33" s="1968"/>
      <c r="L33" s="1968"/>
      <c r="M33" s="1968"/>
      <c r="N33" s="1968"/>
      <c r="O33" s="1968"/>
      <c r="P33" s="1968"/>
      <c r="Q33" s="1968"/>
      <c r="R33" s="1969"/>
      <c r="S33" s="1969"/>
      <c r="T33" s="1969"/>
      <c r="U33" s="1969"/>
      <c r="V33" s="1969"/>
      <c r="W33" s="1969"/>
      <c r="X33" s="1969"/>
      <c r="Y33" s="1969"/>
      <c r="Z33" s="1969"/>
      <c r="AA33" s="1969"/>
      <c r="AB33" s="1969"/>
      <c r="AC33" s="1969"/>
      <c r="AD33" s="1969"/>
      <c r="AE33" s="1969"/>
      <c r="AF33" s="1969"/>
      <c r="AG33" s="1969"/>
      <c r="AH33" s="1969"/>
      <c r="AI33" s="1969"/>
      <c r="AJ33" s="1970"/>
      <c r="AK33" s="1970"/>
      <c r="AL33" s="1970"/>
      <c r="AM33" s="1970"/>
      <c r="AN33" s="1970"/>
      <c r="AO33" s="1970"/>
      <c r="AP33" s="1970"/>
      <c r="AQ33" s="1970"/>
      <c r="AR33" s="1970"/>
      <c r="AS33" s="1970"/>
      <c r="AT33" s="1970"/>
      <c r="AU33" s="1970"/>
      <c r="AV33" s="1970"/>
      <c r="AW33" s="1970"/>
      <c r="AX33" s="1970"/>
      <c r="AY33" s="1970"/>
      <c r="AZ33" s="1970"/>
      <c r="BA33" s="1970"/>
      <c r="BB33" s="1970"/>
      <c r="BC33" s="1956"/>
      <c r="BD33" s="1956"/>
      <c r="BE33" s="1956"/>
      <c r="BF33" s="1956"/>
      <c r="BG33" s="1956"/>
      <c r="BH33" s="1956"/>
      <c r="BI33" s="1956"/>
      <c r="BJ33" s="1956"/>
      <c r="BK33" s="1956"/>
      <c r="BL33" s="1956"/>
      <c r="BM33" s="1956"/>
      <c r="BN33" s="1956"/>
      <c r="BO33" s="1956"/>
      <c r="BP33" s="1956"/>
      <c r="BQ33" s="1956"/>
      <c r="BR33" s="1956"/>
      <c r="BS33" s="1956"/>
      <c r="BT33" s="1956"/>
      <c r="BU33" s="1962"/>
      <c r="BV33" s="1962"/>
      <c r="BW33" s="1962"/>
      <c r="BX33" s="1962"/>
      <c r="BY33" s="1962"/>
      <c r="BZ33" s="1962"/>
      <c r="CA33" s="1962"/>
      <c r="CB33" s="1962"/>
      <c r="CC33" s="1956"/>
      <c r="CD33" s="1956"/>
      <c r="CE33" s="1956"/>
      <c r="CF33" s="1956"/>
      <c r="CG33" s="1956"/>
      <c r="CH33" s="1956"/>
      <c r="CI33" s="1956"/>
      <c r="CJ33" s="1956"/>
      <c r="CK33" s="1956"/>
      <c r="CL33" s="1956"/>
      <c r="CM33" s="1956"/>
      <c r="CN33" s="1956"/>
      <c r="CO33" s="1956"/>
      <c r="CP33" s="1956"/>
      <c r="CQ33" s="1956"/>
      <c r="CR33" s="1956"/>
      <c r="CS33" s="1956"/>
      <c r="CT33" s="1956"/>
      <c r="CU33" s="1956"/>
      <c r="CV33" s="1956"/>
      <c r="CW33" s="1963"/>
      <c r="CX33" s="1963"/>
      <c r="CY33" s="1963"/>
      <c r="CZ33" s="1963"/>
      <c r="DA33" s="1963"/>
      <c r="DB33" s="1964"/>
      <c r="DC33" s="1965"/>
      <c r="DD33" s="1965"/>
      <c r="DE33" s="1965"/>
      <c r="DF33" s="1966"/>
      <c r="DG33" s="1956"/>
      <c r="DH33" s="1956"/>
      <c r="DI33" s="1956"/>
      <c r="DJ33" s="1956"/>
      <c r="DK33" s="1956"/>
      <c r="DL33" s="1956"/>
      <c r="DM33" s="1956"/>
      <c r="DN33" s="1956"/>
      <c r="DO33" s="1956"/>
      <c r="DP33" s="1956"/>
      <c r="DQ33" s="1956"/>
      <c r="DR33" s="1956"/>
      <c r="DS33" s="1956"/>
      <c r="DT33" s="1956"/>
      <c r="DU33" s="1956"/>
      <c r="DV33" s="1956"/>
      <c r="DW33" s="1956"/>
      <c r="DX33" s="1956"/>
      <c r="DY33" s="1956"/>
      <c r="DZ33" s="1110">
        <v>18</v>
      </c>
      <c r="EA33" s="1111"/>
    </row>
    <row r="34" spans="1:131" ht="53.1" customHeight="1">
      <c r="A34" s="1967">
        <v>19</v>
      </c>
      <c r="B34" s="1967"/>
      <c r="C34" s="1968"/>
      <c r="D34" s="1968"/>
      <c r="E34" s="1968"/>
      <c r="F34" s="1968"/>
      <c r="G34" s="1968"/>
      <c r="H34" s="1968"/>
      <c r="I34" s="1968"/>
      <c r="J34" s="1968"/>
      <c r="K34" s="1968"/>
      <c r="L34" s="1968"/>
      <c r="M34" s="1968"/>
      <c r="N34" s="1968"/>
      <c r="O34" s="1968"/>
      <c r="P34" s="1968"/>
      <c r="Q34" s="1968"/>
      <c r="R34" s="1969"/>
      <c r="S34" s="1969"/>
      <c r="T34" s="1969"/>
      <c r="U34" s="1969"/>
      <c r="V34" s="1969"/>
      <c r="W34" s="1969"/>
      <c r="X34" s="1969"/>
      <c r="Y34" s="1969"/>
      <c r="Z34" s="1969"/>
      <c r="AA34" s="1969"/>
      <c r="AB34" s="1969"/>
      <c r="AC34" s="1969"/>
      <c r="AD34" s="1969"/>
      <c r="AE34" s="1969"/>
      <c r="AF34" s="1969"/>
      <c r="AG34" s="1969"/>
      <c r="AH34" s="1969"/>
      <c r="AI34" s="1969"/>
      <c r="AJ34" s="1970"/>
      <c r="AK34" s="1970"/>
      <c r="AL34" s="1970"/>
      <c r="AM34" s="1970"/>
      <c r="AN34" s="1970"/>
      <c r="AO34" s="1970"/>
      <c r="AP34" s="1970"/>
      <c r="AQ34" s="1970"/>
      <c r="AR34" s="1970"/>
      <c r="AS34" s="1970"/>
      <c r="AT34" s="1970"/>
      <c r="AU34" s="1970"/>
      <c r="AV34" s="1970"/>
      <c r="AW34" s="1970"/>
      <c r="AX34" s="1970"/>
      <c r="AY34" s="1970"/>
      <c r="AZ34" s="1970"/>
      <c r="BA34" s="1970"/>
      <c r="BB34" s="1970"/>
      <c r="BC34" s="1956"/>
      <c r="BD34" s="1956"/>
      <c r="BE34" s="1956"/>
      <c r="BF34" s="1956"/>
      <c r="BG34" s="1956"/>
      <c r="BH34" s="1956"/>
      <c r="BI34" s="1956"/>
      <c r="BJ34" s="1956"/>
      <c r="BK34" s="1956"/>
      <c r="BL34" s="1956"/>
      <c r="BM34" s="1956"/>
      <c r="BN34" s="1956"/>
      <c r="BO34" s="1956"/>
      <c r="BP34" s="1956"/>
      <c r="BQ34" s="1956"/>
      <c r="BR34" s="1956"/>
      <c r="BS34" s="1956"/>
      <c r="BT34" s="1956"/>
      <c r="BU34" s="1962"/>
      <c r="BV34" s="1962"/>
      <c r="BW34" s="1962"/>
      <c r="BX34" s="1962"/>
      <c r="BY34" s="1962"/>
      <c r="BZ34" s="1962"/>
      <c r="CA34" s="1962"/>
      <c r="CB34" s="1962"/>
      <c r="CC34" s="1956"/>
      <c r="CD34" s="1956"/>
      <c r="CE34" s="1956"/>
      <c r="CF34" s="1956"/>
      <c r="CG34" s="1956"/>
      <c r="CH34" s="1956"/>
      <c r="CI34" s="1956"/>
      <c r="CJ34" s="1956"/>
      <c r="CK34" s="1956"/>
      <c r="CL34" s="1956"/>
      <c r="CM34" s="1956"/>
      <c r="CN34" s="1956"/>
      <c r="CO34" s="1956"/>
      <c r="CP34" s="1956"/>
      <c r="CQ34" s="1956"/>
      <c r="CR34" s="1956"/>
      <c r="CS34" s="1956"/>
      <c r="CT34" s="1956"/>
      <c r="CU34" s="1956"/>
      <c r="CV34" s="1956"/>
      <c r="CW34" s="1963"/>
      <c r="CX34" s="1963"/>
      <c r="CY34" s="1963"/>
      <c r="CZ34" s="1963"/>
      <c r="DA34" s="1963"/>
      <c r="DB34" s="1964"/>
      <c r="DC34" s="1965"/>
      <c r="DD34" s="1965"/>
      <c r="DE34" s="1965"/>
      <c r="DF34" s="1966"/>
      <c r="DG34" s="1956"/>
      <c r="DH34" s="1956"/>
      <c r="DI34" s="1956"/>
      <c r="DJ34" s="1956"/>
      <c r="DK34" s="1956"/>
      <c r="DL34" s="1956"/>
      <c r="DM34" s="1956"/>
      <c r="DN34" s="1956"/>
      <c r="DO34" s="1956"/>
      <c r="DP34" s="1956"/>
      <c r="DQ34" s="1956"/>
      <c r="DR34" s="1956"/>
      <c r="DS34" s="1956"/>
      <c r="DT34" s="1956"/>
      <c r="DU34" s="1956"/>
      <c r="DV34" s="1956"/>
      <c r="DW34" s="1956"/>
      <c r="DX34" s="1956"/>
      <c r="DY34" s="1956"/>
      <c r="DZ34" s="1110">
        <v>19</v>
      </c>
      <c r="EA34" s="1111"/>
    </row>
    <row r="35" spans="1:131" ht="53.1" customHeight="1">
      <c r="A35" s="1967">
        <v>20</v>
      </c>
      <c r="B35" s="1967"/>
      <c r="C35" s="1968"/>
      <c r="D35" s="1968"/>
      <c r="E35" s="1968"/>
      <c r="F35" s="1968"/>
      <c r="G35" s="1968"/>
      <c r="H35" s="1968"/>
      <c r="I35" s="1968"/>
      <c r="J35" s="1968"/>
      <c r="K35" s="1968"/>
      <c r="L35" s="1968"/>
      <c r="M35" s="1968"/>
      <c r="N35" s="1968"/>
      <c r="O35" s="1968"/>
      <c r="P35" s="1968"/>
      <c r="Q35" s="1968"/>
      <c r="R35" s="1969"/>
      <c r="S35" s="1969"/>
      <c r="T35" s="1969"/>
      <c r="U35" s="1969"/>
      <c r="V35" s="1969"/>
      <c r="W35" s="1969"/>
      <c r="X35" s="1969"/>
      <c r="Y35" s="1969"/>
      <c r="Z35" s="1969"/>
      <c r="AA35" s="1969"/>
      <c r="AB35" s="1969"/>
      <c r="AC35" s="1969"/>
      <c r="AD35" s="1969"/>
      <c r="AE35" s="1969"/>
      <c r="AF35" s="1969"/>
      <c r="AG35" s="1969"/>
      <c r="AH35" s="1969"/>
      <c r="AI35" s="1969"/>
      <c r="AJ35" s="1970"/>
      <c r="AK35" s="1970"/>
      <c r="AL35" s="1970"/>
      <c r="AM35" s="1970"/>
      <c r="AN35" s="1970"/>
      <c r="AO35" s="1970"/>
      <c r="AP35" s="1970"/>
      <c r="AQ35" s="1970"/>
      <c r="AR35" s="1970"/>
      <c r="AS35" s="1970"/>
      <c r="AT35" s="1970"/>
      <c r="AU35" s="1970"/>
      <c r="AV35" s="1970"/>
      <c r="AW35" s="1970"/>
      <c r="AX35" s="1970"/>
      <c r="AY35" s="1970"/>
      <c r="AZ35" s="1970"/>
      <c r="BA35" s="1970"/>
      <c r="BB35" s="1970"/>
      <c r="BC35" s="1956"/>
      <c r="BD35" s="1956"/>
      <c r="BE35" s="1956"/>
      <c r="BF35" s="1956"/>
      <c r="BG35" s="1956"/>
      <c r="BH35" s="1956"/>
      <c r="BI35" s="1956"/>
      <c r="BJ35" s="1956"/>
      <c r="BK35" s="1956"/>
      <c r="BL35" s="1956"/>
      <c r="BM35" s="1956"/>
      <c r="BN35" s="1956"/>
      <c r="BO35" s="1956"/>
      <c r="BP35" s="1956"/>
      <c r="BQ35" s="1956"/>
      <c r="BR35" s="1956"/>
      <c r="BS35" s="1956"/>
      <c r="BT35" s="1956"/>
      <c r="BU35" s="1962"/>
      <c r="BV35" s="1962"/>
      <c r="BW35" s="1962"/>
      <c r="BX35" s="1962"/>
      <c r="BY35" s="1962"/>
      <c r="BZ35" s="1962"/>
      <c r="CA35" s="1962"/>
      <c r="CB35" s="1962"/>
      <c r="CC35" s="1956"/>
      <c r="CD35" s="1956"/>
      <c r="CE35" s="1956"/>
      <c r="CF35" s="1956"/>
      <c r="CG35" s="1956"/>
      <c r="CH35" s="1956"/>
      <c r="CI35" s="1956"/>
      <c r="CJ35" s="1956"/>
      <c r="CK35" s="1956"/>
      <c r="CL35" s="1956"/>
      <c r="CM35" s="1956"/>
      <c r="CN35" s="1956"/>
      <c r="CO35" s="1956"/>
      <c r="CP35" s="1956"/>
      <c r="CQ35" s="1956"/>
      <c r="CR35" s="1956"/>
      <c r="CS35" s="1956"/>
      <c r="CT35" s="1956"/>
      <c r="CU35" s="1956"/>
      <c r="CV35" s="1956"/>
      <c r="CW35" s="1963"/>
      <c r="CX35" s="1963"/>
      <c r="CY35" s="1963"/>
      <c r="CZ35" s="1963"/>
      <c r="DA35" s="1963"/>
      <c r="DB35" s="1964"/>
      <c r="DC35" s="1965"/>
      <c r="DD35" s="1965"/>
      <c r="DE35" s="1965"/>
      <c r="DF35" s="1966"/>
      <c r="DG35" s="1956"/>
      <c r="DH35" s="1956"/>
      <c r="DI35" s="1956"/>
      <c r="DJ35" s="1956"/>
      <c r="DK35" s="1956"/>
      <c r="DL35" s="1956"/>
      <c r="DM35" s="1956"/>
      <c r="DN35" s="1956"/>
      <c r="DO35" s="1956"/>
      <c r="DP35" s="1956"/>
      <c r="DQ35" s="1956"/>
      <c r="DR35" s="1956"/>
      <c r="DS35" s="1956"/>
      <c r="DT35" s="1956"/>
      <c r="DU35" s="1956"/>
      <c r="DV35" s="1956"/>
      <c r="DW35" s="1956"/>
      <c r="DX35" s="1956"/>
      <c r="DY35" s="1956"/>
      <c r="DZ35" s="1110">
        <v>20</v>
      </c>
      <c r="EA35" s="1111"/>
    </row>
    <row r="36" spans="1:131" ht="53.1" customHeight="1">
      <c r="A36" s="1967">
        <v>21</v>
      </c>
      <c r="B36" s="1967"/>
      <c r="C36" s="1968"/>
      <c r="D36" s="1968"/>
      <c r="E36" s="1968"/>
      <c r="F36" s="1968"/>
      <c r="G36" s="1968"/>
      <c r="H36" s="1968"/>
      <c r="I36" s="1968"/>
      <c r="J36" s="1968"/>
      <c r="K36" s="1968"/>
      <c r="L36" s="1968"/>
      <c r="M36" s="1968"/>
      <c r="N36" s="1968"/>
      <c r="O36" s="1968"/>
      <c r="P36" s="1968"/>
      <c r="Q36" s="1968"/>
      <c r="R36" s="1969"/>
      <c r="S36" s="1969"/>
      <c r="T36" s="1969"/>
      <c r="U36" s="1969"/>
      <c r="V36" s="1969"/>
      <c r="W36" s="1969"/>
      <c r="X36" s="1969"/>
      <c r="Y36" s="1969"/>
      <c r="Z36" s="1969"/>
      <c r="AA36" s="1969"/>
      <c r="AB36" s="1969"/>
      <c r="AC36" s="1969"/>
      <c r="AD36" s="1969"/>
      <c r="AE36" s="1969"/>
      <c r="AF36" s="1969"/>
      <c r="AG36" s="1969"/>
      <c r="AH36" s="1969"/>
      <c r="AI36" s="1969"/>
      <c r="AJ36" s="1970"/>
      <c r="AK36" s="1970"/>
      <c r="AL36" s="1970"/>
      <c r="AM36" s="1970"/>
      <c r="AN36" s="1970"/>
      <c r="AO36" s="1970"/>
      <c r="AP36" s="1970"/>
      <c r="AQ36" s="1970"/>
      <c r="AR36" s="1970"/>
      <c r="AS36" s="1970"/>
      <c r="AT36" s="1970"/>
      <c r="AU36" s="1970"/>
      <c r="AV36" s="1970"/>
      <c r="AW36" s="1970"/>
      <c r="AX36" s="1970"/>
      <c r="AY36" s="1970"/>
      <c r="AZ36" s="1970"/>
      <c r="BA36" s="1970"/>
      <c r="BB36" s="1970"/>
      <c r="BC36" s="1956"/>
      <c r="BD36" s="1956"/>
      <c r="BE36" s="1956"/>
      <c r="BF36" s="1956"/>
      <c r="BG36" s="1956"/>
      <c r="BH36" s="1956"/>
      <c r="BI36" s="1956"/>
      <c r="BJ36" s="1956"/>
      <c r="BK36" s="1956"/>
      <c r="BL36" s="1956"/>
      <c r="BM36" s="1956"/>
      <c r="BN36" s="1956"/>
      <c r="BO36" s="1956"/>
      <c r="BP36" s="1956"/>
      <c r="BQ36" s="1956"/>
      <c r="BR36" s="1956"/>
      <c r="BS36" s="1956"/>
      <c r="BT36" s="1956"/>
      <c r="BU36" s="1962"/>
      <c r="BV36" s="1962"/>
      <c r="BW36" s="1962"/>
      <c r="BX36" s="1962"/>
      <c r="BY36" s="1962"/>
      <c r="BZ36" s="1962"/>
      <c r="CA36" s="1962"/>
      <c r="CB36" s="1962"/>
      <c r="CC36" s="1956"/>
      <c r="CD36" s="1956"/>
      <c r="CE36" s="1956"/>
      <c r="CF36" s="1956"/>
      <c r="CG36" s="1956"/>
      <c r="CH36" s="1956"/>
      <c r="CI36" s="1956"/>
      <c r="CJ36" s="1956"/>
      <c r="CK36" s="1956"/>
      <c r="CL36" s="1956"/>
      <c r="CM36" s="1956"/>
      <c r="CN36" s="1956"/>
      <c r="CO36" s="1956"/>
      <c r="CP36" s="1956"/>
      <c r="CQ36" s="1956"/>
      <c r="CR36" s="1956"/>
      <c r="CS36" s="1956"/>
      <c r="CT36" s="1956"/>
      <c r="CU36" s="1956"/>
      <c r="CV36" s="1956"/>
      <c r="CW36" s="1963"/>
      <c r="CX36" s="1963"/>
      <c r="CY36" s="1963"/>
      <c r="CZ36" s="1963"/>
      <c r="DA36" s="1963"/>
      <c r="DB36" s="1964"/>
      <c r="DC36" s="1965"/>
      <c r="DD36" s="1965"/>
      <c r="DE36" s="1965"/>
      <c r="DF36" s="1966"/>
      <c r="DG36" s="1956"/>
      <c r="DH36" s="1956"/>
      <c r="DI36" s="1956"/>
      <c r="DJ36" s="1956"/>
      <c r="DK36" s="1956"/>
      <c r="DL36" s="1956"/>
      <c r="DM36" s="1956"/>
      <c r="DN36" s="1956"/>
      <c r="DO36" s="1956"/>
      <c r="DP36" s="1956"/>
      <c r="DQ36" s="1956"/>
      <c r="DR36" s="1956"/>
      <c r="DS36" s="1956"/>
      <c r="DT36" s="1956"/>
      <c r="DU36" s="1956"/>
      <c r="DV36" s="1956"/>
      <c r="DW36" s="1956"/>
      <c r="DX36" s="1956"/>
      <c r="DY36" s="1956"/>
      <c r="DZ36" s="1110">
        <v>21</v>
      </c>
      <c r="EA36" s="1111"/>
    </row>
    <row r="37" spans="1:131" ht="53.1" customHeight="1">
      <c r="A37" s="1967">
        <v>22</v>
      </c>
      <c r="B37" s="1967"/>
      <c r="C37" s="1968"/>
      <c r="D37" s="1968"/>
      <c r="E37" s="1968"/>
      <c r="F37" s="1968"/>
      <c r="G37" s="1968"/>
      <c r="H37" s="1968"/>
      <c r="I37" s="1968"/>
      <c r="J37" s="1968"/>
      <c r="K37" s="1968"/>
      <c r="L37" s="1968"/>
      <c r="M37" s="1968"/>
      <c r="N37" s="1968"/>
      <c r="O37" s="1968"/>
      <c r="P37" s="1968"/>
      <c r="Q37" s="1968"/>
      <c r="R37" s="1969"/>
      <c r="S37" s="1969"/>
      <c r="T37" s="1969"/>
      <c r="U37" s="1969"/>
      <c r="V37" s="1969"/>
      <c r="W37" s="1969"/>
      <c r="X37" s="1969"/>
      <c r="Y37" s="1969"/>
      <c r="Z37" s="1969"/>
      <c r="AA37" s="1969"/>
      <c r="AB37" s="1969"/>
      <c r="AC37" s="1969"/>
      <c r="AD37" s="1969"/>
      <c r="AE37" s="1969"/>
      <c r="AF37" s="1969"/>
      <c r="AG37" s="1969"/>
      <c r="AH37" s="1969"/>
      <c r="AI37" s="1969"/>
      <c r="AJ37" s="1970"/>
      <c r="AK37" s="1970"/>
      <c r="AL37" s="1970"/>
      <c r="AM37" s="1970"/>
      <c r="AN37" s="1970"/>
      <c r="AO37" s="1970"/>
      <c r="AP37" s="1970"/>
      <c r="AQ37" s="1970"/>
      <c r="AR37" s="1970"/>
      <c r="AS37" s="1970"/>
      <c r="AT37" s="1970"/>
      <c r="AU37" s="1970"/>
      <c r="AV37" s="1970"/>
      <c r="AW37" s="1970"/>
      <c r="AX37" s="1970"/>
      <c r="AY37" s="1970"/>
      <c r="AZ37" s="1970"/>
      <c r="BA37" s="1970"/>
      <c r="BB37" s="1970"/>
      <c r="BC37" s="1956"/>
      <c r="BD37" s="1956"/>
      <c r="BE37" s="1956"/>
      <c r="BF37" s="1956"/>
      <c r="BG37" s="1956"/>
      <c r="BH37" s="1956"/>
      <c r="BI37" s="1956"/>
      <c r="BJ37" s="1956"/>
      <c r="BK37" s="1956"/>
      <c r="BL37" s="1956"/>
      <c r="BM37" s="1956"/>
      <c r="BN37" s="1956"/>
      <c r="BO37" s="1956"/>
      <c r="BP37" s="1956"/>
      <c r="BQ37" s="1956"/>
      <c r="BR37" s="1956"/>
      <c r="BS37" s="1956"/>
      <c r="BT37" s="1956"/>
      <c r="BU37" s="1962"/>
      <c r="BV37" s="1962"/>
      <c r="BW37" s="1962"/>
      <c r="BX37" s="1962"/>
      <c r="BY37" s="1962"/>
      <c r="BZ37" s="1962"/>
      <c r="CA37" s="1962"/>
      <c r="CB37" s="1962"/>
      <c r="CC37" s="1956"/>
      <c r="CD37" s="1956"/>
      <c r="CE37" s="1956"/>
      <c r="CF37" s="1956"/>
      <c r="CG37" s="1956"/>
      <c r="CH37" s="1956"/>
      <c r="CI37" s="1956"/>
      <c r="CJ37" s="1956"/>
      <c r="CK37" s="1956"/>
      <c r="CL37" s="1956"/>
      <c r="CM37" s="1956"/>
      <c r="CN37" s="1956"/>
      <c r="CO37" s="1956"/>
      <c r="CP37" s="1956"/>
      <c r="CQ37" s="1956"/>
      <c r="CR37" s="1956"/>
      <c r="CS37" s="1956"/>
      <c r="CT37" s="1956"/>
      <c r="CU37" s="1956"/>
      <c r="CV37" s="1956"/>
      <c r="CW37" s="1963"/>
      <c r="CX37" s="1963"/>
      <c r="CY37" s="1963"/>
      <c r="CZ37" s="1963"/>
      <c r="DA37" s="1963"/>
      <c r="DB37" s="1964"/>
      <c r="DC37" s="1965"/>
      <c r="DD37" s="1965"/>
      <c r="DE37" s="1965"/>
      <c r="DF37" s="1966"/>
      <c r="DG37" s="1956"/>
      <c r="DH37" s="1956"/>
      <c r="DI37" s="1956"/>
      <c r="DJ37" s="1956"/>
      <c r="DK37" s="1956"/>
      <c r="DL37" s="1956"/>
      <c r="DM37" s="1956"/>
      <c r="DN37" s="1956"/>
      <c r="DO37" s="1956"/>
      <c r="DP37" s="1956"/>
      <c r="DQ37" s="1956"/>
      <c r="DR37" s="1956"/>
      <c r="DS37" s="1956"/>
      <c r="DT37" s="1956"/>
      <c r="DU37" s="1956"/>
      <c r="DV37" s="1956"/>
      <c r="DW37" s="1956"/>
      <c r="DX37" s="1956"/>
      <c r="DY37" s="1956"/>
      <c r="DZ37" s="1110">
        <v>22</v>
      </c>
      <c r="EA37" s="1111"/>
    </row>
    <row r="38" spans="1:131" ht="53.1" customHeight="1">
      <c r="A38" s="1967">
        <v>23</v>
      </c>
      <c r="B38" s="1967"/>
      <c r="C38" s="1968"/>
      <c r="D38" s="1968"/>
      <c r="E38" s="1968"/>
      <c r="F38" s="1968"/>
      <c r="G38" s="1968"/>
      <c r="H38" s="1968"/>
      <c r="I38" s="1968"/>
      <c r="J38" s="1968"/>
      <c r="K38" s="1968"/>
      <c r="L38" s="1968"/>
      <c r="M38" s="1968"/>
      <c r="N38" s="1968"/>
      <c r="O38" s="1968"/>
      <c r="P38" s="1968"/>
      <c r="Q38" s="1968"/>
      <c r="R38" s="1969"/>
      <c r="S38" s="1969"/>
      <c r="T38" s="1969"/>
      <c r="U38" s="1969"/>
      <c r="V38" s="1969"/>
      <c r="W38" s="1969"/>
      <c r="X38" s="1969"/>
      <c r="Y38" s="1969"/>
      <c r="Z38" s="1969"/>
      <c r="AA38" s="1969"/>
      <c r="AB38" s="1969"/>
      <c r="AC38" s="1969"/>
      <c r="AD38" s="1969"/>
      <c r="AE38" s="1969"/>
      <c r="AF38" s="1969"/>
      <c r="AG38" s="1969"/>
      <c r="AH38" s="1969"/>
      <c r="AI38" s="1969"/>
      <c r="AJ38" s="1970"/>
      <c r="AK38" s="1970"/>
      <c r="AL38" s="1970"/>
      <c r="AM38" s="1970"/>
      <c r="AN38" s="1970"/>
      <c r="AO38" s="1970"/>
      <c r="AP38" s="1970"/>
      <c r="AQ38" s="1970"/>
      <c r="AR38" s="1970"/>
      <c r="AS38" s="1970"/>
      <c r="AT38" s="1970"/>
      <c r="AU38" s="1970"/>
      <c r="AV38" s="1970"/>
      <c r="AW38" s="1970"/>
      <c r="AX38" s="1970"/>
      <c r="AY38" s="1970"/>
      <c r="AZ38" s="1970"/>
      <c r="BA38" s="1970"/>
      <c r="BB38" s="1970"/>
      <c r="BC38" s="1956"/>
      <c r="BD38" s="1956"/>
      <c r="BE38" s="1956"/>
      <c r="BF38" s="1956"/>
      <c r="BG38" s="1956"/>
      <c r="BH38" s="1956"/>
      <c r="BI38" s="1956"/>
      <c r="BJ38" s="1956"/>
      <c r="BK38" s="1956"/>
      <c r="BL38" s="1956"/>
      <c r="BM38" s="1956"/>
      <c r="BN38" s="1956"/>
      <c r="BO38" s="1956"/>
      <c r="BP38" s="1956"/>
      <c r="BQ38" s="1956"/>
      <c r="BR38" s="1956"/>
      <c r="BS38" s="1956"/>
      <c r="BT38" s="1956"/>
      <c r="BU38" s="1962"/>
      <c r="BV38" s="1962"/>
      <c r="BW38" s="1962"/>
      <c r="BX38" s="1962"/>
      <c r="BY38" s="1962"/>
      <c r="BZ38" s="1962"/>
      <c r="CA38" s="1962"/>
      <c r="CB38" s="1962"/>
      <c r="CC38" s="1956"/>
      <c r="CD38" s="1956"/>
      <c r="CE38" s="1956"/>
      <c r="CF38" s="1956"/>
      <c r="CG38" s="1956"/>
      <c r="CH38" s="1956"/>
      <c r="CI38" s="1956"/>
      <c r="CJ38" s="1956"/>
      <c r="CK38" s="1956"/>
      <c r="CL38" s="1956"/>
      <c r="CM38" s="1956"/>
      <c r="CN38" s="1956"/>
      <c r="CO38" s="1956"/>
      <c r="CP38" s="1956"/>
      <c r="CQ38" s="1956"/>
      <c r="CR38" s="1956"/>
      <c r="CS38" s="1956"/>
      <c r="CT38" s="1956"/>
      <c r="CU38" s="1956"/>
      <c r="CV38" s="1956"/>
      <c r="CW38" s="1963"/>
      <c r="CX38" s="1963"/>
      <c r="CY38" s="1963"/>
      <c r="CZ38" s="1963"/>
      <c r="DA38" s="1963"/>
      <c r="DB38" s="1964"/>
      <c r="DC38" s="1965"/>
      <c r="DD38" s="1965"/>
      <c r="DE38" s="1965"/>
      <c r="DF38" s="1966"/>
      <c r="DG38" s="1956"/>
      <c r="DH38" s="1956"/>
      <c r="DI38" s="1956"/>
      <c r="DJ38" s="1956"/>
      <c r="DK38" s="1956"/>
      <c r="DL38" s="1956"/>
      <c r="DM38" s="1956"/>
      <c r="DN38" s="1956"/>
      <c r="DO38" s="1956"/>
      <c r="DP38" s="1956"/>
      <c r="DQ38" s="1956"/>
      <c r="DR38" s="1956"/>
      <c r="DS38" s="1956"/>
      <c r="DT38" s="1956"/>
      <c r="DU38" s="1956"/>
      <c r="DV38" s="1956"/>
      <c r="DW38" s="1956"/>
      <c r="DX38" s="1956"/>
      <c r="DY38" s="1956"/>
      <c r="DZ38" s="1110">
        <v>23</v>
      </c>
      <c r="EA38" s="1111"/>
    </row>
    <row r="39" spans="1:131" ht="53.1" customHeight="1">
      <c r="A39" s="1967">
        <v>24</v>
      </c>
      <c r="B39" s="1967"/>
      <c r="C39" s="1968"/>
      <c r="D39" s="1968"/>
      <c r="E39" s="1968"/>
      <c r="F39" s="1968"/>
      <c r="G39" s="1968"/>
      <c r="H39" s="1968"/>
      <c r="I39" s="1968"/>
      <c r="J39" s="1968"/>
      <c r="K39" s="1968"/>
      <c r="L39" s="1968"/>
      <c r="M39" s="1968"/>
      <c r="N39" s="1968"/>
      <c r="O39" s="1968"/>
      <c r="P39" s="1968"/>
      <c r="Q39" s="1968"/>
      <c r="R39" s="1969"/>
      <c r="S39" s="1969"/>
      <c r="T39" s="1969"/>
      <c r="U39" s="1969"/>
      <c r="V39" s="1969"/>
      <c r="W39" s="1969"/>
      <c r="X39" s="1969"/>
      <c r="Y39" s="1969"/>
      <c r="Z39" s="1969"/>
      <c r="AA39" s="1969"/>
      <c r="AB39" s="1969"/>
      <c r="AC39" s="1969"/>
      <c r="AD39" s="1969"/>
      <c r="AE39" s="1969"/>
      <c r="AF39" s="1969"/>
      <c r="AG39" s="1969"/>
      <c r="AH39" s="1969"/>
      <c r="AI39" s="1969"/>
      <c r="AJ39" s="1970"/>
      <c r="AK39" s="1970"/>
      <c r="AL39" s="1970"/>
      <c r="AM39" s="1970"/>
      <c r="AN39" s="1970"/>
      <c r="AO39" s="1970"/>
      <c r="AP39" s="1970"/>
      <c r="AQ39" s="1970"/>
      <c r="AR39" s="1970"/>
      <c r="AS39" s="1970"/>
      <c r="AT39" s="1970"/>
      <c r="AU39" s="1970"/>
      <c r="AV39" s="1970"/>
      <c r="AW39" s="1970"/>
      <c r="AX39" s="1970"/>
      <c r="AY39" s="1970"/>
      <c r="AZ39" s="1970"/>
      <c r="BA39" s="1970"/>
      <c r="BB39" s="1970"/>
      <c r="BC39" s="1956"/>
      <c r="BD39" s="1956"/>
      <c r="BE39" s="1956"/>
      <c r="BF39" s="1956"/>
      <c r="BG39" s="1956"/>
      <c r="BH39" s="1956"/>
      <c r="BI39" s="1956"/>
      <c r="BJ39" s="1956"/>
      <c r="BK39" s="1956"/>
      <c r="BL39" s="1956"/>
      <c r="BM39" s="1956"/>
      <c r="BN39" s="1956"/>
      <c r="BO39" s="1956"/>
      <c r="BP39" s="1956"/>
      <c r="BQ39" s="1956"/>
      <c r="BR39" s="1956"/>
      <c r="BS39" s="1956"/>
      <c r="BT39" s="1956"/>
      <c r="BU39" s="1962"/>
      <c r="BV39" s="1962"/>
      <c r="BW39" s="1962"/>
      <c r="BX39" s="1962"/>
      <c r="BY39" s="1962"/>
      <c r="BZ39" s="1962"/>
      <c r="CA39" s="1962"/>
      <c r="CB39" s="1962"/>
      <c r="CC39" s="1956"/>
      <c r="CD39" s="1956"/>
      <c r="CE39" s="1956"/>
      <c r="CF39" s="1956"/>
      <c r="CG39" s="1956"/>
      <c r="CH39" s="1956"/>
      <c r="CI39" s="1956"/>
      <c r="CJ39" s="1956"/>
      <c r="CK39" s="1956"/>
      <c r="CL39" s="1956"/>
      <c r="CM39" s="1956"/>
      <c r="CN39" s="1956"/>
      <c r="CO39" s="1956"/>
      <c r="CP39" s="1956"/>
      <c r="CQ39" s="1956"/>
      <c r="CR39" s="1956"/>
      <c r="CS39" s="1956"/>
      <c r="CT39" s="1956"/>
      <c r="CU39" s="1956"/>
      <c r="CV39" s="1956"/>
      <c r="CW39" s="1963"/>
      <c r="CX39" s="1963"/>
      <c r="CY39" s="1963"/>
      <c r="CZ39" s="1963"/>
      <c r="DA39" s="1963"/>
      <c r="DB39" s="1964"/>
      <c r="DC39" s="1965"/>
      <c r="DD39" s="1965"/>
      <c r="DE39" s="1965"/>
      <c r="DF39" s="1966"/>
      <c r="DG39" s="1956"/>
      <c r="DH39" s="1956"/>
      <c r="DI39" s="1956"/>
      <c r="DJ39" s="1956"/>
      <c r="DK39" s="1956"/>
      <c r="DL39" s="1956"/>
      <c r="DM39" s="1956"/>
      <c r="DN39" s="1956"/>
      <c r="DO39" s="1956"/>
      <c r="DP39" s="1956"/>
      <c r="DQ39" s="1956"/>
      <c r="DR39" s="1956"/>
      <c r="DS39" s="1956"/>
      <c r="DT39" s="1956"/>
      <c r="DU39" s="1956"/>
      <c r="DV39" s="1956"/>
      <c r="DW39" s="1956"/>
      <c r="DX39" s="1956"/>
      <c r="DY39" s="1956"/>
      <c r="DZ39" s="1110">
        <v>24</v>
      </c>
      <c r="EA39" s="1111"/>
    </row>
    <row r="40" spans="1:131" ht="53.1" customHeight="1">
      <c r="A40" s="1967">
        <v>25</v>
      </c>
      <c r="B40" s="1967"/>
      <c r="C40" s="1968"/>
      <c r="D40" s="1968"/>
      <c r="E40" s="1968"/>
      <c r="F40" s="1968"/>
      <c r="G40" s="1968"/>
      <c r="H40" s="1968"/>
      <c r="I40" s="1968"/>
      <c r="J40" s="1968"/>
      <c r="K40" s="1968"/>
      <c r="L40" s="1968"/>
      <c r="M40" s="1968"/>
      <c r="N40" s="1968"/>
      <c r="O40" s="1968"/>
      <c r="P40" s="1968"/>
      <c r="Q40" s="1968"/>
      <c r="R40" s="1969"/>
      <c r="S40" s="1969"/>
      <c r="T40" s="1969"/>
      <c r="U40" s="1969"/>
      <c r="V40" s="1969"/>
      <c r="W40" s="1969"/>
      <c r="X40" s="1969"/>
      <c r="Y40" s="1969"/>
      <c r="Z40" s="1969"/>
      <c r="AA40" s="1969"/>
      <c r="AB40" s="1969"/>
      <c r="AC40" s="1969"/>
      <c r="AD40" s="1969"/>
      <c r="AE40" s="1969"/>
      <c r="AF40" s="1969"/>
      <c r="AG40" s="1969"/>
      <c r="AH40" s="1969"/>
      <c r="AI40" s="1969"/>
      <c r="AJ40" s="1970"/>
      <c r="AK40" s="1970"/>
      <c r="AL40" s="1970"/>
      <c r="AM40" s="1970"/>
      <c r="AN40" s="1970"/>
      <c r="AO40" s="1970"/>
      <c r="AP40" s="1970"/>
      <c r="AQ40" s="1970"/>
      <c r="AR40" s="1970"/>
      <c r="AS40" s="1970"/>
      <c r="AT40" s="1970"/>
      <c r="AU40" s="1970"/>
      <c r="AV40" s="1970"/>
      <c r="AW40" s="1970"/>
      <c r="AX40" s="1970"/>
      <c r="AY40" s="1970"/>
      <c r="AZ40" s="1970"/>
      <c r="BA40" s="1970"/>
      <c r="BB40" s="1970"/>
      <c r="BC40" s="1956"/>
      <c r="BD40" s="1956"/>
      <c r="BE40" s="1956"/>
      <c r="BF40" s="1956"/>
      <c r="BG40" s="1956"/>
      <c r="BH40" s="1956"/>
      <c r="BI40" s="1956"/>
      <c r="BJ40" s="1956"/>
      <c r="BK40" s="1956"/>
      <c r="BL40" s="1956"/>
      <c r="BM40" s="1956"/>
      <c r="BN40" s="1956"/>
      <c r="BO40" s="1956"/>
      <c r="BP40" s="1956"/>
      <c r="BQ40" s="1956"/>
      <c r="BR40" s="1956"/>
      <c r="BS40" s="1956"/>
      <c r="BT40" s="1956"/>
      <c r="BU40" s="1962"/>
      <c r="BV40" s="1962"/>
      <c r="BW40" s="1962"/>
      <c r="BX40" s="1962"/>
      <c r="BY40" s="1962"/>
      <c r="BZ40" s="1962"/>
      <c r="CA40" s="1962"/>
      <c r="CB40" s="1962"/>
      <c r="CC40" s="1956"/>
      <c r="CD40" s="1956"/>
      <c r="CE40" s="1956"/>
      <c r="CF40" s="1956"/>
      <c r="CG40" s="1956"/>
      <c r="CH40" s="1956"/>
      <c r="CI40" s="1956"/>
      <c r="CJ40" s="1956"/>
      <c r="CK40" s="1956"/>
      <c r="CL40" s="1956"/>
      <c r="CM40" s="1956"/>
      <c r="CN40" s="1956"/>
      <c r="CO40" s="1956"/>
      <c r="CP40" s="1956"/>
      <c r="CQ40" s="1956"/>
      <c r="CR40" s="1956"/>
      <c r="CS40" s="1956"/>
      <c r="CT40" s="1956"/>
      <c r="CU40" s="1956"/>
      <c r="CV40" s="1956"/>
      <c r="CW40" s="1963"/>
      <c r="CX40" s="1963"/>
      <c r="CY40" s="1963"/>
      <c r="CZ40" s="1963"/>
      <c r="DA40" s="1963"/>
      <c r="DB40" s="1964"/>
      <c r="DC40" s="1965"/>
      <c r="DD40" s="1965"/>
      <c r="DE40" s="1965"/>
      <c r="DF40" s="1966"/>
      <c r="DG40" s="1956"/>
      <c r="DH40" s="1956"/>
      <c r="DI40" s="1956"/>
      <c r="DJ40" s="1956"/>
      <c r="DK40" s="1956"/>
      <c r="DL40" s="1956"/>
      <c r="DM40" s="1956"/>
      <c r="DN40" s="1956"/>
      <c r="DO40" s="1956"/>
      <c r="DP40" s="1956"/>
      <c r="DQ40" s="1956"/>
      <c r="DR40" s="1956"/>
      <c r="DS40" s="1956"/>
      <c r="DT40" s="1956"/>
      <c r="DU40" s="1956"/>
      <c r="DV40" s="1956"/>
      <c r="DW40" s="1956"/>
      <c r="DX40" s="1956"/>
      <c r="DY40" s="1956"/>
      <c r="DZ40" s="1110">
        <v>25</v>
      </c>
      <c r="EA40" s="1111"/>
    </row>
    <row r="41" spans="1:131" ht="53.1" customHeight="1">
      <c r="A41" s="1967">
        <v>26</v>
      </c>
      <c r="B41" s="1967"/>
      <c r="C41" s="1968"/>
      <c r="D41" s="1968"/>
      <c r="E41" s="1968"/>
      <c r="F41" s="1968"/>
      <c r="G41" s="1968"/>
      <c r="H41" s="1968"/>
      <c r="I41" s="1968"/>
      <c r="J41" s="1968"/>
      <c r="K41" s="1968"/>
      <c r="L41" s="1968"/>
      <c r="M41" s="1968"/>
      <c r="N41" s="1968"/>
      <c r="O41" s="1968"/>
      <c r="P41" s="1968"/>
      <c r="Q41" s="1968"/>
      <c r="R41" s="1969"/>
      <c r="S41" s="1969"/>
      <c r="T41" s="1969"/>
      <c r="U41" s="1969"/>
      <c r="V41" s="1969"/>
      <c r="W41" s="1969"/>
      <c r="X41" s="1969"/>
      <c r="Y41" s="1969"/>
      <c r="Z41" s="1969"/>
      <c r="AA41" s="1969"/>
      <c r="AB41" s="1969"/>
      <c r="AC41" s="1969"/>
      <c r="AD41" s="1969"/>
      <c r="AE41" s="1969"/>
      <c r="AF41" s="1969"/>
      <c r="AG41" s="1969"/>
      <c r="AH41" s="1969"/>
      <c r="AI41" s="1969"/>
      <c r="AJ41" s="1970"/>
      <c r="AK41" s="1970"/>
      <c r="AL41" s="1970"/>
      <c r="AM41" s="1970"/>
      <c r="AN41" s="1970"/>
      <c r="AO41" s="1970"/>
      <c r="AP41" s="1970"/>
      <c r="AQ41" s="1970"/>
      <c r="AR41" s="1970"/>
      <c r="AS41" s="1970"/>
      <c r="AT41" s="1970"/>
      <c r="AU41" s="1970"/>
      <c r="AV41" s="1970"/>
      <c r="AW41" s="1970"/>
      <c r="AX41" s="1970"/>
      <c r="AY41" s="1970"/>
      <c r="AZ41" s="1970"/>
      <c r="BA41" s="1970"/>
      <c r="BB41" s="1970"/>
      <c r="BC41" s="1956"/>
      <c r="BD41" s="1956"/>
      <c r="BE41" s="1956"/>
      <c r="BF41" s="1956"/>
      <c r="BG41" s="1956"/>
      <c r="BH41" s="1956"/>
      <c r="BI41" s="1956"/>
      <c r="BJ41" s="1956"/>
      <c r="BK41" s="1956"/>
      <c r="BL41" s="1956"/>
      <c r="BM41" s="1956"/>
      <c r="BN41" s="1956"/>
      <c r="BO41" s="1956"/>
      <c r="BP41" s="1956"/>
      <c r="BQ41" s="1956"/>
      <c r="BR41" s="1956"/>
      <c r="BS41" s="1956"/>
      <c r="BT41" s="1956"/>
      <c r="BU41" s="1962"/>
      <c r="BV41" s="1962"/>
      <c r="BW41" s="1962"/>
      <c r="BX41" s="1962"/>
      <c r="BY41" s="1962"/>
      <c r="BZ41" s="1962"/>
      <c r="CA41" s="1962"/>
      <c r="CB41" s="1962"/>
      <c r="CC41" s="1956"/>
      <c r="CD41" s="1956"/>
      <c r="CE41" s="1956"/>
      <c r="CF41" s="1956"/>
      <c r="CG41" s="1956"/>
      <c r="CH41" s="1956"/>
      <c r="CI41" s="1956"/>
      <c r="CJ41" s="1956"/>
      <c r="CK41" s="1956"/>
      <c r="CL41" s="1956"/>
      <c r="CM41" s="1956"/>
      <c r="CN41" s="1956"/>
      <c r="CO41" s="1956"/>
      <c r="CP41" s="1956"/>
      <c r="CQ41" s="1956"/>
      <c r="CR41" s="1956"/>
      <c r="CS41" s="1956"/>
      <c r="CT41" s="1956"/>
      <c r="CU41" s="1956"/>
      <c r="CV41" s="1956"/>
      <c r="CW41" s="1963"/>
      <c r="CX41" s="1963"/>
      <c r="CY41" s="1963"/>
      <c r="CZ41" s="1963"/>
      <c r="DA41" s="1963"/>
      <c r="DB41" s="1964"/>
      <c r="DC41" s="1965"/>
      <c r="DD41" s="1965"/>
      <c r="DE41" s="1965"/>
      <c r="DF41" s="1966"/>
      <c r="DG41" s="1956"/>
      <c r="DH41" s="1956"/>
      <c r="DI41" s="1956"/>
      <c r="DJ41" s="1956"/>
      <c r="DK41" s="1956"/>
      <c r="DL41" s="1956"/>
      <c r="DM41" s="1956"/>
      <c r="DN41" s="1956"/>
      <c r="DO41" s="1956"/>
      <c r="DP41" s="1956"/>
      <c r="DQ41" s="1956"/>
      <c r="DR41" s="1956"/>
      <c r="DS41" s="1956"/>
      <c r="DT41" s="1956"/>
      <c r="DU41" s="1956"/>
      <c r="DV41" s="1956"/>
      <c r="DW41" s="1956"/>
      <c r="DX41" s="1956"/>
      <c r="DY41" s="1956"/>
      <c r="DZ41" s="1110">
        <v>26</v>
      </c>
      <c r="EA41" s="1111"/>
    </row>
    <row r="42" spans="1:131" ht="53.1" customHeight="1">
      <c r="A42" s="1967">
        <v>27</v>
      </c>
      <c r="B42" s="1967"/>
      <c r="C42" s="1968"/>
      <c r="D42" s="1968"/>
      <c r="E42" s="1968"/>
      <c r="F42" s="1968"/>
      <c r="G42" s="1968"/>
      <c r="H42" s="1968"/>
      <c r="I42" s="1968"/>
      <c r="J42" s="1968"/>
      <c r="K42" s="1968"/>
      <c r="L42" s="1968"/>
      <c r="M42" s="1968"/>
      <c r="N42" s="1968"/>
      <c r="O42" s="1968"/>
      <c r="P42" s="1968"/>
      <c r="Q42" s="1968"/>
      <c r="R42" s="1969"/>
      <c r="S42" s="1969"/>
      <c r="T42" s="1969"/>
      <c r="U42" s="1969"/>
      <c r="V42" s="1969"/>
      <c r="W42" s="1969"/>
      <c r="X42" s="1969"/>
      <c r="Y42" s="1969"/>
      <c r="Z42" s="1969"/>
      <c r="AA42" s="1969"/>
      <c r="AB42" s="1969"/>
      <c r="AC42" s="1969"/>
      <c r="AD42" s="1969"/>
      <c r="AE42" s="1969"/>
      <c r="AF42" s="1969"/>
      <c r="AG42" s="1969"/>
      <c r="AH42" s="1969"/>
      <c r="AI42" s="1969"/>
      <c r="AJ42" s="1970"/>
      <c r="AK42" s="1970"/>
      <c r="AL42" s="1970"/>
      <c r="AM42" s="1970"/>
      <c r="AN42" s="1970"/>
      <c r="AO42" s="1970"/>
      <c r="AP42" s="1970"/>
      <c r="AQ42" s="1970"/>
      <c r="AR42" s="1970"/>
      <c r="AS42" s="1970"/>
      <c r="AT42" s="1970"/>
      <c r="AU42" s="1970"/>
      <c r="AV42" s="1970"/>
      <c r="AW42" s="1970"/>
      <c r="AX42" s="1970"/>
      <c r="AY42" s="1970"/>
      <c r="AZ42" s="1970"/>
      <c r="BA42" s="1970"/>
      <c r="BB42" s="1970"/>
      <c r="BC42" s="1956"/>
      <c r="BD42" s="1956"/>
      <c r="BE42" s="1956"/>
      <c r="BF42" s="1956"/>
      <c r="BG42" s="1956"/>
      <c r="BH42" s="1956"/>
      <c r="BI42" s="1956"/>
      <c r="BJ42" s="1956"/>
      <c r="BK42" s="1956"/>
      <c r="BL42" s="1956"/>
      <c r="BM42" s="1956"/>
      <c r="BN42" s="1956"/>
      <c r="BO42" s="1956"/>
      <c r="BP42" s="1956"/>
      <c r="BQ42" s="1956"/>
      <c r="BR42" s="1956"/>
      <c r="BS42" s="1956"/>
      <c r="BT42" s="1956"/>
      <c r="BU42" s="1962"/>
      <c r="BV42" s="1962"/>
      <c r="BW42" s="1962"/>
      <c r="BX42" s="1962"/>
      <c r="BY42" s="1962"/>
      <c r="BZ42" s="1962"/>
      <c r="CA42" s="1962"/>
      <c r="CB42" s="1962"/>
      <c r="CC42" s="1956"/>
      <c r="CD42" s="1956"/>
      <c r="CE42" s="1956"/>
      <c r="CF42" s="1956"/>
      <c r="CG42" s="1956"/>
      <c r="CH42" s="1956"/>
      <c r="CI42" s="1956"/>
      <c r="CJ42" s="1956"/>
      <c r="CK42" s="1956"/>
      <c r="CL42" s="1956"/>
      <c r="CM42" s="1956"/>
      <c r="CN42" s="1956"/>
      <c r="CO42" s="1956"/>
      <c r="CP42" s="1956"/>
      <c r="CQ42" s="1956"/>
      <c r="CR42" s="1956"/>
      <c r="CS42" s="1956"/>
      <c r="CT42" s="1956"/>
      <c r="CU42" s="1956"/>
      <c r="CV42" s="1956"/>
      <c r="CW42" s="1963"/>
      <c r="CX42" s="1963"/>
      <c r="CY42" s="1963"/>
      <c r="CZ42" s="1963"/>
      <c r="DA42" s="1963"/>
      <c r="DB42" s="1964"/>
      <c r="DC42" s="1965"/>
      <c r="DD42" s="1965"/>
      <c r="DE42" s="1965"/>
      <c r="DF42" s="1966"/>
      <c r="DG42" s="1956"/>
      <c r="DH42" s="1956"/>
      <c r="DI42" s="1956"/>
      <c r="DJ42" s="1956"/>
      <c r="DK42" s="1956"/>
      <c r="DL42" s="1956"/>
      <c r="DM42" s="1956"/>
      <c r="DN42" s="1956"/>
      <c r="DO42" s="1956"/>
      <c r="DP42" s="1956"/>
      <c r="DQ42" s="1956"/>
      <c r="DR42" s="1956"/>
      <c r="DS42" s="1956"/>
      <c r="DT42" s="1956"/>
      <c r="DU42" s="1956"/>
      <c r="DV42" s="1956"/>
      <c r="DW42" s="1956"/>
      <c r="DX42" s="1956"/>
      <c r="DY42" s="1956"/>
      <c r="DZ42" s="1110">
        <v>27</v>
      </c>
      <c r="EA42" s="1111"/>
    </row>
    <row r="43" spans="1:131" ht="53.1" customHeight="1">
      <c r="A43" s="1967">
        <v>28</v>
      </c>
      <c r="B43" s="1967"/>
      <c r="C43" s="1968"/>
      <c r="D43" s="1968"/>
      <c r="E43" s="1968"/>
      <c r="F43" s="1968"/>
      <c r="G43" s="1968"/>
      <c r="H43" s="1968"/>
      <c r="I43" s="1968"/>
      <c r="J43" s="1968"/>
      <c r="K43" s="1968"/>
      <c r="L43" s="1968"/>
      <c r="M43" s="1968"/>
      <c r="N43" s="1968"/>
      <c r="O43" s="1968"/>
      <c r="P43" s="1968"/>
      <c r="Q43" s="1968"/>
      <c r="R43" s="1969"/>
      <c r="S43" s="1969"/>
      <c r="T43" s="1969"/>
      <c r="U43" s="1969"/>
      <c r="V43" s="1969"/>
      <c r="W43" s="1969"/>
      <c r="X43" s="1969"/>
      <c r="Y43" s="1969"/>
      <c r="Z43" s="1969"/>
      <c r="AA43" s="1969"/>
      <c r="AB43" s="1969"/>
      <c r="AC43" s="1969"/>
      <c r="AD43" s="1969"/>
      <c r="AE43" s="1969"/>
      <c r="AF43" s="1969"/>
      <c r="AG43" s="1969"/>
      <c r="AH43" s="1969"/>
      <c r="AI43" s="1969"/>
      <c r="AJ43" s="1970"/>
      <c r="AK43" s="1970"/>
      <c r="AL43" s="1970"/>
      <c r="AM43" s="1970"/>
      <c r="AN43" s="1970"/>
      <c r="AO43" s="1970"/>
      <c r="AP43" s="1970"/>
      <c r="AQ43" s="1970"/>
      <c r="AR43" s="1970"/>
      <c r="AS43" s="1970"/>
      <c r="AT43" s="1970"/>
      <c r="AU43" s="1970"/>
      <c r="AV43" s="1970"/>
      <c r="AW43" s="1970"/>
      <c r="AX43" s="1970"/>
      <c r="AY43" s="1970"/>
      <c r="AZ43" s="1970"/>
      <c r="BA43" s="1970"/>
      <c r="BB43" s="1970"/>
      <c r="BC43" s="1956"/>
      <c r="BD43" s="1956"/>
      <c r="BE43" s="1956"/>
      <c r="BF43" s="1956"/>
      <c r="BG43" s="1956"/>
      <c r="BH43" s="1956"/>
      <c r="BI43" s="1956"/>
      <c r="BJ43" s="1956"/>
      <c r="BK43" s="1956"/>
      <c r="BL43" s="1956"/>
      <c r="BM43" s="1956"/>
      <c r="BN43" s="1956"/>
      <c r="BO43" s="1956"/>
      <c r="BP43" s="1956"/>
      <c r="BQ43" s="1956"/>
      <c r="BR43" s="1956"/>
      <c r="BS43" s="1956"/>
      <c r="BT43" s="1956"/>
      <c r="BU43" s="1962"/>
      <c r="BV43" s="1962"/>
      <c r="BW43" s="1962"/>
      <c r="BX43" s="1962"/>
      <c r="BY43" s="1962"/>
      <c r="BZ43" s="1962"/>
      <c r="CA43" s="1962"/>
      <c r="CB43" s="1962"/>
      <c r="CC43" s="1956"/>
      <c r="CD43" s="1956"/>
      <c r="CE43" s="1956"/>
      <c r="CF43" s="1956"/>
      <c r="CG43" s="1956"/>
      <c r="CH43" s="1956"/>
      <c r="CI43" s="1956"/>
      <c r="CJ43" s="1956"/>
      <c r="CK43" s="1956"/>
      <c r="CL43" s="1956"/>
      <c r="CM43" s="1956"/>
      <c r="CN43" s="1956"/>
      <c r="CO43" s="1956"/>
      <c r="CP43" s="1956"/>
      <c r="CQ43" s="1956"/>
      <c r="CR43" s="1956"/>
      <c r="CS43" s="1956"/>
      <c r="CT43" s="1956"/>
      <c r="CU43" s="1956"/>
      <c r="CV43" s="1956"/>
      <c r="CW43" s="1963"/>
      <c r="CX43" s="1963"/>
      <c r="CY43" s="1963"/>
      <c r="CZ43" s="1963"/>
      <c r="DA43" s="1963"/>
      <c r="DB43" s="1964"/>
      <c r="DC43" s="1965"/>
      <c r="DD43" s="1965"/>
      <c r="DE43" s="1965"/>
      <c r="DF43" s="1966"/>
      <c r="DG43" s="1956"/>
      <c r="DH43" s="1956"/>
      <c r="DI43" s="1956"/>
      <c r="DJ43" s="1956"/>
      <c r="DK43" s="1956"/>
      <c r="DL43" s="1956"/>
      <c r="DM43" s="1956"/>
      <c r="DN43" s="1956"/>
      <c r="DO43" s="1956"/>
      <c r="DP43" s="1956"/>
      <c r="DQ43" s="1956"/>
      <c r="DR43" s="1956"/>
      <c r="DS43" s="1956"/>
      <c r="DT43" s="1956"/>
      <c r="DU43" s="1956"/>
      <c r="DV43" s="1956"/>
      <c r="DW43" s="1956"/>
      <c r="DX43" s="1956"/>
      <c r="DY43" s="1956"/>
      <c r="DZ43" s="1110">
        <v>28</v>
      </c>
      <c r="EA43" s="1111"/>
    </row>
    <row r="44" spans="1:131" ht="53.1" customHeight="1">
      <c r="A44" s="1967">
        <v>29</v>
      </c>
      <c r="B44" s="1967"/>
      <c r="C44" s="1968"/>
      <c r="D44" s="1968"/>
      <c r="E44" s="1968"/>
      <c r="F44" s="1968"/>
      <c r="G44" s="1968"/>
      <c r="H44" s="1968"/>
      <c r="I44" s="1968"/>
      <c r="J44" s="1968"/>
      <c r="K44" s="1968"/>
      <c r="L44" s="1968"/>
      <c r="M44" s="1968"/>
      <c r="N44" s="1968"/>
      <c r="O44" s="1968"/>
      <c r="P44" s="1968"/>
      <c r="Q44" s="1968"/>
      <c r="R44" s="1969"/>
      <c r="S44" s="1969"/>
      <c r="T44" s="1969"/>
      <c r="U44" s="1969"/>
      <c r="V44" s="1969"/>
      <c r="W44" s="1969"/>
      <c r="X44" s="1969"/>
      <c r="Y44" s="1969"/>
      <c r="Z44" s="1969"/>
      <c r="AA44" s="1969"/>
      <c r="AB44" s="1969"/>
      <c r="AC44" s="1969"/>
      <c r="AD44" s="1969"/>
      <c r="AE44" s="1969"/>
      <c r="AF44" s="1969"/>
      <c r="AG44" s="1969"/>
      <c r="AH44" s="1969"/>
      <c r="AI44" s="1969"/>
      <c r="AJ44" s="1970"/>
      <c r="AK44" s="1970"/>
      <c r="AL44" s="1970"/>
      <c r="AM44" s="1970"/>
      <c r="AN44" s="1970"/>
      <c r="AO44" s="1970"/>
      <c r="AP44" s="1970"/>
      <c r="AQ44" s="1970"/>
      <c r="AR44" s="1970"/>
      <c r="AS44" s="1970"/>
      <c r="AT44" s="1970"/>
      <c r="AU44" s="1970"/>
      <c r="AV44" s="1970"/>
      <c r="AW44" s="1970"/>
      <c r="AX44" s="1970"/>
      <c r="AY44" s="1970"/>
      <c r="AZ44" s="1970"/>
      <c r="BA44" s="1970"/>
      <c r="BB44" s="1970"/>
      <c r="BC44" s="1956"/>
      <c r="BD44" s="1956"/>
      <c r="BE44" s="1956"/>
      <c r="BF44" s="1956"/>
      <c r="BG44" s="1956"/>
      <c r="BH44" s="1956"/>
      <c r="BI44" s="1956"/>
      <c r="BJ44" s="1956"/>
      <c r="BK44" s="1956"/>
      <c r="BL44" s="1956"/>
      <c r="BM44" s="1956"/>
      <c r="BN44" s="1956"/>
      <c r="BO44" s="1956"/>
      <c r="BP44" s="1956"/>
      <c r="BQ44" s="1956"/>
      <c r="BR44" s="1956"/>
      <c r="BS44" s="1956"/>
      <c r="BT44" s="1956"/>
      <c r="BU44" s="1962"/>
      <c r="BV44" s="1962"/>
      <c r="BW44" s="1962"/>
      <c r="BX44" s="1962"/>
      <c r="BY44" s="1962"/>
      <c r="BZ44" s="1962"/>
      <c r="CA44" s="1962"/>
      <c r="CB44" s="1962"/>
      <c r="CC44" s="1956"/>
      <c r="CD44" s="1956"/>
      <c r="CE44" s="1956"/>
      <c r="CF44" s="1956"/>
      <c r="CG44" s="1956"/>
      <c r="CH44" s="1956"/>
      <c r="CI44" s="1956"/>
      <c r="CJ44" s="1956"/>
      <c r="CK44" s="1956"/>
      <c r="CL44" s="1956"/>
      <c r="CM44" s="1956"/>
      <c r="CN44" s="1956"/>
      <c r="CO44" s="1956"/>
      <c r="CP44" s="1956"/>
      <c r="CQ44" s="1956"/>
      <c r="CR44" s="1956"/>
      <c r="CS44" s="1956"/>
      <c r="CT44" s="1956"/>
      <c r="CU44" s="1956"/>
      <c r="CV44" s="1956"/>
      <c r="CW44" s="1963"/>
      <c r="CX44" s="1963"/>
      <c r="CY44" s="1963"/>
      <c r="CZ44" s="1963"/>
      <c r="DA44" s="1963"/>
      <c r="DB44" s="1964"/>
      <c r="DC44" s="1965"/>
      <c r="DD44" s="1965"/>
      <c r="DE44" s="1965"/>
      <c r="DF44" s="1966"/>
      <c r="DG44" s="1956"/>
      <c r="DH44" s="1956"/>
      <c r="DI44" s="1956"/>
      <c r="DJ44" s="1956"/>
      <c r="DK44" s="1956"/>
      <c r="DL44" s="1956"/>
      <c r="DM44" s="1956"/>
      <c r="DN44" s="1956"/>
      <c r="DO44" s="1956"/>
      <c r="DP44" s="1956"/>
      <c r="DQ44" s="1956"/>
      <c r="DR44" s="1956"/>
      <c r="DS44" s="1956"/>
      <c r="DT44" s="1956"/>
      <c r="DU44" s="1956"/>
      <c r="DV44" s="1956"/>
      <c r="DW44" s="1956"/>
      <c r="DX44" s="1956"/>
      <c r="DY44" s="1956"/>
      <c r="DZ44" s="1110">
        <v>29</v>
      </c>
      <c r="EA44" s="1111"/>
    </row>
    <row r="45" spans="1:131" ht="53.1" customHeight="1">
      <c r="A45" s="1967">
        <v>30</v>
      </c>
      <c r="B45" s="1967"/>
      <c r="C45" s="1968"/>
      <c r="D45" s="1968"/>
      <c r="E45" s="1968"/>
      <c r="F45" s="1968"/>
      <c r="G45" s="1968"/>
      <c r="H45" s="1968"/>
      <c r="I45" s="1968"/>
      <c r="J45" s="1968"/>
      <c r="K45" s="1968"/>
      <c r="L45" s="1968"/>
      <c r="M45" s="1968"/>
      <c r="N45" s="1968"/>
      <c r="O45" s="1968"/>
      <c r="P45" s="1968"/>
      <c r="Q45" s="1968"/>
      <c r="R45" s="1969"/>
      <c r="S45" s="1969"/>
      <c r="T45" s="1969"/>
      <c r="U45" s="1969"/>
      <c r="V45" s="1969"/>
      <c r="W45" s="1969"/>
      <c r="X45" s="1969"/>
      <c r="Y45" s="1969"/>
      <c r="Z45" s="1969"/>
      <c r="AA45" s="1969"/>
      <c r="AB45" s="1969"/>
      <c r="AC45" s="1969"/>
      <c r="AD45" s="1969"/>
      <c r="AE45" s="1969"/>
      <c r="AF45" s="1969"/>
      <c r="AG45" s="1969"/>
      <c r="AH45" s="1969"/>
      <c r="AI45" s="1969"/>
      <c r="AJ45" s="1970"/>
      <c r="AK45" s="1970"/>
      <c r="AL45" s="1970"/>
      <c r="AM45" s="1970"/>
      <c r="AN45" s="1970"/>
      <c r="AO45" s="1970"/>
      <c r="AP45" s="1970"/>
      <c r="AQ45" s="1970"/>
      <c r="AR45" s="1970"/>
      <c r="AS45" s="1970"/>
      <c r="AT45" s="1970"/>
      <c r="AU45" s="1970"/>
      <c r="AV45" s="1970"/>
      <c r="AW45" s="1970"/>
      <c r="AX45" s="1970"/>
      <c r="AY45" s="1970"/>
      <c r="AZ45" s="1970"/>
      <c r="BA45" s="1970"/>
      <c r="BB45" s="1970"/>
      <c r="BC45" s="1956"/>
      <c r="BD45" s="1956"/>
      <c r="BE45" s="1956"/>
      <c r="BF45" s="1956"/>
      <c r="BG45" s="1956"/>
      <c r="BH45" s="1956"/>
      <c r="BI45" s="1956"/>
      <c r="BJ45" s="1956"/>
      <c r="BK45" s="1956"/>
      <c r="BL45" s="1956"/>
      <c r="BM45" s="1956"/>
      <c r="BN45" s="1956"/>
      <c r="BO45" s="1956"/>
      <c r="BP45" s="1956"/>
      <c r="BQ45" s="1956"/>
      <c r="BR45" s="1956"/>
      <c r="BS45" s="1956"/>
      <c r="BT45" s="1956"/>
      <c r="BU45" s="1962"/>
      <c r="BV45" s="1962"/>
      <c r="BW45" s="1962"/>
      <c r="BX45" s="1962"/>
      <c r="BY45" s="1962"/>
      <c r="BZ45" s="1962"/>
      <c r="CA45" s="1962"/>
      <c r="CB45" s="1962"/>
      <c r="CC45" s="1956"/>
      <c r="CD45" s="1956"/>
      <c r="CE45" s="1956"/>
      <c r="CF45" s="1956"/>
      <c r="CG45" s="1956"/>
      <c r="CH45" s="1956"/>
      <c r="CI45" s="1956"/>
      <c r="CJ45" s="1956"/>
      <c r="CK45" s="1956"/>
      <c r="CL45" s="1956"/>
      <c r="CM45" s="1956"/>
      <c r="CN45" s="1956"/>
      <c r="CO45" s="1956"/>
      <c r="CP45" s="1956"/>
      <c r="CQ45" s="1956"/>
      <c r="CR45" s="1956"/>
      <c r="CS45" s="1956"/>
      <c r="CT45" s="1956"/>
      <c r="CU45" s="1956"/>
      <c r="CV45" s="1956"/>
      <c r="CW45" s="1963"/>
      <c r="CX45" s="1963"/>
      <c r="CY45" s="1963"/>
      <c r="CZ45" s="1963"/>
      <c r="DA45" s="1963"/>
      <c r="DB45" s="1964"/>
      <c r="DC45" s="1965"/>
      <c r="DD45" s="1965"/>
      <c r="DE45" s="1965"/>
      <c r="DF45" s="1966"/>
      <c r="DG45" s="1956"/>
      <c r="DH45" s="1956"/>
      <c r="DI45" s="1956"/>
      <c r="DJ45" s="1956"/>
      <c r="DK45" s="1956"/>
      <c r="DL45" s="1956"/>
      <c r="DM45" s="1956"/>
      <c r="DN45" s="1956"/>
      <c r="DO45" s="1956"/>
      <c r="DP45" s="1956"/>
      <c r="DQ45" s="1956"/>
      <c r="DR45" s="1956"/>
      <c r="DS45" s="1956"/>
      <c r="DT45" s="1956"/>
      <c r="DU45" s="1956"/>
      <c r="DV45" s="1956"/>
      <c r="DW45" s="1956"/>
      <c r="DX45" s="1956"/>
      <c r="DY45" s="1956"/>
      <c r="DZ45" s="1110">
        <v>30</v>
      </c>
      <c r="EA45" s="1111"/>
    </row>
    <row r="46" spans="1:131" ht="53.1" customHeight="1">
      <c r="A46" s="1967">
        <v>31</v>
      </c>
      <c r="B46" s="1967"/>
      <c r="C46" s="1968"/>
      <c r="D46" s="1968"/>
      <c r="E46" s="1968"/>
      <c r="F46" s="1968"/>
      <c r="G46" s="1968"/>
      <c r="H46" s="1968"/>
      <c r="I46" s="1968"/>
      <c r="J46" s="1968"/>
      <c r="K46" s="1968"/>
      <c r="L46" s="1968"/>
      <c r="M46" s="1968"/>
      <c r="N46" s="1968"/>
      <c r="O46" s="1968"/>
      <c r="P46" s="1968"/>
      <c r="Q46" s="1968"/>
      <c r="R46" s="1969"/>
      <c r="S46" s="1969"/>
      <c r="T46" s="1969"/>
      <c r="U46" s="1969"/>
      <c r="V46" s="1969"/>
      <c r="W46" s="1969"/>
      <c r="X46" s="1969"/>
      <c r="Y46" s="1969"/>
      <c r="Z46" s="1969"/>
      <c r="AA46" s="1969"/>
      <c r="AB46" s="1969"/>
      <c r="AC46" s="1969"/>
      <c r="AD46" s="1969"/>
      <c r="AE46" s="1969"/>
      <c r="AF46" s="1969"/>
      <c r="AG46" s="1969"/>
      <c r="AH46" s="1969"/>
      <c r="AI46" s="1969"/>
      <c r="AJ46" s="1970"/>
      <c r="AK46" s="1970"/>
      <c r="AL46" s="1970"/>
      <c r="AM46" s="1970"/>
      <c r="AN46" s="1970"/>
      <c r="AO46" s="1970"/>
      <c r="AP46" s="1970"/>
      <c r="AQ46" s="1970"/>
      <c r="AR46" s="1970"/>
      <c r="AS46" s="1970"/>
      <c r="AT46" s="1970"/>
      <c r="AU46" s="1970"/>
      <c r="AV46" s="1970"/>
      <c r="AW46" s="1970"/>
      <c r="AX46" s="1970"/>
      <c r="AY46" s="1970"/>
      <c r="AZ46" s="1970"/>
      <c r="BA46" s="1970"/>
      <c r="BB46" s="1970"/>
      <c r="BC46" s="1956"/>
      <c r="BD46" s="1956"/>
      <c r="BE46" s="1956"/>
      <c r="BF46" s="1956"/>
      <c r="BG46" s="1956"/>
      <c r="BH46" s="1956"/>
      <c r="BI46" s="1956"/>
      <c r="BJ46" s="1956"/>
      <c r="BK46" s="1956"/>
      <c r="BL46" s="1956"/>
      <c r="BM46" s="1956"/>
      <c r="BN46" s="1956"/>
      <c r="BO46" s="1956"/>
      <c r="BP46" s="1956"/>
      <c r="BQ46" s="1956"/>
      <c r="BR46" s="1956"/>
      <c r="BS46" s="1956"/>
      <c r="BT46" s="1956"/>
      <c r="BU46" s="1962"/>
      <c r="BV46" s="1962"/>
      <c r="BW46" s="1962"/>
      <c r="BX46" s="1962"/>
      <c r="BY46" s="1962"/>
      <c r="BZ46" s="1962"/>
      <c r="CA46" s="1962"/>
      <c r="CB46" s="1962"/>
      <c r="CC46" s="1956"/>
      <c r="CD46" s="1956"/>
      <c r="CE46" s="1956"/>
      <c r="CF46" s="1956"/>
      <c r="CG46" s="1956"/>
      <c r="CH46" s="1956"/>
      <c r="CI46" s="1956"/>
      <c r="CJ46" s="1956"/>
      <c r="CK46" s="1956"/>
      <c r="CL46" s="1956"/>
      <c r="CM46" s="1956"/>
      <c r="CN46" s="1956"/>
      <c r="CO46" s="1956"/>
      <c r="CP46" s="1956"/>
      <c r="CQ46" s="1956"/>
      <c r="CR46" s="1956"/>
      <c r="CS46" s="1956"/>
      <c r="CT46" s="1956"/>
      <c r="CU46" s="1956"/>
      <c r="CV46" s="1956"/>
      <c r="CW46" s="1963"/>
      <c r="CX46" s="1963"/>
      <c r="CY46" s="1963"/>
      <c r="CZ46" s="1963"/>
      <c r="DA46" s="1963"/>
      <c r="DB46" s="1964"/>
      <c r="DC46" s="1965"/>
      <c r="DD46" s="1965"/>
      <c r="DE46" s="1965"/>
      <c r="DF46" s="1966"/>
      <c r="DG46" s="1956"/>
      <c r="DH46" s="1956"/>
      <c r="DI46" s="1956"/>
      <c r="DJ46" s="1956"/>
      <c r="DK46" s="1956"/>
      <c r="DL46" s="1956"/>
      <c r="DM46" s="1956"/>
      <c r="DN46" s="1956"/>
      <c r="DO46" s="1956"/>
      <c r="DP46" s="1956"/>
      <c r="DQ46" s="1956"/>
      <c r="DR46" s="1956"/>
      <c r="DS46" s="1956"/>
      <c r="DT46" s="1956"/>
      <c r="DU46" s="1956"/>
      <c r="DV46" s="1956"/>
      <c r="DW46" s="1956"/>
      <c r="DX46" s="1956"/>
      <c r="DY46" s="1956"/>
      <c r="DZ46" s="1110">
        <v>31</v>
      </c>
      <c r="EA46" s="1111"/>
    </row>
    <row r="47" spans="1:131" ht="53.1" customHeight="1">
      <c r="A47" s="1967">
        <v>32</v>
      </c>
      <c r="B47" s="1967"/>
      <c r="C47" s="1968"/>
      <c r="D47" s="1968"/>
      <c r="E47" s="1968"/>
      <c r="F47" s="1968"/>
      <c r="G47" s="1968"/>
      <c r="H47" s="1968"/>
      <c r="I47" s="1968"/>
      <c r="J47" s="1968"/>
      <c r="K47" s="1968"/>
      <c r="L47" s="1968"/>
      <c r="M47" s="1968"/>
      <c r="N47" s="1968"/>
      <c r="O47" s="1968"/>
      <c r="P47" s="1968"/>
      <c r="Q47" s="1968"/>
      <c r="R47" s="1969"/>
      <c r="S47" s="1969"/>
      <c r="T47" s="1969"/>
      <c r="U47" s="1969"/>
      <c r="V47" s="1969"/>
      <c r="W47" s="1969"/>
      <c r="X47" s="1969"/>
      <c r="Y47" s="1969"/>
      <c r="Z47" s="1969"/>
      <c r="AA47" s="1969"/>
      <c r="AB47" s="1969"/>
      <c r="AC47" s="1969"/>
      <c r="AD47" s="1969"/>
      <c r="AE47" s="1969"/>
      <c r="AF47" s="1969"/>
      <c r="AG47" s="1969"/>
      <c r="AH47" s="1969"/>
      <c r="AI47" s="1969"/>
      <c r="AJ47" s="1970"/>
      <c r="AK47" s="1970"/>
      <c r="AL47" s="1970"/>
      <c r="AM47" s="1970"/>
      <c r="AN47" s="1970"/>
      <c r="AO47" s="1970"/>
      <c r="AP47" s="1970"/>
      <c r="AQ47" s="1970"/>
      <c r="AR47" s="1970"/>
      <c r="AS47" s="1970"/>
      <c r="AT47" s="1970"/>
      <c r="AU47" s="1970"/>
      <c r="AV47" s="1970"/>
      <c r="AW47" s="1970"/>
      <c r="AX47" s="1970"/>
      <c r="AY47" s="1970"/>
      <c r="AZ47" s="1970"/>
      <c r="BA47" s="1970"/>
      <c r="BB47" s="1970"/>
      <c r="BC47" s="1956"/>
      <c r="BD47" s="1956"/>
      <c r="BE47" s="1956"/>
      <c r="BF47" s="1956"/>
      <c r="BG47" s="1956"/>
      <c r="BH47" s="1956"/>
      <c r="BI47" s="1956"/>
      <c r="BJ47" s="1956"/>
      <c r="BK47" s="1956"/>
      <c r="BL47" s="1956"/>
      <c r="BM47" s="1956"/>
      <c r="BN47" s="1956"/>
      <c r="BO47" s="1956"/>
      <c r="BP47" s="1956"/>
      <c r="BQ47" s="1956"/>
      <c r="BR47" s="1956"/>
      <c r="BS47" s="1956"/>
      <c r="BT47" s="1956"/>
      <c r="BU47" s="1962"/>
      <c r="BV47" s="1962"/>
      <c r="BW47" s="1962"/>
      <c r="BX47" s="1962"/>
      <c r="BY47" s="1962"/>
      <c r="BZ47" s="1962"/>
      <c r="CA47" s="1962"/>
      <c r="CB47" s="1962"/>
      <c r="CC47" s="1956"/>
      <c r="CD47" s="1956"/>
      <c r="CE47" s="1956"/>
      <c r="CF47" s="1956"/>
      <c r="CG47" s="1956"/>
      <c r="CH47" s="1956"/>
      <c r="CI47" s="1956"/>
      <c r="CJ47" s="1956"/>
      <c r="CK47" s="1956"/>
      <c r="CL47" s="1956"/>
      <c r="CM47" s="1956"/>
      <c r="CN47" s="1956"/>
      <c r="CO47" s="1956"/>
      <c r="CP47" s="1956"/>
      <c r="CQ47" s="1956"/>
      <c r="CR47" s="1956"/>
      <c r="CS47" s="1956"/>
      <c r="CT47" s="1956"/>
      <c r="CU47" s="1956"/>
      <c r="CV47" s="1956"/>
      <c r="CW47" s="1963"/>
      <c r="CX47" s="1963"/>
      <c r="CY47" s="1963"/>
      <c r="CZ47" s="1963"/>
      <c r="DA47" s="1963"/>
      <c r="DB47" s="1964"/>
      <c r="DC47" s="1965"/>
      <c r="DD47" s="1965"/>
      <c r="DE47" s="1965"/>
      <c r="DF47" s="1966"/>
      <c r="DG47" s="1956"/>
      <c r="DH47" s="1956"/>
      <c r="DI47" s="1956"/>
      <c r="DJ47" s="1956"/>
      <c r="DK47" s="1956"/>
      <c r="DL47" s="1956"/>
      <c r="DM47" s="1956"/>
      <c r="DN47" s="1956"/>
      <c r="DO47" s="1956"/>
      <c r="DP47" s="1956"/>
      <c r="DQ47" s="1956"/>
      <c r="DR47" s="1956"/>
      <c r="DS47" s="1956"/>
      <c r="DT47" s="1956"/>
      <c r="DU47" s="1956"/>
      <c r="DV47" s="1956"/>
      <c r="DW47" s="1956"/>
      <c r="DX47" s="1956"/>
      <c r="DY47" s="1956"/>
      <c r="DZ47" s="1110">
        <v>32</v>
      </c>
      <c r="EA47" s="1111"/>
    </row>
    <row r="48" spans="1:131" ht="53.1" customHeight="1">
      <c r="A48" s="1967">
        <v>33</v>
      </c>
      <c r="B48" s="1967"/>
      <c r="C48" s="1968"/>
      <c r="D48" s="1968"/>
      <c r="E48" s="1968"/>
      <c r="F48" s="1968"/>
      <c r="G48" s="1968"/>
      <c r="H48" s="1968"/>
      <c r="I48" s="1968"/>
      <c r="J48" s="1968"/>
      <c r="K48" s="1968"/>
      <c r="L48" s="1968"/>
      <c r="M48" s="1968"/>
      <c r="N48" s="1968"/>
      <c r="O48" s="1968"/>
      <c r="P48" s="1968"/>
      <c r="Q48" s="1968"/>
      <c r="R48" s="1969"/>
      <c r="S48" s="1969"/>
      <c r="T48" s="1969"/>
      <c r="U48" s="1969"/>
      <c r="V48" s="1969"/>
      <c r="W48" s="1969"/>
      <c r="X48" s="1969"/>
      <c r="Y48" s="1969"/>
      <c r="Z48" s="1969"/>
      <c r="AA48" s="1969"/>
      <c r="AB48" s="1969"/>
      <c r="AC48" s="1969"/>
      <c r="AD48" s="1969"/>
      <c r="AE48" s="1969"/>
      <c r="AF48" s="1969"/>
      <c r="AG48" s="1969"/>
      <c r="AH48" s="1969"/>
      <c r="AI48" s="1969"/>
      <c r="AJ48" s="1970"/>
      <c r="AK48" s="1970"/>
      <c r="AL48" s="1970"/>
      <c r="AM48" s="1970"/>
      <c r="AN48" s="1970"/>
      <c r="AO48" s="1970"/>
      <c r="AP48" s="1970"/>
      <c r="AQ48" s="1970"/>
      <c r="AR48" s="1970"/>
      <c r="AS48" s="1970"/>
      <c r="AT48" s="1970"/>
      <c r="AU48" s="1970"/>
      <c r="AV48" s="1970"/>
      <c r="AW48" s="1970"/>
      <c r="AX48" s="1970"/>
      <c r="AY48" s="1970"/>
      <c r="AZ48" s="1970"/>
      <c r="BA48" s="1970"/>
      <c r="BB48" s="1970"/>
      <c r="BC48" s="1956"/>
      <c r="BD48" s="1956"/>
      <c r="BE48" s="1956"/>
      <c r="BF48" s="1956"/>
      <c r="BG48" s="1956"/>
      <c r="BH48" s="1956"/>
      <c r="BI48" s="1956"/>
      <c r="BJ48" s="1956"/>
      <c r="BK48" s="1956"/>
      <c r="BL48" s="1956"/>
      <c r="BM48" s="1956"/>
      <c r="BN48" s="1956"/>
      <c r="BO48" s="1956"/>
      <c r="BP48" s="1956"/>
      <c r="BQ48" s="1956"/>
      <c r="BR48" s="1956"/>
      <c r="BS48" s="1956"/>
      <c r="BT48" s="1956"/>
      <c r="BU48" s="1962"/>
      <c r="BV48" s="1962"/>
      <c r="BW48" s="1962"/>
      <c r="BX48" s="1962"/>
      <c r="BY48" s="1962"/>
      <c r="BZ48" s="1962"/>
      <c r="CA48" s="1962"/>
      <c r="CB48" s="1962"/>
      <c r="CC48" s="1956"/>
      <c r="CD48" s="1956"/>
      <c r="CE48" s="1956"/>
      <c r="CF48" s="1956"/>
      <c r="CG48" s="1956"/>
      <c r="CH48" s="1956"/>
      <c r="CI48" s="1956"/>
      <c r="CJ48" s="1956"/>
      <c r="CK48" s="1956"/>
      <c r="CL48" s="1956"/>
      <c r="CM48" s="1956"/>
      <c r="CN48" s="1956"/>
      <c r="CO48" s="1956"/>
      <c r="CP48" s="1956"/>
      <c r="CQ48" s="1956"/>
      <c r="CR48" s="1956"/>
      <c r="CS48" s="1956"/>
      <c r="CT48" s="1956"/>
      <c r="CU48" s="1956"/>
      <c r="CV48" s="1956"/>
      <c r="CW48" s="1963"/>
      <c r="CX48" s="1963"/>
      <c r="CY48" s="1963"/>
      <c r="CZ48" s="1963"/>
      <c r="DA48" s="1963"/>
      <c r="DB48" s="1964"/>
      <c r="DC48" s="1965"/>
      <c r="DD48" s="1965"/>
      <c r="DE48" s="1965"/>
      <c r="DF48" s="1966"/>
      <c r="DG48" s="1956"/>
      <c r="DH48" s="1956"/>
      <c r="DI48" s="1956"/>
      <c r="DJ48" s="1956"/>
      <c r="DK48" s="1956"/>
      <c r="DL48" s="1956"/>
      <c r="DM48" s="1956"/>
      <c r="DN48" s="1956"/>
      <c r="DO48" s="1956"/>
      <c r="DP48" s="1956"/>
      <c r="DQ48" s="1956"/>
      <c r="DR48" s="1956"/>
      <c r="DS48" s="1956"/>
      <c r="DT48" s="1956"/>
      <c r="DU48" s="1956"/>
      <c r="DV48" s="1956"/>
      <c r="DW48" s="1956"/>
      <c r="DX48" s="1956"/>
      <c r="DY48" s="1956"/>
      <c r="DZ48" s="1110">
        <v>33</v>
      </c>
      <c r="EA48" s="1111"/>
    </row>
    <row r="49" spans="1:131" ht="53.1" customHeight="1">
      <c r="A49" s="1967">
        <v>34</v>
      </c>
      <c r="B49" s="1967"/>
      <c r="C49" s="1968"/>
      <c r="D49" s="1968"/>
      <c r="E49" s="1968"/>
      <c r="F49" s="1968"/>
      <c r="G49" s="1968"/>
      <c r="H49" s="1968"/>
      <c r="I49" s="1968"/>
      <c r="J49" s="1968"/>
      <c r="K49" s="1968"/>
      <c r="L49" s="1968"/>
      <c r="M49" s="1968"/>
      <c r="N49" s="1968"/>
      <c r="O49" s="1968"/>
      <c r="P49" s="1968"/>
      <c r="Q49" s="1968"/>
      <c r="R49" s="1969"/>
      <c r="S49" s="1969"/>
      <c r="T49" s="1969"/>
      <c r="U49" s="1969"/>
      <c r="V49" s="1969"/>
      <c r="W49" s="1969"/>
      <c r="X49" s="1969"/>
      <c r="Y49" s="1969"/>
      <c r="Z49" s="1969"/>
      <c r="AA49" s="1969"/>
      <c r="AB49" s="1969"/>
      <c r="AC49" s="1969"/>
      <c r="AD49" s="1969"/>
      <c r="AE49" s="1969"/>
      <c r="AF49" s="1969"/>
      <c r="AG49" s="1969"/>
      <c r="AH49" s="1969"/>
      <c r="AI49" s="1969"/>
      <c r="AJ49" s="1970"/>
      <c r="AK49" s="1970"/>
      <c r="AL49" s="1970"/>
      <c r="AM49" s="1970"/>
      <c r="AN49" s="1970"/>
      <c r="AO49" s="1970"/>
      <c r="AP49" s="1970"/>
      <c r="AQ49" s="1970"/>
      <c r="AR49" s="1970"/>
      <c r="AS49" s="1970"/>
      <c r="AT49" s="1970"/>
      <c r="AU49" s="1970"/>
      <c r="AV49" s="1970"/>
      <c r="AW49" s="1970"/>
      <c r="AX49" s="1970"/>
      <c r="AY49" s="1970"/>
      <c r="AZ49" s="1970"/>
      <c r="BA49" s="1970"/>
      <c r="BB49" s="1970"/>
      <c r="BC49" s="1956"/>
      <c r="BD49" s="1956"/>
      <c r="BE49" s="1956"/>
      <c r="BF49" s="1956"/>
      <c r="BG49" s="1956"/>
      <c r="BH49" s="1956"/>
      <c r="BI49" s="1956"/>
      <c r="BJ49" s="1956"/>
      <c r="BK49" s="1956"/>
      <c r="BL49" s="1956"/>
      <c r="BM49" s="1956"/>
      <c r="BN49" s="1956"/>
      <c r="BO49" s="1956"/>
      <c r="BP49" s="1956"/>
      <c r="BQ49" s="1956"/>
      <c r="BR49" s="1956"/>
      <c r="BS49" s="1956"/>
      <c r="BT49" s="1956"/>
      <c r="BU49" s="1962"/>
      <c r="BV49" s="1962"/>
      <c r="BW49" s="1962"/>
      <c r="BX49" s="1962"/>
      <c r="BY49" s="1962"/>
      <c r="BZ49" s="1962"/>
      <c r="CA49" s="1962"/>
      <c r="CB49" s="1962"/>
      <c r="CC49" s="1956"/>
      <c r="CD49" s="1956"/>
      <c r="CE49" s="1956"/>
      <c r="CF49" s="1956"/>
      <c r="CG49" s="1956"/>
      <c r="CH49" s="1956"/>
      <c r="CI49" s="1956"/>
      <c r="CJ49" s="1956"/>
      <c r="CK49" s="1956"/>
      <c r="CL49" s="1956"/>
      <c r="CM49" s="1956"/>
      <c r="CN49" s="1956"/>
      <c r="CO49" s="1956"/>
      <c r="CP49" s="1956"/>
      <c r="CQ49" s="1956"/>
      <c r="CR49" s="1956"/>
      <c r="CS49" s="1956"/>
      <c r="CT49" s="1956"/>
      <c r="CU49" s="1956"/>
      <c r="CV49" s="1956"/>
      <c r="CW49" s="1963"/>
      <c r="CX49" s="1963"/>
      <c r="CY49" s="1963"/>
      <c r="CZ49" s="1963"/>
      <c r="DA49" s="1963"/>
      <c r="DB49" s="1964"/>
      <c r="DC49" s="1965"/>
      <c r="DD49" s="1965"/>
      <c r="DE49" s="1965"/>
      <c r="DF49" s="1966"/>
      <c r="DG49" s="1956"/>
      <c r="DH49" s="1956"/>
      <c r="DI49" s="1956"/>
      <c r="DJ49" s="1956"/>
      <c r="DK49" s="1956"/>
      <c r="DL49" s="1956"/>
      <c r="DM49" s="1956"/>
      <c r="DN49" s="1956"/>
      <c r="DO49" s="1956"/>
      <c r="DP49" s="1956"/>
      <c r="DQ49" s="1956"/>
      <c r="DR49" s="1956"/>
      <c r="DS49" s="1956"/>
      <c r="DT49" s="1956"/>
      <c r="DU49" s="1956"/>
      <c r="DV49" s="1956"/>
      <c r="DW49" s="1956"/>
      <c r="DX49" s="1956"/>
      <c r="DY49" s="1956"/>
      <c r="DZ49" s="1110">
        <v>34</v>
      </c>
      <c r="EA49" s="1111"/>
    </row>
    <row r="50" spans="1:131" ht="53.1" customHeight="1">
      <c r="A50" s="1967">
        <v>35</v>
      </c>
      <c r="B50" s="1967"/>
      <c r="C50" s="1968"/>
      <c r="D50" s="1968"/>
      <c r="E50" s="1968"/>
      <c r="F50" s="1968"/>
      <c r="G50" s="1968"/>
      <c r="H50" s="1968"/>
      <c r="I50" s="1968"/>
      <c r="J50" s="1968"/>
      <c r="K50" s="1968"/>
      <c r="L50" s="1968"/>
      <c r="M50" s="1968"/>
      <c r="N50" s="1968"/>
      <c r="O50" s="1968"/>
      <c r="P50" s="1968"/>
      <c r="Q50" s="1968"/>
      <c r="R50" s="1969"/>
      <c r="S50" s="1969"/>
      <c r="T50" s="1969"/>
      <c r="U50" s="1969"/>
      <c r="V50" s="1969"/>
      <c r="W50" s="1969"/>
      <c r="X50" s="1969"/>
      <c r="Y50" s="1969"/>
      <c r="Z50" s="1969"/>
      <c r="AA50" s="1969"/>
      <c r="AB50" s="1969"/>
      <c r="AC50" s="1969"/>
      <c r="AD50" s="1969"/>
      <c r="AE50" s="1969"/>
      <c r="AF50" s="1969"/>
      <c r="AG50" s="1969"/>
      <c r="AH50" s="1969"/>
      <c r="AI50" s="1969"/>
      <c r="AJ50" s="1970"/>
      <c r="AK50" s="1970"/>
      <c r="AL50" s="1970"/>
      <c r="AM50" s="1970"/>
      <c r="AN50" s="1970"/>
      <c r="AO50" s="1970"/>
      <c r="AP50" s="1970"/>
      <c r="AQ50" s="1970"/>
      <c r="AR50" s="1970"/>
      <c r="AS50" s="1970"/>
      <c r="AT50" s="1970"/>
      <c r="AU50" s="1970"/>
      <c r="AV50" s="1970"/>
      <c r="AW50" s="1970"/>
      <c r="AX50" s="1970"/>
      <c r="AY50" s="1970"/>
      <c r="AZ50" s="1970"/>
      <c r="BA50" s="1970"/>
      <c r="BB50" s="1970"/>
      <c r="BC50" s="1956"/>
      <c r="BD50" s="1956"/>
      <c r="BE50" s="1956"/>
      <c r="BF50" s="1956"/>
      <c r="BG50" s="1956"/>
      <c r="BH50" s="1956"/>
      <c r="BI50" s="1956"/>
      <c r="BJ50" s="1956"/>
      <c r="BK50" s="1956"/>
      <c r="BL50" s="1956"/>
      <c r="BM50" s="1956"/>
      <c r="BN50" s="1956"/>
      <c r="BO50" s="1956"/>
      <c r="BP50" s="1956"/>
      <c r="BQ50" s="1956"/>
      <c r="BR50" s="1956"/>
      <c r="BS50" s="1956"/>
      <c r="BT50" s="1956"/>
      <c r="BU50" s="1962"/>
      <c r="BV50" s="1962"/>
      <c r="BW50" s="1962"/>
      <c r="BX50" s="1962"/>
      <c r="BY50" s="1962"/>
      <c r="BZ50" s="1962"/>
      <c r="CA50" s="1962"/>
      <c r="CB50" s="1962"/>
      <c r="CC50" s="1956"/>
      <c r="CD50" s="1956"/>
      <c r="CE50" s="1956"/>
      <c r="CF50" s="1956"/>
      <c r="CG50" s="1956"/>
      <c r="CH50" s="1956"/>
      <c r="CI50" s="1956"/>
      <c r="CJ50" s="1956"/>
      <c r="CK50" s="1956"/>
      <c r="CL50" s="1956"/>
      <c r="CM50" s="1956"/>
      <c r="CN50" s="1956"/>
      <c r="CO50" s="1956"/>
      <c r="CP50" s="1956"/>
      <c r="CQ50" s="1956"/>
      <c r="CR50" s="1956"/>
      <c r="CS50" s="1956"/>
      <c r="CT50" s="1956"/>
      <c r="CU50" s="1956"/>
      <c r="CV50" s="1956"/>
      <c r="CW50" s="1963"/>
      <c r="CX50" s="1963"/>
      <c r="CY50" s="1963"/>
      <c r="CZ50" s="1963"/>
      <c r="DA50" s="1963"/>
      <c r="DB50" s="1964"/>
      <c r="DC50" s="1965"/>
      <c r="DD50" s="1965"/>
      <c r="DE50" s="1965"/>
      <c r="DF50" s="1966"/>
      <c r="DG50" s="1956"/>
      <c r="DH50" s="1956"/>
      <c r="DI50" s="1956"/>
      <c r="DJ50" s="1956"/>
      <c r="DK50" s="1956"/>
      <c r="DL50" s="1956"/>
      <c r="DM50" s="1956"/>
      <c r="DN50" s="1956"/>
      <c r="DO50" s="1956"/>
      <c r="DP50" s="1956"/>
      <c r="DQ50" s="1956"/>
      <c r="DR50" s="1956"/>
      <c r="DS50" s="1956"/>
      <c r="DT50" s="1956"/>
      <c r="DU50" s="1956"/>
      <c r="DV50" s="1956"/>
      <c r="DW50" s="1956"/>
      <c r="DX50" s="1956"/>
      <c r="DY50" s="1956"/>
      <c r="DZ50" s="1110">
        <v>35</v>
      </c>
      <c r="EA50" s="1111"/>
    </row>
    <row r="51" spans="1:131" ht="53.1" customHeight="1">
      <c r="A51" s="1967">
        <v>36</v>
      </c>
      <c r="B51" s="1967"/>
      <c r="C51" s="1968"/>
      <c r="D51" s="1968"/>
      <c r="E51" s="1968"/>
      <c r="F51" s="1968"/>
      <c r="G51" s="1968"/>
      <c r="H51" s="1968"/>
      <c r="I51" s="1968"/>
      <c r="J51" s="1968"/>
      <c r="K51" s="1968"/>
      <c r="L51" s="1968"/>
      <c r="M51" s="1968"/>
      <c r="N51" s="1968"/>
      <c r="O51" s="1968"/>
      <c r="P51" s="1968"/>
      <c r="Q51" s="1968"/>
      <c r="R51" s="1969"/>
      <c r="S51" s="1969"/>
      <c r="T51" s="1969"/>
      <c r="U51" s="1969"/>
      <c r="V51" s="1969"/>
      <c r="W51" s="1969"/>
      <c r="X51" s="1969"/>
      <c r="Y51" s="1969"/>
      <c r="Z51" s="1969"/>
      <c r="AA51" s="1969"/>
      <c r="AB51" s="1969"/>
      <c r="AC51" s="1969"/>
      <c r="AD51" s="1969"/>
      <c r="AE51" s="1969"/>
      <c r="AF51" s="1969"/>
      <c r="AG51" s="1969"/>
      <c r="AH51" s="1969"/>
      <c r="AI51" s="1969"/>
      <c r="AJ51" s="1970"/>
      <c r="AK51" s="1970"/>
      <c r="AL51" s="1970"/>
      <c r="AM51" s="1970"/>
      <c r="AN51" s="1970"/>
      <c r="AO51" s="1970"/>
      <c r="AP51" s="1970"/>
      <c r="AQ51" s="1970"/>
      <c r="AR51" s="1970"/>
      <c r="AS51" s="1970"/>
      <c r="AT51" s="1970"/>
      <c r="AU51" s="1970"/>
      <c r="AV51" s="1970"/>
      <c r="AW51" s="1970"/>
      <c r="AX51" s="1970"/>
      <c r="AY51" s="1970"/>
      <c r="AZ51" s="1970"/>
      <c r="BA51" s="1970"/>
      <c r="BB51" s="1970"/>
      <c r="BC51" s="1956"/>
      <c r="BD51" s="1956"/>
      <c r="BE51" s="1956"/>
      <c r="BF51" s="1956"/>
      <c r="BG51" s="1956"/>
      <c r="BH51" s="1956"/>
      <c r="BI51" s="1956"/>
      <c r="BJ51" s="1956"/>
      <c r="BK51" s="1956"/>
      <c r="BL51" s="1956"/>
      <c r="BM51" s="1956"/>
      <c r="BN51" s="1956"/>
      <c r="BO51" s="1956"/>
      <c r="BP51" s="1956"/>
      <c r="BQ51" s="1956"/>
      <c r="BR51" s="1956"/>
      <c r="BS51" s="1956"/>
      <c r="BT51" s="1956"/>
      <c r="BU51" s="1962"/>
      <c r="BV51" s="1962"/>
      <c r="BW51" s="1962"/>
      <c r="BX51" s="1962"/>
      <c r="BY51" s="1962"/>
      <c r="BZ51" s="1962"/>
      <c r="CA51" s="1962"/>
      <c r="CB51" s="1962"/>
      <c r="CC51" s="1956"/>
      <c r="CD51" s="1956"/>
      <c r="CE51" s="1956"/>
      <c r="CF51" s="1956"/>
      <c r="CG51" s="1956"/>
      <c r="CH51" s="1956"/>
      <c r="CI51" s="1956"/>
      <c r="CJ51" s="1956"/>
      <c r="CK51" s="1956"/>
      <c r="CL51" s="1956"/>
      <c r="CM51" s="1956"/>
      <c r="CN51" s="1956"/>
      <c r="CO51" s="1956"/>
      <c r="CP51" s="1956"/>
      <c r="CQ51" s="1956"/>
      <c r="CR51" s="1956"/>
      <c r="CS51" s="1956"/>
      <c r="CT51" s="1956"/>
      <c r="CU51" s="1956"/>
      <c r="CV51" s="1956"/>
      <c r="CW51" s="1963"/>
      <c r="CX51" s="1963"/>
      <c r="CY51" s="1963"/>
      <c r="CZ51" s="1963"/>
      <c r="DA51" s="1963"/>
      <c r="DB51" s="1964"/>
      <c r="DC51" s="1965"/>
      <c r="DD51" s="1965"/>
      <c r="DE51" s="1965"/>
      <c r="DF51" s="1966"/>
      <c r="DG51" s="1956"/>
      <c r="DH51" s="1956"/>
      <c r="DI51" s="1956"/>
      <c r="DJ51" s="1956"/>
      <c r="DK51" s="1956"/>
      <c r="DL51" s="1956"/>
      <c r="DM51" s="1956"/>
      <c r="DN51" s="1956"/>
      <c r="DO51" s="1956"/>
      <c r="DP51" s="1956"/>
      <c r="DQ51" s="1956"/>
      <c r="DR51" s="1956"/>
      <c r="DS51" s="1956"/>
      <c r="DT51" s="1956"/>
      <c r="DU51" s="1956"/>
      <c r="DV51" s="1956"/>
      <c r="DW51" s="1956"/>
      <c r="DX51" s="1956"/>
      <c r="DY51" s="1956"/>
      <c r="DZ51" s="1110">
        <v>36</v>
      </c>
      <c r="EA51" s="1111"/>
    </row>
    <row r="52" spans="1:131" ht="53.1" customHeight="1">
      <c r="A52" s="1967">
        <v>37</v>
      </c>
      <c r="B52" s="1967"/>
      <c r="C52" s="1968"/>
      <c r="D52" s="1968"/>
      <c r="E52" s="1968"/>
      <c r="F52" s="1968"/>
      <c r="G52" s="1968"/>
      <c r="H52" s="1968"/>
      <c r="I52" s="1968"/>
      <c r="J52" s="1968"/>
      <c r="K52" s="1968"/>
      <c r="L52" s="1968"/>
      <c r="M52" s="1968"/>
      <c r="N52" s="1968"/>
      <c r="O52" s="1968"/>
      <c r="P52" s="1968"/>
      <c r="Q52" s="1968"/>
      <c r="R52" s="1969"/>
      <c r="S52" s="1969"/>
      <c r="T52" s="1969"/>
      <c r="U52" s="1969"/>
      <c r="V52" s="1969"/>
      <c r="W52" s="1969"/>
      <c r="X52" s="1969"/>
      <c r="Y52" s="1969"/>
      <c r="Z52" s="1969"/>
      <c r="AA52" s="1969"/>
      <c r="AB52" s="1969"/>
      <c r="AC52" s="1969"/>
      <c r="AD52" s="1969"/>
      <c r="AE52" s="1969"/>
      <c r="AF52" s="1969"/>
      <c r="AG52" s="1969"/>
      <c r="AH52" s="1969"/>
      <c r="AI52" s="1969"/>
      <c r="AJ52" s="1970"/>
      <c r="AK52" s="1970"/>
      <c r="AL52" s="1970"/>
      <c r="AM52" s="1970"/>
      <c r="AN52" s="1970"/>
      <c r="AO52" s="1970"/>
      <c r="AP52" s="1970"/>
      <c r="AQ52" s="1970"/>
      <c r="AR52" s="1970"/>
      <c r="AS52" s="1970"/>
      <c r="AT52" s="1970"/>
      <c r="AU52" s="1970"/>
      <c r="AV52" s="1970"/>
      <c r="AW52" s="1970"/>
      <c r="AX52" s="1970"/>
      <c r="AY52" s="1970"/>
      <c r="AZ52" s="1970"/>
      <c r="BA52" s="1970"/>
      <c r="BB52" s="1970"/>
      <c r="BC52" s="1956"/>
      <c r="BD52" s="1956"/>
      <c r="BE52" s="1956"/>
      <c r="BF52" s="1956"/>
      <c r="BG52" s="1956"/>
      <c r="BH52" s="1956"/>
      <c r="BI52" s="1956"/>
      <c r="BJ52" s="1956"/>
      <c r="BK52" s="1956"/>
      <c r="BL52" s="1956"/>
      <c r="BM52" s="1956"/>
      <c r="BN52" s="1956"/>
      <c r="BO52" s="1956"/>
      <c r="BP52" s="1956"/>
      <c r="BQ52" s="1956"/>
      <c r="BR52" s="1956"/>
      <c r="BS52" s="1956"/>
      <c r="BT52" s="1956"/>
      <c r="BU52" s="1962"/>
      <c r="BV52" s="1962"/>
      <c r="BW52" s="1962"/>
      <c r="BX52" s="1962"/>
      <c r="BY52" s="1962"/>
      <c r="BZ52" s="1962"/>
      <c r="CA52" s="1962"/>
      <c r="CB52" s="1962"/>
      <c r="CC52" s="1956"/>
      <c r="CD52" s="1956"/>
      <c r="CE52" s="1956"/>
      <c r="CF52" s="1956"/>
      <c r="CG52" s="1956"/>
      <c r="CH52" s="1956"/>
      <c r="CI52" s="1956"/>
      <c r="CJ52" s="1956"/>
      <c r="CK52" s="1956"/>
      <c r="CL52" s="1956"/>
      <c r="CM52" s="1956"/>
      <c r="CN52" s="1956"/>
      <c r="CO52" s="1956"/>
      <c r="CP52" s="1956"/>
      <c r="CQ52" s="1956"/>
      <c r="CR52" s="1956"/>
      <c r="CS52" s="1956"/>
      <c r="CT52" s="1956"/>
      <c r="CU52" s="1956"/>
      <c r="CV52" s="1956"/>
      <c r="CW52" s="1963"/>
      <c r="CX52" s="1963"/>
      <c r="CY52" s="1963"/>
      <c r="CZ52" s="1963"/>
      <c r="DA52" s="1963"/>
      <c r="DB52" s="1964"/>
      <c r="DC52" s="1965"/>
      <c r="DD52" s="1965"/>
      <c r="DE52" s="1965"/>
      <c r="DF52" s="1966"/>
      <c r="DG52" s="1956"/>
      <c r="DH52" s="1956"/>
      <c r="DI52" s="1956"/>
      <c r="DJ52" s="1956"/>
      <c r="DK52" s="1956"/>
      <c r="DL52" s="1956"/>
      <c r="DM52" s="1956"/>
      <c r="DN52" s="1956"/>
      <c r="DO52" s="1956"/>
      <c r="DP52" s="1956"/>
      <c r="DQ52" s="1956"/>
      <c r="DR52" s="1956"/>
      <c r="DS52" s="1956"/>
      <c r="DT52" s="1956"/>
      <c r="DU52" s="1956"/>
      <c r="DV52" s="1956"/>
      <c r="DW52" s="1956"/>
      <c r="DX52" s="1956"/>
      <c r="DY52" s="1956"/>
      <c r="DZ52" s="1110">
        <v>37</v>
      </c>
      <c r="EA52" s="1111"/>
    </row>
    <row r="53" spans="1:131" ht="53.1" customHeight="1">
      <c r="A53" s="1967">
        <v>38</v>
      </c>
      <c r="B53" s="1967"/>
      <c r="C53" s="1968"/>
      <c r="D53" s="1968"/>
      <c r="E53" s="1968"/>
      <c r="F53" s="1968"/>
      <c r="G53" s="1968"/>
      <c r="H53" s="1968"/>
      <c r="I53" s="1968"/>
      <c r="J53" s="1968"/>
      <c r="K53" s="1968"/>
      <c r="L53" s="1968"/>
      <c r="M53" s="1968"/>
      <c r="N53" s="1968"/>
      <c r="O53" s="1968"/>
      <c r="P53" s="1968"/>
      <c r="Q53" s="1968"/>
      <c r="R53" s="1969"/>
      <c r="S53" s="1969"/>
      <c r="T53" s="1969"/>
      <c r="U53" s="1969"/>
      <c r="V53" s="1969"/>
      <c r="W53" s="1969"/>
      <c r="X53" s="1969"/>
      <c r="Y53" s="1969"/>
      <c r="Z53" s="1969"/>
      <c r="AA53" s="1969"/>
      <c r="AB53" s="1969"/>
      <c r="AC53" s="1969"/>
      <c r="AD53" s="1969"/>
      <c r="AE53" s="1969"/>
      <c r="AF53" s="1969"/>
      <c r="AG53" s="1969"/>
      <c r="AH53" s="1969"/>
      <c r="AI53" s="1969"/>
      <c r="AJ53" s="1970"/>
      <c r="AK53" s="1970"/>
      <c r="AL53" s="1970"/>
      <c r="AM53" s="1970"/>
      <c r="AN53" s="1970"/>
      <c r="AO53" s="1970"/>
      <c r="AP53" s="1970"/>
      <c r="AQ53" s="1970"/>
      <c r="AR53" s="1970"/>
      <c r="AS53" s="1970"/>
      <c r="AT53" s="1970"/>
      <c r="AU53" s="1970"/>
      <c r="AV53" s="1970"/>
      <c r="AW53" s="1970"/>
      <c r="AX53" s="1970"/>
      <c r="AY53" s="1970"/>
      <c r="AZ53" s="1970"/>
      <c r="BA53" s="1970"/>
      <c r="BB53" s="1970"/>
      <c r="BC53" s="1956"/>
      <c r="BD53" s="1956"/>
      <c r="BE53" s="1956"/>
      <c r="BF53" s="1956"/>
      <c r="BG53" s="1956"/>
      <c r="BH53" s="1956"/>
      <c r="BI53" s="1956"/>
      <c r="BJ53" s="1956"/>
      <c r="BK53" s="1956"/>
      <c r="BL53" s="1956"/>
      <c r="BM53" s="1956"/>
      <c r="BN53" s="1956"/>
      <c r="BO53" s="1956"/>
      <c r="BP53" s="1956"/>
      <c r="BQ53" s="1956"/>
      <c r="BR53" s="1956"/>
      <c r="BS53" s="1956"/>
      <c r="BT53" s="1956"/>
      <c r="BU53" s="1962"/>
      <c r="BV53" s="1962"/>
      <c r="BW53" s="1962"/>
      <c r="BX53" s="1962"/>
      <c r="BY53" s="1962"/>
      <c r="BZ53" s="1962"/>
      <c r="CA53" s="1962"/>
      <c r="CB53" s="1962"/>
      <c r="CC53" s="1956"/>
      <c r="CD53" s="1956"/>
      <c r="CE53" s="1956"/>
      <c r="CF53" s="1956"/>
      <c r="CG53" s="1956"/>
      <c r="CH53" s="1956"/>
      <c r="CI53" s="1956"/>
      <c r="CJ53" s="1956"/>
      <c r="CK53" s="1956"/>
      <c r="CL53" s="1956"/>
      <c r="CM53" s="1956"/>
      <c r="CN53" s="1956"/>
      <c r="CO53" s="1956"/>
      <c r="CP53" s="1956"/>
      <c r="CQ53" s="1956"/>
      <c r="CR53" s="1956"/>
      <c r="CS53" s="1956"/>
      <c r="CT53" s="1956"/>
      <c r="CU53" s="1956"/>
      <c r="CV53" s="1956"/>
      <c r="CW53" s="1963"/>
      <c r="CX53" s="1963"/>
      <c r="CY53" s="1963"/>
      <c r="CZ53" s="1963"/>
      <c r="DA53" s="1963"/>
      <c r="DB53" s="1964"/>
      <c r="DC53" s="1965"/>
      <c r="DD53" s="1965"/>
      <c r="DE53" s="1965"/>
      <c r="DF53" s="1966"/>
      <c r="DG53" s="1956"/>
      <c r="DH53" s="1956"/>
      <c r="DI53" s="1956"/>
      <c r="DJ53" s="1956"/>
      <c r="DK53" s="1956"/>
      <c r="DL53" s="1956"/>
      <c r="DM53" s="1956"/>
      <c r="DN53" s="1956"/>
      <c r="DO53" s="1956"/>
      <c r="DP53" s="1956"/>
      <c r="DQ53" s="1956"/>
      <c r="DR53" s="1956"/>
      <c r="DS53" s="1956"/>
      <c r="DT53" s="1956"/>
      <c r="DU53" s="1956"/>
      <c r="DV53" s="1956"/>
      <c r="DW53" s="1956"/>
      <c r="DX53" s="1956"/>
      <c r="DY53" s="1956"/>
      <c r="DZ53" s="1110">
        <v>38</v>
      </c>
      <c r="EA53" s="1111"/>
    </row>
    <row r="54" spans="1:131" ht="53.1" customHeight="1">
      <c r="A54" s="1967">
        <v>39</v>
      </c>
      <c r="B54" s="1967"/>
      <c r="C54" s="1968"/>
      <c r="D54" s="1968"/>
      <c r="E54" s="1968"/>
      <c r="F54" s="1968"/>
      <c r="G54" s="1968"/>
      <c r="H54" s="1968"/>
      <c r="I54" s="1968"/>
      <c r="J54" s="1968"/>
      <c r="K54" s="1968"/>
      <c r="L54" s="1968"/>
      <c r="M54" s="1968"/>
      <c r="N54" s="1968"/>
      <c r="O54" s="1968"/>
      <c r="P54" s="1968"/>
      <c r="Q54" s="1968"/>
      <c r="R54" s="1969"/>
      <c r="S54" s="1969"/>
      <c r="T54" s="1969"/>
      <c r="U54" s="1969"/>
      <c r="V54" s="1969"/>
      <c r="W54" s="1969"/>
      <c r="X54" s="1969"/>
      <c r="Y54" s="1969"/>
      <c r="Z54" s="1969"/>
      <c r="AA54" s="1969"/>
      <c r="AB54" s="1969"/>
      <c r="AC54" s="1969"/>
      <c r="AD54" s="1969"/>
      <c r="AE54" s="1969"/>
      <c r="AF54" s="1969"/>
      <c r="AG54" s="1969"/>
      <c r="AH54" s="1969"/>
      <c r="AI54" s="1969"/>
      <c r="AJ54" s="1970"/>
      <c r="AK54" s="1970"/>
      <c r="AL54" s="1970"/>
      <c r="AM54" s="1970"/>
      <c r="AN54" s="1970"/>
      <c r="AO54" s="1970"/>
      <c r="AP54" s="1970"/>
      <c r="AQ54" s="1970"/>
      <c r="AR54" s="1970"/>
      <c r="AS54" s="1970"/>
      <c r="AT54" s="1970"/>
      <c r="AU54" s="1970"/>
      <c r="AV54" s="1970"/>
      <c r="AW54" s="1970"/>
      <c r="AX54" s="1970"/>
      <c r="AY54" s="1970"/>
      <c r="AZ54" s="1970"/>
      <c r="BA54" s="1970"/>
      <c r="BB54" s="1970"/>
      <c r="BC54" s="1956"/>
      <c r="BD54" s="1956"/>
      <c r="BE54" s="1956"/>
      <c r="BF54" s="1956"/>
      <c r="BG54" s="1956"/>
      <c r="BH54" s="1956"/>
      <c r="BI54" s="1956"/>
      <c r="BJ54" s="1956"/>
      <c r="BK54" s="1956"/>
      <c r="BL54" s="1956"/>
      <c r="BM54" s="1956"/>
      <c r="BN54" s="1956"/>
      <c r="BO54" s="1956"/>
      <c r="BP54" s="1956"/>
      <c r="BQ54" s="1956"/>
      <c r="BR54" s="1956"/>
      <c r="BS54" s="1956"/>
      <c r="BT54" s="1956"/>
      <c r="BU54" s="1962"/>
      <c r="BV54" s="1962"/>
      <c r="BW54" s="1962"/>
      <c r="BX54" s="1962"/>
      <c r="BY54" s="1962"/>
      <c r="BZ54" s="1962"/>
      <c r="CA54" s="1962"/>
      <c r="CB54" s="1962"/>
      <c r="CC54" s="1956"/>
      <c r="CD54" s="1956"/>
      <c r="CE54" s="1956"/>
      <c r="CF54" s="1956"/>
      <c r="CG54" s="1956"/>
      <c r="CH54" s="1956"/>
      <c r="CI54" s="1956"/>
      <c r="CJ54" s="1956"/>
      <c r="CK54" s="1956"/>
      <c r="CL54" s="1956"/>
      <c r="CM54" s="1956"/>
      <c r="CN54" s="1956"/>
      <c r="CO54" s="1956"/>
      <c r="CP54" s="1956"/>
      <c r="CQ54" s="1956"/>
      <c r="CR54" s="1956"/>
      <c r="CS54" s="1956"/>
      <c r="CT54" s="1956"/>
      <c r="CU54" s="1956"/>
      <c r="CV54" s="1956"/>
      <c r="CW54" s="1963"/>
      <c r="CX54" s="1963"/>
      <c r="CY54" s="1963"/>
      <c r="CZ54" s="1963"/>
      <c r="DA54" s="1963"/>
      <c r="DB54" s="1964"/>
      <c r="DC54" s="1965"/>
      <c r="DD54" s="1965"/>
      <c r="DE54" s="1965"/>
      <c r="DF54" s="1966"/>
      <c r="DG54" s="1956"/>
      <c r="DH54" s="1956"/>
      <c r="DI54" s="1956"/>
      <c r="DJ54" s="1956"/>
      <c r="DK54" s="1956"/>
      <c r="DL54" s="1956"/>
      <c r="DM54" s="1956"/>
      <c r="DN54" s="1956"/>
      <c r="DO54" s="1956"/>
      <c r="DP54" s="1956"/>
      <c r="DQ54" s="1956"/>
      <c r="DR54" s="1956"/>
      <c r="DS54" s="1956"/>
      <c r="DT54" s="1956"/>
      <c r="DU54" s="1956"/>
      <c r="DV54" s="1956"/>
      <c r="DW54" s="1956"/>
      <c r="DX54" s="1956"/>
      <c r="DY54" s="1956"/>
      <c r="DZ54" s="1110">
        <v>39</v>
      </c>
      <c r="EA54" s="1111"/>
    </row>
    <row r="55" spans="1:131" ht="53.1" customHeight="1">
      <c r="A55" s="1967">
        <v>40</v>
      </c>
      <c r="B55" s="1967"/>
      <c r="C55" s="1968"/>
      <c r="D55" s="1968"/>
      <c r="E55" s="1968"/>
      <c r="F55" s="1968"/>
      <c r="G55" s="1968"/>
      <c r="H55" s="1968"/>
      <c r="I55" s="1968"/>
      <c r="J55" s="1968"/>
      <c r="K55" s="1968"/>
      <c r="L55" s="1968"/>
      <c r="M55" s="1968"/>
      <c r="N55" s="1968"/>
      <c r="O55" s="1968"/>
      <c r="P55" s="1968"/>
      <c r="Q55" s="1968"/>
      <c r="R55" s="1969"/>
      <c r="S55" s="1969"/>
      <c r="T55" s="1969"/>
      <c r="U55" s="1969"/>
      <c r="V55" s="1969"/>
      <c r="W55" s="1969"/>
      <c r="X55" s="1969"/>
      <c r="Y55" s="1969"/>
      <c r="Z55" s="1969"/>
      <c r="AA55" s="1969"/>
      <c r="AB55" s="1969"/>
      <c r="AC55" s="1969"/>
      <c r="AD55" s="1969"/>
      <c r="AE55" s="1969"/>
      <c r="AF55" s="1969"/>
      <c r="AG55" s="1969"/>
      <c r="AH55" s="1969"/>
      <c r="AI55" s="1969"/>
      <c r="AJ55" s="1970"/>
      <c r="AK55" s="1970"/>
      <c r="AL55" s="1970"/>
      <c r="AM55" s="1970"/>
      <c r="AN55" s="1970"/>
      <c r="AO55" s="1970"/>
      <c r="AP55" s="1970"/>
      <c r="AQ55" s="1970"/>
      <c r="AR55" s="1970"/>
      <c r="AS55" s="1970"/>
      <c r="AT55" s="1970"/>
      <c r="AU55" s="1970"/>
      <c r="AV55" s="1970"/>
      <c r="AW55" s="1970"/>
      <c r="AX55" s="1970"/>
      <c r="AY55" s="1970"/>
      <c r="AZ55" s="1970"/>
      <c r="BA55" s="1970"/>
      <c r="BB55" s="1970"/>
      <c r="BC55" s="1956"/>
      <c r="BD55" s="1956"/>
      <c r="BE55" s="1956"/>
      <c r="BF55" s="1956"/>
      <c r="BG55" s="1956"/>
      <c r="BH55" s="1956"/>
      <c r="BI55" s="1956"/>
      <c r="BJ55" s="1956"/>
      <c r="BK55" s="1956"/>
      <c r="BL55" s="1956"/>
      <c r="BM55" s="1956"/>
      <c r="BN55" s="1956"/>
      <c r="BO55" s="1956"/>
      <c r="BP55" s="1956"/>
      <c r="BQ55" s="1956"/>
      <c r="BR55" s="1956"/>
      <c r="BS55" s="1956"/>
      <c r="BT55" s="1956"/>
      <c r="BU55" s="1962"/>
      <c r="BV55" s="1962"/>
      <c r="BW55" s="1962"/>
      <c r="BX55" s="1962"/>
      <c r="BY55" s="1962"/>
      <c r="BZ55" s="1962"/>
      <c r="CA55" s="1962"/>
      <c r="CB55" s="1962"/>
      <c r="CC55" s="1956"/>
      <c r="CD55" s="1956"/>
      <c r="CE55" s="1956"/>
      <c r="CF55" s="1956"/>
      <c r="CG55" s="1956"/>
      <c r="CH55" s="1956"/>
      <c r="CI55" s="1956"/>
      <c r="CJ55" s="1956"/>
      <c r="CK55" s="1956"/>
      <c r="CL55" s="1956"/>
      <c r="CM55" s="1956"/>
      <c r="CN55" s="1956"/>
      <c r="CO55" s="1956"/>
      <c r="CP55" s="1956"/>
      <c r="CQ55" s="1956"/>
      <c r="CR55" s="1956"/>
      <c r="CS55" s="1956"/>
      <c r="CT55" s="1956"/>
      <c r="CU55" s="1956"/>
      <c r="CV55" s="1956"/>
      <c r="CW55" s="1963"/>
      <c r="CX55" s="1963"/>
      <c r="CY55" s="1963"/>
      <c r="CZ55" s="1963"/>
      <c r="DA55" s="1963"/>
      <c r="DB55" s="1964"/>
      <c r="DC55" s="1965"/>
      <c r="DD55" s="1965"/>
      <c r="DE55" s="1965"/>
      <c r="DF55" s="1966"/>
      <c r="DG55" s="1956"/>
      <c r="DH55" s="1956"/>
      <c r="DI55" s="1956"/>
      <c r="DJ55" s="1956"/>
      <c r="DK55" s="1956"/>
      <c r="DL55" s="1956"/>
      <c r="DM55" s="1956"/>
      <c r="DN55" s="1956"/>
      <c r="DO55" s="1956"/>
      <c r="DP55" s="1956"/>
      <c r="DQ55" s="1956"/>
      <c r="DR55" s="1956"/>
      <c r="DS55" s="1956"/>
      <c r="DT55" s="1956"/>
      <c r="DU55" s="1956"/>
      <c r="DV55" s="1956"/>
      <c r="DW55" s="1956"/>
      <c r="DX55" s="1956"/>
      <c r="DY55" s="1956"/>
      <c r="DZ55" s="1110">
        <v>40</v>
      </c>
      <c r="EA55" s="1111"/>
    </row>
    <row r="56" spans="1:131" ht="53.1" customHeight="1">
      <c r="A56" s="1967">
        <v>41</v>
      </c>
      <c r="B56" s="1967"/>
      <c r="C56" s="1968"/>
      <c r="D56" s="1968"/>
      <c r="E56" s="1968"/>
      <c r="F56" s="1968"/>
      <c r="G56" s="1968"/>
      <c r="H56" s="1968"/>
      <c r="I56" s="1968"/>
      <c r="J56" s="1968"/>
      <c r="K56" s="1968"/>
      <c r="L56" s="1968"/>
      <c r="M56" s="1968"/>
      <c r="N56" s="1968"/>
      <c r="O56" s="1968"/>
      <c r="P56" s="1968"/>
      <c r="Q56" s="1968"/>
      <c r="R56" s="1969"/>
      <c r="S56" s="1969"/>
      <c r="T56" s="1969"/>
      <c r="U56" s="1969"/>
      <c r="V56" s="1969"/>
      <c r="W56" s="1969"/>
      <c r="X56" s="1969"/>
      <c r="Y56" s="1969"/>
      <c r="Z56" s="1969"/>
      <c r="AA56" s="1969"/>
      <c r="AB56" s="1969"/>
      <c r="AC56" s="1969"/>
      <c r="AD56" s="1969"/>
      <c r="AE56" s="1969"/>
      <c r="AF56" s="1969"/>
      <c r="AG56" s="1969"/>
      <c r="AH56" s="1969"/>
      <c r="AI56" s="1969"/>
      <c r="AJ56" s="1970"/>
      <c r="AK56" s="1970"/>
      <c r="AL56" s="1970"/>
      <c r="AM56" s="1970"/>
      <c r="AN56" s="1970"/>
      <c r="AO56" s="1970"/>
      <c r="AP56" s="1970"/>
      <c r="AQ56" s="1970"/>
      <c r="AR56" s="1970"/>
      <c r="AS56" s="1970"/>
      <c r="AT56" s="1970"/>
      <c r="AU56" s="1970"/>
      <c r="AV56" s="1970"/>
      <c r="AW56" s="1970"/>
      <c r="AX56" s="1970"/>
      <c r="AY56" s="1970"/>
      <c r="AZ56" s="1970"/>
      <c r="BA56" s="1970"/>
      <c r="BB56" s="1970"/>
      <c r="BC56" s="1956"/>
      <c r="BD56" s="1956"/>
      <c r="BE56" s="1956"/>
      <c r="BF56" s="1956"/>
      <c r="BG56" s="1956"/>
      <c r="BH56" s="1956"/>
      <c r="BI56" s="1956"/>
      <c r="BJ56" s="1956"/>
      <c r="BK56" s="1956"/>
      <c r="BL56" s="1956"/>
      <c r="BM56" s="1956"/>
      <c r="BN56" s="1956"/>
      <c r="BO56" s="1956"/>
      <c r="BP56" s="1956"/>
      <c r="BQ56" s="1956"/>
      <c r="BR56" s="1956"/>
      <c r="BS56" s="1956"/>
      <c r="BT56" s="1956"/>
      <c r="BU56" s="1962"/>
      <c r="BV56" s="1962"/>
      <c r="BW56" s="1962"/>
      <c r="BX56" s="1962"/>
      <c r="BY56" s="1962"/>
      <c r="BZ56" s="1962"/>
      <c r="CA56" s="1962"/>
      <c r="CB56" s="1962"/>
      <c r="CC56" s="1956"/>
      <c r="CD56" s="1956"/>
      <c r="CE56" s="1956"/>
      <c r="CF56" s="1956"/>
      <c r="CG56" s="1956"/>
      <c r="CH56" s="1956"/>
      <c r="CI56" s="1956"/>
      <c r="CJ56" s="1956"/>
      <c r="CK56" s="1956"/>
      <c r="CL56" s="1956"/>
      <c r="CM56" s="1956"/>
      <c r="CN56" s="1956"/>
      <c r="CO56" s="1956"/>
      <c r="CP56" s="1956"/>
      <c r="CQ56" s="1956"/>
      <c r="CR56" s="1956"/>
      <c r="CS56" s="1956"/>
      <c r="CT56" s="1956"/>
      <c r="CU56" s="1956"/>
      <c r="CV56" s="1956"/>
      <c r="CW56" s="1963"/>
      <c r="CX56" s="1963"/>
      <c r="CY56" s="1963"/>
      <c r="CZ56" s="1963"/>
      <c r="DA56" s="1963"/>
      <c r="DB56" s="1964"/>
      <c r="DC56" s="1965"/>
      <c r="DD56" s="1965"/>
      <c r="DE56" s="1965"/>
      <c r="DF56" s="1966"/>
      <c r="DG56" s="1956"/>
      <c r="DH56" s="1956"/>
      <c r="DI56" s="1956"/>
      <c r="DJ56" s="1956"/>
      <c r="DK56" s="1956"/>
      <c r="DL56" s="1956"/>
      <c r="DM56" s="1956"/>
      <c r="DN56" s="1956"/>
      <c r="DO56" s="1956"/>
      <c r="DP56" s="1956"/>
      <c r="DQ56" s="1956"/>
      <c r="DR56" s="1956"/>
      <c r="DS56" s="1956"/>
      <c r="DT56" s="1956"/>
      <c r="DU56" s="1956"/>
      <c r="DV56" s="1956"/>
      <c r="DW56" s="1956"/>
      <c r="DX56" s="1956"/>
      <c r="DY56" s="1956"/>
      <c r="DZ56" s="1110">
        <v>41</v>
      </c>
      <c r="EA56" s="1111"/>
    </row>
    <row r="57" spans="1:131" ht="53.1" customHeight="1">
      <c r="A57" s="1967">
        <v>42</v>
      </c>
      <c r="B57" s="1967"/>
      <c r="C57" s="1968"/>
      <c r="D57" s="1968"/>
      <c r="E57" s="1968"/>
      <c r="F57" s="1968"/>
      <c r="G57" s="1968"/>
      <c r="H57" s="1968"/>
      <c r="I57" s="1968"/>
      <c r="J57" s="1968"/>
      <c r="K57" s="1968"/>
      <c r="L57" s="1968"/>
      <c r="M57" s="1968"/>
      <c r="N57" s="1968"/>
      <c r="O57" s="1968"/>
      <c r="P57" s="1968"/>
      <c r="Q57" s="1968"/>
      <c r="R57" s="1969"/>
      <c r="S57" s="1969"/>
      <c r="T57" s="1969"/>
      <c r="U57" s="1969"/>
      <c r="V57" s="1969"/>
      <c r="W57" s="1969"/>
      <c r="X57" s="1969"/>
      <c r="Y57" s="1969"/>
      <c r="Z57" s="1969"/>
      <c r="AA57" s="1969"/>
      <c r="AB57" s="1969"/>
      <c r="AC57" s="1969"/>
      <c r="AD57" s="1969"/>
      <c r="AE57" s="1969"/>
      <c r="AF57" s="1969"/>
      <c r="AG57" s="1969"/>
      <c r="AH57" s="1969"/>
      <c r="AI57" s="1969"/>
      <c r="AJ57" s="1970"/>
      <c r="AK57" s="1970"/>
      <c r="AL57" s="1970"/>
      <c r="AM57" s="1970"/>
      <c r="AN57" s="1970"/>
      <c r="AO57" s="1970"/>
      <c r="AP57" s="1970"/>
      <c r="AQ57" s="1970"/>
      <c r="AR57" s="1970"/>
      <c r="AS57" s="1970"/>
      <c r="AT57" s="1970"/>
      <c r="AU57" s="1970"/>
      <c r="AV57" s="1970"/>
      <c r="AW57" s="1970"/>
      <c r="AX57" s="1970"/>
      <c r="AY57" s="1970"/>
      <c r="AZ57" s="1970"/>
      <c r="BA57" s="1970"/>
      <c r="BB57" s="1970"/>
      <c r="BC57" s="1956"/>
      <c r="BD57" s="1956"/>
      <c r="BE57" s="1956"/>
      <c r="BF57" s="1956"/>
      <c r="BG57" s="1956"/>
      <c r="BH57" s="1956"/>
      <c r="BI57" s="1956"/>
      <c r="BJ57" s="1956"/>
      <c r="BK57" s="1956"/>
      <c r="BL57" s="1956"/>
      <c r="BM57" s="1956"/>
      <c r="BN57" s="1956"/>
      <c r="BO57" s="1956"/>
      <c r="BP57" s="1956"/>
      <c r="BQ57" s="1956"/>
      <c r="BR57" s="1956"/>
      <c r="BS57" s="1956"/>
      <c r="BT57" s="1956"/>
      <c r="BU57" s="1962"/>
      <c r="BV57" s="1962"/>
      <c r="BW57" s="1962"/>
      <c r="BX57" s="1962"/>
      <c r="BY57" s="1962"/>
      <c r="BZ57" s="1962"/>
      <c r="CA57" s="1962"/>
      <c r="CB57" s="1962"/>
      <c r="CC57" s="1956"/>
      <c r="CD57" s="1956"/>
      <c r="CE57" s="1956"/>
      <c r="CF57" s="1956"/>
      <c r="CG57" s="1956"/>
      <c r="CH57" s="1956"/>
      <c r="CI57" s="1956"/>
      <c r="CJ57" s="1956"/>
      <c r="CK57" s="1956"/>
      <c r="CL57" s="1956"/>
      <c r="CM57" s="1956"/>
      <c r="CN57" s="1956"/>
      <c r="CO57" s="1956"/>
      <c r="CP57" s="1956"/>
      <c r="CQ57" s="1956"/>
      <c r="CR57" s="1956"/>
      <c r="CS57" s="1956"/>
      <c r="CT57" s="1956"/>
      <c r="CU57" s="1956"/>
      <c r="CV57" s="1956"/>
      <c r="CW57" s="1963"/>
      <c r="CX57" s="1963"/>
      <c r="CY57" s="1963"/>
      <c r="CZ57" s="1963"/>
      <c r="DA57" s="1963"/>
      <c r="DB57" s="1964"/>
      <c r="DC57" s="1965"/>
      <c r="DD57" s="1965"/>
      <c r="DE57" s="1965"/>
      <c r="DF57" s="1966"/>
      <c r="DG57" s="1956"/>
      <c r="DH57" s="1956"/>
      <c r="DI57" s="1956"/>
      <c r="DJ57" s="1956"/>
      <c r="DK57" s="1956"/>
      <c r="DL57" s="1956"/>
      <c r="DM57" s="1956"/>
      <c r="DN57" s="1956"/>
      <c r="DO57" s="1956"/>
      <c r="DP57" s="1956"/>
      <c r="DQ57" s="1956"/>
      <c r="DR57" s="1956"/>
      <c r="DS57" s="1956"/>
      <c r="DT57" s="1956"/>
      <c r="DU57" s="1956"/>
      <c r="DV57" s="1956"/>
      <c r="DW57" s="1956"/>
      <c r="DX57" s="1956"/>
      <c r="DY57" s="1956"/>
      <c r="DZ57" s="1110">
        <v>42</v>
      </c>
      <c r="EA57" s="1111"/>
    </row>
    <row r="58" spans="1:131" ht="53.1" customHeight="1">
      <c r="A58" s="1967">
        <v>43</v>
      </c>
      <c r="B58" s="1967"/>
      <c r="C58" s="1968"/>
      <c r="D58" s="1968"/>
      <c r="E58" s="1968"/>
      <c r="F58" s="1968"/>
      <c r="G58" s="1968"/>
      <c r="H58" s="1968"/>
      <c r="I58" s="1968"/>
      <c r="J58" s="1968"/>
      <c r="K58" s="1968"/>
      <c r="L58" s="1968"/>
      <c r="M58" s="1968"/>
      <c r="N58" s="1968"/>
      <c r="O58" s="1968"/>
      <c r="P58" s="1968"/>
      <c r="Q58" s="1968"/>
      <c r="R58" s="1969"/>
      <c r="S58" s="1969"/>
      <c r="T58" s="1969"/>
      <c r="U58" s="1969"/>
      <c r="V58" s="1969"/>
      <c r="W58" s="1969"/>
      <c r="X58" s="1969"/>
      <c r="Y58" s="1969"/>
      <c r="Z58" s="1969"/>
      <c r="AA58" s="1969"/>
      <c r="AB58" s="1969"/>
      <c r="AC58" s="1969"/>
      <c r="AD58" s="1969"/>
      <c r="AE58" s="1969"/>
      <c r="AF58" s="1969"/>
      <c r="AG58" s="1969"/>
      <c r="AH58" s="1969"/>
      <c r="AI58" s="1969"/>
      <c r="AJ58" s="1970"/>
      <c r="AK58" s="1970"/>
      <c r="AL58" s="1970"/>
      <c r="AM58" s="1970"/>
      <c r="AN58" s="1970"/>
      <c r="AO58" s="1970"/>
      <c r="AP58" s="1970"/>
      <c r="AQ58" s="1970"/>
      <c r="AR58" s="1970"/>
      <c r="AS58" s="1970"/>
      <c r="AT58" s="1970"/>
      <c r="AU58" s="1970"/>
      <c r="AV58" s="1970"/>
      <c r="AW58" s="1970"/>
      <c r="AX58" s="1970"/>
      <c r="AY58" s="1970"/>
      <c r="AZ58" s="1970"/>
      <c r="BA58" s="1970"/>
      <c r="BB58" s="1970"/>
      <c r="BC58" s="1956"/>
      <c r="BD58" s="1956"/>
      <c r="BE58" s="1956"/>
      <c r="BF58" s="1956"/>
      <c r="BG58" s="1956"/>
      <c r="BH58" s="1956"/>
      <c r="BI58" s="1956"/>
      <c r="BJ58" s="1956"/>
      <c r="BK58" s="1956"/>
      <c r="BL58" s="1956"/>
      <c r="BM58" s="1956"/>
      <c r="BN58" s="1956"/>
      <c r="BO58" s="1956"/>
      <c r="BP58" s="1956"/>
      <c r="BQ58" s="1956"/>
      <c r="BR58" s="1956"/>
      <c r="BS58" s="1956"/>
      <c r="BT58" s="1956"/>
      <c r="BU58" s="1962"/>
      <c r="BV58" s="1962"/>
      <c r="BW58" s="1962"/>
      <c r="BX58" s="1962"/>
      <c r="BY58" s="1962"/>
      <c r="BZ58" s="1962"/>
      <c r="CA58" s="1962"/>
      <c r="CB58" s="1962"/>
      <c r="CC58" s="1956"/>
      <c r="CD58" s="1956"/>
      <c r="CE58" s="1956"/>
      <c r="CF58" s="1956"/>
      <c r="CG58" s="1956"/>
      <c r="CH58" s="1956"/>
      <c r="CI58" s="1956"/>
      <c r="CJ58" s="1956"/>
      <c r="CK58" s="1956"/>
      <c r="CL58" s="1956"/>
      <c r="CM58" s="1956"/>
      <c r="CN58" s="1956"/>
      <c r="CO58" s="1956"/>
      <c r="CP58" s="1956"/>
      <c r="CQ58" s="1956"/>
      <c r="CR58" s="1956"/>
      <c r="CS58" s="1956"/>
      <c r="CT58" s="1956"/>
      <c r="CU58" s="1956"/>
      <c r="CV58" s="1956"/>
      <c r="CW58" s="1963"/>
      <c r="CX58" s="1963"/>
      <c r="CY58" s="1963"/>
      <c r="CZ58" s="1963"/>
      <c r="DA58" s="1963"/>
      <c r="DB58" s="1964"/>
      <c r="DC58" s="1965"/>
      <c r="DD58" s="1965"/>
      <c r="DE58" s="1965"/>
      <c r="DF58" s="1966"/>
      <c r="DG58" s="1956"/>
      <c r="DH58" s="1956"/>
      <c r="DI58" s="1956"/>
      <c r="DJ58" s="1956"/>
      <c r="DK58" s="1956"/>
      <c r="DL58" s="1956"/>
      <c r="DM58" s="1956"/>
      <c r="DN58" s="1956"/>
      <c r="DO58" s="1956"/>
      <c r="DP58" s="1956"/>
      <c r="DQ58" s="1956"/>
      <c r="DR58" s="1956"/>
      <c r="DS58" s="1956"/>
      <c r="DT58" s="1956"/>
      <c r="DU58" s="1956"/>
      <c r="DV58" s="1956"/>
      <c r="DW58" s="1956"/>
      <c r="DX58" s="1956"/>
      <c r="DY58" s="1956"/>
      <c r="DZ58" s="1110">
        <v>43</v>
      </c>
      <c r="EA58" s="1111"/>
    </row>
    <row r="59" spans="1:131" ht="53.1" customHeight="1">
      <c r="A59" s="1967">
        <v>44</v>
      </c>
      <c r="B59" s="1967"/>
      <c r="C59" s="1968"/>
      <c r="D59" s="1968"/>
      <c r="E59" s="1968"/>
      <c r="F59" s="1968"/>
      <c r="G59" s="1968"/>
      <c r="H59" s="1968"/>
      <c r="I59" s="1968"/>
      <c r="J59" s="1968"/>
      <c r="K59" s="1968"/>
      <c r="L59" s="1968"/>
      <c r="M59" s="1968"/>
      <c r="N59" s="1968"/>
      <c r="O59" s="1968"/>
      <c r="P59" s="1968"/>
      <c r="Q59" s="1968"/>
      <c r="R59" s="1969"/>
      <c r="S59" s="1969"/>
      <c r="T59" s="1969"/>
      <c r="U59" s="1969"/>
      <c r="V59" s="1969"/>
      <c r="W59" s="1969"/>
      <c r="X59" s="1969"/>
      <c r="Y59" s="1969"/>
      <c r="Z59" s="1969"/>
      <c r="AA59" s="1969"/>
      <c r="AB59" s="1969"/>
      <c r="AC59" s="1969"/>
      <c r="AD59" s="1969"/>
      <c r="AE59" s="1969"/>
      <c r="AF59" s="1969"/>
      <c r="AG59" s="1969"/>
      <c r="AH59" s="1969"/>
      <c r="AI59" s="1969"/>
      <c r="AJ59" s="1970"/>
      <c r="AK59" s="1970"/>
      <c r="AL59" s="1970"/>
      <c r="AM59" s="1970"/>
      <c r="AN59" s="1970"/>
      <c r="AO59" s="1970"/>
      <c r="AP59" s="1970"/>
      <c r="AQ59" s="1970"/>
      <c r="AR59" s="1970"/>
      <c r="AS59" s="1970"/>
      <c r="AT59" s="1970"/>
      <c r="AU59" s="1970"/>
      <c r="AV59" s="1970"/>
      <c r="AW59" s="1970"/>
      <c r="AX59" s="1970"/>
      <c r="AY59" s="1970"/>
      <c r="AZ59" s="1970"/>
      <c r="BA59" s="1970"/>
      <c r="BB59" s="1970"/>
      <c r="BC59" s="1956"/>
      <c r="BD59" s="1956"/>
      <c r="BE59" s="1956"/>
      <c r="BF59" s="1956"/>
      <c r="BG59" s="1956"/>
      <c r="BH59" s="1956"/>
      <c r="BI59" s="1956"/>
      <c r="BJ59" s="1956"/>
      <c r="BK59" s="1956"/>
      <c r="BL59" s="1956"/>
      <c r="BM59" s="1956"/>
      <c r="BN59" s="1956"/>
      <c r="BO59" s="1956"/>
      <c r="BP59" s="1956"/>
      <c r="BQ59" s="1956"/>
      <c r="BR59" s="1956"/>
      <c r="BS59" s="1956"/>
      <c r="BT59" s="1956"/>
      <c r="BU59" s="1962"/>
      <c r="BV59" s="1962"/>
      <c r="BW59" s="1962"/>
      <c r="BX59" s="1962"/>
      <c r="BY59" s="1962"/>
      <c r="BZ59" s="1962"/>
      <c r="CA59" s="1962"/>
      <c r="CB59" s="1962"/>
      <c r="CC59" s="1956"/>
      <c r="CD59" s="1956"/>
      <c r="CE59" s="1956"/>
      <c r="CF59" s="1956"/>
      <c r="CG59" s="1956"/>
      <c r="CH59" s="1956"/>
      <c r="CI59" s="1956"/>
      <c r="CJ59" s="1956"/>
      <c r="CK59" s="1956"/>
      <c r="CL59" s="1956"/>
      <c r="CM59" s="1956"/>
      <c r="CN59" s="1956"/>
      <c r="CO59" s="1956"/>
      <c r="CP59" s="1956"/>
      <c r="CQ59" s="1956"/>
      <c r="CR59" s="1956"/>
      <c r="CS59" s="1956"/>
      <c r="CT59" s="1956"/>
      <c r="CU59" s="1956"/>
      <c r="CV59" s="1956"/>
      <c r="CW59" s="1963"/>
      <c r="CX59" s="1963"/>
      <c r="CY59" s="1963"/>
      <c r="CZ59" s="1963"/>
      <c r="DA59" s="1963"/>
      <c r="DB59" s="1964"/>
      <c r="DC59" s="1965"/>
      <c r="DD59" s="1965"/>
      <c r="DE59" s="1965"/>
      <c r="DF59" s="1966"/>
      <c r="DG59" s="1956"/>
      <c r="DH59" s="1956"/>
      <c r="DI59" s="1956"/>
      <c r="DJ59" s="1956"/>
      <c r="DK59" s="1956"/>
      <c r="DL59" s="1956"/>
      <c r="DM59" s="1956"/>
      <c r="DN59" s="1956"/>
      <c r="DO59" s="1956"/>
      <c r="DP59" s="1956"/>
      <c r="DQ59" s="1956"/>
      <c r="DR59" s="1956"/>
      <c r="DS59" s="1956"/>
      <c r="DT59" s="1956"/>
      <c r="DU59" s="1956"/>
      <c r="DV59" s="1956"/>
      <c r="DW59" s="1956"/>
      <c r="DX59" s="1956"/>
      <c r="DY59" s="1956"/>
      <c r="DZ59" s="1110">
        <v>44</v>
      </c>
      <c r="EA59" s="1111"/>
    </row>
    <row r="60" spans="1:131" ht="53.1" customHeight="1">
      <c r="A60" s="1967">
        <v>45</v>
      </c>
      <c r="B60" s="1967"/>
      <c r="C60" s="1968"/>
      <c r="D60" s="1968"/>
      <c r="E60" s="1968"/>
      <c r="F60" s="1968"/>
      <c r="G60" s="1968"/>
      <c r="H60" s="1968"/>
      <c r="I60" s="1968"/>
      <c r="J60" s="1968"/>
      <c r="K60" s="1968"/>
      <c r="L60" s="1968"/>
      <c r="M60" s="1968"/>
      <c r="N60" s="1968"/>
      <c r="O60" s="1968"/>
      <c r="P60" s="1968"/>
      <c r="Q60" s="1968"/>
      <c r="R60" s="1969"/>
      <c r="S60" s="1969"/>
      <c r="T60" s="1969"/>
      <c r="U60" s="1969"/>
      <c r="V60" s="1969"/>
      <c r="W60" s="1969"/>
      <c r="X60" s="1969"/>
      <c r="Y60" s="1969"/>
      <c r="Z60" s="1969"/>
      <c r="AA60" s="1969"/>
      <c r="AB60" s="1969"/>
      <c r="AC60" s="1969"/>
      <c r="AD60" s="1969"/>
      <c r="AE60" s="1969"/>
      <c r="AF60" s="1969"/>
      <c r="AG60" s="1969"/>
      <c r="AH60" s="1969"/>
      <c r="AI60" s="1969"/>
      <c r="AJ60" s="1970"/>
      <c r="AK60" s="1970"/>
      <c r="AL60" s="1970"/>
      <c r="AM60" s="1970"/>
      <c r="AN60" s="1970"/>
      <c r="AO60" s="1970"/>
      <c r="AP60" s="1970"/>
      <c r="AQ60" s="1970"/>
      <c r="AR60" s="1970"/>
      <c r="AS60" s="1970"/>
      <c r="AT60" s="1970"/>
      <c r="AU60" s="1970"/>
      <c r="AV60" s="1970"/>
      <c r="AW60" s="1970"/>
      <c r="AX60" s="1970"/>
      <c r="AY60" s="1970"/>
      <c r="AZ60" s="1970"/>
      <c r="BA60" s="1970"/>
      <c r="BB60" s="1970"/>
      <c r="BC60" s="1956"/>
      <c r="BD60" s="1956"/>
      <c r="BE60" s="1956"/>
      <c r="BF60" s="1956"/>
      <c r="BG60" s="1956"/>
      <c r="BH60" s="1956"/>
      <c r="BI60" s="1956"/>
      <c r="BJ60" s="1956"/>
      <c r="BK60" s="1956"/>
      <c r="BL60" s="1956"/>
      <c r="BM60" s="1956"/>
      <c r="BN60" s="1956"/>
      <c r="BO60" s="1956"/>
      <c r="BP60" s="1956"/>
      <c r="BQ60" s="1956"/>
      <c r="BR60" s="1956"/>
      <c r="BS60" s="1956"/>
      <c r="BT60" s="1956"/>
      <c r="BU60" s="1962"/>
      <c r="BV60" s="1962"/>
      <c r="BW60" s="1962"/>
      <c r="BX60" s="1962"/>
      <c r="BY60" s="1962"/>
      <c r="BZ60" s="1962"/>
      <c r="CA60" s="1962"/>
      <c r="CB60" s="1962"/>
      <c r="CC60" s="1956"/>
      <c r="CD60" s="1956"/>
      <c r="CE60" s="1956"/>
      <c r="CF60" s="1956"/>
      <c r="CG60" s="1956"/>
      <c r="CH60" s="1956"/>
      <c r="CI60" s="1956"/>
      <c r="CJ60" s="1956"/>
      <c r="CK60" s="1956"/>
      <c r="CL60" s="1956"/>
      <c r="CM60" s="1956"/>
      <c r="CN60" s="1956"/>
      <c r="CO60" s="1956"/>
      <c r="CP60" s="1956"/>
      <c r="CQ60" s="1956"/>
      <c r="CR60" s="1956"/>
      <c r="CS60" s="1956"/>
      <c r="CT60" s="1956"/>
      <c r="CU60" s="1956"/>
      <c r="CV60" s="1956"/>
      <c r="CW60" s="1963"/>
      <c r="CX60" s="1963"/>
      <c r="CY60" s="1963"/>
      <c r="CZ60" s="1963"/>
      <c r="DA60" s="1963"/>
      <c r="DB60" s="1964"/>
      <c r="DC60" s="1965"/>
      <c r="DD60" s="1965"/>
      <c r="DE60" s="1965"/>
      <c r="DF60" s="1966"/>
      <c r="DG60" s="1956"/>
      <c r="DH60" s="1956"/>
      <c r="DI60" s="1956"/>
      <c r="DJ60" s="1956"/>
      <c r="DK60" s="1956"/>
      <c r="DL60" s="1956"/>
      <c r="DM60" s="1956"/>
      <c r="DN60" s="1956"/>
      <c r="DO60" s="1956"/>
      <c r="DP60" s="1956"/>
      <c r="DQ60" s="1956"/>
      <c r="DR60" s="1956"/>
      <c r="DS60" s="1956"/>
      <c r="DT60" s="1956"/>
      <c r="DU60" s="1956"/>
      <c r="DV60" s="1956"/>
      <c r="DW60" s="1956"/>
      <c r="DX60" s="1956"/>
      <c r="DY60" s="1956"/>
      <c r="DZ60" s="1110">
        <v>45</v>
      </c>
      <c r="EA60" s="1111"/>
    </row>
    <row r="61" spans="1:131" ht="53.1" customHeight="1">
      <c r="A61" s="1967">
        <v>46</v>
      </c>
      <c r="B61" s="1967"/>
      <c r="C61" s="1968"/>
      <c r="D61" s="1968"/>
      <c r="E61" s="1968"/>
      <c r="F61" s="1968"/>
      <c r="G61" s="1968"/>
      <c r="H61" s="1968"/>
      <c r="I61" s="1968"/>
      <c r="J61" s="1968"/>
      <c r="K61" s="1968"/>
      <c r="L61" s="1968"/>
      <c r="M61" s="1968"/>
      <c r="N61" s="1968"/>
      <c r="O61" s="1968"/>
      <c r="P61" s="1968"/>
      <c r="Q61" s="1968"/>
      <c r="R61" s="1969"/>
      <c r="S61" s="1969"/>
      <c r="T61" s="1969"/>
      <c r="U61" s="1969"/>
      <c r="V61" s="1969"/>
      <c r="W61" s="1969"/>
      <c r="X61" s="1969"/>
      <c r="Y61" s="1969"/>
      <c r="Z61" s="1969"/>
      <c r="AA61" s="1969"/>
      <c r="AB61" s="1969"/>
      <c r="AC61" s="1969"/>
      <c r="AD61" s="1969"/>
      <c r="AE61" s="1969"/>
      <c r="AF61" s="1969"/>
      <c r="AG61" s="1969"/>
      <c r="AH61" s="1969"/>
      <c r="AI61" s="1969"/>
      <c r="AJ61" s="1970"/>
      <c r="AK61" s="1970"/>
      <c r="AL61" s="1970"/>
      <c r="AM61" s="1970"/>
      <c r="AN61" s="1970"/>
      <c r="AO61" s="1970"/>
      <c r="AP61" s="1970"/>
      <c r="AQ61" s="1970"/>
      <c r="AR61" s="1970"/>
      <c r="AS61" s="1970"/>
      <c r="AT61" s="1970"/>
      <c r="AU61" s="1970"/>
      <c r="AV61" s="1970"/>
      <c r="AW61" s="1970"/>
      <c r="AX61" s="1970"/>
      <c r="AY61" s="1970"/>
      <c r="AZ61" s="1970"/>
      <c r="BA61" s="1970"/>
      <c r="BB61" s="1970"/>
      <c r="BC61" s="1956"/>
      <c r="BD61" s="1956"/>
      <c r="BE61" s="1956"/>
      <c r="BF61" s="1956"/>
      <c r="BG61" s="1956"/>
      <c r="BH61" s="1956"/>
      <c r="BI61" s="1956"/>
      <c r="BJ61" s="1956"/>
      <c r="BK61" s="1956"/>
      <c r="BL61" s="1956"/>
      <c r="BM61" s="1956"/>
      <c r="BN61" s="1956"/>
      <c r="BO61" s="1956"/>
      <c r="BP61" s="1956"/>
      <c r="BQ61" s="1956"/>
      <c r="BR61" s="1956"/>
      <c r="BS61" s="1956"/>
      <c r="BT61" s="1956"/>
      <c r="BU61" s="1962"/>
      <c r="BV61" s="1962"/>
      <c r="BW61" s="1962"/>
      <c r="BX61" s="1962"/>
      <c r="BY61" s="1962"/>
      <c r="BZ61" s="1962"/>
      <c r="CA61" s="1962"/>
      <c r="CB61" s="1962"/>
      <c r="CC61" s="1956"/>
      <c r="CD61" s="1956"/>
      <c r="CE61" s="1956"/>
      <c r="CF61" s="1956"/>
      <c r="CG61" s="1956"/>
      <c r="CH61" s="1956"/>
      <c r="CI61" s="1956"/>
      <c r="CJ61" s="1956"/>
      <c r="CK61" s="1956"/>
      <c r="CL61" s="1956"/>
      <c r="CM61" s="1956"/>
      <c r="CN61" s="1956"/>
      <c r="CO61" s="1956"/>
      <c r="CP61" s="1956"/>
      <c r="CQ61" s="1956"/>
      <c r="CR61" s="1956"/>
      <c r="CS61" s="1956"/>
      <c r="CT61" s="1956"/>
      <c r="CU61" s="1956"/>
      <c r="CV61" s="1956"/>
      <c r="CW61" s="1963"/>
      <c r="CX61" s="1963"/>
      <c r="CY61" s="1963"/>
      <c r="CZ61" s="1963"/>
      <c r="DA61" s="1963"/>
      <c r="DB61" s="1964"/>
      <c r="DC61" s="1965"/>
      <c r="DD61" s="1965"/>
      <c r="DE61" s="1965"/>
      <c r="DF61" s="1966"/>
      <c r="DG61" s="1956"/>
      <c r="DH61" s="1956"/>
      <c r="DI61" s="1956"/>
      <c r="DJ61" s="1956"/>
      <c r="DK61" s="1956"/>
      <c r="DL61" s="1956"/>
      <c r="DM61" s="1956"/>
      <c r="DN61" s="1956"/>
      <c r="DO61" s="1956"/>
      <c r="DP61" s="1956"/>
      <c r="DQ61" s="1956"/>
      <c r="DR61" s="1956"/>
      <c r="DS61" s="1956"/>
      <c r="DT61" s="1956"/>
      <c r="DU61" s="1956"/>
      <c r="DV61" s="1956"/>
      <c r="DW61" s="1956"/>
      <c r="DX61" s="1956"/>
      <c r="DY61" s="1956"/>
      <c r="DZ61" s="1110">
        <v>46</v>
      </c>
      <c r="EA61" s="1111"/>
    </row>
    <row r="62" spans="1:131" ht="53.1" customHeight="1">
      <c r="A62" s="1967">
        <v>47</v>
      </c>
      <c r="B62" s="1967"/>
      <c r="C62" s="1968"/>
      <c r="D62" s="1968"/>
      <c r="E62" s="1968"/>
      <c r="F62" s="1968"/>
      <c r="G62" s="1968"/>
      <c r="H62" s="1968"/>
      <c r="I62" s="1968"/>
      <c r="J62" s="1968"/>
      <c r="K62" s="1968"/>
      <c r="L62" s="1968"/>
      <c r="M62" s="1968"/>
      <c r="N62" s="1968"/>
      <c r="O62" s="1968"/>
      <c r="P62" s="1968"/>
      <c r="Q62" s="1968"/>
      <c r="R62" s="1969"/>
      <c r="S62" s="1969"/>
      <c r="T62" s="1969"/>
      <c r="U62" s="1969"/>
      <c r="V62" s="1969"/>
      <c r="W62" s="1969"/>
      <c r="X62" s="1969"/>
      <c r="Y62" s="1969"/>
      <c r="Z62" s="1969"/>
      <c r="AA62" s="1969"/>
      <c r="AB62" s="1969"/>
      <c r="AC62" s="1969"/>
      <c r="AD62" s="1969"/>
      <c r="AE62" s="1969"/>
      <c r="AF62" s="1969"/>
      <c r="AG62" s="1969"/>
      <c r="AH62" s="1969"/>
      <c r="AI62" s="1969"/>
      <c r="AJ62" s="1970"/>
      <c r="AK62" s="1970"/>
      <c r="AL62" s="1970"/>
      <c r="AM62" s="1970"/>
      <c r="AN62" s="1970"/>
      <c r="AO62" s="1970"/>
      <c r="AP62" s="1970"/>
      <c r="AQ62" s="1970"/>
      <c r="AR62" s="1970"/>
      <c r="AS62" s="1970"/>
      <c r="AT62" s="1970"/>
      <c r="AU62" s="1970"/>
      <c r="AV62" s="1970"/>
      <c r="AW62" s="1970"/>
      <c r="AX62" s="1970"/>
      <c r="AY62" s="1970"/>
      <c r="AZ62" s="1970"/>
      <c r="BA62" s="1970"/>
      <c r="BB62" s="1970"/>
      <c r="BC62" s="1956"/>
      <c r="BD62" s="1956"/>
      <c r="BE62" s="1956"/>
      <c r="BF62" s="1956"/>
      <c r="BG62" s="1956"/>
      <c r="BH62" s="1956"/>
      <c r="BI62" s="1956"/>
      <c r="BJ62" s="1956"/>
      <c r="BK62" s="1956"/>
      <c r="BL62" s="1956"/>
      <c r="BM62" s="1956"/>
      <c r="BN62" s="1956"/>
      <c r="BO62" s="1956"/>
      <c r="BP62" s="1956"/>
      <c r="BQ62" s="1956"/>
      <c r="BR62" s="1956"/>
      <c r="BS62" s="1956"/>
      <c r="BT62" s="1956"/>
      <c r="BU62" s="1962"/>
      <c r="BV62" s="1962"/>
      <c r="BW62" s="1962"/>
      <c r="BX62" s="1962"/>
      <c r="BY62" s="1962"/>
      <c r="BZ62" s="1962"/>
      <c r="CA62" s="1962"/>
      <c r="CB62" s="1962"/>
      <c r="CC62" s="1956"/>
      <c r="CD62" s="1956"/>
      <c r="CE62" s="1956"/>
      <c r="CF62" s="1956"/>
      <c r="CG62" s="1956"/>
      <c r="CH62" s="1956"/>
      <c r="CI62" s="1956"/>
      <c r="CJ62" s="1956"/>
      <c r="CK62" s="1956"/>
      <c r="CL62" s="1956"/>
      <c r="CM62" s="1956"/>
      <c r="CN62" s="1956"/>
      <c r="CO62" s="1956"/>
      <c r="CP62" s="1956"/>
      <c r="CQ62" s="1956"/>
      <c r="CR62" s="1956"/>
      <c r="CS62" s="1956"/>
      <c r="CT62" s="1956"/>
      <c r="CU62" s="1956"/>
      <c r="CV62" s="1956"/>
      <c r="CW62" s="1963"/>
      <c r="CX62" s="1963"/>
      <c r="CY62" s="1963"/>
      <c r="CZ62" s="1963"/>
      <c r="DA62" s="1963"/>
      <c r="DB62" s="1964"/>
      <c r="DC62" s="1965"/>
      <c r="DD62" s="1965"/>
      <c r="DE62" s="1965"/>
      <c r="DF62" s="1966"/>
      <c r="DG62" s="1956"/>
      <c r="DH62" s="1956"/>
      <c r="DI62" s="1956"/>
      <c r="DJ62" s="1956"/>
      <c r="DK62" s="1956"/>
      <c r="DL62" s="1956"/>
      <c r="DM62" s="1956"/>
      <c r="DN62" s="1956"/>
      <c r="DO62" s="1956"/>
      <c r="DP62" s="1956"/>
      <c r="DQ62" s="1956"/>
      <c r="DR62" s="1956"/>
      <c r="DS62" s="1956"/>
      <c r="DT62" s="1956"/>
      <c r="DU62" s="1956"/>
      <c r="DV62" s="1956"/>
      <c r="DW62" s="1956"/>
      <c r="DX62" s="1956"/>
      <c r="DY62" s="1956"/>
      <c r="DZ62" s="1110">
        <v>47</v>
      </c>
      <c r="EA62" s="1111"/>
    </row>
    <row r="63" spans="1:131" ht="53.1" customHeight="1">
      <c r="A63" s="1967">
        <v>48</v>
      </c>
      <c r="B63" s="1967"/>
      <c r="C63" s="1968"/>
      <c r="D63" s="1968"/>
      <c r="E63" s="1968"/>
      <c r="F63" s="1968"/>
      <c r="G63" s="1968"/>
      <c r="H63" s="1968"/>
      <c r="I63" s="1968"/>
      <c r="J63" s="1968"/>
      <c r="K63" s="1968"/>
      <c r="L63" s="1968"/>
      <c r="M63" s="1968"/>
      <c r="N63" s="1968"/>
      <c r="O63" s="1968"/>
      <c r="P63" s="1968"/>
      <c r="Q63" s="1968"/>
      <c r="R63" s="1969"/>
      <c r="S63" s="1969"/>
      <c r="T63" s="1969"/>
      <c r="U63" s="1969"/>
      <c r="V63" s="1969"/>
      <c r="W63" s="1969"/>
      <c r="X63" s="1969"/>
      <c r="Y63" s="1969"/>
      <c r="Z63" s="1969"/>
      <c r="AA63" s="1969"/>
      <c r="AB63" s="1969"/>
      <c r="AC63" s="1969"/>
      <c r="AD63" s="1969"/>
      <c r="AE63" s="1969"/>
      <c r="AF63" s="1969"/>
      <c r="AG63" s="1969"/>
      <c r="AH63" s="1969"/>
      <c r="AI63" s="1969"/>
      <c r="AJ63" s="1970"/>
      <c r="AK63" s="1970"/>
      <c r="AL63" s="1970"/>
      <c r="AM63" s="1970"/>
      <c r="AN63" s="1970"/>
      <c r="AO63" s="1970"/>
      <c r="AP63" s="1970"/>
      <c r="AQ63" s="1970"/>
      <c r="AR63" s="1970"/>
      <c r="AS63" s="1970"/>
      <c r="AT63" s="1970"/>
      <c r="AU63" s="1970"/>
      <c r="AV63" s="1970"/>
      <c r="AW63" s="1970"/>
      <c r="AX63" s="1970"/>
      <c r="AY63" s="1970"/>
      <c r="AZ63" s="1970"/>
      <c r="BA63" s="1970"/>
      <c r="BB63" s="1970"/>
      <c r="BC63" s="1956"/>
      <c r="BD63" s="1956"/>
      <c r="BE63" s="1956"/>
      <c r="BF63" s="1956"/>
      <c r="BG63" s="1956"/>
      <c r="BH63" s="1956"/>
      <c r="BI63" s="1956"/>
      <c r="BJ63" s="1956"/>
      <c r="BK63" s="1956"/>
      <c r="BL63" s="1956"/>
      <c r="BM63" s="1956"/>
      <c r="BN63" s="1956"/>
      <c r="BO63" s="1956"/>
      <c r="BP63" s="1956"/>
      <c r="BQ63" s="1956"/>
      <c r="BR63" s="1956"/>
      <c r="BS63" s="1956"/>
      <c r="BT63" s="1956"/>
      <c r="BU63" s="1962"/>
      <c r="BV63" s="1962"/>
      <c r="BW63" s="1962"/>
      <c r="BX63" s="1962"/>
      <c r="BY63" s="1962"/>
      <c r="BZ63" s="1962"/>
      <c r="CA63" s="1962"/>
      <c r="CB63" s="1962"/>
      <c r="CC63" s="1956"/>
      <c r="CD63" s="1956"/>
      <c r="CE63" s="1956"/>
      <c r="CF63" s="1956"/>
      <c r="CG63" s="1956"/>
      <c r="CH63" s="1956"/>
      <c r="CI63" s="1956"/>
      <c r="CJ63" s="1956"/>
      <c r="CK63" s="1956"/>
      <c r="CL63" s="1956"/>
      <c r="CM63" s="1956"/>
      <c r="CN63" s="1956"/>
      <c r="CO63" s="1956"/>
      <c r="CP63" s="1956"/>
      <c r="CQ63" s="1956"/>
      <c r="CR63" s="1956"/>
      <c r="CS63" s="1956"/>
      <c r="CT63" s="1956"/>
      <c r="CU63" s="1956"/>
      <c r="CV63" s="1956"/>
      <c r="CW63" s="1963"/>
      <c r="CX63" s="1963"/>
      <c r="CY63" s="1963"/>
      <c r="CZ63" s="1963"/>
      <c r="DA63" s="1963"/>
      <c r="DB63" s="1964"/>
      <c r="DC63" s="1965"/>
      <c r="DD63" s="1965"/>
      <c r="DE63" s="1965"/>
      <c r="DF63" s="1966"/>
      <c r="DG63" s="1956"/>
      <c r="DH63" s="1956"/>
      <c r="DI63" s="1956"/>
      <c r="DJ63" s="1956"/>
      <c r="DK63" s="1956"/>
      <c r="DL63" s="1956"/>
      <c r="DM63" s="1956"/>
      <c r="DN63" s="1956"/>
      <c r="DO63" s="1956"/>
      <c r="DP63" s="1956"/>
      <c r="DQ63" s="1956"/>
      <c r="DR63" s="1956"/>
      <c r="DS63" s="1956"/>
      <c r="DT63" s="1956"/>
      <c r="DU63" s="1956"/>
      <c r="DV63" s="1956"/>
      <c r="DW63" s="1956"/>
      <c r="DX63" s="1956"/>
      <c r="DY63" s="1956"/>
      <c r="DZ63" s="1110">
        <v>48</v>
      </c>
      <c r="EA63" s="1111"/>
    </row>
    <row r="64" spans="1:131" ht="53.1" customHeight="1">
      <c r="A64" s="1967">
        <v>49</v>
      </c>
      <c r="B64" s="1967"/>
      <c r="C64" s="1968"/>
      <c r="D64" s="1968"/>
      <c r="E64" s="1968"/>
      <c r="F64" s="1968"/>
      <c r="G64" s="1968"/>
      <c r="H64" s="1968"/>
      <c r="I64" s="1968"/>
      <c r="J64" s="1968"/>
      <c r="K64" s="1968"/>
      <c r="L64" s="1968"/>
      <c r="M64" s="1968"/>
      <c r="N64" s="1968"/>
      <c r="O64" s="1968"/>
      <c r="P64" s="1968"/>
      <c r="Q64" s="1968"/>
      <c r="R64" s="1969"/>
      <c r="S64" s="1969"/>
      <c r="T64" s="1969"/>
      <c r="U64" s="1969"/>
      <c r="V64" s="1969"/>
      <c r="W64" s="1969"/>
      <c r="X64" s="1969"/>
      <c r="Y64" s="1969"/>
      <c r="Z64" s="1969"/>
      <c r="AA64" s="1969"/>
      <c r="AB64" s="1969"/>
      <c r="AC64" s="1969"/>
      <c r="AD64" s="1969"/>
      <c r="AE64" s="1969"/>
      <c r="AF64" s="1969"/>
      <c r="AG64" s="1969"/>
      <c r="AH64" s="1969"/>
      <c r="AI64" s="1969"/>
      <c r="AJ64" s="1970"/>
      <c r="AK64" s="1970"/>
      <c r="AL64" s="1970"/>
      <c r="AM64" s="1970"/>
      <c r="AN64" s="1970"/>
      <c r="AO64" s="1970"/>
      <c r="AP64" s="1970"/>
      <c r="AQ64" s="1970"/>
      <c r="AR64" s="1970"/>
      <c r="AS64" s="1970"/>
      <c r="AT64" s="1970"/>
      <c r="AU64" s="1970"/>
      <c r="AV64" s="1970"/>
      <c r="AW64" s="1970"/>
      <c r="AX64" s="1970"/>
      <c r="AY64" s="1970"/>
      <c r="AZ64" s="1970"/>
      <c r="BA64" s="1970"/>
      <c r="BB64" s="1970"/>
      <c r="BC64" s="1956"/>
      <c r="BD64" s="1956"/>
      <c r="BE64" s="1956"/>
      <c r="BF64" s="1956"/>
      <c r="BG64" s="1956"/>
      <c r="BH64" s="1956"/>
      <c r="BI64" s="1956"/>
      <c r="BJ64" s="1956"/>
      <c r="BK64" s="1956"/>
      <c r="BL64" s="1956"/>
      <c r="BM64" s="1956"/>
      <c r="BN64" s="1956"/>
      <c r="BO64" s="1956"/>
      <c r="BP64" s="1956"/>
      <c r="BQ64" s="1956"/>
      <c r="BR64" s="1956"/>
      <c r="BS64" s="1956"/>
      <c r="BT64" s="1956"/>
      <c r="BU64" s="1962"/>
      <c r="BV64" s="1962"/>
      <c r="BW64" s="1962"/>
      <c r="BX64" s="1962"/>
      <c r="BY64" s="1962"/>
      <c r="BZ64" s="1962"/>
      <c r="CA64" s="1962"/>
      <c r="CB64" s="1962"/>
      <c r="CC64" s="1956"/>
      <c r="CD64" s="1956"/>
      <c r="CE64" s="1956"/>
      <c r="CF64" s="1956"/>
      <c r="CG64" s="1956"/>
      <c r="CH64" s="1956"/>
      <c r="CI64" s="1956"/>
      <c r="CJ64" s="1956"/>
      <c r="CK64" s="1956"/>
      <c r="CL64" s="1956"/>
      <c r="CM64" s="1956"/>
      <c r="CN64" s="1956"/>
      <c r="CO64" s="1956"/>
      <c r="CP64" s="1956"/>
      <c r="CQ64" s="1956"/>
      <c r="CR64" s="1956"/>
      <c r="CS64" s="1956"/>
      <c r="CT64" s="1956"/>
      <c r="CU64" s="1956"/>
      <c r="CV64" s="1956"/>
      <c r="CW64" s="1963"/>
      <c r="CX64" s="1963"/>
      <c r="CY64" s="1963"/>
      <c r="CZ64" s="1963"/>
      <c r="DA64" s="1963"/>
      <c r="DB64" s="1964"/>
      <c r="DC64" s="1965"/>
      <c r="DD64" s="1965"/>
      <c r="DE64" s="1965"/>
      <c r="DF64" s="1966"/>
      <c r="DG64" s="1956"/>
      <c r="DH64" s="1956"/>
      <c r="DI64" s="1956"/>
      <c r="DJ64" s="1956"/>
      <c r="DK64" s="1956"/>
      <c r="DL64" s="1956"/>
      <c r="DM64" s="1956"/>
      <c r="DN64" s="1956"/>
      <c r="DO64" s="1956"/>
      <c r="DP64" s="1956"/>
      <c r="DQ64" s="1956"/>
      <c r="DR64" s="1956"/>
      <c r="DS64" s="1956"/>
      <c r="DT64" s="1956"/>
      <c r="DU64" s="1956"/>
      <c r="DV64" s="1956"/>
      <c r="DW64" s="1956"/>
      <c r="DX64" s="1956"/>
      <c r="DY64" s="1956"/>
      <c r="DZ64" s="1110">
        <v>49</v>
      </c>
      <c r="EA64" s="1111"/>
    </row>
    <row r="65" spans="1:131" ht="53.1" customHeight="1">
      <c r="A65" s="1967">
        <v>50</v>
      </c>
      <c r="B65" s="1967"/>
      <c r="C65" s="1968"/>
      <c r="D65" s="1968"/>
      <c r="E65" s="1968"/>
      <c r="F65" s="1968"/>
      <c r="G65" s="1968"/>
      <c r="H65" s="1968"/>
      <c r="I65" s="1968"/>
      <c r="J65" s="1968"/>
      <c r="K65" s="1968"/>
      <c r="L65" s="1968"/>
      <c r="M65" s="1968"/>
      <c r="N65" s="1968"/>
      <c r="O65" s="1968"/>
      <c r="P65" s="1968"/>
      <c r="Q65" s="1968"/>
      <c r="R65" s="1969"/>
      <c r="S65" s="1969"/>
      <c r="T65" s="1969"/>
      <c r="U65" s="1969"/>
      <c r="V65" s="1969"/>
      <c r="W65" s="1969"/>
      <c r="X65" s="1969"/>
      <c r="Y65" s="1969"/>
      <c r="Z65" s="1969"/>
      <c r="AA65" s="1969"/>
      <c r="AB65" s="1969"/>
      <c r="AC65" s="1969"/>
      <c r="AD65" s="1969"/>
      <c r="AE65" s="1969"/>
      <c r="AF65" s="1969"/>
      <c r="AG65" s="1969"/>
      <c r="AH65" s="1969"/>
      <c r="AI65" s="1969"/>
      <c r="AJ65" s="1970"/>
      <c r="AK65" s="1970"/>
      <c r="AL65" s="1970"/>
      <c r="AM65" s="1970"/>
      <c r="AN65" s="1970"/>
      <c r="AO65" s="1970"/>
      <c r="AP65" s="1970"/>
      <c r="AQ65" s="1970"/>
      <c r="AR65" s="1970"/>
      <c r="AS65" s="1970"/>
      <c r="AT65" s="1970"/>
      <c r="AU65" s="1970"/>
      <c r="AV65" s="1970"/>
      <c r="AW65" s="1970"/>
      <c r="AX65" s="1970"/>
      <c r="AY65" s="1970"/>
      <c r="AZ65" s="1970"/>
      <c r="BA65" s="1970"/>
      <c r="BB65" s="1970"/>
      <c r="BC65" s="1956"/>
      <c r="BD65" s="1956"/>
      <c r="BE65" s="1956"/>
      <c r="BF65" s="1956"/>
      <c r="BG65" s="1956"/>
      <c r="BH65" s="1956"/>
      <c r="BI65" s="1956"/>
      <c r="BJ65" s="1956"/>
      <c r="BK65" s="1956"/>
      <c r="BL65" s="1956"/>
      <c r="BM65" s="1956"/>
      <c r="BN65" s="1956"/>
      <c r="BO65" s="1956"/>
      <c r="BP65" s="1956"/>
      <c r="BQ65" s="1956"/>
      <c r="BR65" s="1956"/>
      <c r="BS65" s="1956"/>
      <c r="BT65" s="1956"/>
      <c r="BU65" s="1962"/>
      <c r="BV65" s="1962"/>
      <c r="BW65" s="1962"/>
      <c r="BX65" s="1962"/>
      <c r="BY65" s="1962"/>
      <c r="BZ65" s="1962"/>
      <c r="CA65" s="1962"/>
      <c r="CB65" s="1962"/>
      <c r="CC65" s="1956"/>
      <c r="CD65" s="1956"/>
      <c r="CE65" s="1956"/>
      <c r="CF65" s="1956"/>
      <c r="CG65" s="1956"/>
      <c r="CH65" s="1956"/>
      <c r="CI65" s="1956"/>
      <c r="CJ65" s="1956"/>
      <c r="CK65" s="1956"/>
      <c r="CL65" s="1956"/>
      <c r="CM65" s="1956"/>
      <c r="CN65" s="1956"/>
      <c r="CO65" s="1956"/>
      <c r="CP65" s="1956"/>
      <c r="CQ65" s="1956"/>
      <c r="CR65" s="1956"/>
      <c r="CS65" s="1956"/>
      <c r="CT65" s="1956"/>
      <c r="CU65" s="1956"/>
      <c r="CV65" s="1956"/>
      <c r="CW65" s="1963"/>
      <c r="CX65" s="1963"/>
      <c r="CY65" s="1963"/>
      <c r="CZ65" s="1963"/>
      <c r="DA65" s="1963"/>
      <c r="DB65" s="1964"/>
      <c r="DC65" s="1965"/>
      <c r="DD65" s="1965"/>
      <c r="DE65" s="1965"/>
      <c r="DF65" s="1966"/>
      <c r="DG65" s="1956"/>
      <c r="DH65" s="1956"/>
      <c r="DI65" s="1956"/>
      <c r="DJ65" s="1956"/>
      <c r="DK65" s="1956"/>
      <c r="DL65" s="1956"/>
      <c r="DM65" s="1956"/>
      <c r="DN65" s="1956"/>
      <c r="DO65" s="1956"/>
      <c r="DP65" s="1956"/>
      <c r="DQ65" s="1956"/>
      <c r="DR65" s="1956"/>
      <c r="DS65" s="1956"/>
      <c r="DT65" s="1956"/>
      <c r="DU65" s="1956"/>
      <c r="DV65" s="1956"/>
      <c r="DW65" s="1956"/>
      <c r="DX65" s="1956"/>
      <c r="DY65" s="1956"/>
      <c r="DZ65" s="1110">
        <v>50</v>
      </c>
      <c r="EA65" s="1111"/>
    </row>
    <row r="66" spans="1:131" ht="53.1" customHeight="1">
      <c r="A66" s="1967">
        <v>51</v>
      </c>
      <c r="B66" s="1967"/>
      <c r="C66" s="1968"/>
      <c r="D66" s="1968"/>
      <c r="E66" s="1968"/>
      <c r="F66" s="1968"/>
      <c r="G66" s="1968"/>
      <c r="H66" s="1968"/>
      <c r="I66" s="1968"/>
      <c r="J66" s="1968"/>
      <c r="K66" s="1968"/>
      <c r="L66" s="1968"/>
      <c r="M66" s="1968"/>
      <c r="N66" s="1968"/>
      <c r="O66" s="1968"/>
      <c r="P66" s="1968"/>
      <c r="Q66" s="1968"/>
      <c r="R66" s="1969"/>
      <c r="S66" s="1969"/>
      <c r="T66" s="1969"/>
      <c r="U66" s="1969"/>
      <c r="V66" s="1969"/>
      <c r="W66" s="1969"/>
      <c r="X66" s="1969"/>
      <c r="Y66" s="1969"/>
      <c r="Z66" s="1969"/>
      <c r="AA66" s="1969"/>
      <c r="AB66" s="1969"/>
      <c r="AC66" s="1969"/>
      <c r="AD66" s="1969"/>
      <c r="AE66" s="1969"/>
      <c r="AF66" s="1969"/>
      <c r="AG66" s="1969"/>
      <c r="AH66" s="1969"/>
      <c r="AI66" s="1969"/>
      <c r="AJ66" s="1970"/>
      <c r="AK66" s="1970"/>
      <c r="AL66" s="1970"/>
      <c r="AM66" s="1970"/>
      <c r="AN66" s="1970"/>
      <c r="AO66" s="1970"/>
      <c r="AP66" s="1970"/>
      <c r="AQ66" s="1970"/>
      <c r="AR66" s="1970"/>
      <c r="AS66" s="1970"/>
      <c r="AT66" s="1970"/>
      <c r="AU66" s="1970"/>
      <c r="AV66" s="1970"/>
      <c r="AW66" s="1970"/>
      <c r="AX66" s="1970"/>
      <c r="AY66" s="1970"/>
      <c r="AZ66" s="1970"/>
      <c r="BA66" s="1970"/>
      <c r="BB66" s="1970"/>
      <c r="BC66" s="1956"/>
      <c r="BD66" s="1956"/>
      <c r="BE66" s="1956"/>
      <c r="BF66" s="1956"/>
      <c r="BG66" s="1956"/>
      <c r="BH66" s="1956"/>
      <c r="BI66" s="1956"/>
      <c r="BJ66" s="1956"/>
      <c r="BK66" s="1956"/>
      <c r="BL66" s="1956"/>
      <c r="BM66" s="1956"/>
      <c r="BN66" s="1956"/>
      <c r="BO66" s="1956"/>
      <c r="BP66" s="1956"/>
      <c r="BQ66" s="1956"/>
      <c r="BR66" s="1956"/>
      <c r="BS66" s="1956"/>
      <c r="BT66" s="1956"/>
      <c r="BU66" s="1962"/>
      <c r="BV66" s="1962"/>
      <c r="BW66" s="1962"/>
      <c r="BX66" s="1962"/>
      <c r="BY66" s="1962"/>
      <c r="BZ66" s="1962"/>
      <c r="CA66" s="1962"/>
      <c r="CB66" s="1962"/>
      <c r="CC66" s="1956"/>
      <c r="CD66" s="1956"/>
      <c r="CE66" s="1956"/>
      <c r="CF66" s="1956"/>
      <c r="CG66" s="1956"/>
      <c r="CH66" s="1956"/>
      <c r="CI66" s="1956"/>
      <c r="CJ66" s="1956"/>
      <c r="CK66" s="1956"/>
      <c r="CL66" s="1956"/>
      <c r="CM66" s="1956"/>
      <c r="CN66" s="1956"/>
      <c r="CO66" s="1956"/>
      <c r="CP66" s="1956"/>
      <c r="CQ66" s="1956"/>
      <c r="CR66" s="1956"/>
      <c r="CS66" s="1956"/>
      <c r="CT66" s="1956"/>
      <c r="CU66" s="1956"/>
      <c r="CV66" s="1956"/>
      <c r="CW66" s="1963"/>
      <c r="CX66" s="1963"/>
      <c r="CY66" s="1963"/>
      <c r="CZ66" s="1963"/>
      <c r="DA66" s="1963"/>
      <c r="DB66" s="1964"/>
      <c r="DC66" s="1965"/>
      <c r="DD66" s="1965"/>
      <c r="DE66" s="1965"/>
      <c r="DF66" s="1966"/>
      <c r="DG66" s="1956"/>
      <c r="DH66" s="1956"/>
      <c r="DI66" s="1956"/>
      <c r="DJ66" s="1956"/>
      <c r="DK66" s="1956"/>
      <c r="DL66" s="1956"/>
      <c r="DM66" s="1956"/>
      <c r="DN66" s="1956"/>
      <c r="DO66" s="1956"/>
      <c r="DP66" s="1956"/>
      <c r="DQ66" s="1956"/>
      <c r="DR66" s="1956"/>
      <c r="DS66" s="1956"/>
      <c r="DT66" s="1956"/>
      <c r="DU66" s="1956"/>
      <c r="DV66" s="1956"/>
      <c r="DW66" s="1956"/>
      <c r="DX66" s="1956"/>
      <c r="DY66" s="1956"/>
      <c r="DZ66" s="1110">
        <v>51</v>
      </c>
      <c r="EA66" s="1111"/>
    </row>
    <row r="67" spans="1:131" ht="53.1" customHeight="1">
      <c r="A67" s="1967">
        <v>52</v>
      </c>
      <c r="B67" s="1967"/>
      <c r="C67" s="1968"/>
      <c r="D67" s="1968"/>
      <c r="E67" s="1968"/>
      <c r="F67" s="1968"/>
      <c r="G67" s="1968"/>
      <c r="H67" s="1968"/>
      <c r="I67" s="1968"/>
      <c r="J67" s="1968"/>
      <c r="K67" s="1968"/>
      <c r="L67" s="1968"/>
      <c r="M67" s="1968"/>
      <c r="N67" s="1968"/>
      <c r="O67" s="1968"/>
      <c r="P67" s="1968"/>
      <c r="Q67" s="1968"/>
      <c r="R67" s="1969"/>
      <c r="S67" s="1969"/>
      <c r="T67" s="1969"/>
      <c r="U67" s="1969"/>
      <c r="V67" s="1969"/>
      <c r="W67" s="1969"/>
      <c r="X67" s="1969"/>
      <c r="Y67" s="1969"/>
      <c r="Z67" s="1969"/>
      <c r="AA67" s="1969"/>
      <c r="AB67" s="1969"/>
      <c r="AC67" s="1969"/>
      <c r="AD67" s="1969"/>
      <c r="AE67" s="1969"/>
      <c r="AF67" s="1969"/>
      <c r="AG67" s="1969"/>
      <c r="AH67" s="1969"/>
      <c r="AI67" s="1969"/>
      <c r="AJ67" s="1970"/>
      <c r="AK67" s="1970"/>
      <c r="AL67" s="1970"/>
      <c r="AM67" s="1970"/>
      <c r="AN67" s="1970"/>
      <c r="AO67" s="1970"/>
      <c r="AP67" s="1970"/>
      <c r="AQ67" s="1970"/>
      <c r="AR67" s="1970"/>
      <c r="AS67" s="1970"/>
      <c r="AT67" s="1970"/>
      <c r="AU67" s="1970"/>
      <c r="AV67" s="1970"/>
      <c r="AW67" s="1970"/>
      <c r="AX67" s="1970"/>
      <c r="AY67" s="1970"/>
      <c r="AZ67" s="1970"/>
      <c r="BA67" s="1970"/>
      <c r="BB67" s="1970"/>
      <c r="BC67" s="1956"/>
      <c r="BD67" s="1956"/>
      <c r="BE67" s="1956"/>
      <c r="BF67" s="1956"/>
      <c r="BG67" s="1956"/>
      <c r="BH67" s="1956"/>
      <c r="BI67" s="1956"/>
      <c r="BJ67" s="1956"/>
      <c r="BK67" s="1956"/>
      <c r="BL67" s="1956"/>
      <c r="BM67" s="1956"/>
      <c r="BN67" s="1956"/>
      <c r="BO67" s="1956"/>
      <c r="BP67" s="1956"/>
      <c r="BQ67" s="1956"/>
      <c r="BR67" s="1956"/>
      <c r="BS67" s="1956"/>
      <c r="BT67" s="1956"/>
      <c r="BU67" s="1962"/>
      <c r="BV67" s="1962"/>
      <c r="BW67" s="1962"/>
      <c r="BX67" s="1962"/>
      <c r="BY67" s="1962"/>
      <c r="BZ67" s="1962"/>
      <c r="CA67" s="1962"/>
      <c r="CB67" s="1962"/>
      <c r="CC67" s="1956"/>
      <c r="CD67" s="1956"/>
      <c r="CE67" s="1956"/>
      <c r="CF67" s="1956"/>
      <c r="CG67" s="1956"/>
      <c r="CH67" s="1956"/>
      <c r="CI67" s="1956"/>
      <c r="CJ67" s="1956"/>
      <c r="CK67" s="1956"/>
      <c r="CL67" s="1956"/>
      <c r="CM67" s="1956"/>
      <c r="CN67" s="1956"/>
      <c r="CO67" s="1956"/>
      <c r="CP67" s="1956"/>
      <c r="CQ67" s="1956"/>
      <c r="CR67" s="1956"/>
      <c r="CS67" s="1956"/>
      <c r="CT67" s="1956"/>
      <c r="CU67" s="1956"/>
      <c r="CV67" s="1956"/>
      <c r="CW67" s="1963"/>
      <c r="CX67" s="1963"/>
      <c r="CY67" s="1963"/>
      <c r="CZ67" s="1963"/>
      <c r="DA67" s="1963"/>
      <c r="DB67" s="1964"/>
      <c r="DC67" s="1965"/>
      <c r="DD67" s="1965"/>
      <c r="DE67" s="1965"/>
      <c r="DF67" s="1966"/>
      <c r="DG67" s="1956"/>
      <c r="DH67" s="1956"/>
      <c r="DI67" s="1956"/>
      <c r="DJ67" s="1956"/>
      <c r="DK67" s="1956"/>
      <c r="DL67" s="1956"/>
      <c r="DM67" s="1956"/>
      <c r="DN67" s="1956"/>
      <c r="DO67" s="1956"/>
      <c r="DP67" s="1956"/>
      <c r="DQ67" s="1956"/>
      <c r="DR67" s="1956"/>
      <c r="DS67" s="1956"/>
      <c r="DT67" s="1956"/>
      <c r="DU67" s="1956"/>
      <c r="DV67" s="1956"/>
      <c r="DW67" s="1956"/>
      <c r="DX67" s="1956"/>
      <c r="DY67" s="1956"/>
      <c r="DZ67" s="1110">
        <v>52</v>
      </c>
      <c r="EA67" s="1111"/>
    </row>
    <row r="68" spans="1:131" ht="53.1" customHeight="1">
      <c r="A68" s="1967">
        <v>53</v>
      </c>
      <c r="B68" s="1967"/>
      <c r="C68" s="1968"/>
      <c r="D68" s="1968"/>
      <c r="E68" s="1968"/>
      <c r="F68" s="1968"/>
      <c r="G68" s="1968"/>
      <c r="H68" s="1968"/>
      <c r="I68" s="1968"/>
      <c r="J68" s="1968"/>
      <c r="K68" s="1968"/>
      <c r="L68" s="1968"/>
      <c r="M68" s="1968"/>
      <c r="N68" s="1968"/>
      <c r="O68" s="1968"/>
      <c r="P68" s="1968"/>
      <c r="Q68" s="1968"/>
      <c r="R68" s="1969"/>
      <c r="S68" s="1969"/>
      <c r="T68" s="1969"/>
      <c r="U68" s="1969"/>
      <c r="V68" s="1969"/>
      <c r="W68" s="1969"/>
      <c r="X68" s="1969"/>
      <c r="Y68" s="1969"/>
      <c r="Z68" s="1969"/>
      <c r="AA68" s="1969"/>
      <c r="AB68" s="1969"/>
      <c r="AC68" s="1969"/>
      <c r="AD68" s="1969"/>
      <c r="AE68" s="1969"/>
      <c r="AF68" s="1969"/>
      <c r="AG68" s="1969"/>
      <c r="AH68" s="1969"/>
      <c r="AI68" s="1969"/>
      <c r="AJ68" s="1970"/>
      <c r="AK68" s="1970"/>
      <c r="AL68" s="1970"/>
      <c r="AM68" s="1970"/>
      <c r="AN68" s="1970"/>
      <c r="AO68" s="1970"/>
      <c r="AP68" s="1970"/>
      <c r="AQ68" s="1970"/>
      <c r="AR68" s="1970"/>
      <c r="AS68" s="1970"/>
      <c r="AT68" s="1970"/>
      <c r="AU68" s="1970"/>
      <c r="AV68" s="1970"/>
      <c r="AW68" s="1970"/>
      <c r="AX68" s="1970"/>
      <c r="AY68" s="1970"/>
      <c r="AZ68" s="1970"/>
      <c r="BA68" s="1970"/>
      <c r="BB68" s="1970"/>
      <c r="BC68" s="1956"/>
      <c r="BD68" s="1956"/>
      <c r="BE68" s="1956"/>
      <c r="BF68" s="1956"/>
      <c r="BG68" s="1956"/>
      <c r="BH68" s="1956"/>
      <c r="BI68" s="1956"/>
      <c r="BJ68" s="1956"/>
      <c r="BK68" s="1956"/>
      <c r="BL68" s="1956"/>
      <c r="BM68" s="1956"/>
      <c r="BN68" s="1956"/>
      <c r="BO68" s="1956"/>
      <c r="BP68" s="1956"/>
      <c r="BQ68" s="1956"/>
      <c r="BR68" s="1956"/>
      <c r="BS68" s="1956"/>
      <c r="BT68" s="1956"/>
      <c r="BU68" s="1962"/>
      <c r="BV68" s="1962"/>
      <c r="BW68" s="1962"/>
      <c r="BX68" s="1962"/>
      <c r="BY68" s="1962"/>
      <c r="BZ68" s="1962"/>
      <c r="CA68" s="1962"/>
      <c r="CB68" s="1962"/>
      <c r="CC68" s="1956"/>
      <c r="CD68" s="1956"/>
      <c r="CE68" s="1956"/>
      <c r="CF68" s="1956"/>
      <c r="CG68" s="1956"/>
      <c r="CH68" s="1956"/>
      <c r="CI68" s="1956"/>
      <c r="CJ68" s="1956"/>
      <c r="CK68" s="1956"/>
      <c r="CL68" s="1956"/>
      <c r="CM68" s="1956"/>
      <c r="CN68" s="1956"/>
      <c r="CO68" s="1956"/>
      <c r="CP68" s="1956"/>
      <c r="CQ68" s="1956"/>
      <c r="CR68" s="1956"/>
      <c r="CS68" s="1956"/>
      <c r="CT68" s="1956"/>
      <c r="CU68" s="1956"/>
      <c r="CV68" s="1956"/>
      <c r="CW68" s="1963"/>
      <c r="CX68" s="1963"/>
      <c r="CY68" s="1963"/>
      <c r="CZ68" s="1963"/>
      <c r="DA68" s="1963"/>
      <c r="DB68" s="1964"/>
      <c r="DC68" s="1965"/>
      <c r="DD68" s="1965"/>
      <c r="DE68" s="1965"/>
      <c r="DF68" s="1966"/>
      <c r="DG68" s="1956"/>
      <c r="DH68" s="1956"/>
      <c r="DI68" s="1956"/>
      <c r="DJ68" s="1956"/>
      <c r="DK68" s="1956"/>
      <c r="DL68" s="1956"/>
      <c r="DM68" s="1956"/>
      <c r="DN68" s="1956"/>
      <c r="DO68" s="1956"/>
      <c r="DP68" s="1956"/>
      <c r="DQ68" s="1956"/>
      <c r="DR68" s="1956"/>
      <c r="DS68" s="1956"/>
      <c r="DT68" s="1956"/>
      <c r="DU68" s="1956"/>
      <c r="DV68" s="1956"/>
      <c r="DW68" s="1956"/>
      <c r="DX68" s="1956"/>
      <c r="DY68" s="1956"/>
      <c r="DZ68" s="1110">
        <v>53</v>
      </c>
      <c r="EA68" s="1111"/>
    </row>
    <row r="69" spans="1:131" ht="53.1" customHeight="1">
      <c r="A69" s="1967">
        <v>54</v>
      </c>
      <c r="B69" s="1967"/>
      <c r="C69" s="1968"/>
      <c r="D69" s="1968"/>
      <c r="E69" s="1968"/>
      <c r="F69" s="1968"/>
      <c r="G69" s="1968"/>
      <c r="H69" s="1968"/>
      <c r="I69" s="1968"/>
      <c r="J69" s="1968"/>
      <c r="K69" s="1968"/>
      <c r="L69" s="1968"/>
      <c r="M69" s="1968"/>
      <c r="N69" s="1968"/>
      <c r="O69" s="1968"/>
      <c r="P69" s="1968"/>
      <c r="Q69" s="1968"/>
      <c r="R69" s="1969"/>
      <c r="S69" s="1969"/>
      <c r="T69" s="1969"/>
      <c r="U69" s="1969"/>
      <c r="V69" s="1969"/>
      <c r="W69" s="1969"/>
      <c r="X69" s="1969"/>
      <c r="Y69" s="1969"/>
      <c r="Z69" s="1969"/>
      <c r="AA69" s="1969"/>
      <c r="AB69" s="1969"/>
      <c r="AC69" s="1969"/>
      <c r="AD69" s="1969"/>
      <c r="AE69" s="1969"/>
      <c r="AF69" s="1969"/>
      <c r="AG69" s="1969"/>
      <c r="AH69" s="1969"/>
      <c r="AI69" s="1969"/>
      <c r="AJ69" s="1970"/>
      <c r="AK69" s="1970"/>
      <c r="AL69" s="1970"/>
      <c r="AM69" s="1970"/>
      <c r="AN69" s="1970"/>
      <c r="AO69" s="1970"/>
      <c r="AP69" s="1970"/>
      <c r="AQ69" s="1970"/>
      <c r="AR69" s="1970"/>
      <c r="AS69" s="1970"/>
      <c r="AT69" s="1970"/>
      <c r="AU69" s="1970"/>
      <c r="AV69" s="1970"/>
      <c r="AW69" s="1970"/>
      <c r="AX69" s="1970"/>
      <c r="AY69" s="1970"/>
      <c r="AZ69" s="1970"/>
      <c r="BA69" s="1970"/>
      <c r="BB69" s="1970"/>
      <c r="BC69" s="1956"/>
      <c r="BD69" s="1956"/>
      <c r="BE69" s="1956"/>
      <c r="BF69" s="1956"/>
      <c r="BG69" s="1956"/>
      <c r="BH69" s="1956"/>
      <c r="BI69" s="1956"/>
      <c r="BJ69" s="1956"/>
      <c r="BK69" s="1956"/>
      <c r="BL69" s="1956"/>
      <c r="BM69" s="1956"/>
      <c r="BN69" s="1956"/>
      <c r="BO69" s="1956"/>
      <c r="BP69" s="1956"/>
      <c r="BQ69" s="1956"/>
      <c r="BR69" s="1956"/>
      <c r="BS69" s="1956"/>
      <c r="BT69" s="1956"/>
      <c r="BU69" s="1962"/>
      <c r="BV69" s="1962"/>
      <c r="BW69" s="1962"/>
      <c r="BX69" s="1962"/>
      <c r="BY69" s="1962"/>
      <c r="BZ69" s="1962"/>
      <c r="CA69" s="1962"/>
      <c r="CB69" s="1962"/>
      <c r="CC69" s="1956"/>
      <c r="CD69" s="1956"/>
      <c r="CE69" s="1956"/>
      <c r="CF69" s="1956"/>
      <c r="CG69" s="1956"/>
      <c r="CH69" s="1956"/>
      <c r="CI69" s="1956"/>
      <c r="CJ69" s="1956"/>
      <c r="CK69" s="1956"/>
      <c r="CL69" s="1956"/>
      <c r="CM69" s="1956"/>
      <c r="CN69" s="1956"/>
      <c r="CO69" s="1956"/>
      <c r="CP69" s="1956"/>
      <c r="CQ69" s="1956"/>
      <c r="CR69" s="1956"/>
      <c r="CS69" s="1956"/>
      <c r="CT69" s="1956"/>
      <c r="CU69" s="1956"/>
      <c r="CV69" s="1956"/>
      <c r="CW69" s="1963"/>
      <c r="CX69" s="1963"/>
      <c r="CY69" s="1963"/>
      <c r="CZ69" s="1963"/>
      <c r="DA69" s="1963"/>
      <c r="DB69" s="1964"/>
      <c r="DC69" s="1965"/>
      <c r="DD69" s="1965"/>
      <c r="DE69" s="1965"/>
      <c r="DF69" s="1966"/>
      <c r="DG69" s="1956"/>
      <c r="DH69" s="1956"/>
      <c r="DI69" s="1956"/>
      <c r="DJ69" s="1956"/>
      <c r="DK69" s="1956"/>
      <c r="DL69" s="1956"/>
      <c r="DM69" s="1956"/>
      <c r="DN69" s="1956"/>
      <c r="DO69" s="1956"/>
      <c r="DP69" s="1956"/>
      <c r="DQ69" s="1956"/>
      <c r="DR69" s="1956"/>
      <c r="DS69" s="1956"/>
      <c r="DT69" s="1956"/>
      <c r="DU69" s="1956"/>
      <c r="DV69" s="1956"/>
      <c r="DW69" s="1956"/>
      <c r="DX69" s="1956"/>
      <c r="DY69" s="1956"/>
      <c r="DZ69" s="1110">
        <v>54</v>
      </c>
      <c r="EA69" s="1111"/>
    </row>
    <row r="70" spans="1:131" ht="53.1" customHeight="1">
      <c r="A70" s="1967">
        <v>55</v>
      </c>
      <c r="B70" s="1967"/>
      <c r="C70" s="1968"/>
      <c r="D70" s="1968"/>
      <c r="E70" s="1968"/>
      <c r="F70" s="1968"/>
      <c r="G70" s="1968"/>
      <c r="H70" s="1968"/>
      <c r="I70" s="1968"/>
      <c r="J70" s="1968"/>
      <c r="K70" s="1968"/>
      <c r="L70" s="1968"/>
      <c r="M70" s="1968"/>
      <c r="N70" s="1968"/>
      <c r="O70" s="1968"/>
      <c r="P70" s="1968"/>
      <c r="Q70" s="1968"/>
      <c r="R70" s="1969"/>
      <c r="S70" s="1969"/>
      <c r="T70" s="1969"/>
      <c r="U70" s="1969"/>
      <c r="V70" s="1969"/>
      <c r="W70" s="1969"/>
      <c r="X70" s="1969"/>
      <c r="Y70" s="1969"/>
      <c r="Z70" s="1969"/>
      <c r="AA70" s="1969"/>
      <c r="AB70" s="1969"/>
      <c r="AC70" s="1969"/>
      <c r="AD70" s="1969"/>
      <c r="AE70" s="1969"/>
      <c r="AF70" s="1969"/>
      <c r="AG70" s="1969"/>
      <c r="AH70" s="1969"/>
      <c r="AI70" s="1969"/>
      <c r="AJ70" s="1970"/>
      <c r="AK70" s="1970"/>
      <c r="AL70" s="1970"/>
      <c r="AM70" s="1970"/>
      <c r="AN70" s="1970"/>
      <c r="AO70" s="1970"/>
      <c r="AP70" s="1970"/>
      <c r="AQ70" s="1970"/>
      <c r="AR70" s="1970"/>
      <c r="AS70" s="1970"/>
      <c r="AT70" s="1970"/>
      <c r="AU70" s="1970"/>
      <c r="AV70" s="1970"/>
      <c r="AW70" s="1970"/>
      <c r="AX70" s="1970"/>
      <c r="AY70" s="1970"/>
      <c r="AZ70" s="1970"/>
      <c r="BA70" s="1970"/>
      <c r="BB70" s="1970"/>
      <c r="BC70" s="1956"/>
      <c r="BD70" s="1956"/>
      <c r="BE70" s="1956"/>
      <c r="BF70" s="1956"/>
      <c r="BG70" s="1956"/>
      <c r="BH70" s="1956"/>
      <c r="BI70" s="1956"/>
      <c r="BJ70" s="1956"/>
      <c r="BK70" s="1956"/>
      <c r="BL70" s="1956"/>
      <c r="BM70" s="1956"/>
      <c r="BN70" s="1956"/>
      <c r="BO70" s="1956"/>
      <c r="BP70" s="1956"/>
      <c r="BQ70" s="1956"/>
      <c r="BR70" s="1956"/>
      <c r="BS70" s="1956"/>
      <c r="BT70" s="1956"/>
      <c r="BU70" s="1962"/>
      <c r="BV70" s="1962"/>
      <c r="BW70" s="1962"/>
      <c r="BX70" s="1962"/>
      <c r="BY70" s="1962"/>
      <c r="BZ70" s="1962"/>
      <c r="CA70" s="1962"/>
      <c r="CB70" s="1962"/>
      <c r="CC70" s="1956"/>
      <c r="CD70" s="1956"/>
      <c r="CE70" s="1956"/>
      <c r="CF70" s="1956"/>
      <c r="CG70" s="1956"/>
      <c r="CH70" s="1956"/>
      <c r="CI70" s="1956"/>
      <c r="CJ70" s="1956"/>
      <c r="CK70" s="1956"/>
      <c r="CL70" s="1956"/>
      <c r="CM70" s="1956"/>
      <c r="CN70" s="1956"/>
      <c r="CO70" s="1956"/>
      <c r="CP70" s="1956"/>
      <c r="CQ70" s="1956"/>
      <c r="CR70" s="1956"/>
      <c r="CS70" s="1956"/>
      <c r="CT70" s="1956"/>
      <c r="CU70" s="1956"/>
      <c r="CV70" s="1956"/>
      <c r="CW70" s="1963"/>
      <c r="CX70" s="1963"/>
      <c r="CY70" s="1963"/>
      <c r="CZ70" s="1963"/>
      <c r="DA70" s="1963"/>
      <c r="DB70" s="1964"/>
      <c r="DC70" s="1965"/>
      <c r="DD70" s="1965"/>
      <c r="DE70" s="1965"/>
      <c r="DF70" s="1966"/>
      <c r="DG70" s="1956"/>
      <c r="DH70" s="1956"/>
      <c r="DI70" s="1956"/>
      <c r="DJ70" s="1956"/>
      <c r="DK70" s="1956"/>
      <c r="DL70" s="1956"/>
      <c r="DM70" s="1956"/>
      <c r="DN70" s="1956"/>
      <c r="DO70" s="1956"/>
      <c r="DP70" s="1956"/>
      <c r="DQ70" s="1956"/>
      <c r="DR70" s="1956"/>
      <c r="DS70" s="1956"/>
      <c r="DT70" s="1956"/>
      <c r="DU70" s="1956"/>
      <c r="DV70" s="1956"/>
      <c r="DW70" s="1956"/>
      <c r="DX70" s="1956"/>
      <c r="DY70" s="1956"/>
      <c r="DZ70" s="1110">
        <v>55</v>
      </c>
      <c r="EA70" s="1111"/>
    </row>
    <row r="71" spans="1:131" ht="53.1" customHeight="1">
      <c r="A71" s="1967">
        <v>56</v>
      </c>
      <c r="B71" s="1967"/>
      <c r="C71" s="1968"/>
      <c r="D71" s="1968"/>
      <c r="E71" s="1968"/>
      <c r="F71" s="1968"/>
      <c r="G71" s="1968"/>
      <c r="H71" s="1968"/>
      <c r="I71" s="1968"/>
      <c r="J71" s="1968"/>
      <c r="K71" s="1968"/>
      <c r="L71" s="1968"/>
      <c r="M71" s="1968"/>
      <c r="N71" s="1968"/>
      <c r="O71" s="1968"/>
      <c r="P71" s="1968"/>
      <c r="Q71" s="1968"/>
      <c r="R71" s="1969"/>
      <c r="S71" s="1969"/>
      <c r="T71" s="1969"/>
      <c r="U71" s="1969"/>
      <c r="V71" s="1969"/>
      <c r="W71" s="1969"/>
      <c r="X71" s="1969"/>
      <c r="Y71" s="1969"/>
      <c r="Z71" s="1969"/>
      <c r="AA71" s="1969"/>
      <c r="AB71" s="1969"/>
      <c r="AC71" s="1969"/>
      <c r="AD71" s="1969"/>
      <c r="AE71" s="1969"/>
      <c r="AF71" s="1969"/>
      <c r="AG71" s="1969"/>
      <c r="AH71" s="1969"/>
      <c r="AI71" s="1969"/>
      <c r="AJ71" s="1970"/>
      <c r="AK71" s="1970"/>
      <c r="AL71" s="1970"/>
      <c r="AM71" s="1970"/>
      <c r="AN71" s="1970"/>
      <c r="AO71" s="1970"/>
      <c r="AP71" s="1970"/>
      <c r="AQ71" s="1970"/>
      <c r="AR71" s="1970"/>
      <c r="AS71" s="1970"/>
      <c r="AT71" s="1970"/>
      <c r="AU71" s="1970"/>
      <c r="AV71" s="1970"/>
      <c r="AW71" s="1970"/>
      <c r="AX71" s="1970"/>
      <c r="AY71" s="1970"/>
      <c r="AZ71" s="1970"/>
      <c r="BA71" s="1970"/>
      <c r="BB71" s="1970"/>
      <c r="BC71" s="1956"/>
      <c r="BD71" s="1956"/>
      <c r="BE71" s="1956"/>
      <c r="BF71" s="1956"/>
      <c r="BG71" s="1956"/>
      <c r="BH71" s="1956"/>
      <c r="BI71" s="1956"/>
      <c r="BJ71" s="1956"/>
      <c r="BK71" s="1956"/>
      <c r="BL71" s="1956"/>
      <c r="BM71" s="1956"/>
      <c r="BN71" s="1956"/>
      <c r="BO71" s="1956"/>
      <c r="BP71" s="1956"/>
      <c r="BQ71" s="1956"/>
      <c r="BR71" s="1956"/>
      <c r="BS71" s="1956"/>
      <c r="BT71" s="1956"/>
      <c r="BU71" s="1962"/>
      <c r="BV71" s="1962"/>
      <c r="BW71" s="1962"/>
      <c r="BX71" s="1962"/>
      <c r="BY71" s="1962"/>
      <c r="BZ71" s="1962"/>
      <c r="CA71" s="1962"/>
      <c r="CB71" s="1962"/>
      <c r="CC71" s="1956"/>
      <c r="CD71" s="1956"/>
      <c r="CE71" s="1956"/>
      <c r="CF71" s="1956"/>
      <c r="CG71" s="1956"/>
      <c r="CH71" s="1956"/>
      <c r="CI71" s="1956"/>
      <c r="CJ71" s="1956"/>
      <c r="CK71" s="1956"/>
      <c r="CL71" s="1956"/>
      <c r="CM71" s="1956"/>
      <c r="CN71" s="1956"/>
      <c r="CO71" s="1956"/>
      <c r="CP71" s="1956"/>
      <c r="CQ71" s="1956"/>
      <c r="CR71" s="1956"/>
      <c r="CS71" s="1956"/>
      <c r="CT71" s="1956"/>
      <c r="CU71" s="1956"/>
      <c r="CV71" s="1956"/>
      <c r="CW71" s="1963"/>
      <c r="CX71" s="1963"/>
      <c r="CY71" s="1963"/>
      <c r="CZ71" s="1963"/>
      <c r="DA71" s="1963"/>
      <c r="DB71" s="1964"/>
      <c r="DC71" s="1965"/>
      <c r="DD71" s="1965"/>
      <c r="DE71" s="1965"/>
      <c r="DF71" s="1966"/>
      <c r="DG71" s="1956"/>
      <c r="DH71" s="1956"/>
      <c r="DI71" s="1956"/>
      <c r="DJ71" s="1956"/>
      <c r="DK71" s="1956"/>
      <c r="DL71" s="1956"/>
      <c r="DM71" s="1956"/>
      <c r="DN71" s="1956"/>
      <c r="DO71" s="1956"/>
      <c r="DP71" s="1956"/>
      <c r="DQ71" s="1956"/>
      <c r="DR71" s="1956"/>
      <c r="DS71" s="1956"/>
      <c r="DT71" s="1956"/>
      <c r="DU71" s="1956"/>
      <c r="DV71" s="1956"/>
      <c r="DW71" s="1956"/>
      <c r="DX71" s="1956"/>
      <c r="DY71" s="1956"/>
      <c r="DZ71" s="1110">
        <v>56</v>
      </c>
      <c r="EA71" s="1111"/>
    </row>
    <row r="72" spans="1:131" ht="53.1" customHeight="1">
      <c r="A72" s="1967">
        <v>57</v>
      </c>
      <c r="B72" s="1967"/>
      <c r="C72" s="1968"/>
      <c r="D72" s="1968"/>
      <c r="E72" s="1968"/>
      <c r="F72" s="1968"/>
      <c r="G72" s="1968"/>
      <c r="H72" s="1968"/>
      <c r="I72" s="1968"/>
      <c r="J72" s="1968"/>
      <c r="K72" s="1968"/>
      <c r="L72" s="1968"/>
      <c r="M72" s="1968"/>
      <c r="N72" s="1968"/>
      <c r="O72" s="1968"/>
      <c r="P72" s="1968"/>
      <c r="Q72" s="1968"/>
      <c r="R72" s="1969"/>
      <c r="S72" s="1969"/>
      <c r="T72" s="1969"/>
      <c r="U72" s="1969"/>
      <c r="V72" s="1969"/>
      <c r="W72" s="1969"/>
      <c r="X72" s="1969"/>
      <c r="Y72" s="1969"/>
      <c r="Z72" s="1969"/>
      <c r="AA72" s="1969"/>
      <c r="AB72" s="1969"/>
      <c r="AC72" s="1969"/>
      <c r="AD72" s="1969"/>
      <c r="AE72" s="1969"/>
      <c r="AF72" s="1969"/>
      <c r="AG72" s="1969"/>
      <c r="AH72" s="1969"/>
      <c r="AI72" s="1969"/>
      <c r="AJ72" s="1970"/>
      <c r="AK72" s="1970"/>
      <c r="AL72" s="1970"/>
      <c r="AM72" s="1970"/>
      <c r="AN72" s="1970"/>
      <c r="AO72" s="1970"/>
      <c r="AP72" s="1970"/>
      <c r="AQ72" s="1970"/>
      <c r="AR72" s="1970"/>
      <c r="AS72" s="1970"/>
      <c r="AT72" s="1970"/>
      <c r="AU72" s="1970"/>
      <c r="AV72" s="1970"/>
      <c r="AW72" s="1970"/>
      <c r="AX72" s="1970"/>
      <c r="AY72" s="1970"/>
      <c r="AZ72" s="1970"/>
      <c r="BA72" s="1970"/>
      <c r="BB72" s="1970"/>
      <c r="BC72" s="1956"/>
      <c r="BD72" s="1956"/>
      <c r="BE72" s="1956"/>
      <c r="BF72" s="1956"/>
      <c r="BG72" s="1956"/>
      <c r="BH72" s="1956"/>
      <c r="BI72" s="1956"/>
      <c r="BJ72" s="1956"/>
      <c r="BK72" s="1956"/>
      <c r="BL72" s="1956"/>
      <c r="BM72" s="1956"/>
      <c r="BN72" s="1956"/>
      <c r="BO72" s="1956"/>
      <c r="BP72" s="1956"/>
      <c r="BQ72" s="1956"/>
      <c r="BR72" s="1956"/>
      <c r="BS72" s="1956"/>
      <c r="BT72" s="1956"/>
      <c r="BU72" s="1962"/>
      <c r="BV72" s="1962"/>
      <c r="BW72" s="1962"/>
      <c r="BX72" s="1962"/>
      <c r="BY72" s="1962"/>
      <c r="BZ72" s="1962"/>
      <c r="CA72" s="1962"/>
      <c r="CB72" s="1962"/>
      <c r="CC72" s="1956"/>
      <c r="CD72" s="1956"/>
      <c r="CE72" s="1956"/>
      <c r="CF72" s="1956"/>
      <c r="CG72" s="1956"/>
      <c r="CH72" s="1956"/>
      <c r="CI72" s="1956"/>
      <c r="CJ72" s="1956"/>
      <c r="CK72" s="1956"/>
      <c r="CL72" s="1956"/>
      <c r="CM72" s="1956"/>
      <c r="CN72" s="1956"/>
      <c r="CO72" s="1956"/>
      <c r="CP72" s="1956"/>
      <c r="CQ72" s="1956"/>
      <c r="CR72" s="1956"/>
      <c r="CS72" s="1956"/>
      <c r="CT72" s="1956"/>
      <c r="CU72" s="1956"/>
      <c r="CV72" s="1956"/>
      <c r="CW72" s="1963"/>
      <c r="CX72" s="1963"/>
      <c r="CY72" s="1963"/>
      <c r="CZ72" s="1963"/>
      <c r="DA72" s="1963"/>
      <c r="DB72" s="1964"/>
      <c r="DC72" s="1965"/>
      <c r="DD72" s="1965"/>
      <c r="DE72" s="1965"/>
      <c r="DF72" s="1966"/>
      <c r="DG72" s="1956"/>
      <c r="DH72" s="1956"/>
      <c r="DI72" s="1956"/>
      <c r="DJ72" s="1956"/>
      <c r="DK72" s="1956"/>
      <c r="DL72" s="1956"/>
      <c r="DM72" s="1956"/>
      <c r="DN72" s="1956"/>
      <c r="DO72" s="1956"/>
      <c r="DP72" s="1956"/>
      <c r="DQ72" s="1956"/>
      <c r="DR72" s="1956"/>
      <c r="DS72" s="1956"/>
      <c r="DT72" s="1956"/>
      <c r="DU72" s="1956"/>
      <c r="DV72" s="1956"/>
      <c r="DW72" s="1956"/>
      <c r="DX72" s="1956"/>
      <c r="DY72" s="1956"/>
      <c r="DZ72" s="1110">
        <v>57</v>
      </c>
      <c r="EA72" s="1111"/>
    </row>
    <row r="73" spans="1:131" ht="53.1" customHeight="1">
      <c r="A73" s="1967">
        <v>58</v>
      </c>
      <c r="B73" s="1967"/>
      <c r="C73" s="1968"/>
      <c r="D73" s="1968"/>
      <c r="E73" s="1968"/>
      <c r="F73" s="1968"/>
      <c r="G73" s="1968"/>
      <c r="H73" s="1968"/>
      <c r="I73" s="1968"/>
      <c r="J73" s="1968"/>
      <c r="K73" s="1968"/>
      <c r="L73" s="1968"/>
      <c r="M73" s="1968"/>
      <c r="N73" s="1968"/>
      <c r="O73" s="1968"/>
      <c r="P73" s="1968"/>
      <c r="Q73" s="1968"/>
      <c r="R73" s="1969"/>
      <c r="S73" s="1969"/>
      <c r="T73" s="1969"/>
      <c r="U73" s="1969"/>
      <c r="V73" s="1969"/>
      <c r="W73" s="1969"/>
      <c r="X73" s="1969"/>
      <c r="Y73" s="1969"/>
      <c r="Z73" s="1969"/>
      <c r="AA73" s="1969"/>
      <c r="AB73" s="1969"/>
      <c r="AC73" s="1969"/>
      <c r="AD73" s="1969"/>
      <c r="AE73" s="1969"/>
      <c r="AF73" s="1969"/>
      <c r="AG73" s="1969"/>
      <c r="AH73" s="1969"/>
      <c r="AI73" s="1969"/>
      <c r="AJ73" s="1970"/>
      <c r="AK73" s="1970"/>
      <c r="AL73" s="1970"/>
      <c r="AM73" s="1970"/>
      <c r="AN73" s="1970"/>
      <c r="AO73" s="1970"/>
      <c r="AP73" s="1970"/>
      <c r="AQ73" s="1970"/>
      <c r="AR73" s="1970"/>
      <c r="AS73" s="1970"/>
      <c r="AT73" s="1970"/>
      <c r="AU73" s="1970"/>
      <c r="AV73" s="1970"/>
      <c r="AW73" s="1970"/>
      <c r="AX73" s="1970"/>
      <c r="AY73" s="1970"/>
      <c r="AZ73" s="1970"/>
      <c r="BA73" s="1970"/>
      <c r="BB73" s="1970"/>
      <c r="BC73" s="1956"/>
      <c r="BD73" s="1956"/>
      <c r="BE73" s="1956"/>
      <c r="BF73" s="1956"/>
      <c r="BG73" s="1956"/>
      <c r="BH73" s="1956"/>
      <c r="BI73" s="1956"/>
      <c r="BJ73" s="1956"/>
      <c r="BK73" s="1956"/>
      <c r="BL73" s="1956"/>
      <c r="BM73" s="1956"/>
      <c r="BN73" s="1956"/>
      <c r="BO73" s="1956"/>
      <c r="BP73" s="1956"/>
      <c r="BQ73" s="1956"/>
      <c r="BR73" s="1956"/>
      <c r="BS73" s="1956"/>
      <c r="BT73" s="1956"/>
      <c r="BU73" s="1962"/>
      <c r="BV73" s="1962"/>
      <c r="BW73" s="1962"/>
      <c r="BX73" s="1962"/>
      <c r="BY73" s="1962"/>
      <c r="BZ73" s="1962"/>
      <c r="CA73" s="1962"/>
      <c r="CB73" s="1962"/>
      <c r="CC73" s="1956"/>
      <c r="CD73" s="1956"/>
      <c r="CE73" s="1956"/>
      <c r="CF73" s="1956"/>
      <c r="CG73" s="1956"/>
      <c r="CH73" s="1956"/>
      <c r="CI73" s="1956"/>
      <c r="CJ73" s="1956"/>
      <c r="CK73" s="1956"/>
      <c r="CL73" s="1956"/>
      <c r="CM73" s="1956"/>
      <c r="CN73" s="1956"/>
      <c r="CO73" s="1956"/>
      <c r="CP73" s="1956"/>
      <c r="CQ73" s="1956"/>
      <c r="CR73" s="1956"/>
      <c r="CS73" s="1956"/>
      <c r="CT73" s="1956"/>
      <c r="CU73" s="1956"/>
      <c r="CV73" s="1956"/>
      <c r="CW73" s="1963"/>
      <c r="CX73" s="1963"/>
      <c r="CY73" s="1963"/>
      <c r="CZ73" s="1963"/>
      <c r="DA73" s="1963"/>
      <c r="DB73" s="1964"/>
      <c r="DC73" s="1965"/>
      <c r="DD73" s="1965"/>
      <c r="DE73" s="1965"/>
      <c r="DF73" s="1966"/>
      <c r="DG73" s="1956"/>
      <c r="DH73" s="1956"/>
      <c r="DI73" s="1956"/>
      <c r="DJ73" s="1956"/>
      <c r="DK73" s="1956"/>
      <c r="DL73" s="1956"/>
      <c r="DM73" s="1956"/>
      <c r="DN73" s="1956"/>
      <c r="DO73" s="1956"/>
      <c r="DP73" s="1956"/>
      <c r="DQ73" s="1956"/>
      <c r="DR73" s="1956"/>
      <c r="DS73" s="1956"/>
      <c r="DT73" s="1956"/>
      <c r="DU73" s="1956"/>
      <c r="DV73" s="1956"/>
      <c r="DW73" s="1956"/>
      <c r="DX73" s="1956"/>
      <c r="DY73" s="1956"/>
      <c r="DZ73" s="1110">
        <v>58</v>
      </c>
      <c r="EA73" s="1111"/>
    </row>
    <row r="74" spans="1:131" ht="53.1" customHeight="1">
      <c r="A74" s="1967">
        <v>59</v>
      </c>
      <c r="B74" s="1967"/>
      <c r="C74" s="1968"/>
      <c r="D74" s="1968"/>
      <c r="E74" s="1968"/>
      <c r="F74" s="1968"/>
      <c r="G74" s="1968"/>
      <c r="H74" s="1968"/>
      <c r="I74" s="1968"/>
      <c r="J74" s="1968"/>
      <c r="K74" s="1968"/>
      <c r="L74" s="1968"/>
      <c r="M74" s="1968"/>
      <c r="N74" s="1968"/>
      <c r="O74" s="1968"/>
      <c r="P74" s="1968"/>
      <c r="Q74" s="1968"/>
      <c r="R74" s="1969"/>
      <c r="S74" s="1969"/>
      <c r="T74" s="1969"/>
      <c r="U74" s="1969"/>
      <c r="V74" s="1969"/>
      <c r="W74" s="1969"/>
      <c r="X74" s="1969"/>
      <c r="Y74" s="1969"/>
      <c r="Z74" s="1969"/>
      <c r="AA74" s="1969"/>
      <c r="AB74" s="1969"/>
      <c r="AC74" s="1969"/>
      <c r="AD74" s="1969"/>
      <c r="AE74" s="1969"/>
      <c r="AF74" s="1969"/>
      <c r="AG74" s="1969"/>
      <c r="AH74" s="1969"/>
      <c r="AI74" s="1969"/>
      <c r="AJ74" s="1970"/>
      <c r="AK74" s="1970"/>
      <c r="AL74" s="1970"/>
      <c r="AM74" s="1970"/>
      <c r="AN74" s="1970"/>
      <c r="AO74" s="1970"/>
      <c r="AP74" s="1970"/>
      <c r="AQ74" s="1970"/>
      <c r="AR74" s="1970"/>
      <c r="AS74" s="1970"/>
      <c r="AT74" s="1970"/>
      <c r="AU74" s="1970"/>
      <c r="AV74" s="1970"/>
      <c r="AW74" s="1970"/>
      <c r="AX74" s="1970"/>
      <c r="AY74" s="1970"/>
      <c r="AZ74" s="1970"/>
      <c r="BA74" s="1970"/>
      <c r="BB74" s="1970"/>
      <c r="BC74" s="1956"/>
      <c r="BD74" s="1956"/>
      <c r="BE74" s="1956"/>
      <c r="BF74" s="1956"/>
      <c r="BG74" s="1956"/>
      <c r="BH74" s="1956"/>
      <c r="BI74" s="1956"/>
      <c r="BJ74" s="1956"/>
      <c r="BK74" s="1956"/>
      <c r="BL74" s="1956"/>
      <c r="BM74" s="1956"/>
      <c r="BN74" s="1956"/>
      <c r="BO74" s="1956"/>
      <c r="BP74" s="1956"/>
      <c r="BQ74" s="1956"/>
      <c r="BR74" s="1956"/>
      <c r="BS74" s="1956"/>
      <c r="BT74" s="1956"/>
      <c r="BU74" s="1962"/>
      <c r="BV74" s="1962"/>
      <c r="BW74" s="1962"/>
      <c r="BX74" s="1962"/>
      <c r="BY74" s="1962"/>
      <c r="BZ74" s="1962"/>
      <c r="CA74" s="1962"/>
      <c r="CB74" s="1962"/>
      <c r="CC74" s="1956"/>
      <c r="CD74" s="1956"/>
      <c r="CE74" s="1956"/>
      <c r="CF74" s="1956"/>
      <c r="CG74" s="1956"/>
      <c r="CH74" s="1956"/>
      <c r="CI74" s="1956"/>
      <c r="CJ74" s="1956"/>
      <c r="CK74" s="1956"/>
      <c r="CL74" s="1956"/>
      <c r="CM74" s="1956"/>
      <c r="CN74" s="1956"/>
      <c r="CO74" s="1956"/>
      <c r="CP74" s="1956"/>
      <c r="CQ74" s="1956"/>
      <c r="CR74" s="1956"/>
      <c r="CS74" s="1956"/>
      <c r="CT74" s="1956"/>
      <c r="CU74" s="1956"/>
      <c r="CV74" s="1956"/>
      <c r="CW74" s="1963"/>
      <c r="CX74" s="1963"/>
      <c r="CY74" s="1963"/>
      <c r="CZ74" s="1963"/>
      <c r="DA74" s="1963"/>
      <c r="DB74" s="1964"/>
      <c r="DC74" s="1965"/>
      <c r="DD74" s="1965"/>
      <c r="DE74" s="1965"/>
      <c r="DF74" s="1966"/>
      <c r="DG74" s="1956"/>
      <c r="DH74" s="1956"/>
      <c r="DI74" s="1956"/>
      <c r="DJ74" s="1956"/>
      <c r="DK74" s="1956"/>
      <c r="DL74" s="1956"/>
      <c r="DM74" s="1956"/>
      <c r="DN74" s="1956"/>
      <c r="DO74" s="1956"/>
      <c r="DP74" s="1956"/>
      <c r="DQ74" s="1956"/>
      <c r="DR74" s="1956"/>
      <c r="DS74" s="1956"/>
      <c r="DT74" s="1956"/>
      <c r="DU74" s="1956"/>
      <c r="DV74" s="1956"/>
      <c r="DW74" s="1956"/>
      <c r="DX74" s="1956"/>
      <c r="DY74" s="1956"/>
      <c r="DZ74" s="1110">
        <v>59</v>
      </c>
      <c r="EA74" s="1111"/>
    </row>
    <row r="75" spans="1:131" ht="53.1" customHeight="1">
      <c r="A75" s="1967">
        <v>60</v>
      </c>
      <c r="B75" s="1967"/>
      <c r="C75" s="1968"/>
      <c r="D75" s="1968"/>
      <c r="E75" s="1968"/>
      <c r="F75" s="1968"/>
      <c r="G75" s="1968"/>
      <c r="H75" s="1968"/>
      <c r="I75" s="1968"/>
      <c r="J75" s="1968"/>
      <c r="K75" s="1968"/>
      <c r="L75" s="1968"/>
      <c r="M75" s="1968"/>
      <c r="N75" s="1968"/>
      <c r="O75" s="1968"/>
      <c r="P75" s="1968"/>
      <c r="Q75" s="1968"/>
      <c r="R75" s="1969"/>
      <c r="S75" s="1969"/>
      <c r="T75" s="1969"/>
      <c r="U75" s="1969"/>
      <c r="V75" s="1969"/>
      <c r="W75" s="1969"/>
      <c r="X75" s="1969"/>
      <c r="Y75" s="1969"/>
      <c r="Z75" s="1969"/>
      <c r="AA75" s="1969"/>
      <c r="AB75" s="1969"/>
      <c r="AC75" s="1969"/>
      <c r="AD75" s="1969"/>
      <c r="AE75" s="1969"/>
      <c r="AF75" s="1969"/>
      <c r="AG75" s="1969"/>
      <c r="AH75" s="1969"/>
      <c r="AI75" s="1969"/>
      <c r="AJ75" s="1970"/>
      <c r="AK75" s="1970"/>
      <c r="AL75" s="1970"/>
      <c r="AM75" s="1970"/>
      <c r="AN75" s="1970"/>
      <c r="AO75" s="1970"/>
      <c r="AP75" s="1970"/>
      <c r="AQ75" s="1970"/>
      <c r="AR75" s="1970"/>
      <c r="AS75" s="1970"/>
      <c r="AT75" s="1970"/>
      <c r="AU75" s="1970"/>
      <c r="AV75" s="1970"/>
      <c r="AW75" s="1970"/>
      <c r="AX75" s="1970"/>
      <c r="AY75" s="1970"/>
      <c r="AZ75" s="1970"/>
      <c r="BA75" s="1970"/>
      <c r="BB75" s="1970"/>
      <c r="BC75" s="1956"/>
      <c r="BD75" s="1956"/>
      <c r="BE75" s="1956"/>
      <c r="BF75" s="1956"/>
      <c r="BG75" s="1956"/>
      <c r="BH75" s="1956"/>
      <c r="BI75" s="1956"/>
      <c r="BJ75" s="1956"/>
      <c r="BK75" s="1956"/>
      <c r="BL75" s="1956"/>
      <c r="BM75" s="1956"/>
      <c r="BN75" s="1956"/>
      <c r="BO75" s="1956"/>
      <c r="BP75" s="1956"/>
      <c r="BQ75" s="1956"/>
      <c r="BR75" s="1956"/>
      <c r="BS75" s="1956"/>
      <c r="BT75" s="1956"/>
      <c r="BU75" s="1962"/>
      <c r="BV75" s="1962"/>
      <c r="BW75" s="1962"/>
      <c r="BX75" s="1962"/>
      <c r="BY75" s="1962"/>
      <c r="BZ75" s="1962"/>
      <c r="CA75" s="1962"/>
      <c r="CB75" s="1962"/>
      <c r="CC75" s="1956"/>
      <c r="CD75" s="1956"/>
      <c r="CE75" s="1956"/>
      <c r="CF75" s="1956"/>
      <c r="CG75" s="1956"/>
      <c r="CH75" s="1956"/>
      <c r="CI75" s="1956"/>
      <c r="CJ75" s="1956"/>
      <c r="CK75" s="1956"/>
      <c r="CL75" s="1956"/>
      <c r="CM75" s="1956"/>
      <c r="CN75" s="1956"/>
      <c r="CO75" s="1956"/>
      <c r="CP75" s="1956"/>
      <c r="CQ75" s="1956"/>
      <c r="CR75" s="1956"/>
      <c r="CS75" s="1956"/>
      <c r="CT75" s="1956"/>
      <c r="CU75" s="1956"/>
      <c r="CV75" s="1956"/>
      <c r="CW75" s="1963"/>
      <c r="CX75" s="1963"/>
      <c r="CY75" s="1963"/>
      <c r="CZ75" s="1963"/>
      <c r="DA75" s="1963"/>
      <c r="DB75" s="1964"/>
      <c r="DC75" s="1965"/>
      <c r="DD75" s="1965"/>
      <c r="DE75" s="1965"/>
      <c r="DF75" s="1966"/>
      <c r="DG75" s="1956"/>
      <c r="DH75" s="1956"/>
      <c r="DI75" s="1956"/>
      <c r="DJ75" s="1956"/>
      <c r="DK75" s="1956"/>
      <c r="DL75" s="1956"/>
      <c r="DM75" s="1956"/>
      <c r="DN75" s="1956"/>
      <c r="DO75" s="1956"/>
      <c r="DP75" s="1956"/>
      <c r="DQ75" s="1956"/>
      <c r="DR75" s="1956"/>
      <c r="DS75" s="1956"/>
      <c r="DT75" s="1956"/>
      <c r="DU75" s="1956"/>
      <c r="DV75" s="1956"/>
      <c r="DW75" s="1956"/>
      <c r="DX75" s="1956"/>
      <c r="DY75" s="1956"/>
      <c r="DZ75" s="1110">
        <v>60</v>
      </c>
      <c r="EA75" s="1111"/>
    </row>
    <row r="76" spans="1:131" ht="53.1" customHeight="1">
      <c r="A76" s="1967">
        <v>61</v>
      </c>
      <c r="B76" s="1967"/>
      <c r="C76" s="1968"/>
      <c r="D76" s="1968"/>
      <c r="E76" s="1968"/>
      <c r="F76" s="1968"/>
      <c r="G76" s="1968"/>
      <c r="H76" s="1968"/>
      <c r="I76" s="1968"/>
      <c r="J76" s="1968"/>
      <c r="K76" s="1968"/>
      <c r="L76" s="1968"/>
      <c r="M76" s="1968"/>
      <c r="N76" s="1968"/>
      <c r="O76" s="1968"/>
      <c r="P76" s="1968"/>
      <c r="Q76" s="1968"/>
      <c r="R76" s="1969"/>
      <c r="S76" s="1969"/>
      <c r="T76" s="1969"/>
      <c r="U76" s="1969"/>
      <c r="V76" s="1969"/>
      <c r="W76" s="1969"/>
      <c r="X76" s="1969"/>
      <c r="Y76" s="1969"/>
      <c r="Z76" s="1969"/>
      <c r="AA76" s="1969"/>
      <c r="AB76" s="1969"/>
      <c r="AC76" s="1969"/>
      <c r="AD76" s="1969"/>
      <c r="AE76" s="1969"/>
      <c r="AF76" s="1969"/>
      <c r="AG76" s="1969"/>
      <c r="AH76" s="1969"/>
      <c r="AI76" s="1969"/>
      <c r="AJ76" s="1970"/>
      <c r="AK76" s="1970"/>
      <c r="AL76" s="1970"/>
      <c r="AM76" s="1970"/>
      <c r="AN76" s="1970"/>
      <c r="AO76" s="1970"/>
      <c r="AP76" s="1970"/>
      <c r="AQ76" s="1970"/>
      <c r="AR76" s="1970"/>
      <c r="AS76" s="1970"/>
      <c r="AT76" s="1970"/>
      <c r="AU76" s="1970"/>
      <c r="AV76" s="1970"/>
      <c r="AW76" s="1970"/>
      <c r="AX76" s="1970"/>
      <c r="AY76" s="1970"/>
      <c r="AZ76" s="1970"/>
      <c r="BA76" s="1970"/>
      <c r="BB76" s="1970"/>
      <c r="BC76" s="1956"/>
      <c r="BD76" s="1956"/>
      <c r="BE76" s="1956"/>
      <c r="BF76" s="1956"/>
      <c r="BG76" s="1956"/>
      <c r="BH76" s="1956"/>
      <c r="BI76" s="1956"/>
      <c r="BJ76" s="1956"/>
      <c r="BK76" s="1956"/>
      <c r="BL76" s="1956"/>
      <c r="BM76" s="1956"/>
      <c r="BN76" s="1956"/>
      <c r="BO76" s="1956"/>
      <c r="BP76" s="1956"/>
      <c r="BQ76" s="1956"/>
      <c r="BR76" s="1956"/>
      <c r="BS76" s="1956"/>
      <c r="BT76" s="1956"/>
      <c r="BU76" s="1962"/>
      <c r="BV76" s="1962"/>
      <c r="BW76" s="1962"/>
      <c r="BX76" s="1962"/>
      <c r="BY76" s="1962"/>
      <c r="BZ76" s="1962"/>
      <c r="CA76" s="1962"/>
      <c r="CB76" s="1962"/>
      <c r="CC76" s="1956"/>
      <c r="CD76" s="1956"/>
      <c r="CE76" s="1956"/>
      <c r="CF76" s="1956"/>
      <c r="CG76" s="1956"/>
      <c r="CH76" s="1956"/>
      <c r="CI76" s="1956"/>
      <c r="CJ76" s="1956"/>
      <c r="CK76" s="1956"/>
      <c r="CL76" s="1956"/>
      <c r="CM76" s="1956"/>
      <c r="CN76" s="1956"/>
      <c r="CO76" s="1956"/>
      <c r="CP76" s="1956"/>
      <c r="CQ76" s="1956"/>
      <c r="CR76" s="1956"/>
      <c r="CS76" s="1956"/>
      <c r="CT76" s="1956"/>
      <c r="CU76" s="1956"/>
      <c r="CV76" s="1956"/>
      <c r="CW76" s="1963"/>
      <c r="CX76" s="1963"/>
      <c r="CY76" s="1963"/>
      <c r="CZ76" s="1963"/>
      <c r="DA76" s="1963"/>
      <c r="DB76" s="1964"/>
      <c r="DC76" s="1965"/>
      <c r="DD76" s="1965"/>
      <c r="DE76" s="1965"/>
      <c r="DF76" s="1966"/>
      <c r="DG76" s="1956"/>
      <c r="DH76" s="1956"/>
      <c r="DI76" s="1956"/>
      <c r="DJ76" s="1956"/>
      <c r="DK76" s="1956"/>
      <c r="DL76" s="1956"/>
      <c r="DM76" s="1956"/>
      <c r="DN76" s="1956"/>
      <c r="DO76" s="1956"/>
      <c r="DP76" s="1956"/>
      <c r="DQ76" s="1956"/>
      <c r="DR76" s="1956"/>
      <c r="DS76" s="1956"/>
      <c r="DT76" s="1956"/>
      <c r="DU76" s="1956"/>
      <c r="DV76" s="1956"/>
      <c r="DW76" s="1956"/>
      <c r="DX76" s="1956"/>
      <c r="DY76" s="1956"/>
      <c r="DZ76" s="1110">
        <v>61</v>
      </c>
      <c r="EA76" s="1111"/>
    </row>
    <row r="77" spans="1:131" ht="53.1" customHeight="1">
      <c r="A77" s="1967">
        <v>62</v>
      </c>
      <c r="B77" s="1967"/>
      <c r="C77" s="1968"/>
      <c r="D77" s="1968"/>
      <c r="E77" s="1968"/>
      <c r="F77" s="1968"/>
      <c r="G77" s="1968"/>
      <c r="H77" s="1968"/>
      <c r="I77" s="1968"/>
      <c r="J77" s="1968"/>
      <c r="K77" s="1968"/>
      <c r="L77" s="1968"/>
      <c r="M77" s="1968"/>
      <c r="N77" s="1968"/>
      <c r="O77" s="1968"/>
      <c r="P77" s="1968"/>
      <c r="Q77" s="1968"/>
      <c r="R77" s="1969"/>
      <c r="S77" s="1969"/>
      <c r="T77" s="1969"/>
      <c r="U77" s="1969"/>
      <c r="V77" s="1969"/>
      <c r="W77" s="1969"/>
      <c r="X77" s="1969"/>
      <c r="Y77" s="1969"/>
      <c r="Z77" s="1969"/>
      <c r="AA77" s="1969"/>
      <c r="AB77" s="1969"/>
      <c r="AC77" s="1969"/>
      <c r="AD77" s="1969"/>
      <c r="AE77" s="1969"/>
      <c r="AF77" s="1969"/>
      <c r="AG77" s="1969"/>
      <c r="AH77" s="1969"/>
      <c r="AI77" s="1969"/>
      <c r="AJ77" s="1970"/>
      <c r="AK77" s="1970"/>
      <c r="AL77" s="1970"/>
      <c r="AM77" s="1970"/>
      <c r="AN77" s="1970"/>
      <c r="AO77" s="1970"/>
      <c r="AP77" s="1970"/>
      <c r="AQ77" s="1970"/>
      <c r="AR77" s="1970"/>
      <c r="AS77" s="1970"/>
      <c r="AT77" s="1970"/>
      <c r="AU77" s="1970"/>
      <c r="AV77" s="1970"/>
      <c r="AW77" s="1970"/>
      <c r="AX77" s="1970"/>
      <c r="AY77" s="1970"/>
      <c r="AZ77" s="1970"/>
      <c r="BA77" s="1970"/>
      <c r="BB77" s="1970"/>
      <c r="BC77" s="1956"/>
      <c r="BD77" s="1956"/>
      <c r="BE77" s="1956"/>
      <c r="BF77" s="1956"/>
      <c r="BG77" s="1956"/>
      <c r="BH77" s="1956"/>
      <c r="BI77" s="1956"/>
      <c r="BJ77" s="1956"/>
      <c r="BK77" s="1956"/>
      <c r="BL77" s="1956"/>
      <c r="BM77" s="1956"/>
      <c r="BN77" s="1956"/>
      <c r="BO77" s="1956"/>
      <c r="BP77" s="1956"/>
      <c r="BQ77" s="1956"/>
      <c r="BR77" s="1956"/>
      <c r="BS77" s="1956"/>
      <c r="BT77" s="1956"/>
      <c r="BU77" s="1962"/>
      <c r="BV77" s="1962"/>
      <c r="BW77" s="1962"/>
      <c r="BX77" s="1962"/>
      <c r="BY77" s="1962"/>
      <c r="BZ77" s="1962"/>
      <c r="CA77" s="1962"/>
      <c r="CB77" s="1962"/>
      <c r="CC77" s="1956"/>
      <c r="CD77" s="1956"/>
      <c r="CE77" s="1956"/>
      <c r="CF77" s="1956"/>
      <c r="CG77" s="1956"/>
      <c r="CH77" s="1956"/>
      <c r="CI77" s="1956"/>
      <c r="CJ77" s="1956"/>
      <c r="CK77" s="1956"/>
      <c r="CL77" s="1956"/>
      <c r="CM77" s="1956"/>
      <c r="CN77" s="1956"/>
      <c r="CO77" s="1956"/>
      <c r="CP77" s="1956"/>
      <c r="CQ77" s="1956"/>
      <c r="CR77" s="1956"/>
      <c r="CS77" s="1956"/>
      <c r="CT77" s="1956"/>
      <c r="CU77" s="1956"/>
      <c r="CV77" s="1956"/>
      <c r="CW77" s="1963"/>
      <c r="CX77" s="1963"/>
      <c r="CY77" s="1963"/>
      <c r="CZ77" s="1963"/>
      <c r="DA77" s="1963"/>
      <c r="DB77" s="1964"/>
      <c r="DC77" s="1965"/>
      <c r="DD77" s="1965"/>
      <c r="DE77" s="1965"/>
      <c r="DF77" s="1966"/>
      <c r="DG77" s="1956"/>
      <c r="DH77" s="1956"/>
      <c r="DI77" s="1956"/>
      <c r="DJ77" s="1956"/>
      <c r="DK77" s="1956"/>
      <c r="DL77" s="1956"/>
      <c r="DM77" s="1956"/>
      <c r="DN77" s="1956"/>
      <c r="DO77" s="1956"/>
      <c r="DP77" s="1956"/>
      <c r="DQ77" s="1956"/>
      <c r="DR77" s="1956"/>
      <c r="DS77" s="1956"/>
      <c r="DT77" s="1956"/>
      <c r="DU77" s="1956"/>
      <c r="DV77" s="1956"/>
      <c r="DW77" s="1956"/>
      <c r="DX77" s="1956"/>
      <c r="DY77" s="1956"/>
      <c r="DZ77" s="1110">
        <v>62</v>
      </c>
      <c r="EA77" s="1111"/>
    </row>
    <row r="78" spans="1:131" ht="53.1" customHeight="1">
      <c r="A78" s="1967">
        <v>63</v>
      </c>
      <c r="B78" s="1967"/>
      <c r="C78" s="1968"/>
      <c r="D78" s="1968"/>
      <c r="E78" s="1968"/>
      <c r="F78" s="1968"/>
      <c r="G78" s="1968"/>
      <c r="H78" s="1968"/>
      <c r="I78" s="1968"/>
      <c r="J78" s="1968"/>
      <c r="K78" s="1968"/>
      <c r="L78" s="1968"/>
      <c r="M78" s="1968"/>
      <c r="N78" s="1968"/>
      <c r="O78" s="1968"/>
      <c r="P78" s="1968"/>
      <c r="Q78" s="1968"/>
      <c r="R78" s="1969"/>
      <c r="S78" s="1969"/>
      <c r="T78" s="1969"/>
      <c r="U78" s="1969"/>
      <c r="V78" s="1969"/>
      <c r="W78" s="1969"/>
      <c r="X78" s="1969"/>
      <c r="Y78" s="1969"/>
      <c r="Z78" s="1969"/>
      <c r="AA78" s="1969"/>
      <c r="AB78" s="1969"/>
      <c r="AC78" s="1969"/>
      <c r="AD78" s="1969"/>
      <c r="AE78" s="1969"/>
      <c r="AF78" s="1969"/>
      <c r="AG78" s="1969"/>
      <c r="AH78" s="1969"/>
      <c r="AI78" s="1969"/>
      <c r="AJ78" s="1970"/>
      <c r="AK78" s="1970"/>
      <c r="AL78" s="1970"/>
      <c r="AM78" s="1970"/>
      <c r="AN78" s="1970"/>
      <c r="AO78" s="1970"/>
      <c r="AP78" s="1970"/>
      <c r="AQ78" s="1970"/>
      <c r="AR78" s="1970"/>
      <c r="AS78" s="1970"/>
      <c r="AT78" s="1970"/>
      <c r="AU78" s="1970"/>
      <c r="AV78" s="1970"/>
      <c r="AW78" s="1970"/>
      <c r="AX78" s="1970"/>
      <c r="AY78" s="1970"/>
      <c r="AZ78" s="1970"/>
      <c r="BA78" s="1970"/>
      <c r="BB78" s="1970"/>
      <c r="BC78" s="1956"/>
      <c r="BD78" s="1956"/>
      <c r="BE78" s="1956"/>
      <c r="BF78" s="1956"/>
      <c r="BG78" s="1956"/>
      <c r="BH78" s="1956"/>
      <c r="BI78" s="1956"/>
      <c r="BJ78" s="1956"/>
      <c r="BK78" s="1956"/>
      <c r="BL78" s="1956"/>
      <c r="BM78" s="1956"/>
      <c r="BN78" s="1956"/>
      <c r="BO78" s="1956"/>
      <c r="BP78" s="1956"/>
      <c r="BQ78" s="1956"/>
      <c r="BR78" s="1956"/>
      <c r="BS78" s="1956"/>
      <c r="BT78" s="1956"/>
      <c r="BU78" s="1962"/>
      <c r="BV78" s="1962"/>
      <c r="BW78" s="1962"/>
      <c r="BX78" s="1962"/>
      <c r="BY78" s="1962"/>
      <c r="BZ78" s="1962"/>
      <c r="CA78" s="1962"/>
      <c r="CB78" s="1962"/>
      <c r="CC78" s="1956"/>
      <c r="CD78" s="1956"/>
      <c r="CE78" s="1956"/>
      <c r="CF78" s="1956"/>
      <c r="CG78" s="1956"/>
      <c r="CH78" s="1956"/>
      <c r="CI78" s="1956"/>
      <c r="CJ78" s="1956"/>
      <c r="CK78" s="1956"/>
      <c r="CL78" s="1956"/>
      <c r="CM78" s="1956"/>
      <c r="CN78" s="1956"/>
      <c r="CO78" s="1956"/>
      <c r="CP78" s="1956"/>
      <c r="CQ78" s="1956"/>
      <c r="CR78" s="1956"/>
      <c r="CS78" s="1956"/>
      <c r="CT78" s="1956"/>
      <c r="CU78" s="1956"/>
      <c r="CV78" s="1956"/>
      <c r="CW78" s="1963"/>
      <c r="CX78" s="1963"/>
      <c r="CY78" s="1963"/>
      <c r="CZ78" s="1963"/>
      <c r="DA78" s="1963"/>
      <c r="DB78" s="1964"/>
      <c r="DC78" s="1965"/>
      <c r="DD78" s="1965"/>
      <c r="DE78" s="1965"/>
      <c r="DF78" s="1966"/>
      <c r="DG78" s="1956"/>
      <c r="DH78" s="1956"/>
      <c r="DI78" s="1956"/>
      <c r="DJ78" s="1956"/>
      <c r="DK78" s="1956"/>
      <c r="DL78" s="1956"/>
      <c r="DM78" s="1956"/>
      <c r="DN78" s="1956"/>
      <c r="DO78" s="1956"/>
      <c r="DP78" s="1956"/>
      <c r="DQ78" s="1956"/>
      <c r="DR78" s="1956"/>
      <c r="DS78" s="1956"/>
      <c r="DT78" s="1956"/>
      <c r="DU78" s="1956"/>
      <c r="DV78" s="1956"/>
      <c r="DW78" s="1956"/>
      <c r="DX78" s="1956"/>
      <c r="DY78" s="1956"/>
      <c r="DZ78" s="1110">
        <v>63</v>
      </c>
      <c r="EA78" s="1111"/>
    </row>
    <row r="79" spans="1:131" ht="53.1" customHeight="1">
      <c r="A79" s="1967">
        <v>64</v>
      </c>
      <c r="B79" s="1967"/>
      <c r="C79" s="1968"/>
      <c r="D79" s="1968"/>
      <c r="E79" s="1968"/>
      <c r="F79" s="1968"/>
      <c r="G79" s="1968"/>
      <c r="H79" s="1968"/>
      <c r="I79" s="1968"/>
      <c r="J79" s="1968"/>
      <c r="K79" s="1968"/>
      <c r="L79" s="1968"/>
      <c r="M79" s="1968"/>
      <c r="N79" s="1968"/>
      <c r="O79" s="1968"/>
      <c r="P79" s="1968"/>
      <c r="Q79" s="1968"/>
      <c r="R79" s="1969"/>
      <c r="S79" s="1969"/>
      <c r="T79" s="1969"/>
      <c r="U79" s="1969"/>
      <c r="V79" s="1969"/>
      <c r="W79" s="1969"/>
      <c r="X79" s="1969"/>
      <c r="Y79" s="1969"/>
      <c r="Z79" s="1969"/>
      <c r="AA79" s="1969"/>
      <c r="AB79" s="1969"/>
      <c r="AC79" s="1969"/>
      <c r="AD79" s="1969"/>
      <c r="AE79" s="1969"/>
      <c r="AF79" s="1969"/>
      <c r="AG79" s="1969"/>
      <c r="AH79" s="1969"/>
      <c r="AI79" s="1969"/>
      <c r="AJ79" s="1970"/>
      <c r="AK79" s="1970"/>
      <c r="AL79" s="1970"/>
      <c r="AM79" s="1970"/>
      <c r="AN79" s="1970"/>
      <c r="AO79" s="1970"/>
      <c r="AP79" s="1970"/>
      <c r="AQ79" s="1970"/>
      <c r="AR79" s="1970"/>
      <c r="AS79" s="1970"/>
      <c r="AT79" s="1970"/>
      <c r="AU79" s="1970"/>
      <c r="AV79" s="1970"/>
      <c r="AW79" s="1970"/>
      <c r="AX79" s="1970"/>
      <c r="AY79" s="1970"/>
      <c r="AZ79" s="1970"/>
      <c r="BA79" s="1970"/>
      <c r="BB79" s="1970"/>
      <c r="BC79" s="1956"/>
      <c r="BD79" s="1956"/>
      <c r="BE79" s="1956"/>
      <c r="BF79" s="1956"/>
      <c r="BG79" s="1956"/>
      <c r="BH79" s="1956"/>
      <c r="BI79" s="1956"/>
      <c r="BJ79" s="1956"/>
      <c r="BK79" s="1956"/>
      <c r="BL79" s="1956"/>
      <c r="BM79" s="1956"/>
      <c r="BN79" s="1956"/>
      <c r="BO79" s="1956"/>
      <c r="BP79" s="1956"/>
      <c r="BQ79" s="1956"/>
      <c r="BR79" s="1956"/>
      <c r="BS79" s="1956"/>
      <c r="BT79" s="1956"/>
      <c r="BU79" s="1962"/>
      <c r="BV79" s="1962"/>
      <c r="BW79" s="1962"/>
      <c r="BX79" s="1962"/>
      <c r="BY79" s="1962"/>
      <c r="BZ79" s="1962"/>
      <c r="CA79" s="1962"/>
      <c r="CB79" s="1962"/>
      <c r="CC79" s="1956"/>
      <c r="CD79" s="1956"/>
      <c r="CE79" s="1956"/>
      <c r="CF79" s="1956"/>
      <c r="CG79" s="1956"/>
      <c r="CH79" s="1956"/>
      <c r="CI79" s="1956"/>
      <c r="CJ79" s="1956"/>
      <c r="CK79" s="1956"/>
      <c r="CL79" s="1956"/>
      <c r="CM79" s="1956"/>
      <c r="CN79" s="1956"/>
      <c r="CO79" s="1956"/>
      <c r="CP79" s="1956"/>
      <c r="CQ79" s="1956"/>
      <c r="CR79" s="1956"/>
      <c r="CS79" s="1956"/>
      <c r="CT79" s="1956"/>
      <c r="CU79" s="1956"/>
      <c r="CV79" s="1956"/>
      <c r="CW79" s="1963"/>
      <c r="CX79" s="1963"/>
      <c r="CY79" s="1963"/>
      <c r="CZ79" s="1963"/>
      <c r="DA79" s="1963"/>
      <c r="DB79" s="1964"/>
      <c r="DC79" s="1965"/>
      <c r="DD79" s="1965"/>
      <c r="DE79" s="1965"/>
      <c r="DF79" s="1966"/>
      <c r="DG79" s="1956"/>
      <c r="DH79" s="1956"/>
      <c r="DI79" s="1956"/>
      <c r="DJ79" s="1956"/>
      <c r="DK79" s="1956"/>
      <c r="DL79" s="1956"/>
      <c r="DM79" s="1956"/>
      <c r="DN79" s="1956"/>
      <c r="DO79" s="1956"/>
      <c r="DP79" s="1956"/>
      <c r="DQ79" s="1956"/>
      <c r="DR79" s="1956"/>
      <c r="DS79" s="1956"/>
      <c r="DT79" s="1956"/>
      <c r="DU79" s="1956"/>
      <c r="DV79" s="1956"/>
      <c r="DW79" s="1956"/>
      <c r="DX79" s="1956"/>
      <c r="DY79" s="1956"/>
      <c r="DZ79" s="1110">
        <v>64</v>
      </c>
      <c r="EA79" s="1111"/>
    </row>
    <row r="80" spans="1:131" ht="53.1" customHeight="1">
      <c r="A80" s="1967">
        <v>65</v>
      </c>
      <c r="B80" s="1967"/>
      <c r="C80" s="1968"/>
      <c r="D80" s="1968"/>
      <c r="E80" s="1968"/>
      <c r="F80" s="1968"/>
      <c r="G80" s="1968"/>
      <c r="H80" s="1968"/>
      <c r="I80" s="1968"/>
      <c r="J80" s="1968"/>
      <c r="K80" s="1968"/>
      <c r="L80" s="1968"/>
      <c r="M80" s="1968"/>
      <c r="N80" s="1968"/>
      <c r="O80" s="1968"/>
      <c r="P80" s="1968"/>
      <c r="Q80" s="1968"/>
      <c r="R80" s="1969"/>
      <c r="S80" s="1969"/>
      <c r="T80" s="1969"/>
      <c r="U80" s="1969"/>
      <c r="V80" s="1969"/>
      <c r="W80" s="1969"/>
      <c r="X80" s="1969"/>
      <c r="Y80" s="1969"/>
      <c r="Z80" s="1969"/>
      <c r="AA80" s="1969"/>
      <c r="AB80" s="1969"/>
      <c r="AC80" s="1969"/>
      <c r="AD80" s="1969"/>
      <c r="AE80" s="1969"/>
      <c r="AF80" s="1969"/>
      <c r="AG80" s="1969"/>
      <c r="AH80" s="1969"/>
      <c r="AI80" s="1969"/>
      <c r="AJ80" s="1970"/>
      <c r="AK80" s="1970"/>
      <c r="AL80" s="1970"/>
      <c r="AM80" s="1970"/>
      <c r="AN80" s="1970"/>
      <c r="AO80" s="1970"/>
      <c r="AP80" s="1970"/>
      <c r="AQ80" s="1970"/>
      <c r="AR80" s="1970"/>
      <c r="AS80" s="1970"/>
      <c r="AT80" s="1970"/>
      <c r="AU80" s="1970"/>
      <c r="AV80" s="1970"/>
      <c r="AW80" s="1970"/>
      <c r="AX80" s="1970"/>
      <c r="AY80" s="1970"/>
      <c r="AZ80" s="1970"/>
      <c r="BA80" s="1970"/>
      <c r="BB80" s="1970"/>
      <c r="BC80" s="1956"/>
      <c r="BD80" s="1956"/>
      <c r="BE80" s="1956"/>
      <c r="BF80" s="1956"/>
      <c r="BG80" s="1956"/>
      <c r="BH80" s="1956"/>
      <c r="BI80" s="1956"/>
      <c r="BJ80" s="1956"/>
      <c r="BK80" s="1956"/>
      <c r="BL80" s="1956"/>
      <c r="BM80" s="1956"/>
      <c r="BN80" s="1956"/>
      <c r="BO80" s="1956"/>
      <c r="BP80" s="1956"/>
      <c r="BQ80" s="1956"/>
      <c r="BR80" s="1956"/>
      <c r="BS80" s="1956"/>
      <c r="BT80" s="1956"/>
      <c r="BU80" s="1962"/>
      <c r="BV80" s="1962"/>
      <c r="BW80" s="1962"/>
      <c r="BX80" s="1962"/>
      <c r="BY80" s="1962"/>
      <c r="BZ80" s="1962"/>
      <c r="CA80" s="1962"/>
      <c r="CB80" s="1962"/>
      <c r="CC80" s="1956"/>
      <c r="CD80" s="1956"/>
      <c r="CE80" s="1956"/>
      <c r="CF80" s="1956"/>
      <c r="CG80" s="1956"/>
      <c r="CH80" s="1956"/>
      <c r="CI80" s="1956"/>
      <c r="CJ80" s="1956"/>
      <c r="CK80" s="1956"/>
      <c r="CL80" s="1956"/>
      <c r="CM80" s="1956"/>
      <c r="CN80" s="1956"/>
      <c r="CO80" s="1956"/>
      <c r="CP80" s="1956"/>
      <c r="CQ80" s="1956"/>
      <c r="CR80" s="1956"/>
      <c r="CS80" s="1956"/>
      <c r="CT80" s="1956"/>
      <c r="CU80" s="1956"/>
      <c r="CV80" s="1956"/>
      <c r="CW80" s="1963"/>
      <c r="CX80" s="1963"/>
      <c r="CY80" s="1963"/>
      <c r="CZ80" s="1963"/>
      <c r="DA80" s="1963"/>
      <c r="DB80" s="1964"/>
      <c r="DC80" s="1965"/>
      <c r="DD80" s="1965"/>
      <c r="DE80" s="1965"/>
      <c r="DF80" s="1966"/>
      <c r="DG80" s="1956"/>
      <c r="DH80" s="1956"/>
      <c r="DI80" s="1956"/>
      <c r="DJ80" s="1956"/>
      <c r="DK80" s="1956"/>
      <c r="DL80" s="1956"/>
      <c r="DM80" s="1956"/>
      <c r="DN80" s="1956"/>
      <c r="DO80" s="1956"/>
      <c r="DP80" s="1956"/>
      <c r="DQ80" s="1956"/>
      <c r="DR80" s="1956"/>
      <c r="DS80" s="1956"/>
      <c r="DT80" s="1956"/>
      <c r="DU80" s="1956"/>
      <c r="DV80" s="1956"/>
      <c r="DW80" s="1956"/>
      <c r="DX80" s="1956"/>
      <c r="DY80" s="1956"/>
      <c r="DZ80" s="1110">
        <v>65</v>
      </c>
      <c r="EA80" s="1111"/>
    </row>
    <row r="81" spans="1:131" ht="53.1" customHeight="1">
      <c r="A81" s="1967">
        <v>66</v>
      </c>
      <c r="B81" s="1967"/>
      <c r="C81" s="1968"/>
      <c r="D81" s="1968"/>
      <c r="E81" s="1968"/>
      <c r="F81" s="1968"/>
      <c r="G81" s="1968"/>
      <c r="H81" s="1968"/>
      <c r="I81" s="1968"/>
      <c r="J81" s="1968"/>
      <c r="K81" s="1968"/>
      <c r="L81" s="1968"/>
      <c r="M81" s="1968"/>
      <c r="N81" s="1968"/>
      <c r="O81" s="1968"/>
      <c r="P81" s="1968"/>
      <c r="Q81" s="1968"/>
      <c r="R81" s="1969"/>
      <c r="S81" s="1969"/>
      <c r="T81" s="1969"/>
      <c r="U81" s="1969"/>
      <c r="V81" s="1969"/>
      <c r="W81" s="1969"/>
      <c r="X81" s="1969"/>
      <c r="Y81" s="1969"/>
      <c r="Z81" s="1969"/>
      <c r="AA81" s="1969"/>
      <c r="AB81" s="1969"/>
      <c r="AC81" s="1969"/>
      <c r="AD81" s="1969"/>
      <c r="AE81" s="1969"/>
      <c r="AF81" s="1969"/>
      <c r="AG81" s="1969"/>
      <c r="AH81" s="1969"/>
      <c r="AI81" s="1969"/>
      <c r="AJ81" s="1970"/>
      <c r="AK81" s="1970"/>
      <c r="AL81" s="1970"/>
      <c r="AM81" s="1970"/>
      <c r="AN81" s="1970"/>
      <c r="AO81" s="1970"/>
      <c r="AP81" s="1970"/>
      <c r="AQ81" s="1970"/>
      <c r="AR81" s="1970"/>
      <c r="AS81" s="1970"/>
      <c r="AT81" s="1970"/>
      <c r="AU81" s="1970"/>
      <c r="AV81" s="1970"/>
      <c r="AW81" s="1970"/>
      <c r="AX81" s="1970"/>
      <c r="AY81" s="1970"/>
      <c r="AZ81" s="1970"/>
      <c r="BA81" s="1970"/>
      <c r="BB81" s="1970"/>
      <c r="BC81" s="1956"/>
      <c r="BD81" s="1956"/>
      <c r="BE81" s="1956"/>
      <c r="BF81" s="1956"/>
      <c r="BG81" s="1956"/>
      <c r="BH81" s="1956"/>
      <c r="BI81" s="1956"/>
      <c r="BJ81" s="1956"/>
      <c r="BK81" s="1956"/>
      <c r="BL81" s="1956"/>
      <c r="BM81" s="1956"/>
      <c r="BN81" s="1956"/>
      <c r="BO81" s="1956"/>
      <c r="BP81" s="1956"/>
      <c r="BQ81" s="1956"/>
      <c r="BR81" s="1956"/>
      <c r="BS81" s="1956"/>
      <c r="BT81" s="1956"/>
      <c r="BU81" s="1962"/>
      <c r="BV81" s="1962"/>
      <c r="BW81" s="1962"/>
      <c r="BX81" s="1962"/>
      <c r="BY81" s="1962"/>
      <c r="BZ81" s="1962"/>
      <c r="CA81" s="1962"/>
      <c r="CB81" s="1962"/>
      <c r="CC81" s="1956"/>
      <c r="CD81" s="1956"/>
      <c r="CE81" s="1956"/>
      <c r="CF81" s="1956"/>
      <c r="CG81" s="1956"/>
      <c r="CH81" s="1956"/>
      <c r="CI81" s="1956"/>
      <c r="CJ81" s="1956"/>
      <c r="CK81" s="1956"/>
      <c r="CL81" s="1956"/>
      <c r="CM81" s="1956"/>
      <c r="CN81" s="1956"/>
      <c r="CO81" s="1956"/>
      <c r="CP81" s="1956"/>
      <c r="CQ81" s="1956"/>
      <c r="CR81" s="1956"/>
      <c r="CS81" s="1956"/>
      <c r="CT81" s="1956"/>
      <c r="CU81" s="1956"/>
      <c r="CV81" s="1956"/>
      <c r="CW81" s="1963"/>
      <c r="CX81" s="1963"/>
      <c r="CY81" s="1963"/>
      <c r="CZ81" s="1963"/>
      <c r="DA81" s="1963"/>
      <c r="DB81" s="1964"/>
      <c r="DC81" s="1965"/>
      <c r="DD81" s="1965"/>
      <c r="DE81" s="1965"/>
      <c r="DF81" s="1966"/>
      <c r="DG81" s="1956"/>
      <c r="DH81" s="1956"/>
      <c r="DI81" s="1956"/>
      <c r="DJ81" s="1956"/>
      <c r="DK81" s="1956"/>
      <c r="DL81" s="1956"/>
      <c r="DM81" s="1956"/>
      <c r="DN81" s="1956"/>
      <c r="DO81" s="1956"/>
      <c r="DP81" s="1956"/>
      <c r="DQ81" s="1956"/>
      <c r="DR81" s="1956"/>
      <c r="DS81" s="1956"/>
      <c r="DT81" s="1956"/>
      <c r="DU81" s="1956"/>
      <c r="DV81" s="1956"/>
      <c r="DW81" s="1956"/>
      <c r="DX81" s="1956"/>
      <c r="DY81" s="1956"/>
      <c r="DZ81" s="1110">
        <v>66</v>
      </c>
      <c r="EA81" s="1111"/>
    </row>
    <row r="82" spans="1:131" ht="53.1" customHeight="1">
      <c r="A82" s="1967">
        <v>67</v>
      </c>
      <c r="B82" s="1967"/>
      <c r="C82" s="1968"/>
      <c r="D82" s="1968"/>
      <c r="E82" s="1968"/>
      <c r="F82" s="1968"/>
      <c r="G82" s="1968"/>
      <c r="H82" s="1968"/>
      <c r="I82" s="1968"/>
      <c r="J82" s="1968"/>
      <c r="K82" s="1968"/>
      <c r="L82" s="1968"/>
      <c r="M82" s="1968"/>
      <c r="N82" s="1968"/>
      <c r="O82" s="1968"/>
      <c r="P82" s="1968"/>
      <c r="Q82" s="1968"/>
      <c r="R82" s="1969"/>
      <c r="S82" s="1969"/>
      <c r="T82" s="1969"/>
      <c r="U82" s="1969"/>
      <c r="V82" s="1969"/>
      <c r="W82" s="1969"/>
      <c r="X82" s="1969"/>
      <c r="Y82" s="1969"/>
      <c r="Z82" s="1969"/>
      <c r="AA82" s="1969"/>
      <c r="AB82" s="1969"/>
      <c r="AC82" s="1969"/>
      <c r="AD82" s="1969"/>
      <c r="AE82" s="1969"/>
      <c r="AF82" s="1969"/>
      <c r="AG82" s="1969"/>
      <c r="AH82" s="1969"/>
      <c r="AI82" s="1969"/>
      <c r="AJ82" s="1970"/>
      <c r="AK82" s="1970"/>
      <c r="AL82" s="1970"/>
      <c r="AM82" s="1970"/>
      <c r="AN82" s="1970"/>
      <c r="AO82" s="1970"/>
      <c r="AP82" s="1970"/>
      <c r="AQ82" s="1970"/>
      <c r="AR82" s="1970"/>
      <c r="AS82" s="1970"/>
      <c r="AT82" s="1970"/>
      <c r="AU82" s="1970"/>
      <c r="AV82" s="1970"/>
      <c r="AW82" s="1970"/>
      <c r="AX82" s="1970"/>
      <c r="AY82" s="1970"/>
      <c r="AZ82" s="1970"/>
      <c r="BA82" s="1970"/>
      <c r="BB82" s="1970"/>
      <c r="BC82" s="1956"/>
      <c r="BD82" s="1956"/>
      <c r="BE82" s="1956"/>
      <c r="BF82" s="1956"/>
      <c r="BG82" s="1956"/>
      <c r="BH82" s="1956"/>
      <c r="BI82" s="1956"/>
      <c r="BJ82" s="1956"/>
      <c r="BK82" s="1956"/>
      <c r="BL82" s="1956"/>
      <c r="BM82" s="1956"/>
      <c r="BN82" s="1956"/>
      <c r="BO82" s="1956"/>
      <c r="BP82" s="1956"/>
      <c r="BQ82" s="1956"/>
      <c r="BR82" s="1956"/>
      <c r="BS82" s="1956"/>
      <c r="BT82" s="1956"/>
      <c r="BU82" s="1962"/>
      <c r="BV82" s="1962"/>
      <c r="BW82" s="1962"/>
      <c r="BX82" s="1962"/>
      <c r="BY82" s="1962"/>
      <c r="BZ82" s="1962"/>
      <c r="CA82" s="1962"/>
      <c r="CB82" s="1962"/>
      <c r="CC82" s="1956"/>
      <c r="CD82" s="1956"/>
      <c r="CE82" s="1956"/>
      <c r="CF82" s="1956"/>
      <c r="CG82" s="1956"/>
      <c r="CH82" s="1956"/>
      <c r="CI82" s="1956"/>
      <c r="CJ82" s="1956"/>
      <c r="CK82" s="1956"/>
      <c r="CL82" s="1956"/>
      <c r="CM82" s="1956"/>
      <c r="CN82" s="1956"/>
      <c r="CO82" s="1956"/>
      <c r="CP82" s="1956"/>
      <c r="CQ82" s="1956"/>
      <c r="CR82" s="1956"/>
      <c r="CS82" s="1956"/>
      <c r="CT82" s="1956"/>
      <c r="CU82" s="1956"/>
      <c r="CV82" s="1956"/>
      <c r="CW82" s="1963"/>
      <c r="CX82" s="1963"/>
      <c r="CY82" s="1963"/>
      <c r="CZ82" s="1963"/>
      <c r="DA82" s="1963"/>
      <c r="DB82" s="1964"/>
      <c r="DC82" s="1965"/>
      <c r="DD82" s="1965"/>
      <c r="DE82" s="1965"/>
      <c r="DF82" s="1966"/>
      <c r="DG82" s="1956"/>
      <c r="DH82" s="1956"/>
      <c r="DI82" s="1956"/>
      <c r="DJ82" s="1956"/>
      <c r="DK82" s="1956"/>
      <c r="DL82" s="1956"/>
      <c r="DM82" s="1956"/>
      <c r="DN82" s="1956"/>
      <c r="DO82" s="1956"/>
      <c r="DP82" s="1956"/>
      <c r="DQ82" s="1956"/>
      <c r="DR82" s="1956"/>
      <c r="DS82" s="1956"/>
      <c r="DT82" s="1956"/>
      <c r="DU82" s="1956"/>
      <c r="DV82" s="1956"/>
      <c r="DW82" s="1956"/>
      <c r="DX82" s="1956"/>
      <c r="DY82" s="1956"/>
      <c r="DZ82" s="1110">
        <v>67</v>
      </c>
      <c r="EA82" s="1111"/>
    </row>
    <row r="83" spans="1:131" ht="53.1" customHeight="1">
      <c r="A83" s="1967">
        <v>68</v>
      </c>
      <c r="B83" s="1967"/>
      <c r="C83" s="1968"/>
      <c r="D83" s="1968"/>
      <c r="E83" s="1968"/>
      <c r="F83" s="1968"/>
      <c r="G83" s="1968"/>
      <c r="H83" s="1968"/>
      <c r="I83" s="1968"/>
      <c r="J83" s="1968"/>
      <c r="K83" s="1968"/>
      <c r="L83" s="1968"/>
      <c r="M83" s="1968"/>
      <c r="N83" s="1968"/>
      <c r="O83" s="1968"/>
      <c r="P83" s="1968"/>
      <c r="Q83" s="1968"/>
      <c r="R83" s="1969"/>
      <c r="S83" s="1969"/>
      <c r="T83" s="1969"/>
      <c r="U83" s="1969"/>
      <c r="V83" s="1969"/>
      <c r="W83" s="1969"/>
      <c r="X83" s="1969"/>
      <c r="Y83" s="1969"/>
      <c r="Z83" s="1969"/>
      <c r="AA83" s="1969"/>
      <c r="AB83" s="1969"/>
      <c r="AC83" s="1969"/>
      <c r="AD83" s="1969"/>
      <c r="AE83" s="1969"/>
      <c r="AF83" s="1969"/>
      <c r="AG83" s="1969"/>
      <c r="AH83" s="1969"/>
      <c r="AI83" s="1969"/>
      <c r="AJ83" s="1970"/>
      <c r="AK83" s="1970"/>
      <c r="AL83" s="1970"/>
      <c r="AM83" s="1970"/>
      <c r="AN83" s="1970"/>
      <c r="AO83" s="1970"/>
      <c r="AP83" s="1970"/>
      <c r="AQ83" s="1970"/>
      <c r="AR83" s="1970"/>
      <c r="AS83" s="1970"/>
      <c r="AT83" s="1970"/>
      <c r="AU83" s="1970"/>
      <c r="AV83" s="1970"/>
      <c r="AW83" s="1970"/>
      <c r="AX83" s="1970"/>
      <c r="AY83" s="1970"/>
      <c r="AZ83" s="1970"/>
      <c r="BA83" s="1970"/>
      <c r="BB83" s="1970"/>
      <c r="BC83" s="1956"/>
      <c r="BD83" s="1956"/>
      <c r="BE83" s="1956"/>
      <c r="BF83" s="1956"/>
      <c r="BG83" s="1956"/>
      <c r="BH83" s="1956"/>
      <c r="BI83" s="1956"/>
      <c r="BJ83" s="1956"/>
      <c r="BK83" s="1956"/>
      <c r="BL83" s="1956"/>
      <c r="BM83" s="1956"/>
      <c r="BN83" s="1956"/>
      <c r="BO83" s="1956"/>
      <c r="BP83" s="1956"/>
      <c r="BQ83" s="1956"/>
      <c r="BR83" s="1956"/>
      <c r="BS83" s="1956"/>
      <c r="BT83" s="1956"/>
      <c r="BU83" s="1962"/>
      <c r="BV83" s="1962"/>
      <c r="BW83" s="1962"/>
      <c r="BX83" s="1962"/>
      <c r="BY83" s="1962"/>
      <c r="BZ83" s="1962"/>
      <c r="CA83" s="1962"/>
      <c r="CB83" s="1962"/>
      <c r="CC83" s="1956"/>
      <c r="CD83" s="1956"/>
      <c r="CE83" s="1956"/>
      <c r="CF83" s="1956"/>
      <c r="CG83" s="1956"/>
      <c r="CH83" s="1956"/>
      <c r="CI83" s="1956"/>
      <c r="CJ83" s="1956"/>
      <c r="CK83" s="1956"/>
      <c r="CL83" s="1956"/>
      <c r="CM83" s="1956"/>
      <c r="CN83" s="1956"/>
      <c r="CO83" s="1956"/>
      <c r="CP83" s="1956"/>
      <c r="CQ83" s="1956"/>
      <c r="CR83" s="1956"/>
      <c r="CS83" s="1956"/>
      <c r="CT83" s="1956"/>
      <c r="CU83" s="1956"/>
      <c r="CV83" s="1956"/>
      <c r="CW83" s="1963"/>
      <c r="CX83" s="1963"/>
      <c r="CY83" s="1963"/>
      <c r="CZ83" s="1963"/>
      <c r="DA83" s="1963"/>
      <c r="DB83" s="1964"/>
      <c r="DC83" s="1965"/>
      <c r="DD83" s="1965"/>
      <c r="DE83" s="1965"/>
      <c r="DF83" s="1966"/>
      <c r="DG83" s="1956"/>
      <c r="DH83" s="1956"/>
      <c r="DI83" s="1956"/>
      <c r="DJ83" s="1956"/>
      <c r="DK83" s="1956"/>
      <c r="DL83" s="1956"/>
      <c r="DM83" s="1956"/>
      <c r="DN83" s="1956"/>
      <c r="DO83" s="1956"/>
      <c r="DP83" s="1956"/>
      <c r="DQ83" s="1956"/>
      <c r="DR83" s="1956"/>
      <c r="DS83" s="1956"/>
      <c r="DT83" s="1956"/>
      <c r="DU83" s="1956"/>
      <c r="DV83" s="1956"/>
      <c r="DW83" s="1956"/>
      <c r="DX83" s="1956"/>
      <c r="DY83" s="1956"/>
      <c r="DZ83" s="1110">
        <v>68</v>
      </c>
      <c r="EA83" s="1111"/>
    </row>
    <row r="84" spans="1:131" ht="53.1" customHeight="1">
      <c r="A84" s="1967">
        <v>69</v>
      </c>
      <c r="B84" s="1967"/>
      <c r="C84" s="1968"/>
      <c r="D84" s="1968"/>
      <c r="E84" s="1968"/>
      <c r="F84" s="1968"/>
      <c r="G84" s="1968"/>
      <c r="H84" s="1968"/>
      <c r="I84" s="1968"/>
      <c r="J84" s="1968"/>
      <c r="K84" s="1968"/>
      <c r="L84" s="1968"/>
      <c r="M84" s="1968"/>
      <c r="N84" s="1968"/>
      <c r="O84" s="1968"/>
      <c r="P84" s="1968"/>
      <c r="Q84" s="1968"/>
      <c r="R84" s="1969"/>
      <c r="S84" s="1969"/>
      <c r="T84" s="1969"/>
      <c r="U84" s="1969"/>
      <c r="V84" s="1969"/>
      <c r="W84" s="1969"/>
      <c r="X84" s="1969"/>
      <c r="Y84" s="1969"/>
      <c r="Z84" s="1969"/>
      <c r="AA84" s="1969"/>
      <c r="AB84" s="1969"/>
      <c r="AC84" s="1969"/>
      <c r="AD84" s="1969"/>
      <c r="AE84" s="1969"/>
      <c r="AF84" s="1969"/>
      <c r="AG84" s="1969"/>
      <c r="AH84" s="1969"/>
      <c r="AI84" s="1969"/>
      <c r="AJ84" s="1970"/>
      <c r="AK84" s="1970"/>
      <c r="AL84" s="1970"/>
      <c r="AM84" s="1970"/>
      <c r="AN84" s="1970"/>
      <c r="AO84" s="1970"/>
      <c r="AP84" s="1970"/>
      <c r="AQ84" s="1970"/>
      <c r="AR84" s="1970"/>
      <c r="AS84" s="1970"/>
      <c r="AT84" s="1970"/>
      <c r="AU84" s="1970"/>
      <c r="AV84" s="1970"/>
      <c r="AW84" s="1970"/>
      <c r="AX84" s="1970"/>
      <c r="AY84" s="1970"/>
      <c r="AZ84" s="1970"/>
      <c r="BA84" s="1970"/>
      <c r="BB84" s="1970"/>
      <c r="BC84" s="1956"/>
      <c r="BD84" s="1956"/>
      <c r="BE84" s="1956"/>
      <c r="BF84" s="1956"/>
      <c r="BG84" s="1956"/>
      <c r="BH84" s="1956"/>
      <c r="BI84" s="1956"/>
      <c r="BJ84" s="1956"/>
      <c r="BK84" s="1956"/>
      <c r="BL84" s="1956"/>
      <c r="BM84" s="1956"/>
      <c r="BN84" s="1956"/>
      <c r="BO84" s="1956"/>
      <c r="BP84" s="1956"/>
      <c r="BQ84" s="1956"/>
      <c r="BR84" s="1956"/>
      <c r="BS84" s="1956"/>
      <c r="BT84" s="1956"/>
      <c r="BU84" s="1962"/>
      <c r="BV84" s="1962"/>
      <c r="BW84" s="1962"/>
      <c r="BX84" s="1962"/>
      <c r="BY84" s="1962"/>
      <c r="BZ84" s="1962"/>
      <c r="CA84" s="1962"/>
      <c r="CB84" s="1962"/>
      <c r="CC84" s="1956"/>
      <c r="CD84" s="1956"/>
      <c r="CE84" s="1956"/>
      <c r="CF84" s="1956"/>
      <c r="CG84" s="1956"/>
      <c r="CH84" s="1956"/>
      <c r="CI84" s="1956"/>
      <c r="CJ84" s="1956"/>
      <c r="CK84" s="1956"/>
      <c r="CL84" s="1956"/>
      <c r="CM84" s="1956"/>
      <c r="CN84" s="1956"/>
      <c r="CO84" s="1956"/>
      <c r="CP84" s="1956"/>
      <c r="CQ84" s="1956"/>
      <c r="CR84" s="1956"/>
      <c r="CS84" s="1956"/>
      <c r="CT84" s="1956"/>
      <c r="CU84" s="1956"/>
      <c r="CV84" s="1956"/>
      <c r="CW84" s="1963"/>
      <c r="CX84" s="1963"/>
      <c r="CY84" s="1963"/>
      <c r="CZ84" s="1963"/>
      <c r="DA84" s="1963"/>
      <c r="DB84" s="1964"/>
      <c r="DC84" s="1965"/>
      <c r="DD84" s="1965"/>
      <c r="DE84" s="1965"/>
      <c r="DF84" s="1966"/>
      <c r="DG84" s="1956"/>
      <c r="DH84" s="1956"/>
      <c r="DI84" s="1956"/>
      <c r="DJ84" s="1956"/>
      <c r="DK84" s="1956"/>
      <c r="DL84" s="1956"/>
      <c r="DM84" s="1956"/>
      <c r="DN84" s="1956"/>
      <c r="DO84" s="1956"/>
      <c r="DP84" s="1956"/>
      <c r="DQ84" s="1956"/>
      <c r="DR84" s="1956"/>
      <c r="DS84" s="1956"/>
      <c r="DT84" s="1956"/>
      <c r="DU84" s="1956"/>
      <c r="DV84" s="1956"/>
      <c r="DW84" s="1956"/>
      <c r="DX84" s="1956"/>
      <c r="DY84" s="1956"/>
      <c r="DZ84" s="1110">
        <v>69</v>
      </c>
      <c r="EA84" s="1111"/>
    </row>
    <row r="85" spans="1:131" ht="53.1" customHeight="1">
      <c r="A85" s="1967">
        <v>70</v>
      </c>
      <c r="B85" s="1967"/>
      <c r="C85" s="1968"/>
      <c r="D85" s="1968"/>
      <c r="E85" s="1968"/>
      <c r="F85" s="1968"/>
      <c r="G85" s="1968"/>
      <c r="H85" s="1968"/>
      <c r="I85" s="1968"/>
      <c r="J85" s="1968"/>
      <c r="K85" s="1968"/>
      <c r="L85" s="1968"/>
      <c r="M85" s="1968"/>
      <c r="N85" s="1968"/>
      <c r="O85" s="1968"/>
      <c r="P85" s="1968"/>
      <c r="Q85" s="1968"/>
      <c r="R85" s="1969"/>
      <c r="S85" s="1969"/>
      <c r="T85" s="1969"/>
      <c r="U85" s="1969"/>
      <c r="V85" s="1969"/>
      <c r="W85" s="1969"/>
      <c r="X85" s="1969"/>
      <c r="Y85" s="1969"/>
      <c r="Z85" s="1969"/>
      <c r="AA85" s="1969"/>
      <c r="AB85" s="1969"/>
      <c r="AC85" s="1969"/>
      <c r="AD85" s="1969"/>
      <c r="AE85" s="1969"/>
      <c r="AF85" s="1969"/>
      <c r="AG85" s="1969"/>
      <c r="AH85" s="1969"/>
      <c r="AI85" s="1969"/>
      <c r="AJ85" s="1970"/>
      <c r="AK85" s="1970"/>
      <c r="AL85" s="1970"/>
      <c r="AM85" s="1970"/>
      <c r="AN85" s="1970"/>
      <c r="AO85" s="1970"/>
      <c r="AP85" s="1970"/>
      <c r="AQ85" s="1970"/>
      <c r="AR85" s="1970"/>
      <c r="AS85" s="1970"/>
      <c r="AT85" s="1970"/>
      <c r="AU85" s="1970"/>
      <c r="AV85" s="1970"/>
      <c r="AW85" s="1970"/>
      <c r="AX85" s="1970"/>
      <c r="AY85" s="1970"/>
      <c r="AZ85" s="1970"/>
      <c r="BA85" s="1970"/>
      <c r="BB85" s="1970"/>
      <c r="BC85" s="1956"/>
      <c r="BD85" s="1956"/>
      <c r="BE85" s="1956"/>
      <c r="BF85" s="1956"/>
      <c r="BG85" s="1956"/>
      <c r="BH85" s="1956"/>
      <c r="BI85" s="1956"/>
      <c r="BJ85" s="1956"/>
      <c r="BK85" s="1956"/>
      <c r="BL85" s="1956"/>
      <c r="BM85" s="1956"/>
      <c r="BN85" s="1956"/>
      <c r="BO85" s="1956"/>
      <c r="BP85" s="1956"/>
      <c r="BQ85" s="1956"/>
      <c r="BR85" s="1956"/>
      <c r="BS85" s="1956"/>
      <c r="BT85" s="1956"/>
      <c r="BU85" s="1962"/>
      <c r="BV85" s="1962"/>
      <c r="BW85" s="1962"/>
      <c r="BX85" s="1962"/>
      <c r="BY85" s="1962"/>
      <c r="BZ85" s="1962"/>
      <c r="CA85" s="1962"/>
      <c r="CB85" s="1962"/>
      <c r="CC85" s="1956"/>
      <c r="CD85" s="1956"/>
      <c r="CE85" s="1956"/>
      <c r="CF85" s="1956"/>
      <c r="CG85" s="1956"/>
      <c r="CH85" s="1956"/>
      <c r="CI85" s="1956"/>
      <c r="CJ85" s="1956"/>
      <c r="CK85" s="1956"/>
      <c r="CL85" s="1956"/>
      <c r="CM85" s="1956"/>
      <c r="CN85" s="1956"/>
      <c r="CO85" s="1956"/>
      <c r="CP85" s="1956"/>
      <c r="CQ85" s="1956"/>
      <c r="CR85" s="1956"/>
      <c r="CS85" s="1956"/>
      <c r="CT85" s="1956"/>
      <c r="CU85" s="1956"/>
      <c r="CV85" s="1956"/>
      <c r="CW85" s="1963"/>
      <c r="CX85" s="1963"/>
      <c r="CY85" s="1963"/>
      <c r="CZ85" s="1963"/>
      <c r="DA85" s="1963"/>
      <c r="DB85" s="1964"/>
      <c r="DC85" s="1965"/>
      <c r="DD85" s="1965"/>
      <c r="DE85" s="1965"/>
      <c r="DF85" s="1966"/>
      <c r="DG85" s="1956"/>
      <c r="DH85" s="1956"/>
      <c r="DI85" s="1956"/>
      <c r="DJ85" s="1956"/>
      <c r="DK85" s="1956"/>
      <c r="DL85" s="1956"/>
      <c r="DM85" s="1956"/>
      <c r="DN85" s="1956"/>
      <c r="DO85" s="1956"/>
      <c r="DP85" s="1956"/>
      <c r="DQ85" s="1956"/>
      <c r="DR85" s="1956"/>
      <c r="DS85" s="1956"/>
      <c r="DT85" s="1956"/>
      <c r="DU85" s="1956"/>
      <c r="DV85" s="1956"/>
      <c r="DW85" s="1956"/>
      <c r="DX85" s="1956"/>
      <c r="DY85" s="1956"/>
      <c r="DZ85" s="1110">
        <v>70</v>
      </c>
      <c r="EA85" s="1111"/>
    </row>
    <row r="86" spans="1:131" ht="53.1" customHeight="1">
      <c r="A86" s="1967">
        <v>71</v>
      </c>
      <c r="B86" s="1967"/>
      <c r="C86" s="1968"/>
      <c r="D86" s="1968"/>
      <c r="E86" s="1968"/>
      <c r="F86" s="1968"/>
      <c r="G86" s="1968"/>
      <c r="H86" s="1968"/>
      <c r="I86" s="1968"/>
      <c r="J86" s="1968"/>
      <c r="K86" s="1968"/>
      <c r="L86" s="1968"/>
      <c r="M86" s="1968"/>
      <c r="N86" s="1968"/>
      <c r="O86" s="1968"/>
      <c r="P86" s="1968"/>
      <c r="Q86" s="1968"/>
      <c r="R86" s="1969"/>
      <c r="S86" s="1969"/>
      <c r="T86" s="1969"/>
      <c r="U86" s="1969"/>
      <c r="V86" s="1969"/>
      <c r="W86" s="1969"/>
      <c r="X86" s="1969"/>
      <c r="Y86" s="1969"/>
      <c r="Z86" s="1969"/>
      <c r="AA86" s="1969"/>
      <c r="AB86" s="1969"/>
      <c r="AC86" s="1969"/>
      <c r="AD86" s="1969"/>
      <c r="AE86" s="1969"/>
      <c r="AF86" s="1969"/>
      <c r="AG86" s="1969"/>
      <c r="AH86" s="1969"/>
      <c r="AI86" s="1969"/>
      <c r="AJ86" s="1970"/>
      <c r="AK86" s="1970"/>
      <c r="AL86" s="1970"/>
      <c r="AM86" s="1970"/>
      <c r="AN86" s="1970"/>
      <c r="AO86" s="1970"/>
      <c r="AP86" s="1970"/>
      <c r="AQ86" s="1970"/>
      <c r="AR86" s="1970"/>
      <c r="AS86" s="1970"/>
      <c r="AT86" s="1970"/>
      <c r="AU86" s="1970"/>
      <c r="AV86" s="1970"/>
      <c r="AW86" s="1970"/>
      <c r="AX86" s="1970"/>
      <c r="AY86" s="1970"/>
      <c r="AZ86" s="1970"/>
      <c r="BA86" s="1970"/>
      <c r="BB86" s="1970"/>
      <c r="BC86" s="1956"/>
      <c r="BD86" s="1956"/>
      <c r="BE86" s="1956"/>
      <c r="BF86" s="1956"/>
      <c r="BG86" s="1956"/>
      <c r="BH86" s="1956"/>
      <c r="BI86" s="1956"/>
      <c r="BJ86" s="1956"/>
      <c r="BK86" s="1956"/>
      <c r="BL86" s="1956"/>
      <c r="BM86" s="1956"/>
      <c r="BN86" s="1956"/>
      <c r="BO86" s="1956"/>
      <c r="BP86" s="1956"/>
      <c r="BQ86" s="1956"/>
      <c r="BR86" s="1956"/>
      <c r="BS86" s="1956"/>
      <c r="BT86" s="1956"/>
      <c r="BU86" s="1962"/>
      <c r="BV86" s="1962"/>
      <c r="BW86" s="1962"/>
      <c r="BX86" s="1962"/>
      <c r="BY86" s="1962"/>
      <c r="BZ86" s="1962"/>
      <c r="CA86" s="1962"/>
      <c r="CB86" s="1962"/>
      <c r="CC86" s="1956"/>
      <c r="CD86" s="1956"/>
      <c r="CE86" s="1956"/>
      <c r="CF86" s="1956"/>
      <c r="CG86" s="1956"/>
      <c r="CH86" s="1956"/>
      <c r="CI86" s="1956"/>
      <c r="CJ86" s="1956"/>
      <c r="CK86" s="1956"/>
      <c r="CL86" s="1956"/>
      <c r="CM86" s="1956"/>
      <c r="CN86" s="1956"/>
      <c r="CO86" s="1956"/>
      <c r="CP86" s="1956"/>
      <c r="CQ86" s="1956"/>
      <c r="CR86" s="1956"/>
      <c r="CS86" s="1956"/>
      <c r="CT86" s="1956"/>
      <c r="CU86" s="1956"/>
      <c r="CV86" s="1956"/>
      <c r="CW86" s="1963"/>
      <c r="CX86" s="1963"/>
      <c r="CY86" s="1963"/>
      <c r="CZ86" s="1963"/>
      <c r="DA86" s="1963"/>
      <c r="DB86" s="1964"/>
      <c r="DC86" s="1965"/>
      <c r="DD86" s="1965"/>
      <c r="DE86" s="1965"/>
      <c r="DF86" s="1966"/>
      <c r="DG86" s="1956"/>
      <c r="DH86" s="1956"/>
      <c r="DI86" s="1956"/>
      <c r="DJ86" s="1956"/>
      <c r="DK86" s="1956"/>
      <c r="DL86" s="1956"/>
      <c r="DM86" s="1956"/>
      <c r="DN86" s="1956"/>
      <c r="DO86" s="1956"/>
      <c r="DP86" s="1956"/>
      <c r="DQ86" s="1956"/>
      <c r="DR86" s="1956"/>
      <c r="DS86" s="1956"/>
      <c r="DT86" s="1956"/>
      <c r="DU86" s="1956"/>
      <c r="DV86" s="1956"/>
      <c r="DW86" s="1956"/>
      <c r="DX86" s="1956"/>
      <c r="DY86" s="1956"/>
      <c r="DZ86" s="1110">
        <v>71</v>
      </c>
      <c r="EA86" s="1111"/>
    </row>
    <row r="87" spans="1:131" ht="53.1" customHeight="1">
      <c r="A87" s="1967">
        <v>72</v>
      </c>
      <c r="B87" s="1967"/>
      <c r="C87" s="1968"/>
      <c r="D87" s="1968"/>
      <c r="E87" s="1968"/>
      <c r="F87" s="1968"/>
      <c r="G87" s="1968"/>
      <c r="H87" s="1968"/>
      <c r="I87" s="1968"/>
      <c r="J87" s="1968"/>
      <c r="K87" s="1968"/>
      <c r="L87" s="1968"/>
      <c r="M87" s="1968"/>
      <c r="N87" s="1968"/>
      <c r="O87" s="1968"/>
      <c r="P87" s="1968"/>
      <c r="Q87" s="1968"/>
      <c r="R87" s="1969"/>
      <c r="S87" s="1969"/>
      <c r="T87" s="1969"/>
      <c r="U87" s="1969"/>
      <c r="V87" s="1969"/>
      <c r="W87" s="1969"/>
      <c r="X87" s="1969"/>
      <c r="Y87" s="1969"/>
      <c r="Z87" s="1969"/>
      <c r="AA87" s="1969"/>
      <c r="AB87" s="1969"/>
      <c r="AC87" s="1969"/>
      <c r="AD87" s="1969"/>
      <c r="AE87" s="1969"/>
      <c r="AF87" s="1969"/>
      <c r="AG87" s="1969"/>
      <c r="AH87" s="1969"/>
      <c r="AI87" s="1969"/>
      <c r="AJ87" s="1970"/>
      <c r="AK87" s="1970"/>
      <c r="AL87" s="1970"/>
      <c r="AM87" s="1970"/>
      <c r="AN87" s="1970"/>
      <c r="AO87" s="1970"/>
      <c r="AP87" s="1970"/>
      <c r="AQ87" s="1970"/>
      <c r="AR87" s="1970"/>
      <c r="AS87" s="1970"/>
      <c r="AT87" s="1970"/>
      <c r="AU87" s="1970"/>
      <c r="AV87" s="1970"/>
      <c r="AW87" s="1970"/>
      <c r="AX87" s="1970"/>
      <c r="AY87" s="1970"/>
      <c r="AZ87" s="1970"/>
      <c r="BA87" s="1970"/>
      <c r="BB87" s="1970"/>
      <c r="BC87" s="1956"/>
      <c r="BD87" s="1956"/>
      <c r="BE87" s="1956"/>
      <c r="BF87" s="1956"/>
      <c r="BG87" s="1956"/>
      <c r="BH87" s="1956"/>
      <c r="BI87" s="1956"/>
      <c r="BJ87" s="1956"/>
      <c r="BK87" s="1956"/>
      <c r="BL87" s="1956"/>
      <c r="BM87" s="1956"/>
      <c r="BN87" s="1956"/>
      <c r="BO87" s="1956"/>
      <c r="BP87" s="1956"/>
      <c r="BQ87" s="1956"/>
      <c r="BR87" s="1956"/>
      <c r="BS87" s="1956"/>
      <c r="BT87" s="1956"/>
      <c r="BU87" s="1962"/>
      <c r="BV87" s="1962"/>
      <c r="BW87" s="1962"/>
      <c r="BX87" s="1962"/>
      <c r="BY87" s="1962"/>
      <c r="BZ87" s="1962"/>
      <c r="CA87" s="1962"/>
      <c r="CB87" s="1962"/>
      <c r="CC87" s="1956"/>
      <c r="CD87" s="1956"/>
      <c r="CE87" s="1956"/>
      <c r="CF87" s="1956"/>
      <c r="CG87" s="1956"/>
      <c r="CH87" s="1956"/>
      <c r="CI87" s="1956"/>
      <c r="CJ87" s="1956"/>
      <c r="CK87" s="1956"/>
      <c r="CL87" s="1956"/>
      <c r="CM87" s="1956"/>
      <c r="CN87" s="1956"/>
      <c r="CO87" s="1956"/>
      <c r="CP87" s="1956"/>
      <c r="CQ87" s="1956"/>
      <c r="CR87" s="1956"/>
      <c r="CS87" s="1956"/>
      <c r="CT87" s="1956"/>
      <c r="CU87" s="1956"/>
      <c r="CV87" s="1956"/>
      <c r="CW87" s="1963"/>
      <c r="CX87" s="1963"/>
      <c r="CY87" s="1963"/>
      <c r="CZ87" s="1963"/>
      <c r="DA87" s="1963"/>
      <c r="DB87" s="1964"/>
      <c r="DC87" s="1965"/>
      <c r="DD87" s="1965"/>
      <c r="DE87" s="1965"/>
      <c r="DF87" s="1966"/>
      <c r="DG87" s="1956"/>
      <c r="DH87" s="1956"/>
      <c r="DI87" s="1956"/>
      <c r="DJ87" s="1956"/>
      <c r="DK87" s="1956"/>
      <c r="DL87" s="1956"/>
      <c r="DM87" s="1956"/>
      <c r="DN87" s="1956"/>
      <c r="DO87" s="1956"/>
      <c r="DP87" s="1956"/>
      <c r="DQ87" s="1956"/>
      <c r="DR87" s="1956"/>
      <c r="DS87" s="1956"/>
      <c r="DT87" s="1956"/>
      <c r="DU87" s="1956"/>
      <c r="DV87" s="1956"/>
      <c r="DW87" s="1956"/>
      <c r="DX87" s="1956"/>
      <c r="DY87" s="1956"/>
      <c r="DZ87" s="1110">
        <v>72</v>
      </c>
      <c r="EA87" s="1111"/>
    </row>
    <row r="88" spans="1:131" ht="53.1" customHeight="1">
      <c r="A88" s="1967">
        <v>73</v>
      </c>
      <c r="B88" s="1967"/>
      <c r="C88" s="1968"/>
      <c r="D88" s="1968"/>
      <c r="E88" s="1968"/>
      <c r="F88" s="1968"/>
      <c r="G88" s="1968"/>
      <c r="H88" s="1968"/>
      <c r="I88" s="1968"/>
      <c r="J88" s="1968"/>
      <c r="K88" s="1968"/>
      <c r="L88" s="1968"/>
      <c r="M88" s="1968"/>
      <c r="N88" s="1968"/>
      <c r="O88" s="1968"/>
      <c r="P88" s="1968"/>
      <c r="Q88" s="1968"/>
      <c r="R88" s="1969"/>
      <c r="S88" s="1969"/>
      <c r="T88" s="1969"/>
      <c r="U88" s="1969"/>
      <c r="V88" s="1969"/>
      <c r="W88" s="1969"/>
      <c r="X88" s="1969"/>
      <c r="Y88" s="1969"/>
      <c r="Z88" s="1969"/>
      <c r="AA88" s="1969"/>
      <c r="AB88" s="1969"/>
      <c r="AC88" s="1969"/>
      <c r="AD88" s="1969"/>
      <c r="AE88" s="1969"/>
      <c r="AF88" s="1969"/>
      <c r="AG88" s="1969"/>
      <c r="AH88" s="1969"/>
      <c r="AI88" s="1969"/>
      <c r="AJ88" s="1970"/>
      <c r="AK88" s="1970"/>
      <c r="AL88" s="1970"/>
      <c r="AM88" s="1970"/>
      <c r="AN88" s="1970"/>
      <c r="AO88" s="1970"/>
      <c r="AP88" s="1970"/>
      <c r="AQ88" s="1970"/>
      <c r="AR88" s="1970"/>
      <c r="AS88" s="1970"/>
      <c r="AT88" s="1970"/>
      <c r="AU88" s="1970"/>
      <c r="AV88" s="1970"/>
      <c r="AW88" s="1970"/>
      <c r="AX88" s="1970"/>
      <c r="AY88" s="1970"/>
      <c r="AZ88" s="1970"/>
      <c r="BA88" s="1970"/>
      <c r="BB88" s="1970"/>
      <c r="BC88" s="1956"/>
      <c r="BD88" s="1956"/>
      <c r="BE88" s="1956"/>
      <c r="BF88" s="1956"/>
      <c r="BG88" s="1956"/>
      <c r="BH88" s="1956"/>
      <c r="BI88" s="1956"/>
      <c r="BJ88" s="1956"/>
      <c r="BK88" s="1956"/>
      <c r="BL88" s="1956"/>
      <c r="BM88" s="1956"/>
      <c r="BN88" s="1956"/>
      <c r="BO88" s="1956"/>
      <c r="BP88" s="1956"/>
      <c r="BQ88" s="1956"/>
      <c r="BR88" s="1956"/>
      <c r="BS88" s="1956"/>
      <c r="BT88" s="1956"/>
      <c r="BU88" s="1962"/>
      <c r="BV88" s="1962"/>
      <c r="BW88" s="1962"/>
      <c r="BX88" s="1962"/>
      <c r="BY88" s="1962"/>
      <c r="BZ88" s="1962"/>
      <c r="CA88" s="1962"/>
      <c r="CB88" s="1962"/>
      <c r="CC88" s="1956"/>
      <c r="CD88" s="1956"/>
      <c r="CE88" s="1956"/>
      <c r="CF88" s="1956"/>
      <c r="CG88" s="1956"/>
      <c r="CH88" s="1956"/>
      <c r="CI88" s="1956"/>
      <c r="CJ88" s="1956"/>
      <c r="CK88" s="1956"/>
      <c r="CL88" s="1956"/>
      <c r="CM88" s="1956"/>
      <c r="CN88" s="1956"/>
      <c r="CO88" s="1956"/>
      <c r="CP88" s="1956"/>
      <c r="CQ88" s="1956"/>
      <c r="CR88" s="1956"/>
      <c r="CS88" s="1956"/>
      <c r="CT88" s="1956"/>
      <c r="CU88" s="1956"/>
      <c r="CV88" s="1956"/>
      <c r="CW88" s="1963"/>
      <c r="CX88" s="1963"/>
      <c r="CY88" s="1963"/>
      <c r="CZ88" s="1963"/>
      <c r="DA88" s="1963"/>
      <c r="DB88" s="1964"/>
      <c r="DC88" s="1965"/>
      <c r="DD88" s="1965"/>
      <c r="DE88" s="1965"/>
      <c r="DF88" s="1966"/>
      <c r="DG88" s="1956"/>
      <c r="DH88" s="1956"/>
      <c r="DI88" s="1956"/>
      <c r="DJ88" s="1956"/>
      <c r="DK88" s="1956"/>
      <c r="DL88" s="1956"/>
      <c r="DM88" s="1956"/>
      <c r="DN88" s="1956"/>
      <c r="DO88" s="1956"/>
      <c r="DP88" s="1956"/>
      <c r="DQ88" s="1956"/>
      <c r="DR88" s="1956"/>
      <c r="DS88" s="1956"/>
      <c r="DT88" s="1956"/>
      <c r="DU88" s="1956"/>
      <c r="DV88" s="1956"/>
      <c r="DW88" s="1956"/>
      <c r="DX88" s="1956"/>
      <c r="DY88" s="1956"/>
      <c r="DZ88" s="1110">
        <v>73</v>
      </c>
      <c r="EA88" s="1111"/>
    </row>
    <row r="89" spans="1:131" ht="53.1" customHeight="1">
      <c r="A89" s="1967">
        <v>74</v>
      </c>
      <c r="B89" s="1967"/>
      <c r="C89" s="1968"/>
      <c r="D89" s="1968"/>
      <c r="E89" s="1968"/>
      <c r="F89" s="1968"/>
      <c r="G89" s="1968"/>
      <c r="H89" s="1968"/>
      <c r="I89" s="1968"/>
      <c r="J89" s="1968"/>
      <c r="K89" s="1968"/>
      <c r="L89" s="1968"/>
      <c r="M89" s="1968"/>
      <c r="N89" s="1968"/>
      <c r="O89" s="1968"/>
      <c r="P89" s="1968"/>
      <c r="Q89" s="1968"/>
      <c r="R89" s="1969"/>
      <c r="S89" s="1969"/>
      <c r="T89" s="1969"/>
      <c r="U89" s="1969"/>
      <c r="V89" s="1969"/>
      <c r="W89" s="1969"/>
      <c r="X89" s="1969"/>
      <c r="Y89" s="1969"/>
      <c r="Z89" s="1969"/>
      <c r="AA89" s="1969"/>
      <c r="AB89" s="1969"/>
      <c r="AC89" s="1969"/>
      <c r="AD89" s="1969"/>
      <c r="AE89" s="1969"/>
      <c r="AF89" s="1969"/>
      <c r="AG89" s="1969"/>
      <c r="AH89" s="1969"/>
      <c r="AI89" s="1969"/>
      <c r="AJ89" s="1970"/>
      <c r="AK89" s="1970"/>
      <c r="AL89" s="1970"/>
      <c r="AM89" s="1970"/>
      <c r="AN89" s="1970"/>
      <c r="AO89" s="1970"/>
      <c r="AP89" s="1970"/>
      <c r="AQ89" s="1970"/>
      <c r="AR89" s="1970"/>
      <c r="AS89" s="1970"/>
      <c r="AT89" s="1970"/>
      <c r="AU89" s="1970"/>
      <c r="AV89" s="1970"/>
      <c r="AW89" s="1970"/>
      <c r="AX89" s="1970"/>
      <c r="AY89" s="1970"/>
      <c r="AZ89" s="1970"/>
      <c r="BA89" s="1970"/>
      <c r="BB89" s="1970"/>
      <c r="BC89" s="1956"/>
      <c r="BD89" s="1956"/>
      <c r="BE89" s="1956"/>
      <c r="BF89" s="1956"/>
      <c r="BG89" s="1956"/>
      <c r="BH89" s="1956"/>
      <c r="BI89" s="1956"/>
      <c r="BJ89" s="1956"/>
      <c r="BK89" s="1956"/>
      <c r="BL89" s="1956"/>
      <c r="BM89" s="1956"/>
      <c r="BN89" s="1956"/>
      <c r="BO89" s="1956"/>
      <c r="BP89" s="1956"/>
      <c r="BQ89" s="1956"/>
      <c r="BR89" s="1956"/>
      <c r="BS89" s="1956"/>
      <c r="BT89" s="1956"/>
      <c r="BU89" s="1962"/>
      <c r="BV89" s="1962"/>
      <c r="BW89" s="1962"/>
      <c r="BX89" s="1962"/>
      <c r="BY89" s="1962"/>
      <c r="BZ89" s="1962"/>
      <c r="CA89" s="1962"/>
      <c r="CB89" s="1962"/>
      <c r="CC89" s="1956"/>
      <c r="CD89" s="1956"/>
      <c r="CE89" s="1956"/>
      <c r="CF89" s="1956"/>
      <c r="CG89" s="1956"/>
      <c r="CH89" s="1956"/>
      <c r="CI89" s="1956"/>
      <c r="CJ89" s="1956"/>
      <c r="CK89" s="1956"/>
      <c r="CL89" s="1956"/>
      <c r="CM89" s="1956"/>
      <c r="CN89" s="1956"/>
      <c r="CO89" s="1956"/>
      <c r="CP89" s="1956"/>
      <c r="CQ89" s="1956"/>
      <c r="CR89" s="1956"/>
      <c r="CS89" s="1956"/>
      <c r="CT89" s="1956"/>
      <c r="CU89" s="1956"/>
      <c r="CV89" s="1956"/>
      <c r="CW89" s="1963"/>
      <c r="CX89" s="1963"/>
      <c r="CY89" s="1963"/>
      <c r="CZ89" s="1963"/>
      <c r="DA89" s="1963"/>
      <c r="DB89" s="1964"/>
      <c r="DC89" s="1965"/>
      <c r="DD89" s="1965"/>
      <c r="DE89" s="1965"/>
      <c r="DF89" s="1966"/>
      <c r="DG89" s="1956"/>
      <c r="DH89" s="1956"/>
      <c r="DI89" s="1956"/>
      <c r="DJ89" s="1956"/>
      <c r="DK89" s="1956"/>
      <c r="DL89" s="1956"/>
      <c r="DM89" s="1956"/>
      <c r="DN89" s="1956"/>
      <c r="DO89" s="1956"/>
      <c r="DP89" s="1956"/>
      <c r="DQ89" s="1956"/>
      <c r="DR89" s="1956"/>
      <c r="DS89" s="1956"/>
      <c r="DT89" s="1956"/>
      <c r="DU89" s="1956"/>
      <c r="DV89" s="1956"/>
      <c r="DW89" s="1956"/>
      <c r="DX89" s="1956"/>
      <c r="DY89" s="1956"/>
      <c r="DZ89" s="1110">
        <v>74</v>
      </c>
      <c r="EA89" s="1111"/>
    </row>
    <row r="90" spans="1:131" ht="53.1" customHeight="1">
      <c r="A90" s="1967">
        <v>75</v>
      </c>
      <c r="B90" s="1967"/>
      <c r="C90" s="1968"/>
      <c r="D90" s="1968"/>
      <c r="E90" s="1968"/>
      <c r="F90" s="1968"/>
      <c r="G90" s="1968"/>
      <c r="H90" s="1968"/>
      <c r="I90" s="1968"/>
      <c r="J90" s="1968"/>
      <c r="K90" s="1968"/>
      <c r="L90" s="1968"/>
      <c r="M90" s="1968"/>
      <c r="N90" s="1968"/>
      <c r="O90" s="1968"/>
      <c r="P90" s="1968"/>
      <c r="Q90" s="1968"/>
      <c r="R90" s="1969"/>
      <c r="S90" s="1969"/>
      <c r="T90" s="1969"/>
      <c r="U90" s="1969"/>
      <c r="V90" s="1969"/>
      <c r="W90" s="1969"/>
      <c r="X90" s="1969"/>
      <c r="Y90" s="1969"/>
      <c r="Z90" s="1969"/>
      <c r="AA90" s="1969"/>
      <c r="AB90" s="1969"/>
      <c r="AC90" s="1969"/>
      <c r="AD90" s="1969"/>
      <c r="AE90" s="1969"/>
      <c r="AF90" s="1969"/>
      <c r="AG90" s="1969"/>
      <c r="AH90" s="1969"/>
      <c r="AI90" s="1969"/>
      <c r="AJ90" s="1970"/>
      <c r="AK90" s="1970"/>
      <c r="AL90" s="1970"/>
      <c r="AM90" s="1970"/>
      <c r="AN90" s="1970"/>
      <c r="AO90" s="1970"/>
      <c r="AP90" s="1970"/>
      <c r="AQ90" s="1970"/>
      <c r="AR90" s="1970"/>
      <c r="AS90" s="1970"/>
      <c r="AT90" s="1970"/>
      <c r="AU90" s="1970"/>
      <c r="AV90" s="1970"/>
      <c r="AW90" s="1970"/>
      <c r="AX90" s="1970"/>
      <c r="AY90" s="1970"/>
      <c r="AZ90" s="1970"/>
      <c r="BA90" s="1970"/>
      <c r="BB90" s="1970"/>
      <c r="BC90" s="1956"/>
      <c r="BD90" s="1956"/>
      <c r="BE90" s="1956"/>
      <c r="BF90" s="1956"/>
      <c r="BG90" s="1956"/>
      <c r="BH90" s="1956"/>
      <c r="BI90" s="1956"/>
      <c r="BJ90" s="1956"/>
      <c r="BK90" s="1956"/>
      <c r="BL90" s="1956"/>
      <c r="BM90" s="1956"/>
      <c r="BN90" s="1956"/>
      <c r="BO90" s="1956"/>
      <c r="BP90" s="1956"/>
      <c r="BQ90" s="1956"/>
      <c r="BR90" s="1956"/>
      <c r="BS90" s="1956"/>
      <c r="BT90" s="1956"/>
      <c r="BU90" s="1962"/>
      <c r="BV90" s="1962"/>
      <c r="BW90" s="1962"/>
      <c r="BX90" s="1962"/>
      <c r="BY90" s="1962"/>
      <c r="BZ90" s="1962"/>
      <c r="CA90" s="1962"/>
      <c r="CB90" s="1962"/>
      <c r="CC90" s="1956"/>
      <c r="CD90" s="1956"/>
      <c r="CE90" s="1956"/>
      <c r="CF90" s="1956"/>
      <c r="CG90" s="1956"/>
      <c r="CH90" s="1956"/>
      <c r="CI90" s="1956"/>
      <c r="CJ90" s="1956"/>
      <c r="CK90" s="1956"/>
      <c r="CL90" s="1956"/>
      <c r="CM90" s="1956"/>
      <c r="CN90" s="1956"/>
      <c r="CO90" s="1956"/>
      <c r="CP90" s="1956"/>
      <c r="CQ90" s="1956"/>
      <c r="CR90" s="1956"/>
      <c r="CS90" s="1956"/>
      <c r="CT90" s="1956"/>
      <c r="CU90" s="1956"/>
      <c r="CV90" s="1956"/>
      <c r="CW90" s="1963"/>
      <c r="CX90" s="1963"/>
      <c r="CY90" s="1963"/>
      <c r="CZ90" s="1963"/>
      <c r="DA90" s="1963"/>
      <c r="DB90" s="1964"/>
      <c r="DC90" s="1965"/>
      <c r="DD90" s="1965"/>
      <c r="DE90" s="1965"/>
      <c r="DF90" s="1966"/>
      <c r="DG90" s="1956"/>
      <c r="DH90" s="1956"/>
      <c r="DI90" s="1956"/>
      <c r="DJ90" s="1956"/>
      <c r="DK90" s="1956"/>
      <c r="DL90" s="1956"/>
      <c r="DM90" s="1956"/>
      <c r="DN90" s="1956"/>
      <c r="DO90" s="1956"/>
      <c r="DP90" s="1956"/>
      <c r="DQ90" s="1956"/>
      <c r="DR90" s="1956"/>
      <c r="DS90" s="1956"/>
      <c r="DT90" s="1956"/>
      <c r="DU90" s="1956"/>
      <c r="DV90" s="1956"/>
      <c r="DW90" s="1956"/>
      <c r="DX90" s="1956"/>
      <c r="DY90" s="1956"/>
      <c r="DZ90" s="1110">
        <v>75</v>
      </c>
      <c r="EA90" s="1111"/>
    </row>
    <row r="91" spans="1:131" ht="53.1" customHeight="1">
      <c r="A91" s="1967">
        <v>76</v>
      </c>
      <c r="B91" s="1967"/>
      <c r="C91" s="1968"/>
      <c r="D91" s="1968"/>
      <c r="E91" s="1968"/>
      <c r="F91" s="1968"/>
      <c r="G91" s="1968"/>
      <c r="H91" s="1968"/>
      <c r="I91" s="1968"/>
      <c r="J91" s="1968"/>
      <c r="K91" s="1968"/>
      <c r="L91" s="1968"/>
      <c r="M91" s="1968"/>
      <c r="N91" s="1968"/>
      <c r="O91" s="1968"/>
      <c r="P91" s="1968"/>
      <c r="Q91" s="1968"/>
      <c r="R91" s="1969"/>
      <c r="S91" s="1969"/>
      <c r="T91" s="1969"/>
      <c r="U91" s="1969"/>
      <c r="V91" s="1969"/>
      <c r="W91" s="1969"/>
      <c r="X91" s="1969"/>
      <c r="Y91" s="1969"/>
      <c r="Z91" s="1969"/>
      <c r="AA91" s="1969"/>
      <c r="AB91" s="1969"/>
      <c r="AC91" s="1969"/>
      <c r="AD91" s="1969"/>
      <c r="AE91" s="1969"/>
      <c r="AF91" s="1969"/>
      <c r="AG91" s="1969"/>
      <c r="AH91" s="1969"/>
      <c r="AI91" s="1969"/>
      <c r="AJ91" s="1970"/>
      <c r="AK91" s="1970"/>
      <c r="AL91" s="1970"/>
      <c r="AM91" s="1970"/>
      <c r="AN91" s="1970"/>
      <c r="AO91" s="1970"/>
      <c r="AP91" s="1970"/>
      <c r="AQ91" s="1970"/>
      <c r="AR91" s="1970"/>
      <c r="AS91" s="1970"/>
      <c r="AT91" s="1970"/>
      <c r="AU91" s="1970"/>
      <c r="AV91" s="1970"/>
      <c r="AW91" s="1970"/>
      <c r="AX91" s="1970"/>
      <c r="AY91" s="1970"/>
      <c r="AZ91" s="1970"/>
      <c r="BA91" s="1970"/>
      <c r="BB91" s="1970"/>
      <c r="BC91" s="1956"/>
      <c r="BD91" s="1956"/>
      <c r="BE91" s="1956"/>
      <c r="BF91" s="1956"/>
      <c r="BG91" s="1956"/>
      <c r="BH91" s="1956"/>
      <c r="BI91" s="1956"/>
      <c r="BJ91" s="1956"/>
      <c r="BK91" s="1956"/>
      <c r="BL91" s="1956"/>
      <c r="BM91" s="1956"/>
      <c r="BN91" s="1956"/>
      <c r="BO91" s="1956"/>
      <c r="BP91" s="1956"/>
      <c r="BQ91" s="1956"/>
      <c r="BR91" s="1956"/>
      <c r="BS91" s="1956"/>
      <c r="BT91" s="1956"/>
      <c r="BU91" s="1962"/>
      <c r="BV91" s="1962"/>
      <c r="BW91" s="1962"/>
      <c r="BX91" s="1962"/>
      <c r="BY91" s="1962"/>
      <c r="BZ91" s="1962"/>
      <c r="CA91" s="1962"/>
      <c r="CB91" s="1962"/>
      <c r="CC91" s="1956"/>
      <c r="CD91" s="1956"/>
      <c r="CE91" s="1956"/>
      <c r="CF91" s="1956"/>
      <c r="CG91" s="1956"/>
      <c r="CH91" s="1956"/>
      <c r="CI91" s="1956"/>
      <c r="CJ91" s="1956"/>
      <c r="CK91" s="1956"/>
      <c r="CL91" s="1956"/>
      <c r="CM91" s="1956"/>
      <c r="CN91" s="1956"/>
      <c r="CO91" s="1956"/>
      <c r="CP91" s="1956"/>
      <c r="CQ91" s="1956"/>
      <c r="CR91" s="1956"/>
      <c r="CS91" s="1956"/>
      <c r="CT91" s="1956"/>
      <c r="CU91" s="1956"/>
      <c r="CV91" s="1956"/>
      <c r="CW91" s="1963"/>
      <c r="CX91" s="1963"/>
      <c r="CY91" s="1963"/>
      <c r="CZ91" s="1963"/>
      <c r="DA91" s="1963"/>
      <c r="DB91" s="1964"/>
      <c r="DC91" s="1965"/>
      <c r="DD91" s="1965"/>
      <c r="DE91" s="1965"/>
      <c r="DF91" s="1966"/>
      <c r="DG91" s="1956"/>
      <c r="DH91" s="1956"/>
      <c r="DI91" s="1956"/>
      <c r="DJ91" s="1956"/>
      <c r="DK91" s="1956"/>
      <c r="DL91" s="1956"/>
      <c r="DM91" s="1956"/>
      <c r="DN91" s="1956"/>
      <c r="DO91" s="1956"/>
      <c r="DP91" s="1956"/>
      <c r="DQ91" s="1956"/>
      <c r="DR91" s="1956"/>
      <c r="DS91" s="1956"/>
      <c r="DT91" s="1956"/>
      <c r="DU91" s="1956"/>
      <c r="DV91" s="1956"/>
      <c r="DW91" s="1956"/>
      <c r="DX91" s="1956"/>
      <c r="DY91" s="1956"/>
      <c r="DZ91" s="1110">
        <v>76</v>
      </c>
      <c r="EA91" s="1111"/>
    </row>
    <row r="92" spans="1:131" ht="53.1" customHeight="1">
      <c r="A92" s="1967">
        <v>77</v>
      </c>
      <c r="B92" s="1967"/>
      <c r="C92" s="1968"/>
      <c r="D92" s="1968"/>
      <c r="E92" s="1968"/>
      <c r="F92" s="1968"/>
      <c r="G92" s="1968"/>
      <c r="H92" s="1968"/>
      <c r="I92" s="1968"/>
      <c r="J92" s="1968"/>
      <c r="K92" s="1968"/>
      <c r="L92" s="1968"/>
      <c r="M92" s="1968"/>
      <c r="N92" s="1968"/>
      <c r="O92" s="1968"/>
      <c r="P92" s="1968"/>
      <c r="Q92" s="1968"/>
      <c r="R92" s="1969"/>
      <c r="S92" s="1969"/>
      <c r="T92" s="1969"/>
      <c r="U92" s="1969"/>
      <c r="V92" s="1969"/>
      <c r="W92" s="1969"/>
      <c r="X92" s="1969"/>
      <c r="Y92" s="1969"/>
      <c r="Z92" s="1969"/>
      <c r="AA92" s="1969"/>
      <c r="AB92" s="1969"/>
      <c r="AC92" s="1969"/>
      <c r="AD92" s="1969"/>
      <c r="AE92" s="1969"/>
      <c r="AF92" s="1969"/>
      <c r="AG92" s="1969"/>
      <c r="AH92" s="1969"/>
      <c r="AI92" s="1969"/>
      <c r="AJ92" s="1970"/>
      <c r="AK92" s="1970"/>
      <c r="AL92" s="1970"/>
      <c r="AM92" s="1970"/>
      <c r="AN92" s="1970"/>
      <c r="AO92" s="1970"/>
      <c r="AP92" s="1970"/>
      <c r="AQ92" s="1970"/>
      <c r="AR92" s="1970"/>
      <c r="AS92" s="1970"/>
      <c r="AT92" s="1970"/>
      <c r="AU92" s="1970"/>
      <c r="AV92" s="1970"/>
      <c r="AW92" s="1970"/>
      <c r="AX92" s="1970"/>
      <c r="AY92" s="1970"/>
      <c r="AZ92" s="1970"/>
      <c r="BA92" s="1970"/>
      <c r="BB92" s="1970"/>
      <c r="BC92" s="1956"/>
      <c r="BD92" s="1956"/>
      <c r="BE92" s="1956"/>
      <c r="BF92" s="1956"/>
      <c r="BG92" s="1956"/>
      <c r="BH92" s="1956"/>
      <c r="BI92" s="1956"/>
      <c r="BJ92" s="1956"/>
      <c r="BK92" s="1956"/>
      <c r="BL92" s="1956"/>
      <c r="BM92" s="1956"/>
      <c r="BN92" s="1956"/>
      <c r="BO92" s="1956"/>
      <c r="BP92" s="1956"/>
      <c r="BQ92" s="1956"/>
      <c r="BR92" s="1956"/>
      <c r="BS92" s="1956"/>
      <c r="BT92" s="1956"/>
      <c r="BU92" s="1962"/>
      <c r="BV92" s="1962"/>
      <c r="BW92" s="1962"/>
      <c r="BX92" s="1962"/>
      <c r="BY92" s="1962"/>
      <c r="BZ92" s="1962"/>
      <c r="CA92" s="1962"/>
      <c r="CB92" s="1962"/>
      <c r="CC92" s="1956"/>
      <c r="CD92" s="1956"/>
      <c r="CE92" s="1956"/>
      <c r="CF92" s="1956"/>
      <c r="CG92" s="1956"/>
      <c r="CH92" s="1956"/>
      <c r="CI92" s="1956"/>
      <c r="CJ92" s="1956"/>
      <c r="CK92" s="1956"/>
      <c r="CL92" s="1956"/>
      <c r="CM92" s="1956"/>
      <c r="CN92" s="1956"/>
      <c r="CO92" s="1956"/>
      <c r="CP92" s="1956"/>
      <c r="CQ92" s="1956"/>
      <c r="CR92" s="1956"/>
      <c r="CS92" s="1956"/>
      <c r="CT92" s="1956"/>
      <c r="CU92" s="1956"/>
      <c r="CV92" s="1956"/>
      <c r="CW92" s="1963"/>
      <c r="CX92" s="1963"/>
      <c r="CY92" s="1963"/>
      <c r="CZ92" s="1963"/>
      <c r="DA92" s="1963"/>
      <c r="DB92" s="1964"/>
      <c r="DC92" s="1965"/>
      <c r="DD92" s="1965"/>
      <c r="DE92" s="1965"/>
      <c r="DF92" s="1966"/>
      <c r="DG92" s="1956"/>
      <c r="DH92" s="1956"/>
      <c r="DI92" s="1956"/>
      <c r="DJ92" s="1956"/>
      <c r="DK92" s="1956"/>
      <c r="DL92" s="1956"/>
      <c r="DM92" s="1956"/>
      <c r="DN92" s="1956"/>
      <c r="DO92" s="1956"/>
      <c r="DP92" s="1956"/>
      <c r="DQ92" s="1956"/>
      <c r="DR92" s="1956"/>
      <c r="DS92" s="1956"/>
      <c r="DT92" s="1956"/>
      <c r="DU92" s="1956"/>
      <c r="DV92" s="1956"/>
      <c r="DW92" s="1956"/>
      <c r="DX92" s="1956"/>
      <c r="DY92" s="1956"/>
      <c r="DZ92" s="1110">
        <v>77</v>
      </c>
      <c r="EA92" s="1111"/>
    </row>
    <row r="93" spans="1:131" ht="53.1" customHeight="1">
      <c r="A93" s="1967">
        <v>78</v>
      </c>
      <c r="B93" s="1967"/>
      <c r="C93" s="1968"/>
      <c r="D93" s="1968"/>
      <c r="E93" s="1968"/>
      <c r="F93" s="1968"/>
      <c r="G93" s="1968"/>
      <c r="H93" s="1968"/>
      <c r="I93" s="1968"/>
      <c r="J93" s="1968"/>
      <c r="K93" s="1968"/>
      <c r="L93" s="1968"/>
      <c r="M93" s="1968"/>
      <c r="N93" s="1968"/>
      <c r="O93" s="1968"/>
      <c r="P93" s="1968"/>
      <c r="Q93" s="1968"/>
      <c r="R93" s="1969"/>
      <c r="S93" s="1969"/>
      <c r="T93" s="1969"/>
      <c r="U93" s="1969"/>
      <c r="V93" s="1969"/>
      <c r="W93" s="1969"/>
      <c r="X93" s="1969"/>
      <c r="Y93" s="1969"/>
      <c r="Z93" s="1969"/>
      <c r="AA93" s="1969"/>
      <c r="AB93" s="1969"/>
      <c r="AC93" s="1969"/>
      <c r="AD93" s="1969"/>
      <c r="AE93" s="1969"/>
      <c r="AF93" s="1969"/>
      <c r="AG93" s="1969"/>
      <c r="AH93" s="1969"/>
      <c r="AI93" s="1969"/>
      <c r="AJ93" s="1970"/>
      <c r="AK93" s="1970"/>
      <c r="AL93" s="1970"/>
      <c r="AM93" s="1970"/>
      <c r="AN93" s="1970"/>
      <c r="AO93" s="1970"/>
      <c r="AP93" s="1970"/>
      <c r="AQ93" s="1970"/>
      <c r="AR93" s="1970"/>
      <c r="AS93" s="1970"/>
      <c r="AT93" s="1970"/>
      <c r="AU93" s="1970"/>
      <c r="AV93" s="1970"/>
      <c r="AW93" s="1970"/>
      <c r="AX93" s="1970"/>
      <c r="AY93" s="1970"/>
      <c r="AZ93" s="1970"/>
      <c r="BA93" s="1970"/>
      <c r="BB93" s="1970"/>
      <c r="BC93" s="1956"/>
      <c r="BD93" s="1956"/>
      <c r="BE93" s="1956"/>
      <c r="BF93" s="1956"/>
      <c r="BG93" s="1956"/>
      <c r="BH93" s="1956"/>
      <c r="BI93" s="1956"/>
      <c r="BJ93" s="1956"/>
      <c r="BK93" s="1956"/>
      <c r="BL93" s="1956"/>
      <c r="BM93" s="1956"/>
      <c r="BN93" s="1956"/>
      <c r="BO93" s="1956"/>
      <c r="BP93" s="1956"/>
      <c r="BQ93" s="1956"/>
      <c r="BR93" s="1956"/>
      <c r="BS93" s="1956"/>
      <c r="BT93" s="1956"/>
      <c r="BU93" s="1962"/>
      <c r="BV93" s="1962"/>
      <c r="BW93" s="1962"/>
      <c r="BX93" s="1962"/>
      <c r="BY93" s="1962"/>
      <c r="BZ93" s="1962"/>
      <c r="CA93" s="1962"/>
      <c r="CB93" s="1962"/>
      <c r="CC93" s="1956"/>
      <c r="CD93" s="1956"/>
      <c r="CE93" s="1956"/>
      <c r="CF93" s="1956"/>
      <c r="CG93" s="1956"/>
      <c r="CH93" s="1956"/>
      <c r="CI93" s="1956"/>
      <c r="CJ93" s="1956"/>
      <c r="CK93" s="1956"/>
      <c r="CL93" s="1956"/>
      <c r="CM93" s="1956"/>
      <c r="CN93" s="1956"/>
      <c r="CO93" s="1956"/>
      <c r="CP93" s="1956"/>
      <c r="CQ93" s="1956"/>
      <c r="CR93" s="1956"/>
      <c r="CS93" s="1956"/>
      <c r="CT93" s="1956"/>
      <c r="CU93" s="1956"/>
      <c r="CV93" s="1956"/>
      <c r="CW93" s="1963"/>
      <c r="CX93" s="1963"/>
      <c r="CY93" s="1963"/>
      <c r="CZ93" s="1963"/>
      <c r="DA93" s="1963"/>
      <c r="DB93" s="1964"/>
      <c r="DC93" s="1965"/>
      <c r="DD93" s="1965"/>
      <c r="DE93" s="1965"/>
      <c r="DF93" s="1966"/>
      <c r="DG93" s="1956"/>
      <c r="DH93" s="1956"/>
      <c r="DI93" s="1956"/>
      <c r="DJ93" s="1956"/>
      <c r="DK93" s="1956"/>
      <c r="DL93" s="1956"/>
      <c r="DM93" s="1956"/>
      <c r="DN93" s="1956"/>
      <c r="DO93" s="1956"/>
      <c r="DP93" s="1956"/>
      <c r="DQ93" s="1956"/>
      <c r="DR93" s="1956"/>
      <c r="DS93" s="1956"/>
      <c r="DT93" s="1956"/>
      <c r="DU93" s="1956"/>
      <c r="DV93" s="1956"/>
      <c r="DW93" s="1956"/>
      <c r="DX93" s="1956"/>
      <c r="DY93" s="1956"/>
      <c r="DZ93" s="1110">
        <v>78</v>
      </c>
      <c r="EA93" s="1111"/>
    </row>
    <row r="94" spans="1:131" ht="53.1" customHeight="1">
      <c r="A94" s="1967">
        <v>79</v>
      </c>
      <c r="B94" s="1967"/>
      <c r="C94" s="1968"/>
      <c r="D94" s="1968"/>
      <c r="E94" s="1968"/>
      <c r="F94" s="1968"/>
      <c r="G94" s="1968"/>
      <c r="H94" s="1968"/>
      <c r="I94" s="1968"/>
      <c r="J94" s="1968"/>
      <c r="K94" s="1968"/>
      <c r="L94" s="1968"/>
      <c r="M94" s="1968"/>
      <c r="N94" s="1968"/>
      <c r="O94" s="1968"/>
      <c r="P94" s="1968"/>
      <c r="Q94" s="1968"/>
      <c r="R94" s="1969"/>
      <c r="S94" s="1969"/>
      <c r="T94" s="1969"/>
      <c r="U94" s="1969"/>
      <c r="V94" s="1969"/>
      <c r="W94" s="1969"/>
      <c r="X94" s="1969"/>
      <c r="Y94" s="1969"/>
      <c r="Z94" s="1969"/>
      <c r="AA94" s="1969"/>
      <c r="AB94" s="1969"/>
      <c r="AC94" s="1969"/>
      <c r="AD94" s="1969"/>
      <c r="AE94" s="1969"/>
      <c r="AF94" s="1969"/>
      <c r="AG94" s="1969"/>
      <c r="AH94" s="1969"/>
      <c r="AI94" s="1969"/>
      <c r="AJ94" s="1970"/>
      <c r="AK94" s="1970"/>
      <c r="AL94" s="1970"/>
      <c r="AM94" s="1970"/>
      <c r="AN94" s="1970"/>
      <c r="AO94" s="1970"/>
      <c r="AP94" s="1970"/>
      <c r="AQ94" s="1970"/>
      <c r="AR94" s="1970"/>
      <c r="AS94" s="1970"/>
      <c r="AT94" s="1970"/>
      <c r="AU94" s="1970"/>
      <c r="AV94" s="1970"/>
      <c r="AW94" s="1970"/>
      <c r="AX94" s="1970"/>
      <c r="AY94" s="1970"/>
      <c r="AZ94" s="1970"/>
      <c r="BA94" s="1970"/>
      <c r="BB94" s="1970"/>
      <c r="BC94" s="1956"/>
      <c r="BD94" s="1956"/>
      <c r="BE94" s="1956"/>
      <c r="BF94" s="1956"/>
      <c r="BG94" s="1956"/>
      <c r="BH94" s="1956"/>
      <c r="BI94" s="1956"/>
      <c r="BJ94" s="1956"/>
      <c r="BK94" s="1956"/>
      <c r="BL94" s="1956"/>
      <c r="BM94" s="1956"/>
      <c r="BN94" s="1956"/>
      <c r="BO94" s="1956"/>
      <c r="BP94" s="1956"/>
      <c r="BQ94" s="1956"/>
      <c r="BR94" s="1956"/>
      <c r="BS94" s="1956"/>
      <c r="BT94" s="1956"/>
      <c r="BU94" s="1962"/>
      <c r="BV94" s="1962"/>
      <c r="BW94" s="1962"/>
      <c r="BX94" s="1962"/>
      <c r="BY94" s="1962"/>
      <c r="BZ94" s="1962"/>
      <c r="CA94" s="1962"/>
      <c r="CB94" s="1962"/>
      <c r="CC94" s="1956"/>
      <c r="CD94" s="1956"/>
      <c r="CE94" s="1956"/>
      <c r="CF94" s="1956"/>
      <c r="CG94" s="1956"/>
      <c r="CH94" s="1956"/>
      <c r="CI94" s="1956"/>
      <c r="CJ94" s="1956"/>
      <c r="CK94" s="1956"/>
      <c r="CL94" s="1956"/>
      <c r="CM94" s="1956"/>
      <c r="CN94" s="1956"/>
      <c r="CO94" s="1956"/>
      <c r="CP94" s="1956"/>
      <c r="CQ94" s="1956"/>
      <c r="CR94" s="1956"/>
      <c r="CS94" s="1956"/>
      <c r="CT94" s="1956"/>
      <c r="CU94" s="1956"/>
      <c r="CV94" s="1956"/>
      <c r="CW94" s="1963"/>
      <c r="CX94" s="1963"/>
      <c r="CY94" s="1963"/>
      <c r="CZ94" s="1963"/>
      <c r="DA94" s="1963"/>
      <c r="DB94" s="1964"/>
      <c r="DC94" s="1965"/>
      <c r="DD94" s="1965"/>
      <c r="DE94" s="1965"/>
      <c r="DF94" s="1966"/>
      <c r="DG94" s="1956"/>
      <c r="DH94" s="1956"/>
      <c r="DI94" s="1956"/>
      <c r="DJ94" s="1956"/>
      <c r="DK94" s="1956"/>
      <c r="DL94" s="1956"/>
      <c r="DM94" s="1956"/>
      <c r="DN94" s="1956"/>
      <c r="DO94" s="1956"/>
      <c r="DP94" s="1956"/>
      <c r="DQ94" s="1956"/>
      <c r="DR94" s="1956"/>
      <c r="DS94" s="1956"/>
      <c r="DT94" s="1956"/>
      <c r="DU94" s="1956"/>
      <c r="DV94" s="1956"/>
      <c r="DW94" s="1956"/>
      <c r="DX94" s="1956"/>
      <c r="DY94" s="1956"/>
      <c r="DZ94" s="1110">
        <v>79</v>
      </c>
      <c r="EA94" s="1111"/>
    </row>
    <row r="95" spans="1:131" ht="53.1" customHeight="1">
      <c r="A95" s="1967">
        <v>80</v>
      </c>
      <c r="B95" s="1967"/>
      <c r="C95" s="1968"/>
      <c r="D95" s="1968"/>
      <c r="E95" s="1968"/>
      <c r="F95" s="1968"/>
      <c r="G95" s="1968"/>
      <c r="H95" s="1968"/>
      <c r="I95" s="1968"/>
      <c r="J95" s="1968"/>
      <c r="K95" s="1968"/>
      <c r="L95" s="1968"/>
      <c r="M95" s="1968"/>
      <c r="N95" s="1968"/>
      <c r="O95" s="1968"/>
      <c r="P95" s="1968"/>
      <c r="Q95" s="1968"/>
      <c r="R95" s="1969"/>
      <c r="S95" s="1969"/>
      <c r="T95" s="1969"/>
      <c r="U95" s="1969"/>
      <c r="V95" s="1969"/>
      <c r="W95" s="1969"/>
      <c r="X95" s="1969"/>
      <c r="Y95" s="1969"/>
      <c r="Z95" s="1969"/>
      <c r="AA95" s="1969"/>
      <c r="AB95" s="1969"/>
      <c r="AC95" s="1969"/>
      <c r="AD95" s="1969"/>
      <c r="AE95" s="1969"/>
      <c r="AF95" s="1969"/>
      <c r="AG95" s="1969"/>
      <c r="AH95" s="1969"/>
      <c r="AI95" s="1969"/>
      <c r="AJ95" s="1970"/>
      <c r="AK95" s="1970"/>
      <c r="AL95" s="1970"/>
      <c r="AM95" s="1970"/>
      <c r="AN95" s="1970"/>
      <c r="AO95" s="1970"/>
      <c r="AP95" s="1970"/>
      <c r="AQ95" s="1970"/>
      <c r="AR95" s="1970"/>
      <c r="AS95" s="1970"/>
      <c r="AT95" s="1970"/>
      <c r="AU95" s="1970"/>
      <c r="AV95" s="1970"/>
      <c r="AW95" s="1970"/>
      <c r="AX95" s="1970"/>
      <c r="AY95" s="1970"/>
      <c r="AZ95" s="1970"/>
      <c r="BA95" s="1970"/>
      <c r="BB95" s="1970"/>
      <c r="BC95" s="1956"/>
      <c r="BD95" s="1956"/>
      <c r="BE95" s="1956"/>
      <c r="BF95" s="1956"/>
      <c r="BG95" s="1956"/>
      <c r="BH95" s="1956"/>
      <c r="BI95" s="1956"/>
      <c r="BJ95" s="1956"/>
      <c r="BK95" s="1956"/>
      <c r="BL95" s="1956"/>
      <c r="BM95" s="1956"/>
      <c r="BN95" s="1956"/>
      <c r="BO95" s="1956"/>
      <c r="BP95" s="1956"/>
      <c r="BQ95" s="1956"/>
      <c r="BR95" s="1956"/>
      <c r="BS95" s="1956"/>
      <c r="BT95" s="1956"/>
      <c r="BU95" s="1962"/>
      <c r="BV95" s="1962"/>
      <c r="BW95" s="1962"/>
      <c r="BX95" s="1962"/>
      <c r="BY95" s="1962"/>
      <c r="BZ95" s="1962"/>
      <c r="CA95" s="1962"/>
      <c r="CB95" s="1962"/>
      <c r="CC95" s="1956"/>
      <c r="CD95" s="1956"/>
      <c r="CE95" s="1956"/>
      <c r="CF95" s="1956"/>
      <c r="CG95" s="1956"/>
      <c r="CH95" s="1956"/>
      <c r="CI95" s="1956"/>
      <c r="CJ95" s="1956"/>
      <c r="CK95" s="1956"/>
      <c r="CL95" s="1956"/>
      <c r="CM95" s="1956"/>
      <c r="CN95" s="1956"/>
      <c r="CO95" s="1956"/>
      <c r="CP95" s="1956"/>
      <c r="CQ95" s="1956"/>
      <c r="CR95" s="1956"/>
      <c r="CS95" s="1956"/>
      <c r="CT95" s="1956"/>
      <c r="CU95" s="1956"/>
      <c r="CV95" s="1956"/>
      <c r="CW95" s="1963"/>
      <c r="CX95" s="1963"/>
      <c r="CY95" s="1963"/>
      <c r="CZ95" s="1963"/>
      <c r="DA95" s="1963"/>
      <c r="DB95" s="1964"/>
      <c r="DC95" s="1965"/>
      <c r="DD95" s="1965"/>
      <c r="DE95" s="1965"/>
      <c r="DF95" s="1966"/>
      <c r="DG95" s="1956"/>
      <c r="DH95" s="1956"/>
      <c r="DI95" s="1956"/>
      <c r="DJ95" s="1956"/>
      <c r="DK95" s="1956"/>
      <c r="DL95" s="1956"/>
      <c r="DM95" s="1956"/>
      <c r="DN95" s="1956"/>
      <c r="DO95" s="1956"/>
      <c r="DP95" s="1956"/>
      <c r="DQ95" s="1956"/>
      <c r="DR95" s="1956"/>
      <c r="DS95" s="1956"/>
      <c r="DT95" s="1956"/>
      <c r="DU95" s="1956"/>
      <c r="DV95" s="1956"/>
      <c r="DW95" s="1956"/>
      <c r="DX95" s="1956"/>
      <c r="DY95" s="1956"/>
      <c r="DZ95" s="1110">
        <v>80</v>
      </c>
      <c r="EA95" s="1111"/>
    </row>
    <row r="96" spans="1:131" ht="53.1" customHeight="1">
      <c r="A96" s="1967">
        <v>81</v>
      </c>
      <c r="B96" s="1967"/>
      <c r="C96" s="1968"/>
      <c r="D96" s="1968"/>
      <c r="E96" s="1968"/>
      <c r="F96" s="1968"/>
      <c r="G96" s="1968"/>
      <c r="H96" s="1968"/>
      <c r="I96" s="1968"/>
      <c r="J96" s="1968"/>
      <c r="K96" s="1968"/>
      <c r="L96" s="1968"/>
      <c r="M96" s="1968"/>
      <c r="N96" s="1968"/>
      <c r="O96" s="1968"/>
      <c r="P96" s="1968"/>
      <c r="Q96" s="1968"/>
      <c r="R96" s="1969"/>
      <c r="S96" s="1969"/>
      <c r="T96" s="1969"/>
      <c r="U96" s="1969"/>
      <c r="V96" s="1969"/>
      <c r="W96" s="1969"/>
      <c r="X96" s="1969"/>
      <c r="Y96" s="1969"/>
      <c r="Z96" s="1969"/>
      <c r="AA96" s="1969"/>
      <c r="AB96" s="1969"/>
      <c r="AC96" s="1969"/>
      <c r="AD96" s="1969"/>
      <c r="AE96" s="1969"/>
      <c r="AF96" s="1969"/>
      <c r="AG96" s="1969"/>
      <c r="AH96" s="1969"/>
      <c r="AI96" s="1969"/>
      <c r="AJ96" s="1970"/>
      <c r="AK96" s="1970"/>
      <c r="AL96" s="1970"/>
      <c r="AM96" s="1970"/>
      <c r="AN96" s="1970"/>
      <c r="AO96" s="1970"/>
      <c r="AP96" s="1970"/>
      <c r="AQ96" s="1970"/>
      <c r="AR96" s="1970"/>
      <c r="AS96" s="1970"/>
      <c r="AT96" s="1970"/>
      <c r="AU96" s="1970"/>
      <c r="AV96" s="1970"/>
      <c r="AW96" s="1970"/>
      <c r="AX96" s="1970"/>
      <c r="AY96" s="1970"/>
      <c r="AZ96" s="1970"/>
      <c r="BA96" s="1970"/>
      <c r="BB96" s="1970"/>
      <c r="BC96" s="1956"/>
      <c r="BD96" s="1956"/>
      <c r="BE96" s="1956"/>
      <c r="BF96" s="1956"/>
      <c r="BG96" s="1956"/>
      <c r="BH96" s="1956"/>
      <c r="BI96" s="1956"/>
      <c r="BJ96" s="1956"/>
      <c r="BK96" s="1956"/>
      <c r="BL96" s="1956"/>
      <c r="BM96" s="1956"/>
      <c r="BN96" s="1956"/>
      <c r="BO96" s="1956"/>
      <c r="BP96" s="1956"/>
      <c r="BQ96" s="1956"/>
      <c r="BR96" s="1956"/>
      <c r="BS96" s="1956"/>
      <c r="BT96" s="1956"/>
      <c r="BU96" s="1962"/>
      <c r="BV96" s="1962"/>
      <c r="BW96" s="1962"/>
      <c r="BX96" s="1962"/>
      <c r="BY96" s="1962"/>
      <c r="BZ96" s="1962"/>
      <c r="CA96" s="1962"/>
      <c r="CB96" s="1962"/>
      <c r="CC96" s="1956"/>
      <c r="CD96" s="1956"/>
      <c r="CE96" s="1956"/>
      <c r="CF96" s="1956"/>
      <c r="CG96" s="1956"/>
      <c r="CH96" s="1956"/>
      <c r="CI96" s="1956"/>
      <c r="CJ96" s="1956"/>
      <c r="CK96" s="1956"/>
      <c r="CL96" s="1956"/>
      <c r="CM96" s="1956"/>
      <c r="CN96" s="1956"/>
      <c r="CO96" s="1956"/>
      <c r="CP96" s="1956"/>
      <c r="CQ96" s="1956"/>
      <c r="CR96" s="1956"/>
      <c r="CS96" s="1956"/>
      <c r="CT96" s="1956"/>
      <c r="CU96" s="1956"/>
      <c r="CV96" s="1956"/>
      <c r="CW96" s="1963"/>
      <c r="CX96" s="1963"/>
      <c r="CY96" s="1963"/>
      <c r="CZ96" s="1963"/>
      <c r="DA96" s="1963"/>
      <c r="DB96" s="1964"/>
      <c r="DC96" s="1965"/>
      <c r="DD96" s="1965"/>
      <c r="DE96" s="1965"/>
      <c r="DF96" s="1966"/>
      <c r="DG96" s="1956"/>
      <c r="DH96" s="1956"/>
      <c r="DI96" s="1956"/>
      <c r="DJ96" s="1956"/>
      <c r="DK96" s="1956"/>
      <c r="DL96" s="1956"/>
      <c r="DM96" s="1956"/>
      <c r="DN96" s="1956"/>
      <c r="DO96" s="1956"/>
      <c r="DP96" s="1956"/>
      <c r="DQ96" s="1956"/>
      <c r="DR96" s="1956"/>
      <c r="DS96" s="1956"/>
      <c r="DT96" s="1956"/>
      <c r="DU96" s="1956"/>
      <c r="DV96" s="1956"/>
      <c r="DW96" s="1956"/>
      <c r="DX96" s="1956"/>
      <c r="DY96" s="1956"/>
      <c r="DZ96" s="1110">
        <v>81</v>
      </c>
      <c r="EA96" s="1111"/>
    </row>
    <row r="97" spans="1:131" ht="53.1" customHeight="1">
      <c r="A97" s="1967">
        <v>82</v>
      </c>
      <c r="B97" s="1967"/>
      <c r="C97" s="1968"/>
      <c r="D97" s="1968"/>
      <c r="E97" s="1968"/>
      <c r="F97" s="1968"/>
      <c r="G97" s="1968"/>
      <c r="H97" s="1968"/>
      <c r="I97" s="1968"/>
      <c r="J97" s="1968"/>
      <c r="K97" s="1968"/>
      <c r="L97" s="1968"/>
      <c r="M97" s="1968"/>
      <c r="N97" s="1968"/>
      <c r="O97" s="1968"/>
      <c r="P97" s="1968"/>
      <c r="Q97" s="1968"/>
      <c r="R97" s="1969"/>
      <c r="S97" s="1969"/>
      <c r="T97" s="1969"/>
      <c r="U97" s="1969"/>
      <c r="V97" s="1969"/>
      <c r="W97" s="1969"/>
      <c r="X97" s="1969"/>
      <c r="Y97" s="1969"/>
      <c r="Z97" s="1969"/>
      <c r="AA97" s="1969"/>
      <c r="AB97" s="1969"/>
      <c r="AC97" s="1969"/>
      <c r="AD97" s="1969"/>
      <c r="AE97" s="1969"/>
      <c r="AF97" s="1969"/>
      <c r="AG97" s="1969"/>
      <c r="AH97" s="1969"/>
      <c r="AI97" s="1969"/>
      <c r="AJ97" s="1970"/>
      <c r="AK97" s="1970"/>
      <c r="AL97" s="1970"/>
      <c r="AM97" s="1970"/>
      <c r="AN97" s="1970"/>
      <c r="AO97" s="1970"/>
      <c r="AP97" s="1970"/>
      <c r="AQ97" s="1970"/>
      <c r="AR97" s="1970"/>
      <c r="AS97" s="1970"/>
      <c r="AT97" s="1970"/>
      <c r="AU97" s="1970"/>
      <c r="AV97" s="1970"/>
      <c r="AW97" s="1970"/>
      <c r="AX97" s="1970"/>
      <c r="AY97" s="1970"/>
      <c r="AZ97" s="1970"/>
      <c r="BA97" s="1970"/>
      <c r="BB97" s="1970"/>
      <c r="BC97" s="1956"/>
      <c r="BD97" s="1956"/>
      <c r="BE97" s="1956"/>
      <c r="BF97" s="1956"/>
      <c r="BG97" s="1956"/>
      <c r="BH97" s="1956"/>
      <c r="BI97" s="1956"/>
      <c r="BJ97" s="1956"/>
      <c r="BK97" s="1956"/>
      <c r="BL97" s="1956"/>
      <c r="BM97" s="1956"/>
      <c r="BN97" s="1956"/>
      <c r="BO97" s="1956"/>
      <c r="BP97" s="1956"/>
      <c r="BQ97" s="1956"/>
      <c r="BR97" s="1956"/>
      <c r="BS97" s="1956"/>
      <c r="BT97" s="1956"/>
      <c r="BU97" s="1962"/>
      <c r="BV97" s="1962"/>
      <c r="BW97" s="1962"/>
      <c r="BX97" s="1962"/>
      <c r="BY97" s="1962"/>
      <c r="BZ97" s="1962"/>
      <c r="CA97" s="1962"/>
      <c r="CB97" s="1962"/>
      <c r="CC97" s="1956"/>
      <c r="CD97" s="1956"/>
      <c r="CE97" s="1956"/>
      <c r="CF97" s="1956"/>
      <c r="CG97" s="1956"/>
      <c r="CH97" s="1956"/>
      <c r="CI97" s="1956"/>
      <c r="CJ97" s="1956"/>
      <c r="CK97" s="1956"/>
      <c r="CL97" s="1956"/>
      <c r="CM97" s="1956"/>
      <c r="CN97" s="1956"/>
      <c r="CO97" s="1956"/>
      <c r="CP97" s="1956"/>
      <c r="CQ97" s="1956"/>
      <c r="CR97" s="1956"/>
      <c r="CS97" s="1956"/>
      <c r="CT97" s="1956"/>
      <c r="CU97" s="1956"/>
      <c r="CV97" s="1956"/>
      <c r="CW97" s="1963"/>
      <c r="CX97" s="1963"/>
      <c r="CY97" s="1963"/>
      <c r="CZ97" s="1963"/>
      <c r="DA97" s="1963"/>
      <c r="DB97" s="1964"/>
      <c r="DC97" s="1965"/>
      <c r="DD97" s="1965"/>
      <c r="DE97" s="1965"/>
      <c r="DF97" s="1966"/>
      <c r="DG97" s="1956"/>
      <c r="DH97" s="1956"/>
      <c r="DI97" s="1956"/>
      <c r="DJ97" s="1956"/>
      <c r="DK97" s="1956"/>
      <c r="DL97" s="1956"/>
      <c r="DM97" s="1956"/>
      <c r="DN97" s="1956"/>
      <c r="DO97" s="1956"/>
      <c r="DP97" s="1956"/>
      <c r="DQ97" s="1956"/>
      <c r="DR97" s="1956"/>
      <c r="DS97" s="1956"/>
      <c r="DT97" s="1956"/>
      <c r="DU97" s="1956"/>
      <c r="DV97" s="1956"/>
      <c r="DW97" s="1956"/>
      <c r="DX97" s="1956"/>
      <c r="DY97" s="1956"/>
      <c r="DZ97" s="1110">
        <v>82</v>
      </c>
      <c r="EA97" s="1111"/>
    </row>
    <row r="98" spans="1:131" ht="53.1" customHeight="1">
      <c r="A98" s="1967">
        <v>83</v>
      </c>
      <c r="B98" s="1967"/>
      <c r="C98" s="1968"/>
      <c r="D98" s="1968"/>
      <c r="E98" s="1968"/>
      <c r="F98" s="1968"/>
      <c r="G98" s="1968"/>
      <c r="H98" s="1968"/>
      <c r="I98" s="1968"/>
      <c r="J98" s="1968"/>
      <c r="K98" s="1968"/>
      <c r="L98" s="1968"/>
      <c r="M98" s="1968"/>
      <c r="N98" s="1968"/>
      <c r="O98" s="1968"/>
      <c r="P98" s="1968"/>
      <c r="Q98" s="1968"/>
      <c r="R98" s="1969"/>
      <c r="S98" s="1969"/>
      <c r="T98" s="1969"/>
      <c r="U98" s="1969"/>
      <c r="V98" s="1969"/>
      <c r="W98" s="1969"/>
      <c r="X98" s="1969"/>
      <c r="Y98" s="1969"/>
      <c r="Z98" s="1969"/>
      <c r="AA98" s="1969"/>
      <c r="AB98" s="1969"/>
      <c r="AC98" s="1969"/>
      <c r="AD98" s="1969"/>
      <c r="AE98" s="1969"/>
      <c r="AF98" s="1969"/>
      <c r="AG98" s="1969"/>
      <c r="AH98" s="1969"/>
      <c r="AI98" s="1969"/>
      <c r="AJ98" s="1970"/>
      <c r="AK98" s="1970"/>
      <c r="AL98" s="1970"/>
      <c r="AM98" s="1970"/>
      <c r="AN98" s="1970"/>
      <c r="AO98" s="1970"/>
      <c r="AP98" s="1970"/>
      <c r="AQ98" s="1970"/>
      <c r="AR98" s="1970"/>
      <c r="AS98" s="1970"/>
      <c r="AT98" s="1970"/>
      <c r="AU98" s="1970"/>
      <c r="AV98" s="1970"/>
      <c r="AW98" s="1970"/>
      <c r="AX98" s="1970"/>
      <c r="AY98" s="1970"/>
      <c r="AZ98" s="1970"/>
      <c r="BA98" s="1970"/>
      <c r="BB98" s="1970"/>
      <c r="BC98" s="1956"/>
      <c r="BD98" s="1956"/>
      <c r="BE98" s="1956"/>
      <c r="BF98" s="1956"/>
      <c r="BG98" s="1956"/>
      <c r="BH98" s="1956"/>
      <c r="BI98" s="1956"/>
      <c r="BJ98" s="1956"/>
      <c r="BK98" s="1956"/>
      <c r="BL98" s="1956"/>
      <c r="BM98" s="1956"/>
      <c r="BN98" s="1956"/>
      <c r="BO98" s="1956"/>
      <c r="BP98" s="1956"/>
      <c r="BQ98" s="1956"/>
      <c r="BR98" s="1956"/>
      <c r="BS98" s="1956"/>
      <c r="BT98" s="1956"/>
      <c r="BU98" s="1962"/>
      <c r="BV98" s="1962"/>
      <c r="BW98" s="1962"/>
      <c r="BX98" s="1962"/>
      <c r="BY98" s="1962"/>
      <c r="BZ98" s="1962"/>
      <c r="CA98" s="1962"/>
      <c r="CB98" s="1962"/>
      <c r="CC98" s="1956"/>
      <c r="CD98" s="1956"/>
      <c r="CE98" s="1956"/>
      <c r="CF98" s="1956"/>
      <c r="CG98" s="1956"/>
      <c r="CH98" s="1956"/>
      <c r="CI98" s="1956"/>
      <c r="CJ98" s="1956"/>
      <c r="CK98" s="1956"/>
      <c r="CL98" s="1956"/>
      <c r="CM98" s="1956"/>
      <c r="CN98" s="1956"/>
      <c r="CO98" s="1956"/>
      <c r="CP98" s="1956"/>
      <c r="CQ98" s="1956"/>
      <c r="CR98" s="1956"/>
      <c r="CS98" s="1956"/>
      <c r="CT98" s="1956"/>
      <c r="CU98" s="1956"/>
      <c r="CV98" s="1956"/>
      <c r="CW98" s="1963"/>
      <c r="CX98" s="1963"/>
      <c r="CY98" s="1963"/>
      <c r="CZ98" s="1963"/>
      <c r="DA98" s="1963"/>
      <c r="DB98" s="1964"/>
      <c r="DC98" s="1965"/>
      <c r="DD98" s="1965"/>
      <c r="DE98" s="1965"/>
      <c r="DF98" s="1966"/>
      <c r="DG98" s="1956"/>
      <c r="DH98" s="1956"/>
      <c r="DI98" s="1956"/>
      <c r="DJ98" s="1956"/>
      <c r="DK98" s="1956"/>
      <c r="DL98" s="1956"/>
      <c r="DM98" s="1956"/>
      <c r="DN98" s="1956"/>
      <c r="DO98" s="1956"/>
      <c r="DP98" s="1956"/>
      <c r="DQ98" s="1956"/>
      <c r="DR98" s="1956"/>
      <c r="DS98" s="1956"/>
      <c r="DT98" s="1956"/>
      <c r="DU98" s="1956"/>
      <c r="DV98" s="1956"/>
      <c r="DW98" s="1956"/>
      <c r="DX98" s="1956"/>
      <c r="DY98" s="1956"/>
      <c r="DZ98" s="1110">
        <v>83</v>
      </c>
      <c r="EA98" s="1111"/>
    </row>
    <row r="99" spans="1:131" ht="53.1" customHeight="1">
      <c r="A99" s="1967">
        <v>84</v>
      </c>
      <c r="B99" s="1967"/>
      <c r="C99" s="1968"/>
      <c r="D99" s="1968"/>
      <c r="E99" s="1968"/>
      <c r="F99" s="1968"/>
      <c r="G99" s="1968"/>
      <c r="H99" s="1968"/>
      <c r="I99" s="1968"/>
      <c r="J99" s="1968"/>
      <c r="K99" s="1968"/>
      <c r="L99" s="1968"/>
      <c r="M99" s="1968"/>
      <c r="N99" s="1968"/>
      <c r="O99" s="1968"/>
      <c r="P99" s="1968"/>
      <c r="Q99" s="1968"/>
      <c r="R99" s="1969"/>
      <c r="S99" s="1969"/>
      <c r="T99" s="1969"/>
      <c r="U99" s="1969"/>
      <c r="V99" s="1969"/>
      <c r="W99" s="1969"/>
      <c r="X99" s="1969"/>
      <c r="Y99" s="1969"/>
      <c r="Z99" s="1969"/>
      <c r="AA99" s="1969"/>
      <c r="AB99" s="1969"/>
      <c r="AC99" s="1969"/>
      <c r="AD99" s="1969"/>
      <c r="AE99" s="1969"/>
      <c r="AF99" s="1969"/>
      <c r="AG99" s="1969"/>
      <c r="AH99" s="1969"/>
      <c r="AI99" s="1969"/>
      <c r="AJ99" s="1970"/>
      <c r="AK99" s="1970"/>
      <c r="AL99" s="1970"/>
      <c r="AM99" s="1970"/>
      <c r="AN99" s="1970"/>
      <c r="AO99" s="1970"/>
      <c r="AP99" s="1970"/>
      <c r="AQ99" s="1970"/>
      <c r="AR99" s="1970"/>
      <c r="AS99" s="1970"/>
      <c r="AT99" s="1970"/>
      <c r="AU99" s="1970"/>
      <c r="AV99" s="1970"/>
      <c r="AW99" s="1970"/>
      <c r="AX99" s="1970"/>
      <c r="AY99" s="1970"/>
      <c r="AZ99" s="1970"/>
      <c r="BA99" s="1970"/>
      <c r="BB99" s="1970"/>
      <c r="BC99" s="1956"/>
      <c r="BD99" s="1956"/>
      <c r="BE99" s="1956"/>
      <c r="BF99" s="1956"/>
      <c r="BG99" s="1956"/>
      <c r="BH99" s="1956"/>
      <c r="BI99" s="1956"/>
      <c r="BJ99" s="1956"/>
      <c r="BK99" s="1956"/>
      <c r="BL99" s="1956"/>
      <c r="BM99" s="1956"/>
      <c r="BN99" s="1956"/>
      <c r="BO99" s="1956"/>
      <c r="BP99" s="1956"/>
      <c r="BQ99" s="1956"/>
      <c r="BR99" s="1956"/>
      <c r="BS99" s="1956"/>
      <c r="BT99" s="1956"/>
      <c r="BU99" s="1962"/>
      <c r="BV99" s="1962"/>
      <c r="BW99" s="1962"/>
      <c r="BX99" s="1962"/>
      <c r="BY99" s="1962"/>
      <c r="BZ99" s="1962"/>
      <c r="CA99" s="1962"/>
      <c r="CB99" s="1962"/>
      <c r="CC99" s="1956"/>
      <c r="CD99" s="1956"/>
      <c r="CE99" s="1956"/>
      <c r="CF99" s="1956"/>
      <c r="CG99" s="1956"/>
      <c r="CH99" s="1956"/>
      <c r="CI99" s="1956"/>
      <c r="CJ99" s="1956"/>
      <c r="CK99" s="1956"/>
      <c r="CL99" s="1956"/>
      <c r="CM99" s="1956"/>
      <c r="CN99" s="1956"/>
      <c r="CO99" s="1956"/>
      <c r="CP99" s="1956"/>
      <c r="CQ99" s="1956"/>
      <c r="CR99" s="1956"/>
      <c r="CS99" s="1956"/>
      <c r="CT99" s="1956"/>
      <c r="CU99" s="1956"/>
      <c r="CV99" s="1956"/>
      <c r="CW99" s="1963"/>
      <c r="CX99" s="1963"/>
      <c r="CY99" s="1963"/>
      <c r="CZ99" s="1963"/>
      <c r="DA99" s="1963"/>
      <c r="DB99" s="1964"/>
      <c r="DC99" s="1965"/>
      <c r="DD99" s="1965"/>
      <c r="DE99" s="1965"/>
      <c r="DF99" s="1966"/>
      <c r="DG99" s="1956"/>
      <c r="DH99" s="1956"/>
      <c r="DI99" s="1956"/>
      <c r="DJ99" s="1956"/>
      <c r="DK99" s="1956"/>
      <c r="DL99" s="1956"/>
      <c r="DM99" s="1956"/>
      <c r="DN99" s="1956"/>
      <c r="DO99" s="1956"/>
      <c r="DP99" s="1956"/>
      <c r="DQ99" s="1956"/>
      <c r="DR99" s="1956"/>
      <c r="DS99" s="1956"/>
      <c r="DT99" s="1956"/>
      <c r="DU99" s="1956"/>
      <c r="DV99" s="1956"/>
      <c r="DW99" s="1956"/>
      <c r="DX99" s="1956"/>
      <c r="DY99" s="1956"/>
      <c r="DZ99" s="1110">
        <v>84</v>
      </c>
      <c r="EA99" s="1111"/>
    </row>
    <row r="100" spans="1:131" ht="53.1" customHeight="1">
      <c r="A100" s="1967">
        <v>85</v>
      </c>
      <c r="B100" s="1967"/>
      <c r="C100" s="1968"/>
      <c r="D100" s="1968"/>
      <c r="E100" s="1968"/>
      <c r="F100" s="1968"/>
      <c r="G100" s="1968"/>
      <c r="H100" s="1968"/>
      <c r="I100" s="1968"/>
      <c r="J100" s="1968"/>
      <c r="K100" s="1968"/>
      <c r="L100" s="1968"/>
      <c r="M100" s="1968"/>
      <c r="N100" s="1968"/>
      <c r="O100" s="1968"/>
      <c r="P100" s="1968"/>
      <c r="Q100" s="1968"/>
      <c r="R100" s="1969"/>
      <c r="S100" s="1969"/>
      <c r="T100" s="1969"/>
      <c r="U100" s="1969"/>
      <c r="V100" s="1969"/>
      <c r="W100" s="1969"/>
      <c r="X100" s="1969"/>
      <c r="Y100" s="1969"/>
      <c r="Z100" s="1969"/>
      <c r="AA100" s="1969"/>
      <c r="AB100" s="1969"/>
      <c r="AC100" s="1969"/>
      <c r="AD100" s="1969"/>
      <c r="AE100" s="1969"/>
      <c r="AF100" s="1969"/>
      <c r="AG100" s="1969"/>
      <c r="AH100" s="1969"/>
      <c r="AI100" s="1969"/>
      <c r="AJ100" s="1970"/>
      <c r="AK100" s="1970"/>
      <c r="AL100" s="1970"/>
      <c r="AM100" s="1970"/>
      <c r="AN100" s="1970"/>
      <c r="AO100" s="1970"/>
      <c r="AP100" s="1970"/>
      <c r="AQ100" s="1970"/>
      <c r="AR100" s="1970"/>
      <c r="AS100" s="1970"/>
      <c r="AT100" s="1970"/>
      <c r="AU100" s="1970"/>
      <c r="AV100" s="1970"/>
      <c r="AW100" s="1970"/>
      <c r="AX100" s="1970"/>
      <c r="AY100" s="1970"/>
      <c r="AZ100" s="1970"/>
      <c r="BA100" s="1970"/>
      <c r="BB100" s="1970"/>
      <c r="BC100" s="1956"/>
      <c r="BD100" s="1956"/>
      <c r="BE100" s="1956"/>
      <c r="BF100" s="1956"/>
      <c r="BG100" s="1956"/>
      <c r="BH100" s="1956"/>
      <c r="BI100" s="1956"/>
      <c r="BJ100" s="1956"/>
      <c r="BK100" s="1956"/>
      <c r="BL100" s="1956"/>
      <c r="BM100" s="1956"/>
      <c r="BN100" s="1956"/>
      <c r="BO100" s="1956"/>
      <c r="BP100" s="1956"/>
      <c r="BQ100" s="1956"/>
      <c r="BR100" s="1956"/>
      <c r="BS100" s="1956"/>
      <c r="BT100" s="1956"/>
      <c r="BU100" s="1962"/>
      <c r="BV100" s="1962"/>
      <c r="BW100" s="1962"/>
      <c r="BX100" s="1962"/>
      <c r="BY100" s="1962"/>
      <c r="BZ100" s="1962"/>
      <c r="CA100" s="1962"/>
      <c r="CB100" s="1962"/>
      <c r="CC100" s="1956"/>
      <c r="CD100" s="1956"/>
      <c r="CE100" s="1956"/>
      <c r="CF100" s="1956"/>
      <c r="CG100" s="1956"/>
      <c r="CH100" s="1956"/>
      <c r="CI100" s="1956"/>
      <c r="CJ100" s="1956"/>
      <c r="CK100" s="1956"/>
      <c r="CL100" s="1956"/>
      <c r="CM100" s="1956"/>
      <c r="CN100" s="1956"/>
      <c r="CO100" s="1956"/>
      <c r="CP100" s="1956"/>
      <c r="CQ100" s="1956"/>
      <c r="CR100" s="1956"/>
      <c r="CS100" s="1956"/>
      <c r="CT100" s="1956"/>
      <c r="CU100" s="1956"/>
      <c r="CV100" s="1956"/>
      <c r="CW100" s="1963"/>
      <c r="CX100" s="1963"/>
      <c r="CY100" s="1963"/>
      <c r="CZ100" s="1963"/>
      <c r="DA100" s="1963"/>
      <c r="DB100" s="1964"/>
      <c r="DC100" s="1965"/>
      <c r="DD100" s="1965"/>
      <c r="DE100" s="1965"/>
      <c r="DF100" s="1966"/>
      <c r="DG100" s="1956"/>
      <c r="DH100" s="1956"/>
      <c r="DI100" s="1956"/>
      <c r="DJ100" s="1956"/>
      <c r="DK100" s="1956"/>
      <c r="DL100" s="1956"/>
      <c r="DM100" s="1956"/>
      <c r="DN100" s="1956"/>
      <c r="DO100" s="1956"/>
      <c r="DP100" s="1956"/>
      <c r="DQ100" s="1956"/>
      <c r="DR100" s="1956"/>
      <c r="DS100" s="1956"/>
      <c r="DT100" s="1956"/>
      <c r="DU100" s="1956"/>
      <c r="DV100" s="1956"/>
      <c r="DW100" s="1956"/>
      <c r="DX100" s="1956"/>
      <c r="DY100" s="1956"/>
      <c r="DZ100" s="1110">
        <v>85</v>
      </c>
      <c r="EA100" s="1111"/>
    </row>
    <row r="101" spans="1:131" ht="53.1" customHeight="1">
      <c r="A101" s="1967">
        <v>86</v>
      </c>
      <c r="B101" s="1967"/>
      <c r="C101" s="1968"/>
      <c r="D101" s="1968"/>
      <c r="E101" s="1968"/>
      <c r="F101" s="1968"/>
      <c r="G101" s="1968"/>
      <c r="H101" s="1968"/>
      <c r="I101" s="1968"/>
      <c r="J101" s="1968"/>
      <c r="K101" s="1968"/>
      <c r="L101" s="1968"/>
      <c r="M101" s="1968"/>
      <c r="N101" s="1968"/>
      <c r="O101" s="1968"/>
      <c r="P101" s="1968"/>
      <c r="Q101" s="1968"/>
      <c r="R101" s="1969"/>
      <c r="S101" s="1969"/>
      <c r="T101" s="1969"/>
      <c r="U101" s="1969"/>
      <c r="V101" s="1969"/>
      <c r="W101" s="1969"/>
      <c r="X101" s="1969"/>
      <c r="Y101" s="1969"/>
      <c r="Z101" s="1969"/>
      <c r="AA101" s="1969"/>
      <c r="AB101" s="1969"/>
      <c r="AC101" s="1969"/>
      <c r="AD101" s="1969"/>
      <c r="AE101" s="1969"/>
      <c r="AF101" s="1969"/>
      <c r="AG101" s="1969"/>
      <c r="AH101" s="1969"/>
      <c r="AI101" s="1969"/>
      <c r="AJ101" s="1970"/>
      <c r="AK101" s="1970"/>
      <c r="AL101" s="1970"/>
      <c r="AM101" s="1970"/>
      <c r="AN101" s="1970"/>
      <c r="AO101" s="1970"/>
      <c r="AP101" s="1970"/>
      <c r="AQ101" s="1970"/>
      <c r="AR101" s="1970"/>
      <c r="AS101" s="1970"/>
      <c r="AT101" s="1970"/>
      <c r="AU101" s="1970"/>
      <c r="AV101" s="1970"/>
      <c r="AW101" s="1970"/>
      <c r="AX101" s="1970"/>
      <c r="AY101" s="1970"/>
      <c r="AZ101" s="1970"/>
      <c r="BA101" s="1970"/>
      <c r="BB101" s="1970"/>
      <c r="BC101" s="1956"/>
      <c r="BD101" s="1956"/>
      <c r="BE101" s="1956"/>
      <c r="BF101" s="1956"/>
      <c r="BG101" s="1956"/>
      <c r="BH101" s="1956"/>
      <c r="BI101" s="1956"/>
      <c r="BJ101" s="1956"/>
      <c r="BK101" s="1956"/>
      <c r="BL101" s="1956"/>
      <c r="BM101" s="1956"/>
      <c r="BN101" s="1956"/>
      <c r="BO101" s="1956"/>
      <c r="BP101" s="1956"/>
      <c r="BQ101" s="1956"/>
      <c r="BR101" s="1956"/>
      <c r="BS101" s="1956"/>
      <c r="BT101" s="1956"/>
      <c r="BU101" s="1962"/>
      <c r="BV101" s="1962"/>
      <c r="BW101" s="1962"/>
      <c r="BX101" s="1962"/>
      <c r="BY101" s="1962"/>
      <c r="BZ101" s="1962"/>
      <c r="CA101" s="1962"/>
      <c r="CB101" s="1962"/>
      <c r="CC101" s="1956"/>
      <c r="CD101" s="1956"/>
      <c r="CE101" s="1956"/>
      <c r="CF101" s="1956"/>
      <c r="CG101" s="1956"/>
      <c r="CH101" s="1956"/>
      <c r="CI101" s="1956"/>
      <c r="CJ101" s="1956"/>
      <c r="CK101" s="1956"/>
      <c r="CL101" s="1956"/>
      <c r="CM101" s="1956"/>
      <c r="CN101" s="1956"/>
      <c r="CO101" s="1956"/>
      <c r="CP101" s="1956"/>
      <c r="CQ101" s="1956"/>
      <c r="CR101" s="1956"/>
      <c r="CS101" s="1956"/>
      <c r="CT101" s="1956"/>
      <c r="CU101" s="1956"/>
      <c r="CV101" s="1956"/>
      <c r="CW101" s="1963"/>
      <c r="CX101" s="1963"/>
      <c r="CY101" s="1963"/>
      <c r="CZ101" s="1963"/>
      <c r="DA101" s="1963"/>
      <c r="DB101" s="1964"/>
      <c r="DC101" s="1965"/>
      <c r="DD101" s="1965"/>
      <c r="DE101" s="1965"/>
      <c r="DF101" s="1966"/>
      <c r="DG101" s="1956"/>
      <c r="DH101" s="1956"/>
      <c r="DI101" s="1956"/>
      <c r="DJ101" s="1956"/>
      <c r="DK101" s="1956"/>
      <c r="DL101" s="1956"/>
      <c r="DM101" s="1956"/>
      <c r="DN101" s="1956"/>
      <c r="DO101" s="1956"/>
      <c r="DP101" s="1956"/>
      <c r="DQ101" s="1956"/>
      <c r="DR101" s="1956"/>
      <c r="DS101" s="1956"/>
      <c r="DT101" s="1956"/>
      <c r="DU101" s="1956"/>
      <c r="DV101" s="1956"/>
      <c r="DW101" s="1956"/>
      <c r="DX101" s="1956"/>
      <c r="DY101" s="1956"/>
      <c r="DZ101" s="1110">
        <v>86</v>
      </c>
      <c r="EA101" s="1111"/>
    </row>
    <row r="102" spans="1:131" ht="53.1" customHeight="1">
      <c r="A102" s="1967">
        <v>87</v>
      </c>
      <c r="B102" s="1967"/>
      <c r="C102" s="1968"/>
      <c r="D102" s="1968"/>
      <c r="E102" s="1968"/>
      <c r="F102" s="1968"/>
      <c r="G102" s="1968"/>
      <c r="H102" s="1968"/>
      <c r="I102" s="1968"/>
      <c r="J102" s="1968"/>
      <c r="K102" s="1968"/>
      <c r="L102" s="1968"/>
      <c r="M102" s="1968"/>
      <c r="N102" s="1968"/>
      <c r="O102" s="1968"/>
      <c r="P102" s="1968"/>
      <c r="Q102" s="1968"/>
      <c r="R102" s="1969"/>
      <c r="S102" s="1969"/>
      <c r="T102" s="1969"/>
      <c r="U102" s="1969"/>
      <c r="V102" s="1969"/>
      <c r="W102" s="1969"/>
      <c r="X102" s="1969"/>
      <c r="Y102" s="1969"/>
      <c r="Z102" s="1969"/>
      <c r="AA102" s="1969"/>
      <c r="AB102" s="1969"/>
      <c r="AC102" s="1969"/>
      <c r="AD102" s="1969"/>
      <c r="AE102" s="1969"/>
      <c r="AF102" s="1969"/>
      <c r="AG102" s="1969"/>
      <c r="AH102" s="1969"/>
      <c r="AI102" s="1969"/>
      <c r="AJ102" s="1970"/>
      <c r="AK102" s="1970"/>
      <c r="AL102" s="1970"/>
      <c r="AM102" s="1970"/>
      <c r="AN102" s="1970"/>
      <c r="AO102" s="1970"/>
      <c r="AP102" s="1970"/>
      <c r="AQ102" s="1970"/>
      <c r="AR102" s="1970"/>
      <c r="AS102" s="1970"/>
      <c r="AT102" s="1970"/>
      <c r="AU102" s="1970"/>
      <c r="AV102" s="1970"/>
      <c r="AW102" s="1970"/>
      <c r="AX102" s="1970"/>
      <c r="AY102" s="1970"/>
      <c r="AZ102" s="1970"/>
      <c r="BA102" s="1970"/>
      <c r="BB102" s="1970"/>
      <c r="BC102" s="1956"/>
      <c r="BD102" s="1956"/>
      <c r="BE102" s="1956"/>
      <c r="BF102" s="1956"/>
      <c r="BG102" s="1956"/>
      <c r="BH102" s="1956"/>
      <c r="BI102" s="1956"/>
      <c r="BJ102" s="1956"/>
      <c r="BK102" s="1956"/>
      <c r="BL102" s="1956"/>
      <c r="BM102" s="1956"/>
      <c r="BN102" s="1956"/>
      <c r="BO102" s="1956"/>
      <c r="BP102" s="1956"/>
      <c r="BQ102" s="1956"/>
      <c r="BR102" s="1956"/>
      <c r="BS102" s="1956"/>
      <c r="BT102" s="1956"/>
      <c r="BU102" s="1962"/>
      <c r="BV102" s="1962"/>
      <c r="BW102" s="1962"/>
      <c r="BX102" s="1962"/>
      <c r="BY102" s="1962"/>
      <c r="BZ102" s="1962"/>
      <c r="CA102" s="1962"/>
      <c r="CB102" s="1962"/>
      <c r="CC102" s="1956"/>
      <c r="CD102" s="1956"/>
      <c r="CE102" s="1956"/>
      <c r="CF102" s="1956"/>
      <c r="CG102" s="1956"/>
      <c r="CH102" s="1956"/>
      <c r="CI102" s="1956"/>
      <c r="CJ102" s="1956"/>
      <c r="CK102" s="1956"/>
      <c r="CL102" s="1956"/>
      <c r="CM102" s="1956"/>
      <c r="CN102" s="1956"/>
      <c r="CO102" s="1956"/>
      <c r="CP102" s="1956"/>
      <c r="CQ102" s="1956"/>
      <c r="CR102" s="1956"/>
      <c r="CS102" s="1956"/>
      <c r="CT102" s="1956"/>
      <c r="CU102" s="1956"/>
      <c r="CV102" s="1956"/>
      <c r="CW102" s="1963"/>
      <c r="CX102" s="1963"/>
      <c r="CY102" s="1963"/>
      <c r="CZ102" s="1963"/>
      <c r="DA102" s="1963"/>
      <c r="DB102" s="1964"/>
      <c r="DC102" s="1965"/>
      <c r="DD102" s="1965"/>
      <c r="DE102" s="1965"/>
      <c r="DF102" s="1966"/>
      <c r="DG102" s="1956"/>
      <c r="DH102" s="1956"/>
      <c r="DI102" s="1956"/>
      <c r="DJ102" s="1956"/>
      <c r="DK102" s="1956"/>
      <c r="DL102" s="1956"/>
      <c r="DM102" s="1956"/>
      <c r="DN102" s="1956"/>
      <c r="DO102" s="1956"/>
      <c r="DP102" s="1956"/>
      <c r="DQ102" s="1956"/>
      <c r="DR102" s="1956"/>
      <c r="DS102" s="1956"/>
      <c r="DT102" s="1956"/>
      <c r="DU102" s="1956"/>
      <c r="DV102" s="1956"/>
      <c r="DW102" s="1956"/>
      <c r="DX102" s="1956"/>
      <c r="DY102" s="1956"/>
      <c r="DZ102" s="1110">
        <v>87</v>
      </c>
      <c r="EA102" s="1111"/>
    </row>
    <row r="103" spans="1:131" ht="53.1" customHeight="1">
      <c r="A103" s="1967">
        <v>88</v>
      </c>
      <c r="B103" s="1967"/>
      <c r="C103" s="1968"/>
      <c r="D103" s="1968"/>
      <c r="E103" s="1968"/>
      <c r="F103" s="1968"/>
      <c r="G103" s="1968"/>
      <c r="H103" s="1968"/>
      <c r="I103" s="1968"/>
      <c r="J103" s="1968"/>
      <c r="K103" s="1968"/>
      <c r="L103" s="1968"/>
      <c r="M103" s="1968"/>
      <c r="N103" s="1968"/>
      <c r="O103" s="1968"/>
      <c r="P103" s="1968"/>
      <c r="Q103" s="1968"/>
      <c r="R103" s="1969"/>
      <c r="S103" s="1969"/>
      <c r="T103" s="1969"/>
      <c r="U103" s="1969"/>
      <c r="V103" s="1969"/>
      <c r="W103" s="1969"/>
      <c r="X103" s="1969"/>
      <c r="Y103" s="1969"/>
      <c r="Z103" s="1969"/>
      <c r="AA103" s="1969"/>
      <c r="AB103" s="1969"/>
      <c r="AC103" s="1969"/>
      <c r="AD103" s="1969"/>
      <c r="AE103" s="1969"/>
      <c r="AF103" s="1969"/>
      <c r="AG103" s="1969"/>
      <c r="AH103" s="1969"/>
      <c r="AI103" s="1969"/>
      <c r="AJ103" s="1970"/>
      <c r="AK103" s="1970"/>
      <c r="AL103" s="1970"/>
      <c r="AM103" s="1970"/>
      <c r="AN103" s="1970"/>
      <c r="AO103" s="1970"/>
      <c r="AP103" s="1970"/>
      <c r="AQ103" s="1970"/>
      <c r="AR103" s="1970"/>
      <c r="AS103" s="1970"/>
      <c r="AT103" s="1970"/>
      <c r="AU103" s="1970"/>
      <c r="AV103" s="1970"/>
      <c r="AW103" s="1970"/>
      <c r="AX103" s="1970"/>
      <c r="AY103" s="1970"/>
      <c r="AZ103" s="1970"/>
      <c r="BA103" s="1970"/>
      <c r="BB103" s="1970"/>
      <c r="BC103" s="1956"/>
      <c r="BD103" s="1956"/>
      <c r="BE103" s="1956"/>
      <c r="BF103" s="1956"/>
      <c r="BG103" s="1956"/>
      <c r="BH103" s="1956"/>
      <c r="BI103" s="1956"/>
      <c r="BJ103" s="1956"/>
      <c r="BK103" s="1956"/>
      <c r="BL103" s="1956"/>
      <c r="BM103" s="1956"/>
      <c r="BN103" s="1956"/>
      <c r="BO103" s="1956"/>
      <c r="BP103" s="1956"/>
      <c r="BQ103" s="1956"/>
      <c r="BR103" s="1956"/>
      <c r="BS103" s="1956"/>
      <c r="BT103" s="1956"/>
      <c r="BU103" s="1962"/>
      <c r="BV103" s="1962"/>
      <c r="BW103" s="1962"/>
      <c r="BX103" s="1962"/>
      <c r="BY103" s="1962"/>
      <c r="BZ103" s="1962"/>
      <c r="CA103" s="1962"/>
      <c r="CB103" s="1962"/>
      <c r="CC103" s="1956"/>
      <c r="CD103" s="1956"/>
      <c r="CE103" s="1956"/>
      <c r="CF103" s="1956"/>
      <c r="CG103" s="1956"/>
      <c r="CH103" s="1956"/>
      <c r="CI103" s="1956"/>
      <c r="CJ103" s="1956"/>
      <c r="CK103" s="1956"/>
      <c r="CL103" s="1956"/>
      <c r="CM103" s="1956"/>
      <c r="CN103" s="1956"/>
      <c r="CO103" s="1956"/>
      <c r="CP103" s="1956"/>
      <c r="CQ103" s="1956"/>
      <c r="CR103" s="1956"/>
      <c r="CS103" s="1956"/>
      <c r="CT103" s="1956"/>
      <c r="CU103" s="1956"/>
      <c r="CV103" s="1956"/>
      <c r="CW103" s="1963"/>
      <c r="CX103" s="1963"/>
      <c r="CY103" s="1963"/>
      <c r="CZ103" s="1963"/>
      <c r="DA103" s="1963"/>
      <c r="DB103" s="1964"/>
      <c r="DC103" s="1965"/>
      <c r="DD103" s="1965"/>
      <c r="DE103" s="1965"/>
      <c r="DF103" s="1966"/>
      <c r="DG103" s="1956"/>
      <c r="DH103" s="1956"/>
      <c r="DI103" s="1956"/>
      <c r="DJ103" s="1956"/>
      <c r="DK103" s="1956"/>
      <c r="DL103" s="1956"/>
      <c r="DM103" s="1956"/>
      <c r="DN103" s="1956"/>
      <c r="DO103" s="1956"/>
      <c r="DP103" s="1956"/>
      <c r="DQ103" s="1956"/>
      <c r="DR103" s="1956"/>
      <c r="DS103" s="1956"/>
      <c r="DT103" s="1956"/>
      <c r="DU103" s="1956"/>
      <c r="DV103" s="1956"/>
      <c r="DW103" s="1956"/>
      <c r="DX103" s="1956"/>
      <c r="DY103" s="1956"/>
      <c r="DZ103" s="1110">
        <v>88</v>
      </c>
      <c r="EA103" s="1111"/>
    </row>
    <row r="104" spans="1:131" ht="53.1" customHeight="1">
      <c r="A104" s="1967">
        <v>89</v>
      </c>
      <c r="B104" s="1967"/>
      <c r="C104" s="1968"/>
      <c r="D104" s="1968"/>
      <c r="E104" s="1968"/>
      <c r="F104" s="1968"/>
      <c r="G104" s="1968"/>
      <c r="H104" s="1968"/>
      <c r="I104" s="1968"/>
      <c r="J104" s="1968"/>
      <c r="K104" s="1968"/>
      <c r="L104" s="1968"/>
      <c r="M104" s="1968"/>
      <c r="N104" s="1968"/>
      <c r="O104" s="1968"/>
      <c r="P104" s="1968"/>
      <c r="Q104" s="1968"/>
      <c r="R104" s="1969"/>
      <c r="S104" s="1969"/>
      <c r="T104" s="1969"/>
      <c r="U104" s="1969"/>
      <c r="V104" s="1969"/>
      <c r="W104" s="1969"/>
      <c r="X104" s="1969"/>
      <c r="Y104" s="1969"/>
      <c r="Z104" s="1969"/>
      <c r="AA104" s="1969"/>
      <c r="AB104" s="1969"/>
      <c r="AC104" s="1969"/>
      <c r="AD104" s="1969"/>
      <c r="AE104" s="1969"/>
      <c r="AF104" s="1969"/>
      <c r="AG104" s="1969"/>
      <c r="AH104" s="1969"/>
      <c r="AI104" s="1969"/>
      <c r="AJ104" s="1970"/>
      <c r="AK104" s="1970"/>
      <c r="AL104" s="1970"/>
      <c r="AM104" s="1970"/>
      <c r="AN104" s="1970"/>
      <c r="AO104" s="1970"/>
      <c r="AP104" s="1970"/>
      <c r="AQ104" s="1970"/>
      <c r="AR104" s="1970"/>
      <c r="AS104" s="1970"/>
      <c r="AT104" s="1970"/>
      <c r="AU104" s="1970"/>
      <c r="AV104" s="1970"/>
      <c r="AW104" s="1970"/>
      <c r="AX104" s="1970"/>
      <c r="AY104" s="1970"/>
      <c r="AZ104" s="1970"/>
      <c r="BA104" s="1970"/>
      <c r="BB104" s="1970"/>
      <c r="BC104" s="1956"/>
      <c r="BD104" s="1956"/>
      <c r="BE104" s="1956"/>
      <c r="BF104" s="1956"/>
      <c r="BG104" s="1956"/>
      <c r="BH104" s="1956"/>
      <c r="BI104" s="1956"/>
      <c r="BJ104" s="1956"/>
      <c r="BK104" s="1956"/>
      <c r="BL104" s="1956"/>
      <c r="BM104" s="1956"/>
      <c r="BN104" s="1956"/>
      <c r="BO104" s="1956"/>
      <c r="BP104" s="1956"/>
      <c r="BQ104" s="1956"/>
      <c r="BR104" s="1956"/>
      <c r="BS104" s="1956"/>
      <c r="BT104" s="1956"/>
      <c r="BU104" s="1962"/>
      <c r="BV104" s="1962"/>
      <c r="BW104" s="1962"/>
      <c r="BX104" s="1962"/>
      <c r="BY104" s="1962"/>
      <c r="BZ104" s="1962"/>
      <c r="CA104" s="1962"/>
      <c r="CB104" s="1962"/>
      <c r="CC104" s="1956"/>
      <c r="CD104" s="1956"/>
      <c r="CE104" s="1956"/>
      <c r="CF104" s="1956"/>
      <c r="CG104" s="1956"/>
      <c r="CH104" s="1956"/>
      <c r="CI104" s="1956"/>
      <c r="CJ104" s="1956"/>
      <c r="CK104" s="1956"/>
      <c r="CL104" s="1956"/>
      <c r="CM104" s="1956"/>
      <c r="CN104" s="1956"/>
      <c r="CO104" s="1956"/>
      <c r="CP104" s="1956"/>
      <c r="CQ104" s="1956"/>
      <c r="CR104" s="1956"/>
      <c r="CS104" s="1956"/>
      <c r="CT104" s="1956"/>
      <c r="CU104" s="1956"/>
      <c r="CV104" s="1956"/>
      <c r="CW104" s="1963"/>
      <c r="CX104" s="1963"/>
      <c r="CY104" s="1963"/>
      <c r="CZ104" s="1963"/>
      <c r="DA104" s="1963"/>
      <c r="DB104" s="1964"/>
      <c r="DC104" s="1965"/>
      <c r="DD104" s="1965"/>
      <c r="DE104" s="1965"/>
      <c r="DF104" s="1966"/>
      <c r="DG104" s="1956"/>
      <c r="DH104" s="1956"/>
      <c r="DI104" s="1956"/>
      <c r="DJ104" s="1956"/>
      <c r="DK104" s="1956"/>
      <c r="DL104" s="1956"/>
      <c r="DM104" s="1956"/>
      <c r="DN104" s="1956"/>
      <c r="DO104" s="1956"/>
      <c r="DP104" s="1956"/>
      <c r="DQ104" s="1956"/>
      <c r="DR104" s="1956"/>
      <c r="DS104" s="1956"/>
      <c r="DT104" s="1956"/>
      <c r="DU104" s="1956"/>
      <c r="DV104" s="1956"/>
      <c r="DW104" s="1956"/>
      <c r="DX104" s="1956"/>
      <c r="DY104" s="1956"/>
      <c r="DZ104" s="1110">
        <v>89</v>
      </c>
      <c r="EA104" s="1111"/>
    </row>
    <row r="105" spans="1:131" ht="53.1" customHeight="1">
      <c r="A105" s="1967">
        <v>90</v>
      </c>
      <c r="B105" s="1967"/>
      <c r="C105" s="1968"/>
      <c r="D105" s="1968"/>
      <c r="E105" s="1968"/>
      <c r="F105" s="1968"/>
      <c r="G105" s="1968"/>
      <c r="H105" s="1968"/>
      <c r="I105" s="1968"/>
      <c r="J105" s="1968"/>
      <c r="K105" s="1968"/>
      <c r="L105" s="1968"/>
      <c r="M105" s="1968"/>
      <c r="N105" s="1968"/>
      <c r="O105" s="1968"/>
      <c r="P105" s="1968"/>
      <c r="Q105" s="1968"/>
      <c r="R105" s="1969"/>
      <c r="S105" s="1969"/>
      <c r="T105" s="1969"/>
      <c r="U105" s="1969"/>
      <c r="V105" s="1969"/>
      <c r="W105" s="1969"/>
      <c r="X105" s="1969"/>
      <c r="Y105" s="1969"/>
      <c r="Z105" s="1969"/>
      <c r="AA105" s="1969"/>
      <c r="AB105" s="1969"/>
      <c r="AC105" s="1969"/>
      <c r="AD105" s="1969"/>
      <c r="AE105" s="1969"/>
      <c r="AF105" s="1969"/>
      <c r="AG105" s="1969"/>
      <c r="AH105" s="1969"/>
      <c r="AI105" s="1969"/>
      <c r="AJ105" s="1970"/>
      <c r="AK105" s="1970"/>
      <c r="AL105" s="1970"/>
      <c r="AM105" s="1970"/>
      <c r="AN105" s="1970"/>
      <c r="AO105" s="1970"/>
      <c r="AP105" s="1970"/>
      <c r="AQ105" s="1970"/>
      <c r="AR105" s="1970"/>
      <c r="AS105" s="1970"/>
      <c r="AT105" s="1970"/>
      <c r="AU105" s="1970"/>
      <c r="AV105" s="1970"/>
      <c r="AW105" s="1970"/>
      <c r="AX105" s="1970"/>
      <c r="AY105" s="1970"/>
      <c r="AZ105" s="1970"/>
      <c r="BA105" s="1970"/>
      <c r="BB105" s="1970"/>
      <c r="BC105" s="1956"/>
      <c r="BD105" s="1956"/>
      <c r="BE105" s="1956"/>
      <c r="BF105" s="1956"/>
      <c r="BG105" s="1956"/>
      <c r="BH105" s="1956"/>
      <c r="BI105" s="1956"/>
      <c r="BJ105" s="1956"/>
      <c r="BK105" s="1956"/>
      <c r="BL105" s="1956"/>
      <c r="BM105" s="1956"/>
      <c r="BN105" s="1956"/>
      <c r="BO105" s="1956"/>
      <c r="BP105" s="1956"/>
      <c r="BQ105" s="1956"/>
      <c r="BR105" s="1956"/>
      <c r="BS105" s="1956"/>
      <c r="BT105" s="1956"/>
      <c r="BU105" s="1962"/>
      <c r="BV105" s="1962"/>
      <c r="BW105" s="1962"/>
      <c r="BX105" s="1962"/>
      <c r="BY105" s="1962"/>
      <c r="BZ105" s="1962"/>
      <c r="CA105" s="1962"/>
      <c r="CB105" s="1962"/>
      <c r="CC105" s="1956"/>
      <c r="CD105" s="1956"/>
      <c r="CE105" s="1956"/>
      <c r="CF105" s="1956"/>
      <c r="CG105" s="1956"/>
      <c r="CH105" s="1956"/>
      <c r="CI105" s="1956"/>
      <c r="CJ105" s="1956"/>
      <c r="CK105" s="1956"/>
      <c r="CL105" s="1956"/>
      <c r="CM105" s="1956"/>
      <c r="CN105" s="1956"/>
      <c r="CO105" s="1956"/>
      <c r="CP105" s="1956"/>
      <c r="CQ105" s="1956"/>
      <c r="CR105" s="1956"/>
      <c r="CS105" s="1956"/>
      <c r="CT105" s="1956"/>
      <c r="CU105" s="1956"/>
      <c r="CV105" s="1956"/>
      <c r="CW105" s="1963"/>
      <c r="CX105" s="1963"/>
      <c r="CY105" s="1963"/>
      <c r="CZ105" s="1963"/>
      <c r="DA105" s="1963"/>
      <c r="DB105" s="1964"/>
      <c r="DC105" s="1965"/>
      <c r="DD105" s="1965"/>
      <c r="DE105" s="1965"/>
      <c r="DF105" s="1966"/>
      <c r="DG105" s="1956"/>
      <c r="DH105" s="1956"/>
      <c r="DI105" s="1956"/>
      <c r="DJ105" s="1956"/>
      <c r="DK105" s="1956"/>
      <c r="DL105" s="1956"/>
      <c r="DM105" s="1956"/>
      <c r="DN105" s="1956"/>
      <c r="DO105" s="1956"/>
      <c r="DP105" s="1956"/>
      <c r="DQ105" s="1956"/>
      <c r="DR105" s="1956"/>
      <c r="DS105" s="1956"/>
      <c r="DT105" s="1956"/>
      <c r="DU105" s="1956"/>
      <c r="DV105" s="1956"/>
      <c r="DW105" s="1956"/>
      <c r="DX105" s="1956"/>
      <c r="DY105" s="1956"/>
      <c r="DZ105" s="1110">
        <v>90</v>
      </c>
      <c r="EA105" s="1111"/>
    </row>
    <row r="106" spans="1:131" ht="53.1" customHeight="1">
      <c r="A106" s="1967">
        <v>91</v>
      </c>
      <c r="B106" s="1967"/>
      <c r="C106" s="1968"/>
      <c r="D106" s="1968"/>
      <c r="E106" s="1968"/>
      <c r="F106" s="1968"/>
      <c r="G106" s="1968"/>
      <c r="H106" s="1968"/>
      <c r="I106" s="1968"/>
      <c r="J106" s="1968"/>
      <c r="K106" s="1968"/>
      <c r="L106" s="1968"/>
      <c r="M106" s="1968"/>
      <c r="N106" s="1968"/>
      <c r="O106" s="1968"/>
      <c r="P106" s="1968"/>
      <c r="Q106" s="1968"/>
      <c r="R106" s="1969"/>
      <c r="S106" s="1969"/>
      <c r="T106" s="1969"/>
      <c r="U106" s="1969"/>
      <c r="V106" s="1969"/>
      <c r="W106" s="1969"/>
      <c r="X106" s="1969"/>
      <c r="Y106" s="1969"/>
      <c r="Z106" s="1969"/>
      <c r="AA106" s="1969"/>
      <c r="AB106" s="1969"/>
      <c r="AC106" s="1969"/>
      <c r="AD106" s="1969"/>
      <c r="AE106" s="1969"/>
      <c r="AF106" s="1969"/>
      <c r="AG106" s="1969"/>
      <c r="AH106" s="1969"/>
      <c r="AI106" s="1969"/>
      <c r="AJ106" s="1970"/>
      <c r="AK106" s="1970"/>
      <c r="AL106" s="1970"/>
      <c r="AM106" s="1970"/>
      <c r="AN106" s="1970"/>
      <c r="AO106" s="1970"/>
      <c r="AP106" s="1970"/>
      <c r="AQ106" s="1970"/>
      <c r="AR106" s="1970"/>
      <c r="AS106" s="1970"/>
      <c r="AT106" s="1970"/>
      <c r="AU106" s="1970"/>
      <c r="AV106" s="1970"/>
      <c r="AW106" s="1970"/>
      <c r="AX106" s="1970"/>
      <c r="AY106" s="1970"/>
      <c r="AZ106" s="1970"/>
      <c r="BA106" s="1970"/>
      <c r="BB106" s="1970"/>
      <c r="BC106" s="1956"/>
      <c r="BD106" s="1956"/>
      <c r="BE106" s="1956"/>
      <c r="BF106" s="1956"/>
      <c r="BG106" s="1956"/>
      <c r="BH106" s="1956"/>
      <c r="BI106" s="1956"/>
      <c r="BJ106" s="1956"/>
      <c r="BK106" s="1956"/>
      <c r="BL106" s="1956"/>
      <c r="BM106" s="1956"/>
      <c r="BN106" s="1956"/>
      <c r="BO106" s="1956"/>
      <c r="BP106" s="1956"/>
      <c r="BQ106" s="1956"/>
      <c r="BR106" s="1956"/>
      <c r="BS106" s="1956"/>
      <c r="BT106" s="1956"/>
      <c r="BU106" s="1962"/>
      <c r="BV106" s="1962"/>
      <c r="BW106" s="1962"/>
      <c r="BX106" s="1962"/>
      <c r="BY106" s="1962"/>
      <c r="BZ106" s="1962"/>
      <c r="CA106" s="1962"/>
      <c r="CB106" s="1962"/>
      <c r="CC106" s="1956"/>
      <c r="CD106" s="1956"/>
      <c r="CE106" s="1956"/>
      <c r="CF106" s="1956"/>
      <c r="CG106" s="1956"/>
      <c r="CH106" s="1956"/>
      <c r="CI106" s="1956"/>
      <c r="CJ106" s="1956"/>
      <c r="CK106" s="1956"/>
      <c r="CL106" s="1956"/>
      <c r="CM106" s="1956"/>
      <c r="CN106" s="1956"/>
      <c r="CO106" s="1956"/>
      <c r="CP106" s="1956"/>
      <c r="CQ106" s="1956"/>
      <c r="CR106" s="1956"/>
      <c r="CS106" s="1956"/>
      <c r="CT106" s="1956"/>
      <c r="CU106" s="1956"/>
      <c r="CV106" s="1956"/>
      <c r="CW106" s="1963"/>
      <c r="CX106" s="1963"/>
      <c r="CY106" s="1963"/>
      <c r="CZ106" s="1963"/>
      <c r="DA106" s="1963"/>
      <c r="DB106" s="1964"/>
      <c r="DC106" s="1965"/>
      <c r="DD106" s="1965"/>
      <c r="DE106" s="1965"/>
      <c r="DF106" s="1966"/>
      <c r="DG106" s="1956"/>
      <c r="DH106" s="1956"/>
      <c r="DI106" s="1956"/>
      <c r="DJ106" s="1956"/>
      <c r="DK106" s="1956"/>
      <c r="DL106" s="1956"/>
      <c r="DM106" s="1956"/>
      <c r="DN106" s="1956"/>
      <c r="DO106" s="1956"/>
      <c r="DP106" s="1956"/>
      <c r="DQ106" s="1956"/>
      <c r="DR106" s="1956"/>
      <c r="DS106" s="1956"/>
      <c r="DT106" s="1956"/>
      <c r="DU106" s="1956"/>
      <c r="DV106" s="1956"/>
      <c r="DW106" s="1956"/>
      <c r="DX106" s="1956"/>
      <c r="DY106" s="1956"/>
      <c r="DZ106" s="1110">
        <v>91</v>
      </c>
      <c r="EA106" s="1111"/>
    </row>
    <row r="107" spans="1:131" ht="53.1" customHeight="1">
      <c r="A107" s="1967">
        <v>92</v>
      </c>
      <c r="B107" s="1967"/>
      <c r="C107" s="1968"/>
      <c r="D107" s="1968"/>
      <c r="E107" s="1968"/>
      <c r="F107" s="1968"/>
      <c r="G107" s="1968"/>
      <c r="H107" s="1968"/>
      <c r="I107" s="1968"/>
      <c r="J107" s="1968"/>
      <c r="K107" s="1968"/>
      <c r="L107" s="1968"/>
      <c r="M107" s="1968"/>
      <c r="N107" s="1968"/>
      <c r="O107" s="1968"/>
      <c r="P107" s="1968"/>
      <c r="Q107" s="1968"/>
      <c r="R107" s="1969"/>
      <c r="S107" s="1969"/>
      <c r="T107" s="1969"/>
      <c r="U107" s="1969"/>
      <c r="V107" s="1969"/>
      <c r="W107" s="1969"/>
      <c r="X107" s="1969"/>
      <c r="Y107" s="1969"/>
      <c r="Z107" s="1969"/>
      <c r="AA107" s="1969"/>
      <c r="AB107" s="1969"/>
      <c r="AC107" s="1969"/>
      <c r="AD107" s="1969"/>
      <c r="AE107" s="1969"/>
      <c r="AF107" s="1969"/>
      <c r="AG107" s="1969"/>
      <c r="AH107" s="1969"/>
      <c r="AI107" s="1969"/>
      <c r="AJ107" s="1970"/>
      <c r="AK107" s="1970"/>
      <c r="AL107" s="1970"/>
      <c r="AM107" s="1970"/>
      <c r="AN107" s="1970"/>
      <c r="AO107" s="1970"/>
      <c r="AP107" s="1970"/>
      <c r="AQ107" s="1970"/>
      <c r="AR107" s="1970"/>
      <c r="AS107" s="1970"/>
      <c r="AT107" s="1970"/>
      <c r="AU107" s="1970"/>
      <c r="AV107" s="1970"/>
      <c r="AW107" s="1970"/>
      <c r="AX107" s="1970"/>
      <c r="AY107" s="1970"/>
      <c r="AZ107" s="1970"/>
      <c r="BA107" s="1970"/>
      <c r="BB107" s="1970"/>
      <c r="BC107" s="1956"/>
      <c r="BD107" s="1956"/>
      <c r="BE107" s="1956"/>
      <c r="BF107" s="1956"/>
      <c r="BG107" s="1956"/>
      <c r="BH107" s="1956"/>
      <c r="BI107" s="1956"/>
      <c r="BJ107" s="1956"/>
      <c r="BK107" s="1956"/>
      <c r="BL107" s="1956"/>
      <c r="BM107" s="1956"/>
      <c r="BN107" s="1956"/>
      <c r="BO107" s="1956"/>
      <c r="BP107" s="1956"/>
      <c r="BQ107" s="1956"/>
      <c r="BR107" s="1956"/>
      <c r="BS107" s="1956"/>
      <c r="BT107" s="1956"/>
      <c r="BU107" s="1962"/>
      <c r="BV107" s="1962"/>
      <c r="BW107" s="1962"/>
      <c r="BX107" s="1962"/>
      <c r="BY107" s="1962"/>
      <c r="BZ107" s="1962"/>
      <c r="CA107" s="1962"/>
      <c r="CB107" s="1962"/>
      <c r="CC107" s="1956"/>
      <c r="CD107" s="1956"/>
      <c r="CE107" s="1956"/>
      <c r="CF107" s="1956"/>
      <c r="CG107" s="1956"/>
      <c r="CH107" s="1956"/>
      <c r="CI107" s="1956"/>
      <c r="CJ107" s="1956"/>
      <c r="CK107" s="1956"/>
      <c r="CL107" s="1956"/>
      <c r="CM107" s="1956"/>
      <c r="CN107" s="1956"/>
      <c r="CO107" s="1956"/>
      <c r="CP107" s="1956"/>
      <c r="CQ107" s="1956"/>
      <c r="CR107" s="1956"/>
      <c r="CS107" s="1956"/>
      <c r="CT107" s="1956"/>
      <c r="CU107" s="1956"/>
      <c r="CV107" s="1956"/>
      <c r="CW107" s="1963"/>
      <c r="CX107" s="1963"/>
      <c r="CY107" s="1963"/>
      <c r="CZ107" s="1963"/>
      <c r="DA107" s="1963"/>
      <c r="DB107" s="1964"/>
      <c r="DC107" s="1965"/>
      <c r="DD107" s="1965"/>
      <c r="DE107" s="1965"/>
      <c r="DF107" s="1966"/>
      <c r="DG107" s="1956"/>
      <c r="DH107" s="1956"/>
      <c r="DI107" s="1956"/>
      <c r="DJ107" s="1956"/>
      <c r="DK107" s="1956"/>
      <c r="DL107" s="1956"/>
      <c r="DM107" s="1956"/>
      <c r="DN107" s="1956"/>
      <c r="DO107" s="1956"/>
      <c r="DP107" s="1956"/>
      <c r="DQ107" s="1956"/>
      <c r="DR107" s="1956"/>
      <c r="DS107" s="1956"/>
      <c r="DT107" s="1956"/>
      <c r="DU107" s="1956"/>
      <c r="DV107" s="1956"/>
      <c r="DW107" s="1956"/>
      <c r="DX107" s="1956"/>
      <c r="DY107" s="1956"/>
      <c r="DZ107" s="1110">
        <v>92</v>
      </c>
      <c r="EA107" s="1111"/>
    </row>
    <row r="108" spans="1:131" ht="53.1" customHeight="1">
      <c r="A108" s="1967">
        <v>93</v>
      </c>
      <c r="B108" s="1967"/>
      <c r="C108" s="1968"/>
      <c r="D108" s="1968"/>
      <c r="E108" s="1968"/>
      <c r="F108" s="1968"/>
      <c r="G108" s="1968"/>
      <c r="H108" s="1968"/>
      <c r="I108" s="1968"/>
      <c r="J108" s="1968"/>
      <c r="K108" s="1968"/>
      <c r="L108" s="1968"/>
      <c r="M108" s="1968"/>
      <c r="N108" s="1968"/>
      <c r="O108" s="1968"/>
      <c r="P108" s="1968"/>
      <c r="Q108" s="1968"/>
      <c r="R108" s="1969"/>
      <c r="S108" s="1969"/>
      <c r="T108" s="1969"/>
      <c r="U108" s="1969"/>
      <c r="V108" s="1969"/>
      <c r="W108" s="1969"/>
      <c r="X108" s="1969"/>
      <c r="Y108" s="1969"/>
      <c r="Z108" s="1969"/>
      <c r="AA108" s="1969"/>
      <c r="AB108" s="1969"/>
      <c r="AC108" s="1969"/>
      <c r="AD108" s="1969"/>
      <c r="AE108" s="1969"/>
      <c r="AF108" s="1969"/>
      <c r="AG108" s="1969"/>
      <c r="AH108" s="1969"/>
      <c r="AI108" s="1969"/>
      <c r="AJ108" s="1970"/>
      <c r="AK108" s="1970"/>
      <c r="AL108" s="1970"/>
      <c r="AM108" s="1970"/>
      <c r="AN108" s="1970"/>
      <c r="AO108" s="1970"/>
      <c r="AP108" s="1970"/>
      <c r="AQ108" s="1970"/>
      <c r="AR108" s="1970"/>
      <c r="AS108" s="1970"/>
      <c r="AT108" s="1970"/>
      <c r="AU108" s="1970"/>
      <c r="AV108" s="1970"/>
      <c r="AW108" s="1970"/>
      <c r="AX108" s="1970"/>
      <c r="AY108" s="1970"/>
      <c r="AZ108" s="1970"/>
      <c r="BA108" s="1970"/>
      <c r="BB108" s="1970"/>
      <c r="BC108" s="1956"/>
      <c r="BD108" s="1956"/>
      <c r="BE108" s="1956"/>
      <c r="BF108" s="1956"/>
      <c r="BG108" s="1956"/>
      <c r="BH108" s="1956"/>
      <c r="BI108" s="1956"/>
      <c r="BJ108" s="1956"/>
      <c r="BK108" s="1956"/>
      <c r="BL108" s="1956"/>
      <c r="BM108" s="1956"/>
      <c r="BN108" s="1956"/>
      <c r="BO108" s="1956"/>
      <c r="BP108" s="1956"/>
      <c r="BQ108" s="1956"/>
      <c r="BR108" s="1956"/>
      <c r="BS108" s="1956"/>
      <c r="BT108" s="1956"/>
      <c r="BU108" s="1962"/>
      <c r="BV108" s="1962"/>
      <c r="BW108" s="1962"/>
      <c r="BX108" s="1962"/>
      <c r="BY108" s="1962"/>
      <c r="BZ108" s="1962"/>
      <c r="CA108" s="1962"/>
      <c r="CB108" s="1962"/>
      <c r="CC108" s="1956"/>
      <c r="CD108" s="1956"/>
      <c r="CE108" s="1956"/>
      <c r="CF108" s="1956"/>
      <c r="CG108" s="1956"/>
      <c r="CH108" s="1956"/>
      <c r="CI108" s="1956"/>
      <c r="CJ108" s="1956"/>
      <c r="CK108" s="1956"/>
      <c r="CL108" s="1956"/>
      <c r="CM108" s="1956"/>
      <c r="CN108" s="1956"/>
      <c r="CO108" s="1956"/>
      <c r="CP108" s="1956"/>
      <c r="CQ108" s="1956"/>
      <c r="CR108" s="1956"/>
      <c r="CS108" s="1956"/>
      <c r="CT108" s="1956"/>
      <c r="CU108" s="1956"/>
      <c r="CV108" s="1956"/>
      <c r="CW108" s="1963"/>
      <c r="CX108" s="1963"/>
      <c r="CY108" s="1963"/>
      <c r="CZ108" s="1963"/>
      <c r="DA108" s="1963"/>
      <c r="DB108" s="1964"/>
      <c r="DC108" s="1965"/>
      <c r="DD108" s="1965"/>
      <c r="DE108" s="1965"/>
      <c r="DF108" s="1966"/>
      <c r="DG108" s="1956"/>
      <c r="DH108" s="1956"/>
      <c r="DI108" s="1956"/>
      <c r="DJ108" s="1956"/>
      <c r="DK108" s="1956"/>
      <c r="DL108" s="1956"/>
      <c r="DM108" s="1956"/>
      <c r="DN108" s="1956"/>
      <c r="DO108" s="1956"/>
      <c r="DP108" s="1956"/>
      <c r="DQ108" s="1956"/>
      <c r="DR108" s="1956"/>
      <c r="DS108" s="1956"/>
      <c r="DT108" s="1956"/>
      <c r="DU108" s="1956"/>
      <c r="DV108" s="1956"/>
      <c r="DW108" s="1956"/>
      <c r="DX108" s="1956"/>
      <c r="DY108" s="1956"/>
      <c r="DZ108" s="1110">
        <v>93</v>
      </c>
      <c r="EA108" s="1111"/>
    </row>
    <row r="109" spans="1:131" ht="53.1" customHeight="1">
      <c r="A109" s="1967">
        <v>94</v>
      </c>
      <c r="B109" s="1967"/>
      <c r="C109" s="1968"/>
      <c r="D109" s="1968"/>
      <c r="E109" s="1968"/>
      <c r="F109" s="1968"/>
      <c r="G109" s="1968"/>
      <c r="H109" s="1968"/>
      <c r="I109" s="1968"/>
      <c r="J109" s="1968"/>
      <c r="K109" s="1968"/>
      <c r="L109" s="1968"/>
      <c r="M109" s="1968"/>
      <c r="N109" s="1968"/>
      <c r="O109" s="1968"/>
      <c r="P109" s="1968"/>
      <c r="Q109" s="1968"/>
      <c r="R109" s="1969"/>
      <c r="S109" s="1969"/>
      <c r="T109" s="1969"/>
      <c r="U109" s="1969"/>
      <c r="V109" s="1969"/>
      <c r="W109" s="1969"/>
      <c r="X109" s="1969"/>
      <c r="Y109" s="1969"/>
      <c r="Z109" s="1969"/>
      <c r="AA109" s="1969"/>
      <c r="AB109" s="1969"/>
      <c r="AC109" s="1969"/>
      <c r="AD109" s="1969"/>
      <c r="AE109" s="1969"/>
      <c r="AF109" s="1969"/>
      <c r="AG109" s="1969"/>
      <c r="AH109" s="1969"/>
      <c r="AI109" s="1969"/>
      <c r="AJ109" s="1970"/>
      <c r="AK109" s="1970"/>
      <c r="AL109" s="1970"/>
      <c r="AM109" s="1970"/>
      <c r="AN109" s="1970"/>
      <c r="AO109" s="1970"/>
      <c r="AP109" s="1970"/>
      <c r="AQ109" s="1970"/>
      <c r="AR109" s="1970"/>
      <c r="AS109" s="1970"/>
      <c r="AT109" s="1970"/>
      <c r="AU109" s="1970"/>
      <c r="AV109" s="1970"/>
      <c r="AW109" s="1970"/>
      <c r="AX109" s="1970"/>
      <c r="AY109" s="1970"/>
      <c r="AZ109" s="1970"/>
      <c r="BA109" s="1970"/>
      <c r="BB109" s="1970"/>
      <c r="BC109" s="1956"/>
      <c r="BD109" s="1956"/>
      <c r="BE109" s="1956"/>
      <c r="BF109" s="1956"/>
      <c r="BG109" s="1956"/>
      <c r="BH109" s="1956"/>
      <c r="BI109" s="1956"/>
      <c r="BJ109" s="1956"/>
      <c r="BK109" s="1956"/>
      <c r="BL109" s="1956"/>
      <c r="BM109" s="1956"/>
      <c r="BN109" s="1956"/>
      <c r="BO109" s="1956"/>
      <c r="BP109" s="1956"/>
      <c r="BQ109" s="1956"/>
      <c r="BR109" s="1956"/>
      <c r="BS109" s="1956"/>
      <c r="BT109" s="1956"/>
      <c r="BU109" s="1962"/>
      <c r="BV109" s="1962"/>
      <c r="BW109" s="1962"/>
      <c r="BX109" s="1962"/>
      <c r="BY109" s="1962"/>
      <c r="BZ109" s="1962"/>
      <c r="CA109" s="1962"/>
      <c r="CB109" s="1962"/>
      <c r="CC109" s="1956"/>
      <c r="CD109" s="1956"/>
      <c r="CE109" s="1956"/>
      <c r="CF109" s="1956"/>
      <c r="CG109" s="1956"/>
      <c r="CH109" s="1956"/>
      <c r="CI109" s="1956"/>
      <c r="CJ109" s="1956"/>
      <c r="CK109" s="1956"/>
      <c r="CL109" s="1956"/>
      <c r="CM109" s="1956"/>
      <c r="CN109" s="1956"/>
      <c r="CO109" s="1956"/>
      <c r="CP109" s="1956"/>
      <c r="CQ109" s="1956"/>
      <c r="CR109" s="1956"/>
      <c r="CS109" s="1956"/>
      <c r="CT109" s="1956"/>
      <c r="CU109" s="1956"/>
      <c r="CV109" s="1956"/>
      <c r="CW109" s="1963"/>
      <c r="CX109" s="1963"/>
      <c r="CY109" s="1963"/>
      <c r="CZ109" s="1963"/>
      <c r="DA109" s="1963"/>
      <c r="DB109" s="1964"/>
      <c r="DC109" s="1965"/>
      <c r="DD109" s="1965"/>
      <c r="DE109" s="1965"/>
      <c r="DF109" s="1966"/>
      <c r="DG109" s="1956"/>
      <c r="DH109" s="1956"/>
      <c r="DI109" s="1956"/>
      <c r="DJ109" s="1956"/>
      <c r="DK109" s="1956"/>
      <c r="DL109" s="1956"/>
      <c r="DM109" s="1956"/>
      <c r="DN109" s="1956"/>
      <c r="DO109" s="1956"/>
      <c r="DP109" s="1956"/>
      <c r="DQ109" s="1956"/>
      <c r="DR109" s="1956"/>
      <c r="DS109" s="1956"/>
      <c r="DT109" s="1956"/>
      <c r="DU109" s="1956"/>
      <c r="DV109" s="1956"/>
      <c r="DW109" s="1956"/>
      <c r="DX109" s="1956"/>
      <c r="DY109" s="1956"/>
      <c r="DZ109" s="1110">
        <v>94</v>
      </c>
      <c r="EA109" s="1111"/>
    </row>
    <row r="110" spans="1:131" ht="53.1" customHeight="1">
      <c r="A110" s="1967">
        <v>95</v>
      </c>
      <c r="B110" s="1967"/>
      <c r="C110" s="1968"/>
      <c r="D110" s="1968"/>
      <c r="E110" s="1968"/>
      <c r="F110" s="1968"/>
      <c r="G110" s="1968"/>
      <c r="H110" s="1968"/>
      <c r="I110" s="1968"/>
      <c r="J110" s="1968"/>
      <c r="K110" s="1968"/>
      <c r="L110" s="1968"/>
      <c r="M110" s="1968"/>
      <c r="N110" s="1968"/>
      <c r="O110" s="1968"/>
      <c r="P110" s="1968"/>
      <c r="Q110" s="1968"/>
      <c r="R110" s="1969"/>
      <c r="S110" s="1969"/>
      <c r="T110" s="1969"/>
      <c r="U110" s="1969"/>
      <c r="V110" s="1969"/>
      <c r="W110" s="1969"/>
      <c r="X110" s="1969"/>
      <c r="Y110" s="1969"/>
      <c r="Z110" s="1969"/>
      <c r="AA110" s="1969"/>
      <c r="AB110" s="1969"/>
      <c r="AC110" s="1969"/>
      <c r="AD110" s="1969"/>
      <c r="AE110" s="1969"/>
      <c r="AF110" s="1969"/>
      <c r="AG110" s="1969"/>
      <c r="AH110" s="1969"/>
      <c r="AI110" s="1969"/>
      <c r="AJ110" s="1970"/>
      <c r="AK110" s="1970"/>
      <c r="AL110" s="1970"/>
      <c r="AM110" s="1970"/>
      <c r="AN110" s="1970"/>
      <c r="AO110" s="1970"/>
      <c r="AP110" s="1970"/>
      <c r="AQ110" s="1970"/>
      <c r="AR110" s="1970"/>
      <c r="AS110" s="1970"/>
      <c r="AT110" s="1970"/>
      <c r="AU110" s="1970"/>
      <c r="AV110" s="1970"/>
      <c r="AW110" s="1970"/>
      <c r="AX110" s="1970"/>
      <c r="AY110" s="1970"/>
      <c r="AZ110" s="1970"/>
      <c r="BA110" s="1970"/>
      <c r="BB110" s="1970"/>
      <c r="BC110" s="1956"/>
      <c r="BD110" s="1956"/>
      <c r="BE110" s="1956"/>
      <c r="BF110" s="1956"/>
      <c r="BG110" s="1956"/>
      <c r="BH110" s="1956"/>
      <c r="BI110" s="1956"/>
      <c r="BJ110" s="1956"/>
      <c r="BK110" s="1956"/>
      <c r="BL110" s="1956"/>
      <c r="BM110" s="1956"/>
      <c r="BN110" s="1956"/>
      <c r="BO110" s="1956"/>
      <c r="BP110" s="1956"/>
      <c r="BQ110" s="1956"/>
      <c r="BR110" s="1956"/>
      <c r="BS110" s="1956"/>
      <c r="BT110" s="1956"/>
      <c r="BU110" s="1962"/>
      <c r="BV110" s="1962"/>
      <c r="BW110" s="1962"/>
      <c r="BX110" s="1962"/>
      <c r="BY110" s="1962"/>
      <c r="BZ110" s="1962"/>
      <c r="CA110" s="1962"/>
      <c r="CB110" s="1962"/>
      <c r="CC110" s="1956"/>
      <c r="CD110" s="1956"/>
      <c r="CE110" s="1956"/>
      <c r="CF110" s="1956"/>
      <c r="CG110" s="1956"/>
      <c r="CH110" s="1956"/>
      <c r="CI110" s="1956"/>
      <c r="CJ110" s="1956"/>
      <c r="CK110" s="1956"/>
      <c r="CL110" s="1956"/>
      <c r="CM110" s="1956"/>
      <c r="CN110" s="1956"/>
      <c r="CO110" s="1956"/>
      <c r="CP110" s="1956"/>
      <c r="CQ110" s="1956"/>
      <c r="CR110" s="1956"/>
      <c r="CS110" s="1956"/>
      <c r="CT110" s="1956"/>
      <c r="CU110" s="1956"/>
      <c r="CV110" s="1956"/>
      <c r="CW110" s="1963"/>
      <c r="CX110" s="1963"/>
      <c r="CY110" s="1963"/>
      <c r="CZ110" s="1963"/>
      <c r="DA110" s="1963"/>
      <c r="DB110" s="1964"/>
      <c r="DC110" s="1965"/>
      <c r="DD110" s="1965"/>
      <c r="DE110" s="1965"/>
      <c r="DF110" s="1966"/>
      <c r="DG110" s="1956"/>
      <c r="DH110" s="1956"/>
      <c r="DI110" s="1956"/>
      <c r="DJ110" s="1956"/>
      <c r="DK110" s="1956"/>
      <c r="DL110" s="1956"/>
      <c r="DM110" s="1956"/>
      <c r="DN110" s="1956"/>
      <c r="DO110" s="1956"/>
      <c r="DP110" s="1956"/>
      <c r="DQ110" s="1956"/>
      <c r="DR110" s="1956"/>
      <c r="DS110" s="1956"/>
      <c r="DT110" s="1956"/>
      <c r="DU110" s="1956"/>
      <c r="DV110" s="1956"/>
      <c r="DW110" s="1956"/>
      <c r="DX110" s="1956"/>
      <c r="DY110" s="1956"/>
      <c r="DZ110" s="1110">
        <v>95</v>
      </c>
      <c r="EA110" s="1111"/>
    </row>
    <row r="111" spans="1:131" ht="53.1" customHeight="1">
      <c r="A111" s="1967">
        <v>96</v>
      </c>
      <c r="B111" s="1967"/>
      <c r="C111" s="1968"/>
      <c r="D111" s="1968"/>
      <c r="E111" s="1968"/>
      <c r="F111" s="1968"/>
      <c r="G111" s="1968"/>
      <c r="H111" s="1968"/>
      <c r="I111" s="1968"/>
      <c r="J111" s="1968"/>
      <c r="K111" s="1968"/>
      <c r="L111" s="1968"/>
      <c r="M111" s="1968"/>
      <c r="N111" s="1968"/>
      <c r="O111" s="1968"/>
      <c r="P111" s="1968"/>
      <c r="Q111" s="1968"/>
      <c r="R111" s="1969"/>
      <c r="S111" s="1969"/>
      <c r="T111" s="1969"/>
      <c r="U111" s="1969"/>
      <c r="V111" s="1969"/>
      <c r="W111" s="1969"/>
      <c r="X111" s="1969"/>
      <c r="Y111" s="1969"/>
      <c r="Z111" s="1969"/>
      <c r="AA111" s="1969"/>
      <c r="AB111" s="1969"/>
      <c r="AC111" s="1969"/>
      <c r="AD111" s="1969"/>
      <c r="AE111" s="1969"/>
      <c r="AF111" s="1969"/>
      <c r="AG111" s="1969"/>
      <c r="AH111" s="1969"/>
      <c r="AI111" s="1969"/>
      <c r="AJ111" s="1970"/>
      <c r="AK111" s="1970"/>
      <c r="AL111" s="1970"/>
      <c r="AM111" s="1970"/>
      <c r="AN111" s="1970"/>
      <c r="AO111" s="1970"/>
      <c r="AP111" s="1970"/>
      <c r="AQ111" s="1970"/>
      <c r="AR111" s="1970"/>
      <c r="AS111" s="1970"/>
      <c r="AT111" s="1970"/>
      <c r="AU111" s="1970"/>
      <c r="AV111" s="1970"/>
      <c r="AW111" s="1970"/>
      <c r="AX111" s="1970"/>
      <c r="AY111" s="1970"/>
      <c r="AZ111" s="1970"/>
      <c r="BA111" s="1970"/>
      <c r="BB111" s="1970"/>
      <c r="BC111" s="1956"/>
      <c r="BD111" s="1956"/>
      <c r="BE111" s="1956"/>
      <c r="BF111" s="1956"/>
      <c r="BG111" s="1956"/>
      <c r="BH111" s="1956"/>
      <c r="BI111" s="1956"/>
      <c r="BJ111" s="1956"/>
      <c r="BK111" s="1956"/>
      <c r="BL111" s="1956"/>
      <c r="BM111" s="1956"/>
      <c r="BN111" s="1956"/>
      <c r="BO111" s="1956"/>
      <c r="BP111" s="1956"/>
      <c r="BQ111" s="1956"/>
      <c r="BR111" s="1956"/>
      <c r="BS111" s="1956"/>
      <c r="BT111" s="1956"/>
      <c r="BU111" s="1962"/>
      <c r="BV111" s="1962"/>
      <c r="BW111" s="1962"/>
      <c r="BX111" s="1962"/>
      <c r="BY111" s="1962"/>
      <c r="BZ111" s="1962"/>
      <c r="CA111" s="1962"/>
      <c r="CB111" s="1962"/>
      <c r="CC111" s="1956"/>
      <c r="CD111" s="1956"/>
      <c r="CE111" s="1956"/>
      <c r="CF111" s="1956"/>
      <c r="CG111" s="1956"/>
      <c r="CH111" s="1956"/>
      <c r="CI111" s="1956"/>
      <c r="CJ111" s="1956"/>
      <c r="CK111" s="1956"/>
      <c r="CL111" s="1956"/>
      <c r="CM111" s="1956"/>
      <c r="CN111" s="1956"/>
      <c r="CO111" s="1956"/>
      <c r="CP111" s="1956"/>
      <c r="CQ111" s="1956"/>
      <c r="CR111" s="1956"/>
      <c r="CS111" s="1956"/>
      <c r="CT111" s="1956"/>
      <c r="CU111" s="1956"/>
      <c r="CV111" s="1956"/>
      <c r="CW111" s="1963"/>
      <c r="CX111" s="1963"/>
      <c r="CY111" s="1963"/>
      <c r="CZ111" s="1963"/>
      <c r="DA111" s="1963"/>
      <c r="DB111" s="1964"/>
      <c r="DC111" s="1965"/>
      <c r="DD111" s="1965"/>
      <c r="DE111" s="1965"/>
      <c r="DF111" s="1966"/>
      <c r="DG111" s="1956"/>
      <c r="DH111" s="1956"/>
      <c r="DI111" s="1956"/>
      <c r="DJ111" s="1956"/>
      <c r="DK111" s="1956"/>
      <c r="DL111" s="1956"/>
      <c r="DM111" s="1956"/>
      <c r="DN111" s="1956"/>
      <c r="DO111" s="1956"/>
      <c r="DP111" s="1956"/>
      <c r="DQ111" s="1956"/>
      <c r="DR111" s="1956"/>
      <c r="DS111" s="1956"/>
      <c r="DT111" s="1956"/>
      <c r="DU111" s="1956"/>
      <c r="DV111" s="1956"/>
      <c r="DW111" s="1956"/>
      <c r="DX111" s="1956"/>
      <c r="DY111" s="1956"/>
      <c r="DZ111" s="1110">
        <v>96</v>
      </c>
      <c r="EA111" s="1111"/>
    </row>
    <row r="112" spans="1:131" ht="53.1" customHeight="1">
      <c r="A112" s="1967">
        <v>97</v>
      </c>
      <c r="B112" s="1967"/>
      <c r="C112" s="1968"/>
      <c r="D112" s="1968"/>
      <c r="E112" s="1968"/>
      <c r="F112" s="1968"/>
      <c r="G112" s="1968"/>
      <c r="H112" s="1968"/>
      <c r="I112" s="1968"/>
      <c r="J112" s="1968"/>
      <c r="K112" s="1968"/>
      <c r="L112" s="1968"/>
      <c r="M112" s="1968"/>
      <c r="N112" s="1968"/>
      <c r="O112" s="1968"/>
      <c r="P112" s="1968"/>
      <c r="Q112" s="1968"/>
      <c r="R112" s="1969"/>
      <c r="S112" s="1969"/>
      <c r="T112" s="1969"/>
      <c r="U112" s="1969"/>
      <c r="V112" s="1969"/>
      <c r="W112" s="1969"/>
      <c r="X112" s="1969"/>
      <c r="Y112" s="1969"/>
      <c r="Z112" s="1969"/>
      <c r="AA112" s="1969"/>
      <c r="AB112" s="1969"/>
      <c r="AC112" s="1969"/>
      <c r="AD112" s="1969"/>
      <c r="AE112" s="1969"/>
      <c r="AF112" s="1969"/>
      <c r="AG112" s="1969"/>
      <c r="AH112" s="1969"/>
      <c r="AI112" s="1969"/>
      <c r="AJ112" s="1970"/>
      <c r="AK112" s="1970"/>
      <c r="AL112" s="1970"/>
      <c r="AM112" s="1970"/>
      <c r="AN112" s="1970"/>
      <c r="AO112" s="1970"/>
      <c r="AP112" s="1970"/>
      <c r="AQ112" s="1970"/>
      <c r="AR112" s="1970"/>
      <c r="AS112" s="1970"/>
      <c r="AT112" s="1970"/>
      <c r="AU112" s="1970"/>
      <c r="AV112" s="1970"/>
      <c r="AW112" s="1970"/>
      <c r="AX112" s="1970"/>
      <c r="AY112" s="1970"/>
      <c r="AZ112" s="1970"/>
      <c r="BA112" s="1970"/>
      <c r="BB112" s="1970"/>
      <c r="BC112" s="1956"/>
      <c r="BD112" s="1956"/>
      <c r="BE112" s="1956"/>
      <c r="BF112" s="1956"/>
      <c r="BG112" s="1956"/>
      <c r="BH112" s="1956"/>
      <c r="BI112" s="1956"/>
      <c r="BJ112" s="1956"/>
      <c r="BK112" s="1956"/>
      <c r="BL112" s="1956"/>
      <c r="BM112" s="1956"/>
      <c r="BN112" s="1956"/>
      <c r="BO112" s="1956"/>
      <c r="BP112" s="1956"/>
      <c r="BQ112" s="1956"/>
      <c r="BR112" s="1956"/>
      <c r="BS112" s="1956"/>
      <c r="BT112" s="1956"/>
      <c r="BU112" s="1962"/>
      <c r="BV112" s="1962"/>
      <c r="BW112" s="1962"/>
      <c r="BX112" s="1962"/>
      <c r="BY112" s="1962"/>
      <c r="BZ112" s="1962"/>
      <c r="CA112" s="1962"/>
      <c r="CB112" s="1962"/>
      <c r="CC112" s="1956"/>
      <c r="CD112" s="1956"/>
      <c r="CE112" s="1956"/>
      <c r="CF112" s="1956"/>
      <c r="CG112" s="1956"/>
      <c r="CH112" s="1956"/>
      <c r="CI112" s="1956"/>
      <c r="CJ112" s="1956"/>
      <c r="CK112" s="1956"/>
      <c r="CL112" s="1956"/>
      <c r="CM112" s="1956"/>
      <c r="CN112" s="1956"/>
      <c r="CO112" s="1956"/>
      <c r="CP112" s="1956"/>
      <c r="CQ112" s="1956"/>
      <c r="CR112" s="1956"/>
      <c r="CS112" s="1956"/>
      <c r="CT112" s="1956"/>
      <c r="CU112" s="1956"/>
      <c r="CV112" s="1956"/>
      <c r="CW112" s="1963"/>
      <c r="CX112" s="1963"/>
      <c r="CY112" s="1963"/>
      <c r="CZ112" s="1963"/>
      <c r="DA112" s="1963"/>
      <c r="DB112" s="1964"/>
      <c r="DC112" s="1965"/>
      <c r="DD112" s="1965"/>
      <c r="DE112" s="1965"/>
      <c r="DF112" s="1966"/>
      <c r="DG112" s="1956"/>
      <c r="DH112" s="1956"/>
      <c r="DI112" s="1956"/>
      <c r="DJ112" s="1956"/>
      <c r="DK112" s="1956"/>
      <c r="DL112" s="1956"/>
      <c r="DM112" s="1956"/>
      <c r="DN112" s="1956"/>
      <c r="DO112" s="1956"/>
      <c r="DP112" s="1956"/>
      <c r="DQ112" s="1956"/>
      <c r="DR112" s="1956"/>
      <c r="DS112" s="1956"/>
      <c r="DT112" s="1956"/>
      <c r="DU112" s="1956"/>
      <c r="DV112" s="1956"/>
      <c r="DW112" s="1956"/>
      <c r="DX112" s="1956"/>
      <c r="DY112" s="1956"/>
      <c r="DZ112" s="1110">
        <v>97</v>
      </c>
      <c r="EA112" s="1111"/>
    </row>
    <row r="113" spans="1:131" ht="53.1" customHeight="1">
      <c r="A113" s="1967">
        <v>98</v>
      </c>
      <c r="B113" s="1967"/>
      <c r="C113" s="1968"/>
      <c r="D113" s="1968"/>
      <c r="E113" s="1968"/>
      <c r="F113" s="1968"/>
      <c r="G113" s="1968"/>
      <c r="H113" s="1968"/>
      <c r="I113" s="1968"/>
      <c r="J113" s="1968"/>
      <c r="K113" s="1968"/>
      <c r="L113" s="1968"/>
      <c r="M113" s="1968"/>
      <c r="N113" s="1968"/>
      <c r="O113" s="1968"/>
      <c r="P113" s="1968"/>
      <c r="Q113" s="1968"/>
      <c r="R113" s="1969"/>
      <c r="S113" s="1969"/>
      <c r="T113" s="1969"/>
      <c r="U113" s="1969"/>
      <c r="V113" s="1969"/>
      <c r="W113" s="1969"/>
      <c r="X113" s="1969"/>
      <c r="Y113" s="1969"/>
      <c r="Z113" s="1969"/>
      <c r="AA113" s="1969"/>
      <c r="AB113" s="1969"/>
      <c r="AC113" s="1969"/>
      <c r="AD113" s="1969"/>
      <c r="AE113" s="1969"/>
      <c r="AF113" s="1969"/>
      <c r="AG113" s="1969"/>
      <c r="AH113" s="1969"/>
      <c r="AI113" s="1969"/>
      <c r="AJ113" s="1970"/>
      <c r="AK113" s="1970"/>
      <c r="AL113" s="1970"/>
      <c r="AM113" s="1970"/>
      <c r="AN113" s="1970"/>
      <c r="AO113" s="1970"/>
      <c r="AP113" s="1970"/>
      <c r="AQ113" s="1970"/>
      <c r="AR113" s="1970"/>
      <c r="AS113" s="1970"/>
      <c r="AT113" s="1970"/>
      <c r="AU113" s="1970"/>
      <c r="AV113" s="1970"/>
      <c r="AW113" s="1970"/>
      <c r="AX113" s="1970"/>
      <c r="AY113" s="1970"/>
      <c r="AZ113" s="1970"/>
      <c r="BA113" s="1970"/>
      <c r="BB113" s="1970"/>
      <c r="BC113" s="1956"/>
      <c r="BD113" s="1956"/>
      <c r="BE113" s="1956"/>
      <c r="BF113" s="1956"/>
      <c r="BG113" s="1956"/>
      <c r="BH113" s="1956"/>
      <c r="BI113" s="1956"/>
      <c r="BJ113" s="1956"/>
      <c r="BK113" s="1956"/>
      <c r="BL113" s="1956"/>
      <c r="BM113" s="1956"/>
      <c r="BN113" s="1956"/>
      <c r="BO113" s="1956"/>
      <c r="BP113" s="1956"/>
      <c r="BQ113" s="1956"/>
      <c r="BR113" s="1956"/>
      <c r="BS113" s="1956"/>
      <c r="BT113" s="1956"/>
      <c r="BU113" s="1962"/>
      <c r="BV113" s="1962"/>
      <c r="BW113" s="1962"/>
      <c r="BX113" s="1962"/>
      <c r="BY113" s="1962"/>
      <c r="BZ113" s="1962"/>
      <c r="CA113" s="1962"/>
      <c r="CB113" s="1962"/>
      <c r="CC113" s="1956"/>
      <c r="CD113" s="1956"/>
      <c r="CE113" s="1956"/>
      <c r="CF113" s="1956"/>
      <c r="CG113" s="1956"/>
      <c r="CH113" s="1956"/>
      <c r="CI113" s="1956"/>
      <c r="CJ113" s="1956"/>
      <c r="CK113" s="1956"/>
      <c r="CL113" s="1956"/>
      <c r="CM113" s="1956"/>
      <c r="CN113" s="1956"/>
      <c r="CO113" s="1956"/>
      <c r="CP113" s="1956"/>
      <c r="CQ113" s="1956"/>
      <c r="CR113" s="1956"/>
      <c r="CS113" s="1956"/>
      <c r="CT113" s="1956"/>
      <c r="CU113" s="1956"/>
      <c r="CV113" s="1956"/>
      <c r="CW113" s="1963"/>
      <c r="CX113" s="1963"/>
      <c r="CY113" s="1963"/>
      <c r="CZ113" s="1963"/>
      <c r="DA113" s="1963"/>
      <c r="DB113" s="1964"/>
      <c r="DC113" s="1965"/>
      <c r="DD113" s="1965"/>
      <c r="DE113" s="1965"/>
      <c r="DF113" s="1966"/>
      <c r="DG113" s="1956"/>
      <c r="DH113" s="1956"/>
      <c r="DI113" s="1956"/>
      <c r="DJ113" s="1956"/>
      <c r="DK113" s="1956"/>
      <c r="DL113" s="1956"/>
      <c r="DM113" s="1956"/>
      <c r="DN113" s="1956"/>
      <c r="DO113" s="1956"/>
      <c r="DP113" s="1956"/>
      <c r="DQ113" s="1956"/>
      <c r="DR113" s="1956"/>
      <c r="DS113" s="1956"/>
      <c r="DT113" s="1956"/>
      <c r="DU113" s="1956"/>
      <c r="DV113" s="1956"/>
      <c r="DW113" s="1956"/>
      <c r="DX113" s="1956"/>
      <c r="DY113" s="1956"/>
      <c r="DZ113" s="1110">
        <v>98</v>
      </c>
      <c r="EA113" s="1111"/>
    </row>
    <row r="114" spans="1:131" ht="53.1" customHeight="1">
      <c r="A114" s="1967">
        <v>99</v>
      </c>
      <c r="B114" s="1967"/>
      <c r="C114" s="1968"/>
      <c r="D114" s="1968"/>
      <c r="E114" s="1968"/>
      <c r="F114" s="1968"/>
      <c r="G114" s="1968"/>
      <c r="H114" s="1968"/>
      <c r="I114" s="1968"/>
      <c r="J114" s="1968"/>
      <c r="K114" s="1968"/>
      <c r="L114" s="1968"/>
      <c r="M114" s="1968"/>
      <c r="N114" s="1968"/>
      <c r="O114" s="1968"/>
      <c r="P114" s="1968"/>
      <c r="Q114" s="1968"/>
      <c r="R114" s="1969"/>
      <c r="S114" s="1969"/>
      <c r="T114" s="1969"/>
      <c r="U114" s="1969"/>
      <c r="V114" s="1969"/>
      <c r="W114" s="1969"/>
      <c r="X114" s="1969"/>
      <c r="Y114" s="1969"/>
      <c r="Z114" s="1969"/>
      <c r="AA114" s="1969"/>
      <c r="AB114" s="1969"/>
      <c r="AC114" s="1969"/>
      <c r="AD114" s="1969"/>
      <c r="AE114" s="1969"/>
      <c r="AF114" s="1969"/>
      <c r="AG114" s="1969"/>
      <c r="AH114" s="1969"/>
      <c r="AI114" s="1969"/>
      <c r="AJ114" s="1970"/>
      <c r="AK114" s="1970"/>
      <c r="AL114" s="1970"/>
      <c r="AM114" s="1970"/>
      <c r="AN114" s="1970"/>
      <c r="AO114" s="1970"/>
      <c r="AP114" s="1970"/>
      <c r="AQ114" s="1970"/>
      <c r="AR114" s="1970"/>
      <c r="AS114" s="1970"/>
      <c r="AT114" s="1970"/>
      <c r="AU114" s="1970"/>
      <c r="AV114" s="1970"/>
      <c r="AW114" s="1970"/>
      <c r="AX114" s="1970"/>
      <c r="AY114" s="1970"/>
      <c r="AZ114" s="1970"/>
      <c r="BA114" s="1970"/>
      <c r="BB114" s="1970"/>
      <c r="BC114" s="1956"/>
      <c r="BD114" s="1956"/>
      <c r="BE114" s="1956"/>
      <c r="BF114" s="1956"/>
      <c r="BG114" s="1956"/>
      <c r="BH114" s="1956"/>
      <c r="BI114" s="1956"/>
      <c r="BJ114" s="1956"/>
      <c r="BK114" s="1956"/>
      <c r="BL114" s="1956"/>
      <c r="BM114" s="1956"/>
      <c r="BN114" s="1956"/>
      <c r="BO114" s="1956"/>
      <c r="BP114" s="1956"/>
      <c r="BQ114" s="1956"/>
      <c r="BR114" s="1956"/>
      <c r="BS114" s="1956"/>
      <c r="BT114" s="1956"/>
      <c r="BU114" s="1962"/>
      <c r="BV114" s="1962"/>
      <c r="BW114" s="1962"/>
      <c r="BX114" s="1962"/>
      <c r="BY114" s="1962"/>
      <c r="BZ114" s="1962"/>
      <c r="CA114" s="1962"/>
      <c r="CB114" s="1962"/>
      <c r="CC114" s="1956"/>
      <c r="CD114" s="1956"/>
      <c r="CE114" s="1956"/>
      <c r="CF114" s="1956"/>
      <c r="CG114" s="1956"/>
      <c r="CH114" s="1956"/>
      <c r="CI114" s="1956"/>
      <c r="CJ114" s="1956"/>
      <c r="CK114" s="1956"/>
      <c r="CL114" s="1956"/>
      <c r="CM114" s="1956"/>
      <c r="CN114" s="1956"/>
      <c r="CO114" s="1956"/>
      <c r="CP114" s="1956"/>
      <c r="CQ114" s="1956"/>
      <c r="CR114" s="1956"/>
      <c r="CS114" s="1956"/>
      <c r="CT114" s="1956"/>
      <c r="CU114" s="1956"/>
      <c r="CV114" s="1956"/>
      <c r="CW114" s="1963"/>
      <c r="CX114" s="1963"/>
      <c r="CY114" s="1963"/>
      <c r="CZ114" s="1963"/>
      <c r="DA114" s="1963"/>
      <c r="DB114" s="1964"/>
      <c r="DC114" s="1965"/>
      <c r="DD114" s="1965"/>
      <c r="DE114" s="1965"/>
      <c r="DF114" s="1966"/>
      <c r="DG114" s="1956"/>
      <c r="DH114" s="1956"/>
      <c r="DI114" s="1956"/>
      <c r="DJ114" s="1956"/>
      <c r="DK114" s="1956"/>
      <c r="DL114" s="1956"/>
      <c r="DM114" s="1956"/>
      <c r="DN114" s="1956"/>
      <c r="DO114" s="1956"/>
      <c r="DP114" s="1956"/>
      <c r="DQ114" s="1956"/>
      <c r="DR114" s="1956"/>
      <c r="DS114" s="1956"/>
      <c r="DT114" s="1956"/>
      <c r="DU114" s="1956"/>
      <c r="DV114" s="1956"/>
      <c r="DW114" s="1956"/>
      <c r="DX114" s="1956"/>
      <c r="DY114" s="1956"/>
      <c r="DZ114" s="1110">
        <v>99</v>
      </c>
      <c r="EA114" s="1111"/>
    </row>
    <row r="115" spans="1:131" ht="53.1" customHeight="1">
      <c r="A115" s="1957">
        <v>100</v>
      </c>
      <c r="B115" s="1957"/>
      <c r="C115" s="1958"/>
      <c r="D115" s="1958"/>
      <c r="E115" s="1958"/>
      <c r="F115" s="1958"/>
      <c r="G115" s="1958"/>
      <c r="H115" s="1958"/>
      <c r="I115" s="1958"/>
      <c r="J115" s="1958"/>
      <c r="K115" s="1958"/>
      <c r="L115" s="1958"/>
      <c r="M115" s="1958"/>
      <c r="N115" s="1958"/>
      <c r="O115" s="1958"/>
      <c r="P115" s="1958"/>
      <c r="Q115" s="1958"/>
      <c r="R115" s="1959"/>
      <c r="S115" s="1959"/>
      <c r="T115" s="1959"/>
      <c r="U115" s="1959"/>
      <c r="V115" s="1959"/>
      <c r="W115" s="1959"/>
      <c r="X115" s="1959"/>
      <c r="Y115" s="1959"/>
      <c r="Z115" s="1959"/>
      <c r="AA115" s="1959"/>
      <c r="AB115" s="1959"/>
      <c r="AC115" s="1959"/>
      <c r="AD115" s="1959"/>
      <c r="AE115" s="1959"/>
      <c r="AF115" s="1959"/>
      <c r="AG115" s="1959"/>
      <c r="AH115" s="1959"/>
      <c r="AI115" s="1959"/>
      <c r="AJ115" s="1960"/>
      <c r="AK115" s="1960"/>
      <c r="AL115" s="1960"/>
      <c r="AM115" s="1960"/>
      <c r="AN115" s="1960"/>
      <c r="AO115" s="1960"/>
      <c r="AP115" s="1960"/>
      <c r="AQ115" s="1960"/>
      <c r="AR115" s="1960"/>
      <c r="AS115" s="1960"/>
      <c r="AT115" s="1960"/>
      <c r="AU115" s="1960"/>
      <c r="AV115" s="1960"/>
      <c r="AW115" s="1960"/>
      <c r="AX115" s="1960"/>
      <c r="AY115" s="1960"/>
      <c r="AZ115" s="1960"/>
      <c r="BA115" s="1960"/>
      <c r="BB115" s="1960"/>
      <c r="BC115" s="1951"/>
      <c r="BD115" s="1951"/>
      <c r="BE115" s="1951"/>
      <c r="BF115" s="1951"/>
      <c r="BG115" s="1951"/>
      <c r="BH115" s="1951"/>
      <c r="BI115" s="1951"/>
      <c r="BJ115" s="1951"/>
      <c r="BK115" s="1951"/>
      <c r="BL115" s="1951"/>
      <c r="BM115" s="1951"/>
      <c r="BN115" s="1951"/>
      <c r="BO115" s="1951"/>
      <c r="BP115" s="1951"/>
      <c r="BQ115" s="1951"/>
      <c r="BR115" s="1951"/>
      <c r="BS115" s="1951"/>
      <c r="BT115" s="1951"/>
      <c r="BU115" s="1961"/>
      <c r="BV115" s="1961"/>
      <c r="BW115" s="1961"/>
      <c r="BX115" s="1961"/>
      <c r="BY115" s="1961"/>
      <c r="BZ115" s="1961"/>
      <c r="CA115" s="1961"/>
      <c r="CB115" s="1961"/>
      <c r="CC115" s="1951"/>
      <c r="CD115" s="1951"/>
      <c r="CE115" s="1951"/>
      <c r="CF115" s="1951"/>
      <c r="CG115" s="1951"/>
      <c r="CH115" s="1951"/>
      <c r="CI115" s="1951"/>
      <c r="CJ115" s="1951"/>
      <c r="CK115" s="1951"/>
      <c r="CL115" s="1951"/>
      <c r="CM115" s="1951"/>
      <c r="CN115" s="1951"/>
      <c r="CO115" s="1951"/>
      <c r="CP115" s="1951"/>
      <c r="CQ115" s="1951"/>
      <c r="CR115" s="1951"/>
      <c r="CS115" s="1951"/>
      <c r="CT115" s="1951"/>
      <c r="CU115" s="1951"/>
      <c r="CV115" s="1951"/>
      <c r="CW115" s="1952"/>
      <c r="CX115" s="1952"/>
      <c r="CY115" s="1952"/>
      <c r="CZ115" s="1952"/>
      <c r="DA115" s="1952"/>
      <c r="DB115" s="1953"/>
      <c r="DC115" s="1954"/>
      <c r="DD115" s="1954"/>
      <c r="DE115" s="1954"/>
      <c r="DF115" s="1955"/>
      <c r="DG115" s="1951"/>
      <c r="DH115" s="1951"/>
      <c r="DI115" s="1951"/>
      <c r="DJ115" s="1951"/>
      <c r="DK115" s="1951"/>
      <c r="DL115" s="1951"/>
      <c r="DM115" s="1951"/>
      <c r="DN115" s="1951"/>
      <c r="DO115" s="1951"/>
      <c r="DP115" s="1951"/>
      <c r="DQ115" s="1951"/>
      <c r="DR115" s="1951"/>
      <c r="DS115" s="1951"/>
      <c r="DT115" s="1951"/>
      <c r="DU115" s="1951"/>
      <c r="DV115" s="1951"/>
      <c r="DW115" s="1951"/>
      <c r="DX115" s="1951"/>
      <c r="DY115" s="1951"/>
      <c r="DZ115" s="1110">
        <v>100</v>
      </c>
      <c r="EA115" s="1111"/>
    </row>
    <row r="116" spans="1:131" ht="17.25" customHeight="1">
      <c r="DT116" s="1950">
        <f>★マスタシート!$CV$30</f>
        <v>2.48</v>
      </c>
      <c r="DU116" s="1950"/>
      <c r="DV116" s="1950"/>
      <c r="DW116" s="1950"/>
      <c r="DX116" s="1950"/>
      <c r="DY116" s="1950"/>
    </row>
  </sheetData>
  <sheetProtection selectLockedCells="1"/>
  <mergeCells count="1325">
    <mergeCell ref="L3:CF4"/>
    <mergeCell ref="A7:A11"/>
    <mergeCell ref="B7:H7"/>
    <mergeCell ref="I7:AI7"/>
    <mergeCell ref="B8:H11"/>
    <mergeCell ref="I8:R9"/>
    <mergeCell ref="S8:CM9"/>
    <mergeCell ref="I10:R11"/>
    <mergeCell ref="S10:CM11"/>
    <mergeCell ref="CN15:CV15"/>
    <mergeCell ref="CW15:DA15"/>
    <mergeCell ref="DB15:DF15"/>
    <mergeCell ref="DG15:DY15"/>
    <mergeCell ref="A16:B16"/>
    <mergeCell ref="C16:I16"/>
    <mergeCell ref="J16:Q16"/>
    <mergeCell ref="DG18:DY18"/>
    <mergeCell ref="DG17:DY17"/>
    <mergeCell ref="R16:AI16"/>
    <mergeCell ref="AJ16:BB16"/>
    <mergeCell ref="BC16:BT16"/>
    <mergeCell ref="A14:DY14"/>
    <mergeCell ref="A15:B15"/>
    <mergeCell ref="C15:I15"/>
    <mergeCell ref="J15:Q15"/>
    <mergeCell ref="R15:AI15"/>
    <mergeCell ref="AJ15:BB15"/>
    <mergeCell ref="BC15:BT15"/>
    <mergeCell ref="BU15:BX15"/>
    <mergeCell ref="BY15:CB15"/>
    <mergeCell ref="CC15:CM15"/>
    <mergeCell ref="DG16:DY16"/>
    <mergeCell ref="BU16:BX16"/>
    <mergeCell ref="BY16:CB16"/>
    <mergeCell ref="CC16:CM16"/>
    <mergeCell ref="CN16:CV16"/>
    <mergeCell ref="CW16:DA16"/>
    <mergeCell ref="DB16:DF16"/>
    <mergeCell ref="BU19:BX19"/>
    <mergeCell ref="BY19:CB19"/>
    <mergeCell ref="CC19:CM19"/>
    <mergeCell ref="BU18:BX18"/>
    <mergeCell ref="BY18:CB18"/>
    <mergeCell ref="CC18:CM18"/>
    <mergeCell ref="CN18:CV18"/>
    <mergeCell ref="CW18:DA18"/>
    <mergeCell ref="DB18:DF18"/>
    <mergeCell ref="CN17:CV17"/>
    <mergeCell ref="CW17:DA17"/>
    <mergeCell ref="DB17:DF17"/>
    <mergeCell ref="CW19:DA19"/>
    <mergeCell ref="DB19:DF19"/>
    <mergeCell ref="A18:B18"/>
    <mergeCell ref="C18:I18"/>
    <mergeCell ref="J18:Q18"/>
    <mergeCell ref="R18:AI18"/>
    <mergeCell ref="AJ18:BB18"/>
    <mergeCell ref="BC18:BT18"/>
    <mergeCell ref="A17:B17"/>
    <mergeCell ref="C17:I17"/>
    <mergeCell ref="J17:Q17"/>
    <mergeCell ref="R17:AI17"/>
    <mergeCell ref="AJ17:BB17"/>
    <mergeCell ref="BC17:BT17"/>
    <mergeCell ref="BU17:BX17"/>
    <mergeCell ref="BY17:CB17"/>
    <mergeCell ref="CC17:CM17"/>
    <mergeCell ref="DG20:DY20"/>
    <mergeCell ref="A21:B21"/>
    <mergeCell ref="C21:I21"/>
    <mergeCell ref="J21:Q21"/>
    <mergeCell ref="R21:AI21"/>
    <mergeCell ref="AJ21:BB21"/>
    <mergeCell ref="BC21:BT21"/>
    <mergeCell ref="BU21:BX21"/>
    <mergeCell ref="BY21:CB21"/>
    <mergeCell ref="CC21:CM21"/>
    <mergeCell ref="BU20:BX20"/>
    <mergeCell ref="BY20:CB20"/>
    <mergeCell ref="CC20:CM20"/>
    <mergeCell ref="CN20:CV20"/>
    <mergeCell ref="CW20:DA20"/>
    <mergeCell ref="DB20:DF20"/>
    <mergeCell ref="CN19:CV19"/>
    <mergeCell ref="DG19:DY19"/>
    <mergeCell ref="A20:B20"/>
    <mergeCell ref="C20:I20"/>
    <mergeCell ref="J20:Q20"/>
    <mergeCell ref="R20:AI20"/>
    <mergeCell ref="AJ20:BB20"/>
    <mergeCell ref="BC20:BT20"/>
    <mergeCell ref="A19:B19"/>
    <mergeCell ref="C19:I19"/>
    <mergeCell ref="J19:Q19"/>
    <mergeCell ref="R19:AI19"/>
    <mergeCell ref="AJ19:BB19"/>
    <mergeCell ref="BC19:BT19"/>
    <mergeCell ref="DG22:DY22"/>
    <mergeCell ref="A23:B23"/>
    <mergeCell ref="C23:I23"/>
    <mergeCell ref="J23:Q23"/>
    <mergeCell ref="R23:AI23"/>
    <mergeCell ref="AJ23:BB23"/>
    <mergeCell ref="BC23:BT23"/>
    <mergeCell ref="BU23:BX23"/>
    <mergeCell ref="BY23:CB23"/>
    <mergeCell ref="CC23:CM23"/>
    <mergeCell ref="BU22:BX22"/>
    <mergeCell ref="BY22:CB22"/>
    <mergeCell ref="CC22:CM22"/>
    <mergeCell ref="CN22:CV22"/>
    <mergeCell ref="CW22:DA22"/>
    <mergeCell ref="DB22:DF22"/>
    <mergeCell ref="CN21:CV21"/>
    <mergeCell ref="CW21:DA21"/>
    <mergeCell ref="DB21:DF21"/>
    <mergeCell ref="DG21:DY21"/>
    <mergeCell ref="A22:B22"/>
    <mergeCell ref="C22:I22"/>
    <mergeCell ref="J22:Q22"/>
    <mergeCell ref="R22:AI22"/>
    <mergeCell ref="AJ22:BB22"/>
    <mergeCell ref="BC22:BT22"/>
    <mergeCell ref="DG24:DY24"/>
    <mergeCell ref="A25:B25"/>
    <mergeCell ref="C25:I25"/>
    <mergeCell ref="J25:Q25"/>
    <mergeCell ref="R25:AI25"/>
    <mergeCell ref="AJ25:BB25"/>
    <mergeCell ref="BC25:BT25"/>
    <mergeCell ref="BU25:BX25"/>
    <mergeCell ref="BY25:CB25"/>
    <mergeCell ref="CC25:CM25"/>
    <mergeCell ref="BU24:BX24"/>
    <mergeCell ref="BY24:CB24"/>
    <mergeCell ref="CC24:CM24"/>
    <mergeCell ref="CN24:CV24"/>
    <mergeCell ref="CW24:DA24"/>
    <mergeCell ref="DB24:DF24"/>
    <mergeCell ref="CN23:CV23"/>
    <mergeCell ref="CW23:DA23"/>
    <mergeCell ref="DB23:DF23"/>
    <mergeCell ref="DG23:DY23"/>
    <mergeCell ref="A24:B24"/>
    <mergeCell ref="C24:I24"/>
    <mergeCell ref="J24:Q24"/>
    <mergeCell ref="R24:AI24"/>
    <mergeCell ref="AJ24:BB24"/>
    <mergeCell ref="BC24:BT24"/>
    <mergeCell ref="DG26:DY26"/>
    <mergeCell ref="A27:B27"/>
    <mergeCell ref="C27:I27"/>
    <mergeCell ref="J27:Q27"/>
    <mergeCell ref="R27:AI27"/>
    <mergeCell ref="AJ27:BB27"/>
    <mergeCell ref="BC27:BT27"/>
    <mergeCell ref="BU27:BX27"/>
    <mergeCell ref="BY27:CB27"/>
    <mergeCell ref="CC27:CM27"/>
    <mergeCell ref="BU26:BX26"/>
    <mergeCell ref="BY26:CB26"/>
    <mergeCell ref="CC26:CM26"/>
    <mergeCell ref="CN26:CV26"/>
    <mergeCell ref="CW26:DA26"/>
    <mergeCell ref="DB26:DF26"/>
    <mergeCell ref="CN25:CV25"/>
    <mergeCell ref="CW25:DA25"/>
    <mergeCell ref="DB25:DF25"/>
    <mergeCell ref="DG25:DY25"/>
    <mergeCell ref="A26:B26"/>
    <mergeCell ref="C26:I26"/>
    <mergeCell ref="J26:Q26"/>
    <mergeCell ref="R26:AI26"/>
    <mergeCell ref="AJ26:BB26"/>
    <mergeCell ref="BC26:BT26"/>
    <mergeCell ref="DG28:DY28"/>
    <mergeCell ref="A29:B29"/>
    <mergeCell ref="C29:I29"/>
    <mergeCell ref="J29:Q29"/>
    <mergeCell ref="R29:AI29"/>
    <mergeCell ref="AJ29:BB29"/>
    <mergeCell ref="BC29:BT29"/>
    <mergeCell ref="BU29:BX29"/>
    <mergeCell ref="BY29:CB29"/>
    <mergeCell ref="CC29:CM29"/>
    <mergeCell ref="BU28:BX28"/>
    <mergeCell ref="BY28:CB28"/>
    <mergeCell ref="CC28:CM28"/>
    <mergeCell ref="CN28:CV28"/>
    <mergeCell ref="CW28:DA28"/>
    <mergeCell ref="DB28:DF28"/>
    <mergeCell ref="CN27:CV27"/>
    <mergeCell ref="CW27:DA27"/>
    <mergeCell ref="DB27:DF27"/>
    <mergeCell ref="DG27:DY27"/>
    <mergeCell ref="A28:B28"/>
    <mergeCell ref="C28:I28"/>
    <mergeCell ref="J28:Q28"/>
    <mergeCell ref="R28:AI28"/>
    <mergeCell ref="AJ28:BB28"/>
    <mergeCell ref="BC28:BT28"/>
    <mergeCell ref="DG30:DY30"/>
    <mergeCell ref="A31:B31"/>
    <mergeCell ref="C31:I31"/>
    <mergeCell ref="J31:Q31"/>
    <mergeCell ref="R31:AI31"/>
    <mergeCell ref="AJ31:BB31"/>
    <mergeCell ref="BC31:BT31"/>
    <mergeCell ref="BU31:BX31"/>
    <mergeCell ref="BY31:CB31"/>
    <mergeCell ref="CC31:CM31"/>
    <mergeCell ref="BU30:BX30"/>
    <mergeCell ref="BY30:CB30"/>
    <mergeCell ref="CC30:CM30"/>
    <mergeCell ref="CN30:CV30"/>
    <mergeCell ref="CW30:DA30"/>
    <mergeCell ref="DB30:DF30"/>
    <mergeCell ref="CN29:CV29"/>
    <mergeCell ref="CW29:DA29"/>
    <mergeCell ref="DB29:DF29"/>
    <mergeCell ref="DG29:DY29"/>
    <mergeCell ref="A30:B30"/>
    <mergeCell ref="C30:I30"/>
    <mergeCell ref="J30:Q30"/>
    <mergeCell ref="R30:AI30"/>
    <mergeCell ref="AJ30:BB30"/>
    <mergeCell ref="BC30:BT30"/>
    <mergeCell ref="DG32:DY32"/>
    <mergeCell ref="A33:B33"/>
    <mergeCell ref="C33:I33"/>
    <mergeCell ref="J33:Q33"/>
    <mergeCell ref="R33:AI33"/>
    <mergeCell ref="AJ33:BB33"/>
    <mergeCell ref="BC33:BT33"/>
    <mergeCell ref="BU33:BX33"/>
    <mergeCell ref="BY33:CB33"/>
    <mergeCell ref="CC33:CM33"/>
    <mergeCell ref="BU32:BX32"/>
    <mergeCell ref="BY32:CB32"/>
    <mergeCell ref="CC32:CM32"/>
    <mergeCell ref="CN32:CV32"/>
    <mergeCell ref="CW32:DA32"/>
    <mergeCell ref="DB32:DF32"/>
    <mergeCell ref="CN31:CV31"/>
    <mergeCell ref="CW31:DA31"/>
    <mergeCell ref="DB31:DF31"/>
    <mergeCell ref="DG31:DY31"/>
    <mergeCell ref="A32:B32"/>
    <mergeCell ref="C32:I32"/>
    <mergeCell ref="J32:Q32"/>
    <mergeCell ref="R32:AI32"/>
    <mergeCell ref="AJ32:BB32"/>
    <mergeCell ref="BC32:BT32"/>
    <mergeCell ref="DG34:DY34"/>
    <mergeCell ref="A35:B35"/>
    <mergeCell ref="C35:I35"/>
    <mergeCell ref="J35:Q35"/>
    <mergeCell ref="R35:AI35"/>
    <mergeCell ref="AJ35:BB35"/>
    <mergeCell ref="BC35:BT35"/>
    <mergeCell ref="BU35:BX35"/>
    <mergeCell ref="BY35:CB35"/>
    <mergeCell ref="CC35:CM35"/>
    <mergeCell ref="BU34:BX34"/>
    <mergeCell ref="BY34:CB34"/>
    <mergeCell ref="CC34:CM34"/>
    <mergeCell ref="CN34:CV34"/>
    <mergeCell ref="CW34:DA34"/>
    <mergeCell ref="DB34:DF34"/>
    <mergeCell ref="CN33:CV33"/>
    <mergeCell ref="CW33:DA33"/>
    <mergeCell ref="DB33:DF33"/>
    <mergeCell ref="DG33:DY33"/>
    <mergeCell ref="A34:B34"/>
    <mergeCell ref="C34:I34"/>
    <mergeCell ref="J34:Q34"/>
    <mergeCell ref="R34:AI34"/>
    <mergeCell ref="AJ34:BB34"/>
    <mergeCell ref="BC34:BT34"/>
    <mergeCell ref="DG36:DY36"/>
    <mergeCell ref="A37:B37"/>
    <mergeCell ref="C37:I37"/>
    <mergeCell ref="J37:Q37"/>
    <mergeCell ref="R37:AI37"/>
    <mergeCell ref="AJ37:BB37"/>
    <mergeCell ref="BC37:BT37"/>
    <mergeCell ref="BU37:BX37"/>
    <mergeCell ref="BY37:CB37"/>
    <mergeCell ref="CC37:CM37"/>
    <mergeCell ref="BU36:BX36"/>
    <mergeCell ref="BY36:CB36"/>
    <mergeCell ref="CC36:CM36"/>
    <mergeCell ref="CN36:CV36"/>
    <mergeCell ref="CW36:DA36"/>
    <mergeCell ref="DB36:DF36"/>
    <mergeCell ref="CN35:CV35"/>
    <mergeCell ref="CW35:DA35"/>
    <mergeCell ref="DB35:DF35"/>
    <mergeCell ref="DG35:DY35"/>
    <mergeCell ref="A36:B36"/>
    <mergeCell ref="C36:I36"/>
    <mergeCell ref="J36:Q36"/>
    <mergeCell ref="R36:AI36"/>
    <mergeCell ref="AJ36:BB36"/>
    <mergeCell ref="BC36:BT36"/>
    <mergeCell ref="DG38:DY38"/>
    <mergeCell ref="A39:B39"/>
    <mergeCell ref="C39:I39"/>
    <mergeCell ref="J39:Q39"/>
    <mergeCell ref="R39:AI39"/>
    <mergeCell ref="AJ39:BB39"/>
    <mergeCell ref="BC39:BT39"/>
    <mergeCell ref="BU39:BX39"/>
    <mergeCell ref="BY39:CB39"/>
    <mergeCell ref="CC39:CM39"/>
    <mergeCell ref="BU38:BX38"/>
    <mergeCell ref="BY38:CB38"/>
    <mergeCell ref="CC38:CM38"/>
    <mergeCell ref="CN38:CV38"/>
    <mergeCell ref="CW38:DA38"/>
    <mergeCell ref="DB38:DF38"/>
    <mergeCell ref="CN37:CV37"/>
    <mergeCell ref="CW37:DA37"/>
    <mergeCell ref="DB37:DF37"/>
    <mergeCell ref="DG37:DY37"/>
    <mergeCell ref="A38:B38"/>
    <mergeCell ref="C38:I38"/>
    <mergeCell ref="J38:Q38"/>
    <mergeCell ref="R38:AI38"/>
    <mergeCell ref="AJ38:BB38"/>
    <mergeCell ref="BC38:BT38"/>
    <mergeCell ref="DG40:DY40"/>
    <mergeCell ref="A41:B41"/>
    <mergeCell ref="C41:I41"/>
    <mergeCell ref="J41:Q41"/>
    <mergeCell ref="R41:AI41"/>
    <mergeCell ref="AJ41:BB41"/>
    <mergeCell ref="BC41:BT41"/>
    <mergeCell ref="BU41:BX41"/>
    <mergeCell ref="BY41:CB41"/>
    <mergeCell ref="CC41:CM41"/>
    <mergeCell ref="BU40:BX40"/>
    <mergeCell ref="BY40:CB40"/>
    <mergeCell ref="CC40:CM40"/>
    <mergeCell ref="CN40:CV40"/>
    <mergeCell ref="CW40:DA40"/>
    <mergeCell ref="DB40:DF40"/>
    <mergeCell ref="CN39:CV39"/>
    <mergeCell ref="CW39:DA39"/>
    <mergeCell ref="DB39:DF39"/>
    <mergeCell ref="DG39:DY39"/>
    <mergeCell ref="A40:B40"/>
    <mergeCell ref="C40:I40"/>
    <mergeCell ref="J40:Q40"/>
    <mergeCell ref="R40:AI40"/>
    <mergeCell ref="AJ40:BB40"/>
    <mergeCell ref="BC40:BT40"/>
    <mergeCell ref="DG42:DY42"/>
    <mergeCell ref="A43:B43"/>
    <mergeCell ref="C43:I43"/>
    <mergeCell ref="J43:Q43"/>
    <mergeCell ref="R43:AI43"/>
    <mergeCell ref="AJ43:BB43"/>
    <mergeCell ref="BC43:BT43"/>
    <mergeCell ref="BU43:BX43"/>
    <mergeCell ref="BY43:CB43"/>
    <mergeCell ref="CC43:CM43"/>
    <mergeCell ref="BU42:BX42"/>
    <mergeCell ref="BY42:CB42"/>
    <mergeCell ref="CC42:CM42"/>
    <mergeCell ref="CN42:CV42"/>
    <mergeCell ref="CW42:DA42"/>
    <mergeCell ref="DB42:DF42"/>
    <mergeCell ref="CN41:CV41"/>
    <mergeCell ref="CW41:DA41"/>
    <mergeCell ref="DB41:DF41"/>
    <mergeCell ref="DG41:DY41"/>
    <mergeCell ref="A42:B42"/>
    <mergeCell ref="C42:I42"/>
    <mergeCell ref="J42:Q42"/>
    <mergeCell ref="R42:AI42"/>
    <mergeCell ref="AJ42:BB42"/>
    <mergeCell ref="BC42:BT42"/>
    <mergeCell ref="DG44:DY44"/>
    <mergeCell ref="A45:B45"/>
    <mergeCell ref="C45:I45"/>
    <mergeCell ref="J45:Q45"/>
    <mergeCell ref="R45:AI45"/>
    <mergeCell ref="AJ45:BB45"/>
    <mergeCell ref="BC45:BT45"/>
    <mergeCell ref="BU45:BX45"/>
    <mergeCell ref="BY45:CB45"/>
    <mergeCell ref="CC45:CM45"/>
    <mergeCell ref="BU44:BX44"/>
    <mergeCell ref="BY44:CB44"/>
    <mergeCell ref="CC44:CM44"/>
    <mergeCell ref="CN44:CV44"/>
    <mergeCell ref="CW44:DA44"/>
    <mergeCell ref="DB44:DF44"/>
    <mergeCell ref="CN43:CV43"/>
    <mergeCell ref="CW43:DA43"/>
    <mergeCell ref="DB43:DF43"/>
    <mergeCell ref="DG43:DY43"/>
    <mergeCell ref="A44:B44"/>
    <mergeCell ref="C44:I44"/>
    <mergeCell ref="J44:Q44"/>
    <mergeCell ref="R44:AI44"/>
    <mergeCell ref="AJ44:BB44"/>
    <mergeCell ref="BC44:BT44"/>
    <mergeCell ref="DG46:DY46"/>
    <mergeCell ref="A47:B47"/>
    <mergeCell ref="C47:I47"/>
    <mergeCell ref="J47:Q47"/>
    <mergeCell ref="R47:AI47"/>
    <mergeCell ref="AJ47:BB47"/>
    <mergeCell ref="BC47:BT47"/>
    <mergeCell ref="BU47:BX47"/>
    <mergeCell ref="BY47:CB47"/>
    <mergeCell ref="CC47:CM47"/>
    <mergeCell ref="BU46:BX46"/>
    <mergeCell ref="BY46:CB46"/>
    <mergeCell ref="CC46:CM46"/>
    <mergeCell ref="CN46:CV46"/>
    <mergeCell ref="CW46:DA46"/>
    <mergeCell ref="DB46:DF46"/>
    <mergeCell ref="CN45:CV45"/>
    <mergeCell ref="CW45:DA45"/>
    <mergeCell ref="DB45:DF45"/>
    <mergeCell ref="DG45:DY45"/>
    <mergeCell ref="A46:B46"/>
    <mergeCell ref="C46:I46"/>
    <mergeCell ref="J46:Q46"/>
    <mergeCell ref="R46:AI46"/>
    <mergeCell ref="AJ46:BB46"/>
    <mergeCell ref="BC46:BT46"/>
    <mergeCell ref="DG48:DY48"/>
    <mergeCell ref="A49:B49"/>
    <mergeCell ref="C49:I49"/>
    <mergeCell ref="J49:Q49"/>
    <mergeCell ref="R49:AI49"/>
    <mergeCell ref="AJ49:BB49"/>
    <mergeCell ref="BC49:BT49"/>
    <mergeCell ref="BU49:BX49"/>
    <mergeCell ref="BY49:CB49"/>
    <mergeCell ref="CC49:CM49"/>
    <mergeCell ref="BU48:BX48"/>
    <mergeCell ref="BY48:CB48"/>
    <mergeCell ref="CC48:CM48"/>
    <mergeCell ref="CN48:CV48"/>
    <mergeCell ref="CW48:DA48"/>
    <mergeCell ref="DB48:DF48"/>
    <mergeCell ref="CN47:CV47"/>
    <mergeCell ref="CW47:DA47"/>
    <mergeCell ref="DB47:DF47"/>
    <mergeCell ref="DG47:DY47"/>
    <mergeCell ref="A48:B48"/>
    <mergeCell ref="C48:I48"/>
    <mergeCell ref="J48:Q48"/>
    <mergeCell ref="R48:AI48"/>
    <mergeCell ref="AJ48:BB48"/>
    <mergeCell ref="BC48:BT48"/>
    <mergeCell ref="DG50:DY50"/>
    <mergeCell ref="A51:B51"/>
    <mergeCell ref="C51:I51"/>
    <mergeCell ref="J51:Q51"/>
    <mergeCell ref="R51:AI51"/>
    <mergeCell ref="AJ51:BB51"/>
    <mergeCell ref="BC51:BT51"/>
    <mergeCell ref="BU51:BX51"/>
    <mergeCell ref="BY51:CB51"/>
    <mergeCell ref="CC51:CM51"/>
    <mergeCell ref="BU50:BX50"/>
    <mergeCell ref="BY50:CB50"/>
    <mergeCell ref="CC50:CM50"/>
    <mergeCell ref="CN50:CV50"/>
    <mergeCell ref="CW50:DA50"/>
    <mergeCell ref="DB50:DF50"/>
    <mergeCell ref="CN49:CV49"/>
    <mergeCell ref="CW49:DA49"/>
    <mergeCell ref="DB49:DF49"/>
    <mergeCell ref="DG49:DY49"/>
    <mergeCell ref="A50:B50"/>
    <mergeCell ref="C50:I50"/>
    <mergeCell ref="J50:Q50"/>
    <mergeCell ref="R50:AI50"/>
    <mergeCell ref="AJ50:BB50"/>
    <mergeCell ref="BC50:BT50"/>
    <mergeCell ref="DG52:DY52"/>
    <mergeCell ref="A53:B53"/>
    <mergeCell ref="C53:I53"/>
    <mergeCell ref="J53:Q53"/>
    <mergeCell ref="R53:AI53"/>
    <mergeCell ref="AJ53:BB53"/>
    <mergeCell ref="BC53:BT53"/>
    <mergeCell ref="BU53:BX53"/>
    <mergeCell ref="BY53:CB53"/>
    <mergeCell ref="CC53:CM53"/>
    <mergeCell ref="BU52:BX52"/>
    <mergeCell ref="BY52:CB52"/>
    <mergeCell ref="CC52:CM52"/>
    <mergeCell ref="CN52:CV52"/>
    <mergeCell ref="CW52:DA52"/>
    <mergeCell ref="DB52:DF52"/>
    <mergeCell ref="CN51:CV51"/>
    <mergeCell ref="CW51:DA51"/>
    <mergeCell ref="DB51:DF51"/>
    <mergeCell ref="DG51:DY51"/>
    <mergeCell ref="A52:B52"/>
    <mergeCell ref="C52:I52"/>
    <mergeCell ref="J52:Q52"/>
    <mergeCell ref="R52:AI52"/>
    <mergeCell ref="AJ52:BB52"/>
    <mergeCell ref="BC52:BT52"/>
    <mergeCell ref="DG54:DY54"/>
    <mergeCell ref="A55:B55"/>
    <mergeCell ref="C55:I55"/>
    <mergeCell ref="J55:Q55"/>
    <mergeCell ref="R55:AI55"/>
    <mergeCell ref="AJ55:BB55"/>
    <mergeCell ref="BC55:BT55"/>
    <mergeCell ref="BU55:BX55"/>
    <mergeCell ref="BY55:CB55"/>
    <mergeCell ref="CC55:CM55"/>
    <mergeCell ref="BU54:BX54"/>
    <mergeCell ref="BY54:CB54"/>
    <mergeCell ref="CC54:CM54"/>
    <mergeCell ref="CN54:CV54"/>
    <mergeCell ref="CW54:DA54"/>
    <mergeCell ref="DB54:DF54"/>
    <mergeCell ref="CN53:CV53"/>
    <mergeCell ref="CW53:DA53"/>
    <mergeCell ref="DB53:DF53"/>
    <mergeCell ref="DG53:DY53"/>
    <mergeCell ref="A54:B54"/>
    <mergeCell ref="C54:I54"/>
    <mergeCell ref="J54:Q54"/>
    <mergeCell ref="R54:AI54"/>
    <mergeCell ref="AJ54:BB54"/>
    <mergeCell ref="BC54:BT54"/>
    <mergeCell ref="DG56:DY56"/>
    <mergeCell ref="A57:B57"/>
    <mergeCell ref="C57:I57"/>
    <mergeCell ref="J57:Q57"/>
    <mergeCell ref="R57:AI57"/>
    <mergeCell ref="AJ57:BB57"/>
    <mergeCell ref="BC57:BT57"/>
    <mergeCell ref="BU57:BX57"/>
    <mergeCell ref="BY57:CB57"/>
    <mergeCell ref="CC57:CM57"/>
    <mergeCell ref="BU56:BX56"/>
    <mergeCell ref="BY56:CB56"/>
    <mergeCell ref="CC56:CM56"/>
    <mergeCell ref="CN56:CV56"/>
    <mergeCell ref="CW56:DA56"/>
    <mergeCell ref="DB56:DF56"/>
    <mergeCell ref="CN55:CV55"/>
    <mergeCell ref="CW55:DA55"/>
    <mergeCell ref="DB55:DF55"/>
    <mergeCell ref="DG55:DY55"/>
    <mergeCell ref="A56:B56"/>
    <mergeCell ref="C56:I56"/>
    <mergeCell ref="J56:Q56"/>
    <mergeCell ref="R56:AI56"/>
    <mergeCell ref="AJ56:BB56"/>
    <mergeCell ref="BC56:BT56"/>
    <mergeCell ref="DG58:DY58"/>
    <mergeCell ref="A59:B59"/>
    <mergeCell ref="C59:I59"/>
    <mergeCell ref="J59:Q59"/>
    <mergeCell ref="R59:AI59"/>
    <mergeCell ref="AJ59:BB59"/>
    <mergeCell ref="BC59:BT59"/>
    <mergeCell ref="BU59:BX59"/>
    <mergeCell ref="BY59:CB59"/>
    <mergeCell ref="CC59:CM59"/>
    <mergeCell ref="BU58:BX58"/>
    <mergeCell ref="BY58:CB58"/>
    <mergeCell ref="CC58:CM58"/>
    <mergeCell ref="CN58:CV58"/>
    <mergeCell ref="CW58:DA58"/>
    <mergeCell ref="DB58:DF58"/>
    <mergeCell ref="CN57:CV57"/>
    <mergeCell ref="CW57:DA57"/>
    <mergeCell ref="DB57:DF57"/>
    <mergeCell ref="DG57:DY57"/>
    <mergeCell ref="A58:B58"/>
    <mergeCell ref="C58:I58"/>
    <mergeCell ref="J58:Q58"/>
    <mergeCell ref="R58:AI58"/>
    <mergeCell ref="AJ58:BB58"/>
    <mergeCell ref="BC58:BT58"/>
    <mergeCell ref="DG60:DY60"/>
    <mergeCell ref="A61:B61"/>
    <mergeCell ref="C61:I61"/>
    <mergeCell ref="J61:Q61"/>
    <mergeCell ref="R61:AI61"/>
    <mergeCell ref="AJ61:BB61"/>
    <mergeCell ref="BC61:BT61"/>
    <mergeCell ref="BU61:BX61"/>
    <mergeCell ref="BY61:CB61"/>
    <mergeCell ref="CC61:CM61"/>
    <mergeCell ref="BU60:BX60"/>
    <mergeCell ref="BY60:CB60"/>
    <mergeCell ref="CC60:CM60"/>
    <mergeCell ref="CN60:CV60"/>
    <mergeCell ref="CW60:DA60"/>
    <mergeCell ref="DB60:DF60"/>
    <mergeCell ref="CN59:CV59"/>
    <mergeCell ref="CW59:DA59"/>
    <mergeCell ref="DB59:DF59"/>
    <mergeCell ref="DG59:DY59"/>
    <mergeCell ref="A60:B60"/>
    <mergeCell ref="C60:I60"/>
    <mergeCell ref="J60:Q60"/>
    <mergeCell ref="R60:AI60"/>
    <mergeCell ref="AJ60:BB60"/>
    <mergeCell ref="BC60:BT60"/>
    <mergeCell ref="DG62:DY62"/>
    <mergeCell ref="A63:B63"/>
    <mergeCell ref="C63:I63"/>
    <mergeCell ref="J63:Q63"/>
    <mergeCell ref="R63:AI63"/>
    <mergeCell ref="AJ63:BB63"/>
    <mergeCell ref="BC63:BT63"/>
    <mergeCell ref="BU63:BX63"/>
    <mergeCell ref="BY63:CB63"/>
    <mergeCell ref="CC63:CM63"/>
    <mergeCell ref="BU62:BX62"/>
    <mergeCell ref="BY62:CB62"/>
    <mergeCell ref="CC62:CM62"/>
    <mergeCell ref="CN62:CV62"/>
    <mergeCell ref="CW62:DA62"/>
    <mergeCell ref="DB62:DF62"/>
    <mergeCell ref="CN61:CV61"/>
    <mergeCell ref="CW61:DA61"/>
    <mergeCell ref="DB61:DF61"/>
    <mergeCell ref="DG61:DY61"/>
    <mergeCell ref="A62:B62"/>
    <mergeCell ref="C62:I62"/>
    <mergeCell ref="J62:Q62"/>
    <mergeCell ref="R62:AI62"/>
    <mergeCell ref="AJ62:BB62"/>
    <mergeCell ref="BC62:BT62"/>
    <mergeCell ref="DG64:DY64"/>
    <mergeCell ref="A65:B65"/>
    <mergeCell ref="C65:I65"/>
    <mergeCell ref="J65:Q65"/>
    <mergeCell ref="R65:AI65"/>
    <mergeCell ref="AJ65:BB65"/>
    <mergeCell ref="BC65:BT65"/>
    <mergeCell ref="BU65:BX65"/>
    <mergeCell ref="BY65:CB65"/>
    <mergeCell ref="CC65:CM65"/>
    <mergeCell ref="BU64:BX64"/>
    <mergeCell ref="BY64:CB64"/>
    <mergeCell ref="CC64:CM64"/>
    <mergeCell ref="CN64:CV64"/>
    <mergeCell ref="CW64:DA64"/>
    <mergeCell ref="DB64:DF64"/>
    <mergeCell ref="CN63:CV63"/>
    <mergeCell ref="CW63:DA63"/>
    <mergeCell ref="DB63:DF63"/>
    <mergeCell ref="DG63:DY63"/>
    <mergeCell ref="A64:B64"/>
    <mergeCell ref="C64:I64"/>
    <mergeCell ref="J64:Q64"/>
    <mergeCell ref="R64:AI64"/>
    <mergeCell ref="AJ64:BB64"/>
    <mergeCell ref="BC64:BT64"/>
    <mergeCell ref="DG66:DY66"/>
    <mergeCell ref="A67:B67"/>
    <mergeCell ref="C67:I67"/>
    <mergeCell ref="J67:Q67"/>
    <mergeCell ref="R67:AI67"/>
    <mergeCell ref="AJ67:BB67"/>
    <mergeCell ref="BC67:BT67"/>
    <mergeCell ref="BU67:BX67"/>
    <mergeCell ref="BY67:CB67"/>
    <mergeCell ref="CC67:CM67"/>
    <mergeCell ref="BU66:BX66"/>
    <mergeCell ref="BY66:CB66"/>
    <mergeCell ref="CC66:CM66"/>
    <mergeCell ref="CN66:CV66"/>
    <mergeCell ref="CW66:DA66"/>
    <mergeCell ref="DB66:DF66"/>
    <mergeCell ref="CN65:CV65"/>
    <mergeCell ref="CW65:DA65"/>
    <mergeCell ref="DB65:DF65"/>
    <mergeCell ref="DG65:DY65"/>
    <mergeCell ref="A66:B66"/>
    <mergeCell ref="C66:I66"/>
    <mergeCell ref="J66:Q66"/>
    <mergeCell ref="R66:AI66"/>
    <mergeCell ref="AJ66:BB66"/>
    <mergeCell ref="BC66:BT66"/>
    <mergeCell ref="DG68:DY68"/>
    <mergeCell ref="A69:B69"/>
    <mergeCell ref="C69:I69"/>
    <mergeCell ref="J69:Q69"/>
    <mergeCell ref="R69:AI69"/>
    <mergeCell ref="AJ69:BB69"/>
    <mergeCell ref="BC69:BT69"/>
    <mergeCell ref="BU69:BX69"/>
    <mergeCell ref="BY69:CB69"/>
    <mergeCell ref="CC69:CM69"/>
    <mergeCell ref="BU68:BX68"/>
    <mergeCell ref="BY68:CB68"/>
    <mergeCell ref="CC68:CM68"/>
    <mergeCell ref="CN68:CV68"/>
    <mergeCell ref="CW68:DA68"/>
    <mergeCell ref="DB68:DF68"/>
    <mergeCell ref="CN67:CV67"/>
    <mergeCell ref="CW67:DA67"/>
    <mergeCell ref="DB67:DF67"/>
    <mergeCell ref="DG67:DY67"/>
    <mergeCell ref="A68:B68"/>
    <mergeCell ref="C68:I68"/>
    <mergeCell ref="J68:Q68"/>
    <mergeCell ref="R68:AI68"/>
    <mergeCell ref="AJ68:BB68"/>
    <mergeCell ref="BC68:BT68"/>
    <mergeCell ref="DG70:DY70"/>
    <mergeCell ref="A71:B71"/>
    <mergeCell ref="C71:I71"/>
    <mergeCell ref="J71:Q71"/>
    <mergeCell ref="R71:AI71"/>
    <mergeCell ref="AJ71:BB71"/>
    <mergeCell ref="BC71:BT71"/>
    <mergeCell ref="BU71:BX71"/>
    <mergeCell ref="BY71:CB71"/>
    <mergeCell ref="CC71:CM71"/>
    <mergeCell ref="BU70:BX70"/>
    <mergeCell ref="BY70:CB70"/>
    <mergeCell ref="CC70:CM70"/>
    <mergeCell ref="CN70:CV70"/>
    <mergeCell ref="CW70:DA70"/>
    <mergeCell ref="DB70:DF70"/>
    <mergeCell ref="CN69:CV69"/>
    <mergeCell ref="CW69:DA69"/>
    <mergeCell ref="DB69:DF69"/>
    <mergeCell ref="DG69:DY69"/>
    <mergeCell ref="A70:B70"/>
    <mergeCell ref="C70:I70"/>
    <mergeCell ref="J70:Q70"/>
    <mergeCell ref="R70:AI70"/>
    <mergeCell ref="AJ70:BB70"/>
    <mergeCell ref="BC70:BT70"/>
    <mergeCell ref="DG72:DY72"/>
    <mergeCell ref="A73:B73"/>
    <mergeCell ref="C73:I73"/>
    <mergeCell ref="J73:Q73"/>
    <mergeCell ref="R73:AI73"/>
    <mergeCell ref="AJ73:BB73"/>
    <mergeCell ref="BC73:BT73"/>
    <mergeCell ref="BU73:BX73"/>
    <mergeCell ref="BY73:CB73"/>
    <mergeCell ref="CC73:CM73"/>
    <mergeCell ref="BU72:BX72"/>
    <mergeCell ref="BY72:CB72"/>
    <mergeCell ref="CC72:CM72"/>
    <mergeCell ref="CN72:CV72"/>
    <mergeCell ref="CW72:DA72"/>
    <mergeCell ref="DB72:DF72"/>
    <mergeCell ref="CN71:CV71"/>
    <mergeCell ref="CW71:DA71"/>
    <mergeCell ref="DB71:DF71"/>
    <mergeCell ref="DG71:DY71"/>
    <mergeCell ref="A72:B72"/>
    <mergeCell ref="C72:I72"/>
    <mergeCell ref="J72:Q72"/>
    <mergeCell ref="R72:AI72"/>
    <mergeCell ref="AJ72:BB72"/>
    <mergeCell ref="BC72:BT72"/>
    <mergeCell ref="DG74:DY74"/>
    <mergeCell ref="A75:B75"/>
    <mergeCell ref="C75:I75"/>
    <mergeCell ref="J75:Q75"/>
    <mergeCell ref="R75:AI75"/>
    <mergeCell ref="AJ75:BB75"/>
    <mergeCell ref="BC75:BT75"/>
    <mergeCell ref="BU75:BX75"/>
    <mergeCell ref="BY75:CB75"/>
    <mergeCell ref="CC75:CM75"/>
    <mergeCell ref="BU74:BX74"/>
    <mergeCell ref="BY74:CB74"/>
    <mergeCell ref="CC74:CM74"/>
    <mergeCell ref="CN74:CV74"/>
    <mergeCell ref="CW74:DA74"/>
    <mergeCell ref="DB74:DF74"/>
    <mergeCell ref="CN73:CV73"/>
    <mergeCell ref="CW73:DA73"/>
    <mergeCell ref="DB73:DF73"/>
    <mergeCell ref="DG73:DY73"/>
    <mergeCell ref="A74:B74"/>
    <mergeCell ref="C74:I74"/>
    <mergeCell ref="J74:Q74"/>
    <mergeCell ref="R74:AI74"/>
    <mergeCell ref="AJ74:BB74"/>
    <mergeCell ref="BC74:BT74"/>
    <mergeCell ref="DG76:DY76"/>
    <mergeCell ref="A77:B77"/>
    <mergeCell ref="C77:I77"/>
    <mergeCell ref="J77:Q77"/>
    <mergeCell ref="R77:AI77"/>
    <mergeCell ref="AJ77:BB77"/>
    <mergeCell ref="BC77:BT77"/>
    <mergeCell ref="BU77:BX77"/>
    <mergeCell ref="BY77:CB77"/>
    <mergeCell ref="CC77:CM77"/>
    <mergeCell ref="BU76:BX76"/>
    <mergeCell ref="BY76:CB76"/>
    <mergeCell ref="CC76:CM76"/>
    <mergeCell ref="CN76:CV76"/>
    <mergeCell ref="CW76:DA76"/>
    <mergeCell ref="DB76:DF76"/>
    <mergeCell ref="CN75:CV75"/>
    <mergeCell ref="CW75:DA75"/>
    <mergeCell ref="DB75:DF75"/>
    <mergeCell ref="DG75:DY75"/>
    <mergeCell ref="A76:B76"/>
    <mergeCell ref="C76:I76"/>
    <mergeCell ref="J76:Q76"/>
    <mergeCell ref="R76:AI76"/>
    <mergeCell ref="AJ76:BB76"/>
    <mergeCell ref="BC76:BT76"/>
    <mergeCell ref="DG78:DY78"/>
    <mergeCell ref="A79:B79"/>
    <mergeCell ref="C79:I79"/>
    <mergeCell ref="J79:Q79"/>
    <mergeCell ref="R79:AI79"/>
    <mergeCell ref="AJ79:BB79"/>
    <mergeCell ref="BC79:BT79"/>
    <mergeCell ref="BU79:BX79"/>
    <mergeCell ref="BY79:CB79"/>
    <mergeCell ref="CC79:CM79"/>
    <mergeCell ref="BU78:BX78"/>
    <mergeCell ref="BY78:CB78"/>
    <mergeCell ref="CC78:CM78"/>
    <mergeCell ref="CN78:CV78"/>
    <mergeCell ref="CW78:DA78"/>
    <mergeCell ref="DB78:DF78"/>
    <mergeCell ref="CN77:CV77"/>
    <mergeCell ref="CW77:DA77"/>
    <mergeCell ref="DB77:DF77"/>
    <mergeCell ref="DG77:DY77"/>
    <mergeCell ref="A78:B78"/>
    <mergeCell ref="C78:I78"/>
    <mergeCell ref="J78:Q78"/>
    <mergeCell ref="R78:AI78"/>
    <mergeCell ref="AJ78:BB78"/>
    <mergeCell ref="BC78:BT78"/>
    <mergeCell ref="DG80:DY80"/>
    <mergeCell ref="A81:B81"/>
    <mergeCell ref="C81:I81"/>
    <mergeCell ref="J81:Q81"/>
    <mergeCell ref="R81:AI81"/>
    <mergeCell ref="AJ81:BB81"/>
    <mergeCell ref="BC81:BT81"/>
    <mergeCell ref="BU81:BX81"/>
    <mergeCell ref="BY81:CB81"/>
    <mergeCell ref="CC81:CM81"/>
    <mergeCell ref="BU80:BX80"/>
    <mergeCell ref="BY80:CB80"/>
    <mergeCell ref="CC80:CM80"/>
    <mergeCell ref="CN80:CV80"/>
    <mergeCell ref="CW80:DA80"/>
    <mergeCell ref="DB80:DF80"/>
    <mergeCell ref="CN79:CV79"/>
    <mergeCell ref="CW79:DA79"/>
    <mergeCell ref="DB79:DF79"/>
    <mergeCell ref="DG79:DY79"/>
    <mergeCell ref="A80:B80"/>
    <mergeCell ref="C80:I80"/>
    <mergeCell ref="J80:Q80"/>
    <mergeCell ref="R80:AI80"/>
    <mergeCell ref="AJ80:BB80"/>
    <mergeCell ref="BC80:BT80"/>
    <mergeCell ref="DG82:DY82"/>
    <mergeCell ref="A83:B83"/>
    <mergeCell ref="C83:I83"/>
    <mergeCell ref="J83:Q83"/>
    <mergeCell ref="R83:AI83"/>
    <mergeCell ref="AJ83:BB83"/>
    <mergeCell ref="BC83:BT83"/>
    <mergeCell ref="BU83:BX83"/>
    <mergeCell ref="BY83:CB83"/>
    <mergeCell ref="CC83:CM83"/>
    <mergeCell ref="BU82:BX82"/>
    <mergeCell ref="BY82:CB82"/>
    <mergeCell ref="CC82:CM82"/>
    <mergeCell ref="CN82:CV82"/>
    <mergeCell ref="CW82:DA82"/>
    <mergeCell ref="DB82:DF82"/>
    <mergeCell ref="CN81:CV81"/>
    <mergeCell ref="CW81:DA81"/>
    <mergeCell ref="DB81:DF81"/>
    <mergeCell ref="DG81:DY81"/>
    <mergeCell ref="A82:B82"/>
    <mergeCell ref="C82:I82"/>
    <mergeCell ref="J82:Q82"/>
    <mergeCell ref="R82:AI82"/>
    <mergeCell ref="AJ82:BB82"/>
    <mergeCell ref="BC82:BT82"/>
    <mergeCell ref="DG84:DY84"/>
    <mergeCell ref="A85:B85"/>
    <mergeCell ref="C85:I85"/>
    <mergeCell ref="J85:Q85"/>
    <mergeCell ref="R85:AI85"/>
    <mergeCell ref="AJ85:BB85"/>
    <mergeCell ref="BC85:BT85"/>
    <mergeCell ref="BU85:BX85"/>
    <mergeCell ref="BY85:CB85"/>
    <mergeCell ref="CC85:CM85"/>
    <mergeCell ref="BU84:BX84"/>
    <mergeCell ref="BY84:CB84"/>
    <mergeCell ref="CC84:CM84"/>
    <mergeCell ref="CN84:CV84"/>
    <mergeCell ref="CW84:DA84"/>
    <mergeCell ref="DB84:DF84"/>
    <mergeCell ref="CN83:CV83"/>
    <mergeCell ref="CW83:DA83"/>
    <mergeCell ref="DB83:DF83"/>
    <mergeCell ref="DG83:DY83"/>
    <mergeCell ref="A84:B84"/>
    <mergeCell ref="C84:I84"/>
    <mergeCell ref="J84:Q84"/>
    <mergeCell ref="R84:AI84"/>
    <mergeCell ref="AJ84:BB84"/>
    <mergeCell ref="BC84:BT84"/>
    <mergeCell ref="DG86:DY86"/>
    <mergeCell ref="A87:B87"/>
    <mergeCell ref="C87:I87"/>
    <mergeCell ref="J87:Q87"/>
    <mergeCell ref="R87:AI87"/>
    <mergeCell ref="AJ87:BB87"/>
    <mergeCell ref="BC87:BT87"/>
    <mergeCell ref="BU87:BX87"/>
    <mergeCell ref="BY87:CB87"/>
    <mergeCell ref="CC87:CM87"/>
    <mergeCell ref="BU86:BX86"/>
    <mergeCell ref="BY86:CB86"/>
    <mergeCell ref="CC86:CM86"/>
    <mergeCell ref="CN86:CV86"/>
    <mergeCell ref="CW86:DA86"/>
    <mergeCell ref="DB86:DF86"/>
    <mergeCell ref="CN85:CV85"/>
    <mergeCell ref="CW85:DA85"/>
    <mergeCell ref="DB85:DF85"/>
    <mergeCell ref="DG85:DY85"/>
    <mergeCell ref="A86:B86"/>
    <mergeCell ref="C86:I86"/>
    <mergeCell ref="J86:Q86"/>
    <mergeCell ref="R86:AI86"/>
    <mergeCell ref="AJ86:BB86"/>
    <mergeCell ref="BC86:BT86"/>
    <mergeCell ref="DG88:DY88"/>
    <mergeCell ref="A89:B89"/>
    <mergeCell ref="C89:I89"/>
    <mergeCell ref="J89:Q89"/>
    <mergeCell ref="R89:AI89"/>
    <mergeCell ref="AJ89:BB89"/>
    <mergeCell ref="BC89:BT89"/>
    <mergeCell ref="BU89:BX89"/>
    <mergeCell ref="BY89:CB89"/>
    <mergeCell ref="CC89:CM89"/>
    <mergeCell ref="BU88:BX88"/>
    <mergeCell ref="BY88:CB88"/>
    <mergeCell ref="CC88:CM88"/>
    <mergeCell ref="CN88:CV88"/>
    <mergeCell ref="CW88:DA88"/>
    <mergeCell ref="DB88:DF88"/>
    <mergeCell ref="CN87:CV87"/>
    <mergeCell ref="CW87:DA87"/>
    <mergeCell ref="DB87:DF87"/>
    <mergeCell ref="DG87:DY87"/>
    <mergeCell ref="A88:B88"/>
    <mergeCell ref="C88:I88"/>
    <mergeCell ref="J88:Q88"/>
    <mergeCell ref="R88:AI88"/>
    <mergeCell ref="AJ88:BB88"/>
    <mergeCell ref="BC88:BT88"/>
    <mergeCell ref="DG90:DY90"/>
    <mergeCell ref="A91:B91"/>
    <mergeCell ref="C91:I91"/>
    <mergeCell ref="J91:Q91"/>
    <mergeCell ref="R91:AI91"/>
    <mergeCell ref="AJ91:BB91"/>
    <mergeCell ref="BC91:BT91"/>
    <mergeCell ref="BU91:BX91"/>
    <mergeCell ref="BY91:CB91"/>
    <mergeCell ref="CC91:CM91"/>
    <mergeCell ref="BU90:BX90"/>
    <mergeCell ref="BY90:CB90"/>
    <mergeCell ref="CC90:CM90"/>
    <mergeCell ref="CN90:CV90"/>
    <mergeCell ref="CW90:DA90"/>
    <mergeCell ref="DB90:DF90"/>
    <mergeCell ref="CN89:CV89"/>
    <mergeCell ref="CW89:DA89"/>
    <mergeCell ref="DB89:DF89"/>
    <mergeCell ref="DG89:DY89"/>
    <mergeCell ref="A90:B90"/>
    <mergeCell ref="C90:I90"/>
    <mergeCell ref="J90:Q90"/>
    <mergeCell ref="R90:AI90"/>
    <mergeCell ref="AJ90:BB90"/>
    <mergeCell ref="BC90:BT90"/>
    <mergeCell ref="DG92:DY92"/>
    <mergeCell ref="A93:B93"/>
    <mergeCell ref="C93:I93"/>
    <mergeCell ref="J93:Q93"/>
    <mergeCell ref="R93:AI93"/>
    <mergeCell ref="AJ93:BB93"/>
    <mergeCell ref="BC93:BT93"/>
    <mergeCell ref="BU93:BX93"/>
    <mergeCell ref="BY93:CB93"/>
    <mergeCell ref="CC93:CM93"/>
    <mergeCell ref="BU92:BX92"/>
    <mergeCell ref="BY92:CB92"/>
    <mergeCell ref="CC92:CM92"/>
    <mergeCell ref="CN92:CV92"/>
    <mergeCell ref="CW92:DA92"/>
    <mergeCell ref="DB92:DF92"/>
    <mergeCell ref="CN91:CV91"/>
    <mergeCell ref="CW91:DA91"/>
    <mergeCell ref="DB91:DF91"/>
    <mergeCell ref="DG91:DY91"/>
    <mergeCell ref="A92:B92"/>
    <mergeCell ref="C92:I92"/>
    <mergeCell ref="J92:Q92"/>
    <mergeCell ref="R92:AI92"/>
    <mergeCell ref="AJ92:BB92"/>
    <mergeCell ref="BC92:BT92"/>
    <mergeCell ref="DG94:DY94"/>
    <mergeCell ref="A95:B95"/>
    <mergeCell ref="C95:I95"/>
    <mergeCell ref="J95:Q95"/>
    <mergeCell ref="R95:AI95"/>
    <mergeCell ref="AJ95:BB95"/>
    <mergeCell ref="BC95:BT95"/>
    <mergeCell ref="BU95:BX95"/>
    <mergeCell ref="BY95:CB95"/>
    <mergeCell ref="CC95:CM95"/>
    <mergeCell ref="BU94:BX94"/>
    <mergeCell ref="BY94:CB94"/>
    <mergeCell ref="CC94:CM94"/>
    <mergeCell ref="CN94:CV94"/>
    <mergeCell ref="CW94:DA94"/>
    <mergeCell ref="DB94:DF94"/>
    <mergeCell ref="CN93:CV93"/>
    <mergeCell ref="CW93:DA93"/>
    <mergeCell ref="DB93:DF93"/>
    <mergeCell ref="DG93:DY93"/>
    <mergeCell ref="A94:B94"/>
    <mergeCell ref="C94:I94"/>
    <mergeCell ref="J94:Q94"/>
    <mergeCell ref="R94:AI94"/>
    <mergeCell ref="AJ94:BB94"/>
    <mergeCell ref="BC94:BT94"/>
    <mergeCell ref="DG96:DY96"/>
    <mergeCell ref="A97:B97"/>
    <mergeCell ref="C97:I97"/>
    <mergeCell ref="J97:Q97"/>
    <mergeCell ref="R97:AI97"/>
    <mergeCell ref="AJ97:BB97"/>
    <mergeCell ref="BC97:BT97"/>
    <mergeCell ref="BU97:BX97"/>
    <mergeCell ref="BY97:CB97"/>
    <mergeCell ref="CC97:CM97"/>
    <mergeCell ref="BU96:BX96"/>
    <mergeCell ref="BY96:CB96"/>
    <mergeCell ref="CC96:CM96"/>
    <mergeCell ref="CN96:CV96"/>
    <mergeCell ref="CW96:DA96"/>
    <mergeCell ref="DB96:DF96"/>
    <mergeCell ref="CN95:CV95"/>
    <mergeCell ref="CW95:DA95"/>
    <mergeCell ref="DB95:DF95"/>
    <mergeCell ref="DG95:DY95"/>
    <mergeCell ref="A96:B96"/>
    <mergeCell ref="C96:I96"/>
    <mergeCell ref="J96:Q96"/>
    <mergeCell ref="R96:AI96"/>
    <mergeCell ref="AJ96:BB96"/>
    <mergeCell ref="BC96:BT96"/>
    <mergeCell ref="DG98:DY98"/>
    <mergeCell ref="A99:B99"/>
    <mergeCell ref="C99:I99"/>
    <mergeCell ref="J99:Q99"/>
    <mergeCell ref="R99:AI99"/>
    <mergeCell ref="AJ99:BB99"/>
    <mergeCell ref="BC99:BT99"/>
    <mergeCell ref="BU99:BX99"/>
    <mergeCell ref="BY99:CB99"/>
    <mergeCell ref="CC99:CM99"/>
    <mergeCell ref="BU98:BX98"/>
    <mergeCell ref="BY98:CB98"/>
    <mergeCell ref="CC98:CM98"/>
    <mergeCell ref="CN98:CV98"/>
    <mergeCell ref="CW98:DA98"/>
    <mergeCell ref="DB98:DF98"/>
    <mergeCell ref="CN97:CV97"/>
    <mergeCell ref="CW97:DA97"/>
    <mergeCell ref="DB97:DF97"/>
    <mergeCell ref="DG97:DY97"/>
    <mergeCell ref="A98:B98"/>
    <mergeCell ref="C98:I98"/>
    <mergeCell ref="J98:Q98"/>
    <mergeCell ref="R98:AI98"/>
    <mergeCell ref="AJ98:BB98"/>
    <mergeCell ref="BC98:BT98"/>
    <mergeCell ref="DG100:DY100"/>
    <mergeCell ref="A101:B101"/>
    <mergeCell ref="C101:I101"/>
    <mergeCell ref="J101:Q101"/>
    <mergeCell ref="R101:AI101"/>
    <mergeCell ref="AJ101:BB101"/>
    <mergeCell ref="BC101:BT101"/>
    <mergeCell ref="BU101:BX101"/>
    <mergeCell ref="BY101:CB101"/>
    <mergeCell ref="CC101:CM101"/>
    <mergeCell ref="BU100:BX100"/>
    <mergeCell ref="BY100:CB100"/>
    <mergeCell ref="CC100:CM100"/>
    <mergeCell ref="CN100:CV100"/>
    <mergeCell ref="CW100:DA100"/>
    <mergeCell ref="DB100:DF100"/>
    <mergeCell ref="CN99:CV99"/>
    <mergeCell ref="CW99:DA99"/>
    <mergeCell ref="DB99:DF99"/>
    <mergeCell ref="DG99:DY99"/>
    <mergeCell ref="A100:B100"/>
    <mergeCell ref="C100:I100"/>
    <mergeCell ref="J100:Q100"/>
    <mergeCell ref="R100:AI100"/>
    <mergeCell ref="AJ100:BB100"/>
    <mergeCell ref="BC100:BT100"/>
    <mergeCell ref="DG102:DY102"/>
    <mergeCell ref="A103:B103"/>
    <mergeCell ref="C103:I103"/>
    <mergeCell ref="J103:Q103"/>
    <mergeCell ref="R103:AI103"/>
    <mergeCell ref="AJ103:BB103"/>
    <mergeCell ref="BC103:BT103"/>
    <mergeCell ref="BU103:BX103"/>
    <mergeCell ref="BY103:CB103"/>
    <mergeCell ref="CC103:CM103"/>
    <mergeCell ref="BU102:BX102"/>
    <mergeCell ref="BY102:CB102"/>
    <mergeCell ref="CC102:CM102"/>
    <mergeCell ref="CN102:CV102"/>
    <mergeCell ref="CW102:DA102"/>
    <mergeCell ref="DB102:DF102"/>
    <mergeCell ref="CN101:CV101"/>
    <mergeCell ref="CW101:DA101"/>
    <mergeCell ref="DB101:DF101"/>
    <mergeCell ref="DG101:DY101"/>
    <mergeCell ref="A102:B102"/>
    <mergeCell ref="C102:I102"/>
    <mergeCell ref="J102:Q102"/>
    <mergeCell ref="R102:AI102"/>
    <mergeCell ref="AJ102:BB102"/>
    <mergeCell ref="BC102:BT102"/>
    <mergeCell ref="DG104:DY104"/>
    <mergeCell ref="A105:B105"/>
    <mergeCell ref="C105:I105"/>
    <mergeCell ref="J105:Q105"/>
    <mergeCell ref="R105:AI105"/>
    <mergeCell ref="AJ105:BB105"/>
    <mergeCell ref="BC105:BT105"/>
    <mergeCell ref="BU105:BX105"/>
    <mergeCell ref="BY105:CB105"/>
    <mergeCell ref="CC105:CM105"/>
    <mergeCell ref="BU104:BX104"/>
    <mergeCell ref="BY104:CB104"/>
    <mergeCell ref="CC104:CM104"/>
    <mergeCell ref="CN104:CV104"/>
    <mergeCell ref="CW104:DA104"/>
    <mergeCell ref="DB104:DF104"/>
    <mergeCell ref="CN103:CV103"/>
    <mergeCell ref="CW103:DA103"/>
    <mergeCell ref="DB103:DF103"/>
    <mergeCell ref="DG103:DY103"/>
    <mergeCell ref="A104:B104"/>
    <mergeCell ref="C104:I104"/>
    <mergeCell ref="J104:Q104"/>
    <mergeCell ref="R104:AI104"/>
    <mergeCell ref="AJ104:BB104"/>
    <mergeCell ref="BC104:BT104"/>
    <mergeCell ref="DG106:DY106"/>
    <mergeCell ref="A107:B107"/>
    <mergeCell ref="C107:I107"/>
    <mergeCell ref="J107:Q107"/>
    <mergeCell ref="R107:AI107"/>
    <mergeCell ref="AJ107:BB107"/>
    <mergeCell ref="BC107:BT107"/>
    <mergeCell ref="BU107:BX107"/>
    <mergeCell ref="BY107:CB107"/>
    <mergeCell ref="CC107:CM107"/>
    <mergeCell ref="BU106:BX106"/>
    <mergeCell ref="BY106:CB106"/>
    <mergeCell ref="CC106:CM106"/>
    <mergeCell ref="CN106:CV106"/>
    <mergeCell ref="CW106:DA106"/>
    <mergeCell ref="DB106:DF106"/>
    <mergeCell ref="CN105:CV105"/>
    <mergeCell ref="CW105:DA105"/>
    <mergeCell ref="DB105:DF105"/>
    <mergeCell ref="DG105:DY105"/>
    <mergeCell ref="A106:B106"/>
    <mergeCell ref="C106:I106"/>
    <mergeCell ref="J106:Q106"/>
    <mergeCell ref="R106:AI106"/>
    <mergeCell ref="AJ106:BB106"/>
    <mergeCell ref="BC106:BT106"/>
    <mergeCell ref="DG108:DY108"/>
    <mergeCell ref="A109:B109"/>
    <mergeCell ref="C109:I109"/>
    <mergeCell ref="J109:Q109"/>
    <mergeCell ref="R109:AI109"/>
    <mergeCell ref="AJ109:BB109"/>
    <mergeCell ref="BC109:BT109"/>
    <mergeCell ref="BU109:BX109"/>
    <mergeCell ref="BY109:CB109"/>
    <mergeCell ref="CC109:CM109"/>
    <mergeCell ref="BU108:BX108"/>
    <mergeCell ref="BY108:CB108"/>
    <mergeCell ref="CC108:CM108"/>
    <mergeCell ref="CN108:CV108"/>
    <mergeCell ref="CW108:DA108"/>
    <mergeCell ref="DB108:DF108"/>
    <mergeCell ref="CN107:CV107"/>
    <mergeCell ref="CW107:DA107"/>
    <mergeCell ref="DB107:DF107"/>
    <mergeCell ref="DG107:DY107"/>
    <mergeCell ref="A108:B108"/>
    <mergeCell ref="C108:I108"/>
    <mergeCell ref="J108:Q108"/>
    <mergeCell ref="R108:AI108"/>
    <mergeCell ref="AJ108:BB108"/>
    <mergeCell ref="BC108:BT108"/>
    <mergeCell ref="DG110:DY110"/>
    <mergeCell ref="A111:B111"/>
    <mergeCell ref="C111:I111"/>
    <mergeCell ref="J111:Q111"/>
    <mergeCell ref="R111:AI111"/>
    <mergeCell ref="AJ111:BB111"/>
    <mergeCell ref="BC111:BT111"/>
    <mergeCell ref="BU111:BX111"/>
    <mergeCell ref="BY111:CB111"/>
    <mergeCell ref="CC111:CM111"/>
    <mergeCell ref="BU110:BX110"/>
    <mergeCell ref="BY110:CB110"/>
    <mergeCell ref="CC110:CM110"/>
    <mergeCell ref="CN110:CV110"/>
    <mergeCell ref="CW110:DA110"/>
    <mergeCell ref="DB110:DF110"/>
    <mergeCell ref="CN109:CV109"/>
    <mergeCell ref="CW109:DA109"/>
    <mergeCell ref="DB109:DF109"/>
    <mergeCell ref="DG109:DY109"/>
    <mergeCell ref="A110:B110"/>
    <mergeCell ref="C110:I110"/>
    <mergeCell ref="J110:Q110"/>
    <mergeCell ref="R110:AI110"/>
    <mergeCell ref="AJ110:BB110"/>
    <mergeCell ref="BC110:BT110"/>
    <mergeCell ref="DG112:DY112"/>
    <mergeCell ref="A113:B113"/>
    <mergeCell ref="C113:I113"/>
    <mergeCell ref="J113:Q113"/>
    <mergeCell ref="R113:AI113"/>
    <mergeCell ref="AJ113:BB113"/>
    <mergeCell ref="BC113:BT113"/>
    <mergeCell ref="BU113:BX113"/>
    <mergeCell ref="BY113:CB113"/>
    <mergeCell ref="CC113:CM113"/>
    <mergeCell ref="BU112:BX112"/>
    <mergeCell ref="BY112:CB112"/>
    <mergeCell ref="CC112:CM112"/>
    <mergeCell ref="CN112:CV112"/>
    <mergeCell ref="CW112:DA112"/>
    <mergeCell ref="DB112:DF112"/>
    <mergeCell ref="CN111:CV111"/>
    <mergeCell ref="CW111:DA111"/>
    <mergeCell ref="DB111:DF111"/>
    <mergeCell ref="DG111:DY111"/>
    <mergeCell ref="A112:B112"/>
    <mergeCell ref="C112:I112"/>
    <mergeCell ref="J112:Q112"/>
    <mergeCell ref="R112:AI112"/>
    <mergeCell ref="AJ112:BB112"/>
    <mergeCell ref="BC112:BT112"/>
    <mergeCell ref="DT1:DY1"/>
    <mergeCell ref="DT116:DY116"/>
    <mergeCell ref="CN115:CV115"/>
    <mergeCell ref="CW115:DA115"/>
    <mergeCell ref="DB115:DF115"/>
    <mergeCell ref="DG115:DY115"/>
    <mergeCell ref="DG114:DY114"/>
    <mergeCell ref="A115:B115"/>
    <mergeCell ref="C115:I115"/>
    <mergeCell ref="J115:Q115"/>
    <mergeCell ref="R115:AI115"/>
    <mergeCell ref="AJ115:BB115"/>
    <mergeCell ref="BC115:BT115"/>
    <mergeCell ref="BU115:BX115"/>
    <mergeCell ref="BY115:CB115"/>
    <mergeCell ref="CC115:CM115"/>
    <mergeCell ref="BU114:BX114"/>
    <mergeCell ref="BY114:CB114"/>
    <mergeCell ref="CC114:CM114"/>
    <mergeCell ref="CN114:CV114"/>
    <mergeCell ref="CW114:DA114"/>
    <mergeCell ref="DB114:DF114"/>
    <mergeCell ref="CN113:CV113"/>
    <mergeCell ref="CW113:DA113"/>
    <mergeCell ref="DB113:DF113"/>
    <mergeCell ref="DG113:DY113"/>
    <mergeCell ref="A114:B114"/>
    <mergeCell ref="C114:I114"/>
    <mergeCell ref="J114:Q114"/>
    <mergeCell ref="R114:AI114"/>
    <mergeCell ref="AJ114:BB114"/>
    <mergeCell ref="BC114:BT114"/>
  </mergeCells>
  <phoneticPr fontId="32"/>
  <conditionalFormatting sqref="DB16:DF115">
    <cfRule type="expression" dxfId="1" priority="1">
      <formula>#REF!="西日本利用"</formula>
    </cfRule>
  </conditionalFormatting>
  <pageMargins left="0.70866141732283472" right="0.70866141732283472" top="0.74803149606299213" bottom="0.74803149606299213" header="0.31496062992125984" footer="0.31496062992125984"/>
  <pageSetup paperSize="8" scale="72" orientation="landscape" r:id="rId1"/>
  <headerFooter>
    <oddHeader>&amp;L&amp;F</oddHeader>
    <oddFooter>&amp;R&amp;K00-049物品要求依頼書_Ver.1.00</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★マスタシート!$AO$210:$AO$218</xm:f>
          </x14:formula1>
          <xm:sqref>BC16:BT115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D18"/>
  <sheetViews>
    <sheetView showGridLines="0" view="pageBreakPreview" zoomScale="85" zoomScaleNormal="85" zoomScaleSheetLayoutView="85" workbookViewId="0"/>
  </sheetViews>
  <sheetFormatPr defaultColWidth="1.875" defaultRowHeight="17.25" customHeight="1"/>
  <cols>
    <col min="1" max="1" width="3.625" style="1107" customWidth="1"/>
    <col min="2" max="9" width="1.875" style="1107"/>
    <col min="10" max="10" width="1.875" style="1107" customWidth="1"/>
    <col min="11" max="16384" width="1.875" style="1107"/>
  </cols>
  <sheetData>
    <row r="1" spans="1:82" ht="17.25" customHeight="1">
      <c r="BY1" s="1949">
        <f>★マスタシート!$CV$31</f>
        <v>2.48</v>
      </c>
      <c r="BZ1" s="1949"/>
      <c r="CA1" s="1949"/>
      <c r="CB1" s="1949"/>
      <c r="CC1" s="1949"/>
      <c r="CD1" s="1949"/>
    </row>
    <row r="4" spans="1:82" ht="17.25" customHeight="1">
      <c r="L4" s="1977" t="s">
        <v>748</v>
      </c>
      <c r="M4" s="1977"/>
      <c r="N4" s="1977"/>
      <c r="O4" s="1977"/>
      <c r="P4" s="1977"/>
      <c r="Q4" s="1977"/>
      <c r="R4" s="1977"/>
      <c r="S4" s="1977"/>
      <c r="T4" s="1977"/>
      <c r="U4" s="1977"/>
      <c r="V4" s="1977"/>
      <c r="W4" s="1977"/>
      <c r="X4" s="1977"/>
      <c r="Y4" s="1977"/>
      <c r="Z4" s="1977"/>
      <c r="AA4" s="1977"/>
      <c r="AB4" s="1977"/>
      <c r="AC4" s="1977"/>
      <c r="AD4" s="1977"/>
      <c r="AE4" s="1977"/>
      <c r="AF4" s="1977"/>
      <c r="AG4" s="1977"/>
      <c r="AH4" s="1977"/>
      <c r="AI4" s="1977"/>
      <c r="AJ4" s="1977"/>
      <c r="AK4" s="1977"/>
      <c r="AL4" s="1977"/>
      <c r="AM4" s="1977"/>
      <c r="AN4" s="1977"/>
      <c r="AO4" s="1977"/>
      <c r="AP4" s="1977"/>
      <c r="AQ4" s="1977"/>
      <c r="AR4" s="1977"/>
      <c r="AS4" s="1977"/>
      <c r="AT4" s="1977"/>
      <c r="AU4" s="1977"/>
      <c r="AV4" s="1977"/>
      <c r="AW4" s="1977"/>
      <c r="AX4" s="1977"/>
      <c r="AY4" s="1977"/>
      <c r="AZ4" s="1977"/>
      <c r="BA4" s="1977"/>
      <c r="BB4" s="1977"/>
      <c r="BC4" s="1977"/>
      <c r="BD4" s="1977"/>
      <c r="BE4" s="1977"/>
      <c r="BF4" s="1977"/>
      <c r="BG4" s="1977"/>
      <c r="BH4" s="1977"/>
      <c r="BI4" s="1977"/>
      <c r="BJ4" s="1977"/>
      <c r="BK4" s="1977"/>
      <c r="BL4" s="1977"/>
      <c r="BM4" s="1977"/>
      <c r="BN4" s="1977"/>
      <c r="BO4" s="1977"/>
      <c r="BP4" s="1977"/>
      <c r="BQ4" s="1977"/>
      <c r="BR4" s="1977"/>
      <c r="BS4" s="1977"/>
      <c r="BT4" s="1977"/>
      <c r="BU4" s="1977"/>
      <c r="BV4" s="1977"/>
      <c r="BW4" s="1977"/>
    </row>
    <row r="5" spans="1:82" ht="17.25" customHeight="1">
      <c r="L5" s="1977"/>
      <c r="M5" s="1977"/>
      <c r="N5" s="1977"/>
      <c r="O5" s="1977"/>
      <c r="P5" s="1977"/>
      <c r="Q5" s="1977"/>
      <c r="R5" s="1977"/>
      <c r="S5" s="1977"/>
      <c r="T5" s="1977"/>
      <c r="U5" s="1977"/>
      <c r="V5" s="1977"/>
      <c r="W5" s="1977"/>
      <c r="X5" s="1977"/>
      <c r="Y5" s="1977"/>
      <c r="Z5" s="1977"/>
      <c r="AA5" s="1977"/>
      <c r="AB5" s="1977"/>
      <c r="AC5" s="1977"/>
      <c r="AD5" s="1977"/>
      <c r="AE5" s="1977"/>
      <c r="AF5" s="1977"/>
      <c r="AG5" s="1977"/>
      <c r="AH5" s="1977"/>
      <c r="AI5" s="1977"/>
      <c r="AJ5" s="1977"/>
      <c r="AK5" s="1977"/>
      <c r="AL5" s="1977"/>
      <c r="AM5" s="1977"/>
      <c r="AN5" s="1977"/>
      <c r="AO5" s="1977"/>
      <c r="AP5" s="1977"/>
      <c r="AQ5" s="1977"/>
      <c r="AR5" s="1977"/>
      <c r="AS5" s="1977"/>
      <c r="AT5" s="1977"/>
      <c r="AU5" s="1977"/>
      <c r="AV5" s="1977"/>
      <c r="AW5" s="1977"/>
      <c r="AX5" s="1977"/>
      <c r="AY5" s="1977"/>
      <c r="AZ5" s="1977"/>
      <c r="BA5" s="1977"/>
      <c r="BB5" s="1977"/>
      <c r="BC5" s="1977"/>
      <c r="BD5" s="1977"/>
      <c r="BE5" s="1977"/>
      <c r="BF5" s="1977"/>
      <c r="BG5" s="1977"/>
      <c r="BH5" s="1977"/>
      <c r="BI5" s="1977"/>
      <c r="BJ5" s="1977"/>
      <c r="BK5" s="1977"/>
      <c r="BL5" s="1977"/>
      <c r="BM5" s="1977"/>
      <c r="BN5" s="1977"/>
      <c r="BO5" s="1977"/>
      <c r="BP5" s="1977"/>
      <c r="BQ5" s="1977"/>
      <c r="BR5" s="1977"/>
      <c r="BS5" s="1977"/>
      <c r="BT5" s="1977"/>
      <c r="BU5" s="1977"/>
      <c r="BV5" s="1977"/>
      <c r="BW5" s="1977"/>
    </row>
    <row r="6" spans="1:82" ht="17.25" customHeight="1" thickBot="1">
      <c r="A6" s="2017" t="s">
        <v>733</v>
      </c>
      <c r="B6" s="2018"/>
      <c r="C6" s="2018"/>
      <c r="D6" s="2018"/>
      <c r="E6" s="2018"/>
      <c r="F6" s="2018"/>
      <c r="G6" s="2018"/>
      <c r="H6" s="2018"/>
      <c r="I6" s="2018"/>
      <c r="J6" s="2018"/>
      <c r="K6" s="2018"/>
      <c r="L6" s="2018"/>
      <c r="M6" s="2018"/>
      <c r="N6" s="2018"/>
      <c r="O6" s="2018"/>
      <c r="P6" s="2018"/>
      <c r="Q6" s="2018"/>
      <c r="R6" s="2018"/>
      <c r="S6" s="2018"/>
      <c r="T6" s="2018"/>
      <c r="U6" s="2018"/>
      <c r="V6" s="2018"/>
      <c r="W6" s="2018"/>
      <c r="X6" s="2018"/>
      <c r="Y6" s="2018"/>
      <c r="Z6" s="2018"/>
      <c r="AA6" s="2018"/>
      <c r="AB6" s="2018"/>
      <c r="AC6" s="2018"/>
      <c r="AD6" s="2018"/>
      <c r="AE6" s="2018"/>
      <c r="AF6" s="2018"/>
      <c r="AG6" s="2018"/>
      <c r="AH6" s="2018"/>
      <c r="AI6" s="2018"/>
      <c r="AJ6" s="2018"/>
      <c r="AK6" s="2018"/>
      <c r="AL6" s="2018"/>
      <c r="AM6" s="2018"/>
      <c r="AN6" s="2018"/>
      <c r="AO6" s="2018"/>
      <c r="AP6" s="2018"/>
      <c r="AQ6" s="2018"/>
      <c r="AR6" s="2018"/>
      <c r="AS6" s="2018"/>
      <c r="AT6" s="2018"/>
      <c r="AU6" s="2018"/>
      <c r="AV6" s="2018"/>
      <c r="AW6" s="2018"/>
      <c r="AX6" s="2018"/>
      <c r="AY6" s="2018"/>
      <c r="AZ6" s="2018"/>
      <c r="BA6" s="2018"/>
      <c r="BB6" s="2018"/>
      <c r="BC6" s="2018"/>
      <c r="BD6" s="2018"/>
      <c r="BE6" s="2018"/>
      <c r="BF6" s="2018"/>
      <c r="BG6" s="2018"/>
      <c r="BH6" s="2018"/>
      <c r="BI6" s="2018"/>
      <c r="BJ6" s="2018"/>
      <c r="BK6" s="2018"/>
      <c r="BL6" s="2018"/>
      <c r="BM6" s="2018"/>
      <c r="BN6" s="2018"/>
      <c r="BO6" s="2018"/>
      <c r="BP6" s="2018"/>
      <c r="BQ6" s="2018"/>
      <c r="BR6" s="2018"/>
      <c r="BS6" s="2018"/>
      <c r="BT6" s="2018"/>
      <c r="BU6" s="2018"/>
      <c r="BV6" s="2018"/>
      <c r="BW6" s="2018"/>
      <c r="BX6" s="2018"/>
      <c r="BY6" s="2018"/>
      <c r="BZ6" s="2018"/>
      <c r="CA6" s="2018"/>
      <c r="CB6" s="2018"/>
      <c r="CC6" s="2018"/>
      <c r="CD6" s="2019"/>
    </row>
    <row r="7" spans="1:82" ht="17.25" customHeight="1" thickBot="1">
      <c r="A7" s="2036" t="s">
        <v>749</v>
      </c>
      <c r="B7" s="2009"/>
      <c r="C7" s="2007" t="s">
        <v>750</v>
      </c>
      <c r="D7" s="2008"/>
      <c r="E7" s="2008"/>
      <c r="F7" s="2008"/>
      <c r="G7" s="2008"/>
      <c r="H7" s="2008"/>
      <c r="I7" s="2008"/>
      <c r="J7" s="2008"/>
      <c r="K7" s="2008"/>
      <c r="L7" s="2008"/>
      <c r="M7" s="2009"/>
      <c r="N7" s="2007" t="s">
        <v>751</v>
      </c>
      <c r="O7" s="2008"/>
      <c r="P7" s="2008"/>
      <c r="Q7" s="2008"/>
      <c r="R7" s="2008"/>
      <c r="S7" s="2008"/>
      <c r="T7" s="2008"/>
      <c r="U7" s="2008"/>
      <c r="V7" s="2008"/>
      <c r="W7" s="2008"/>
      <c r="X7" s="2008"/>
      <c r="Y7" s="2008"/>
      <c r="Z7" s="2008"/>
      <c r="AA7" s="2008"/>
      <c r="AB7" s="2008"/>
      <c r="AC7" s="2008"/>
      <c r="AD7" s="2008"/>
      <c r="AE7" s="2008"/>
      <c r="AF7" s="2008"/>
      <c r="AG7" s="2008"/>
      <c r="AH7" s="2008"/>
      <c r="AI7" s="2008"/>
      <c r="AJ7" s="2008"/>
      <c r="AK7" s="2008"/>
      <c r="AL7" s="2008"/>
      <c r="AM7" s="2008"/>
      <c r="AN7" s="2008"/>
      <c r="AO7" s="2008"/>
      <c r="AP7" s="2008"/>
      <c r="AQ7" s="2008"/>
      <c r="AR7" s="2008"/>
      <c r="AS7" s="2008"/>
      <c r="AT7" s="2008"/>
      <c r="AU7" s="2008"/>
      <c r="AV7" s="2008"/>
      <c r="AW7" s="2008"/>
      <c r="AX7" s="2008"/>
      <c r="AY7" s="2008"/>
      <c r="AZ7" s="2008"/>
      <c r="BA7" s="2008"/>
      <c r="BB7" s="2008"/>
      <c r="BC7" s="2008"/>
      <c r="BD7" s="2008"/>
      <c r="BE7" s="2008"/>
      <c r="BF7" s="2008"/>
      <c r="BG7" s="2008"/>
      <c r="BH7" s="2008"/>
      <c r="BI7" s="2008"/>
      <c r="BJ7" s="2008"/>
      <c r="BK7" s="2008"/>
      <c r="BL7" s="2008"/>
      <c r="BM7" s="2008"/>
      <c r="BN7" s="2008"/>
      <c r="BO7" s="2008"/>
      <c r="BP7" s="2008"/>
      <c r="BQ7" s="2008"/>
      <c r="BR7" s="2008"/>
      <c r="BS7" s="2008"/>
      <c r="BT7" s="2008"/>
      <c r="BU7" s="2009"/>
      <c r="BV7" s="2007" t="s">
        <v>752</v>
      </c>
      <c r="BW7" s="2008"/>
      <c r="BX7" s="2008"/>
      <c r="BY7" s="2008"/>
      <c r="BZ7" s="2008"/>
      <c r="CA7" s="2008"/>
      <c r="CB7" s="2008"/>
      <c r="CC7" s="2008"/>
      <c r="CD7" s="2037"/>
    </row>
    <row r="8" spans="1:82" ht="17.25" customHeight="1" thickTop="1">
      <c r="A8" s="2033">
        <v>1</v>
      </c>
      <c r="B8" s="2034"/>
      <c r="C8" s="2013"/>
      <c r="D8" s="2013"/>
      <c r="E8" s="2013"/>
      <c r="F8" s="2013"/>
      <c r="G8" s="2013"/>
      <c r="H8" s="2013"/>
      <c r="I8" s="2013"/>
      <c r="J8" s="2013"/>
      <c r="K8" s="2013"/>
      <c r="L8" s="2013"/>
      <c r="M8" s="2013"/>
      <c r="N8" s="2013"/>
      <c r="O8" s="2013"/>
      <c r="P8" s="2013"/>
      <c r="Q8" s="2013"/>
      <c r="R8" s="2013"/>
      <c r="S8" s="2013"/>
      <c r="T8" s="2013"/>
      <c r="U8" s="2013"/>
      <c r="V8" s="2013"/>
      <c r="W8" s="2013"/>
      <c r="X8" s="2013"/>
      <c r="Y8" s="2013"/>
      <c r="Z8" s="2013"/>
      <c r="AA8" s="2013"/>
      <c r="AB8" s="2013"/>
      <c r="AC8" s="2013"/>
      <c r="AD8" s="2013"/>
      <c r="AE8" s="2013"/>
      <c r="AF8" s="2013"/>
      <c r="AG8" s="2013"/>
      <c r="AH8" s="2013"/>
      <c r="AI8" s="2013"/>
      <c r="AJ8" s="2013"/>
      <c r="AK8" s="2013"/>
      <c r="AL8" s="2013"/>
      <c r="AM8" s="2013"/>
      <c r="AN8" s="2013"/>
      <c r="AO8" s="2013"/>
      <c r="AP8" s="2013"/>
      <c r="AQ8" s="2013"/>
      <c r="AR8" s="2013"/>
      <c r="AS8" s="2013"/>
      <c r="AT8" s="2013"/>
      <c r="AU8" s="2013"/>
      <c r="AV8" s="2013"/>
      <c r="AW8" s="2013"/>
      <c r="AX8" s="2013"/>
      <c r="AY8" s="2013"/>
      <c r="AZ8" s="2013"/>
      <c r="BA8" s="2013"/>
      <c r="BB8" s="2013"/>
      <c r="BC8" s="2013"/>
      <c r="BD8" s="2013"/>
      <c r="BE8" s="2013"/>
      <c r="BF8" s="2013"/>
      <c r="BG8" s="2013"/>
      <c r="BH8" s="2013"/>
      <c r="BI8" s="2013"/>
      <c r="BJ8" s="2013"/>
      <c r="BK8" s="2013"/>
      <c r="BL8" s="2013"/>
      <c r="BM8" s="2013"/>
      <c r="BN8" s="2013"/>
      <c r="BO8" s="2013"/>
      <c r="BP8" s="2013"/>
      <c r="BQ8" s="2013"/>
      <c r="BR8" s="2013"/>
      <c r="BS8" s="2013"/>
      <c r="BT8" s="2013"/>
      <c r="BU8" s="2013"/>
      <c r="BV8" s="1971"/>
      <c r="BW8" s="1971"/>
      <c r="BX8" s="1971"/>
      <c r="BY8" s="1971"/>
      <c r="BZ8" s="1971"/>
      <c r="CA8" s="1971"/>
      <c r="CB8" s="1971"/>
      <c r="CC8" s="1971"/>
      <c r="CD8" s="2035"/>
    </row>
    <row r="9" spans="1:82" ht="17.25" customHeight="1">
      <c r="A9" s="2025">
        <v>2</v>
      </c>
      <c r="B9" s="2026"/>
      <c r="C9" s="1968"/>
      <c r="D9" s="1968"/>
      <c r="E9" s="1968"/>
      <c r="F9" s="1968"/>
      <c r="G9" s="1968"/>
      <c r="H9" s="1968"/>
      <c r="I9" s="1968"/>
      <c r="J9" s="1968"/>
      <c r="K9" s="1968"/>
      <c r="L9" s="1968"/>
      <c r="M9" s="1968"/>
      <c r="N9" s="1968"/>
      <c r="O9" s="1968"/>
      <c r="P9" s="1968"/>
      <c r="Q9" s="1968"/>
      <c r="R9" s="1968"/>
      <c r="S9" s="1968"/>
      <c r="T9" s="1968"/>
      <c r="U9" s="1968"/>
      <c r="V9" s="1968"/>
      <c r="W9" s="1968"/>
      <c r="X9" s="1968"/>
      <c r="Y9" s="1968"/>
      <c r="Z9" s="1968"/>
      <c r="AA9" s="1968"/>
      <c r="AB9" s="1968"/>
      <c r="AC9" s="1968"/>
      <c r="AD9" s="1968"/>
      <c r="AE9" s="1968"/>
      <c r="AF9" s="1968"/>
      <c r="AG9" s="1968"/>
      <c r="AH9" s="1968"/>
      <c r="AI9" s="1968"/>
      <c r="AJ9" s="1968"/>
      <c r="AK9" s="1968"/>
      <c r="AL9" s="1968"/>
      <c r="AM9" s="1968"/>
      <c r="AN9" s="1968"/>
      <c r="AO9" s="1968"/>
      <c r="AP9" s="1968"/>
      <c r="AQ9" s="1968"/>
      <c r="AR9" s="1968"/>
      <c r="AS9" s="1968"/>
      <c r="AT9" s="1968"/>
      <c r="AU9" s="1968"/>
      <c r="AV9" s="1968"/>
      <c r="AW9" s="1968"/>
      <c r="AX9" s="1968"/>
      <c r="AY9" s="1968"/>
      <c r="AZ9" s="1968"/>
      <c r="BA9" s="1968"/>
      <c r="BB9" s="1968"/>
      <c r="BC9" s="1968"/>
      <c r="BD9" s="1968"/>
      <c r="BE9" s="1968"/>
      <c r="BF9" s="1968"/>
      <c r="BG9" s="1968"/>
      <c r="BH9" s="1968"/>
      <c r="BI9" s="1968"/>
      <c r="BJ9" s="1968"/>
      <c r="BK9" s="1968"/>
      <c r="BL9" s="1968"/>
      <c r="BM9" s="1968"/>
      <c r="BN9" s="1968"/>
      <c r="BO9" s="1968"/>
      <c r="BP9" s="1968"/>
      <c r="BQ9" s="1968"/>
      <c r="BR9" s="1968"/>
      <c r="BS9" s="1968"/>
      <c r="BT9" s="1968"/>
      <c r="BU9" s="1968"/>
      <c r="BV9" s="1962"/>
      <c r="BW9" s="1962"/>
      <c r="BX9" s="1962"/>
      <c r="BY9" s="1962"/>
      <c r="BZ9" s="1962"/>
      <c r="CA9" s="1962"/>
      <c r="CB9" s="1962"/>
      <c r="CC9" s="1962"/>
      <c r="CD9" s="2027"/>
    </row>
    <row r="10" spans="1:82" ht="17.25" customHeight="1">
      <c r="A10" s="2025">
        <v>3</v>
      </c>
      <c r="B10" s="2026"/>
      <c r="C10" s="1968"/>
      <c r="D10" s="1968"/>
      <c r="E10" s="1968"/>
      <c r="F10" s="1968"/>
      <c r="G10" s="1968"/>
      <c r="H10" s="1968"/>
      <c r="I10" s="1968"/>
      <c r="J10" s="1968"/>
      <c r="K10" s="1968"/>
      <c r="L10" s="1968"/>
      <c r="M10" s="1968"/>
      <c r="N10" s="1968"/>
      <c r="O10" s="1968"/>
      <c r="P10" s="1968"/>
      <c r="Q10" s="1968"/>
      <c r="R10" s="1968"/>
      <c r="S10" s="1968"/>
      <c r="T10" s="1968"/>
      <c r="U10" s="1968"/>
      <c r="V10" s="1968"/>
      <c r="W10" s="1968"/>
      <c r="X10" s="1968"/>
      <c r="Y10" s="1968"/>
      <c r="Z10" s="1968"/>
      <c r="AA10" s="1968"/>
      <c r="AB10" s="1968"/>
      <c r="AC10" s="1968"/>
      <c r="AD10" s="1968"/>
      <c r="AE10" s="1968"/>
      <c r="AF10" s="1968"/>
      <c r="AG10" s="1968"/>
      <c r="AH10" s="1968"/>
      <c r="AI10" s="1968"/>
      <c r="AJ10" s="1968"/>
      <c r="AK10" s="1968"/>
      <c r="AL10" s="1968"/>
      <c r="AM10" s="1968"/>
      <c r="AN10" s="1968"/>
      <c r="AO10" s="1968"/>
      <c r="AP10" s="1968"/>
      <c r="AQ10" s="1968"/>
      <c r="AR10" s="1968"/>
      <c r="AS10" s="1968"/>
      <c r="AT10" s="1968"/>
      <c r="AU10" s="1968"/>
      <c r="AV10" s="1968"/>
      <c r="AW10" s="1968"/>
      <c r="AX10" s="1968"/>
      <c r="AY10" s="1968"/>
      <c r="AZ10" s="1968"/>
      <c r="BA10" s="1968"/>
      <c r="BB10" s="1968"/>
      <c r="BC10" s="1968"/>
      <c r="BD10" s="1968"/>
      <c r="BE10" s="1968"/>
      <c r="BF10" s="1968"/>
      <c r="BG10" s="1968"/>
      <c r="BH10" s="1968"/>
      <c r="BI10" s="1968"/>
      <c r="BJ10" s="1968"/>
      <c r="BK10" s="1968"/>
      <c r="BL10" s="1968"/>
      <c r="BM10" s="1968"/>
      <c r="BN10" s="1968"/>
      <c r="BO10" s="1968"/>
      <c r="BP10" s="1968"/>
      <c r="BQ10" s="1968"/>
      <c r="BR10" s="1968"/>
      <c r="BS10" s="1968"/>
      <c r="BT10" s="1968"/>
      <c r="BU10" s="1968"/>
      <c r="BV10" s="1962"/>
      <c r="BW10" s="1962"/>
      <c r="BX10" s="1962"/>
      <c r="BY10" s="1962"/>
      <c r="BZ10" s="1962"/>
      <c r="CA10" s="1962"/>
      <c r="CB10" s="1962"/>
      <c r="CC10" s="1962"/>
      <c r="CD10" s="2027"/>
    </row>
    <row r="11" spans="1:82" ht="17.25" customHeight="1">
      <c r="A11" s="2025">
        <v>4</v>
      </c>
      <c r="B11" s="2026"/>
      <c r="C11" s="1968"/>
      <c r="D11" s="1968"/>
      <c r="E11" s="1968"/>
      <c r="F11" s="1968"/>
      <c r="G11" s="1968"/>
      <c r="H11" s="1968"/>
      <c r="I11" s="1968"/>
      <c r="J11" s="1968"/>
      <c r="K11" s="1968"/>
      <c r="L11" s="1968"/>
      <c r="M11" s="1968"/>
      <c r="N11" s="1968"/>
      <c r="O11" s="1968"/>
      <c r="P11" s="1968"/>
      <c r="Q11" s="1968"/>
      <c r="R11" s="1968"/>
      <c r="S11" s="1968"/>
      <c r="T11" s="1968"/>
      <c r="U11" s="1968"/>
      <c r="V11" s="1968"/>
      <c r="W11" s="1968"/>
      <c r="X11" s="1968"/>
      <c r="Y11" s="1968"/>
      <c r="Z11" s="1968"/>
      <c r="AA11" s="1968"/>
      <c r="AB11" s="1968"/>
      <c r="AC11" s="1968"/>
      <c r="AD11" s="1968"/>
      <c r="AE11" s="1968"/>
      <c r="AF11" s="1968"/>
      <c r="AG11" s="1968"/>
      <c r="AH11" s="1968"/>
      <c r="AI11" s="1968"/>
      <c r="AJ11" s="1968"/>
      <c r="AK11" s="1968"/>
      <c r="AL11" s="1968"/>
      <c r="AM11" s="1968"/>
      <c r="AN11" s="1968"/>
      <c r="AO11" s="1968"/>
      <c r="AP11" s="1968"/>
      <c r="AQ11" s="1968"/>
      <c r="AR11" s="1968"/>
      <c r="AS11" s="1968"/>
      <c r="AT11" s="1968"/>
      <c r="AU11" s="1968"/>
      <c r="AV11" s="1968"/>
      <c r="AW11" s="1968"/>
      <c r="AX11" s="1968"/>
      <c r="AY11" s="1968"/>
      <c r="AZ11" s="1968"/>
      <c r="BA11" s="1968"/>
      <c r="BB11" s="1968"/>
      <c r="BC11" s="1968"/>
      <c r="BD11" s="1968"/>
      <c r="BE11" s="1968"/>
      <c r="BF11" s="1968"/>
      <c r="BG11" s="1968"/>
      <c r="BH11" s="1968"/>
      <c r="BI11" s="1968"/>
      <c r="BJ11" s="1968"/>
      <c r="BK11" s="1968"/>
      <c r="BL11" s="1968"/>
      <c r="BM11" s="1968"/>
      <c r="BN11" s="1968"/>
      <c r="BO11" s="1968"/>
      <c r="BP11" s="1968"/>
      <c r="BQ11" s="1968"/>
      <c r="BR11" s="1968"/>
      <c r="BS11" s="1968"/>
      <c r="BT11" s="1968"/>
      <c r="BU11" s="1968"/>
      <c r="BV11" s="1962"/>
      <c r="BW11" s="1962"/>
      <c r="BX11" s="1962"/>
      <c r="BY11" s="1962"/>
      <c r="BZ11" s="1962"/>
      <c r="CA11" s="1962"/>
      <c r="CB11" s="1962"/>
      <c r="CC11" s="1962"/>
      <c r="CD11" s="2027"/>
    </row>
    <row r="12" spans="1:82" ht="17.25" customHeight="1">
      <c r="A12" s="2025">
        <v>5</v>
      </c>
      <c r="B12" s="2026"/>
      <c r="C12" s="1968"/>
      <c r="D12" s="1968"/>
      <c r="E12" s="1968"/>
      <c r="F12" s="1968"/>
      <c r="G12" s="1968"/>
      <c r="H12" s="1968"/>
      <c r="I12" s="1968"/>
      <c r="J12" s="1968"/>
      <c r="K12" s="1968"/>
      <c r="L12" s="1968"/>
      <c r="M12" s="1968"/>
      <c r="N12" s="1968"/>
      <c r="O12" s="1968"/>
      <c r="P12" s="1968"/>
      <c r="Q12" s="1968"/>
      <c r="R12" s="1968"/>
      <c r="S12" s="1968"/>
      <c r="T12" s="1968"/>
      <c r="U12" s="1968"/>
      <c r="V12" s="1968"/>
      <c r="W12" s="1968"/>
      <c r="X12" s="1968"/>
      <c r="Y12" s="1968"/>
      <c r="Z12" s="1968"/>
      <c r="AA12" s="1968"/>
      <c r="AB12" s="1968"/>
      <c r="AC12" s="1968"/>
      <c r="AD12" s="1968"/>
      <c r="AE12" s="1968"/>
      <c r="AF12" s="1968"/>
      <c r="AG12" s="1968"/>
      <c r="AH12" s="1968"/>
      <c r="AI12" s="1968"/>
      <c r="AJ12" s="1968"/>
      <c r="AK12" s="1968"/>
      <c r="AL12" s="1968"/>
      <c r="AM12" s="1968"/>
      <c r="AN12" s="1968"/>
      <c r="AO12" s="1968"/>
      <c r="AP12" s="1968"/>
      <c r="AQ12" s="1968"/>
      <c r="AR12" s="1968"/>
      <c r="AS12" s="1968"/>
      <c r="AT12" s="1968"/>
      <c r="AU12" s="1968"/>
      <c r="AV12" s="1968"/>
      <c r="AW12" s="1968"/>
      <c r="AX12" s="1968"/>
      <c r="AY12" s="1968"/>
      <c r="AZ12" s="1968"/>
      <c r="BA12" s="1968"/>
      <c r="BB12" s="1968"/>
      <c r="BC12" s="1968"/>
      <c r="BD12" s="1968"/>
      <c r="BE12" s="1968"/>
      <c r="BF12" s="1968"/>
      <c r="BG12" s="1968"/>
      <c r="BH12" s="1968"/>
      <c r="BI12" s="1968"/>
      <c r="BJ12" s="1968"/>
      <c r="BK12" s="1968"/>
      <c r="BL12" s="1968"/>
      <c r="BM12" s="1968"/>
      <c r="BN12" s="1968"/>
      <c r="BO12" s="1968"/>
      <c r="BP12" s="1968"/>
      <c r="BQ12" s="1968"/>
      <c r="BR12" s="1968"/>
      <c r="BS12" s="1968"/>
      <c r="BT12" s="1968"/>
      <c r="BU12" s="1968"/>
      <c r="BV12" s="1962"/>
      <c r="BW12" s="1962"/>
      <c r="BX12" s="1962"/>
      <c r="BY12" s="1962"/>
      <c r="BZ12" s="1962"/>
      <c r="CA12" s="1962"/>
      <c r="CB12" s="1962"/>
      <c r="CC12" s="1962"/>
      <c r="CD12" s="2027"/>
    </row>
    <row r="13" spans="1:82" ht="17.25" customHeight="1">
      <c r="A13" s="2025">
        <v>6</v>
      </c>
      <c r="B13" s="2026"/>
      <c r="C13" s="1968"/>
      <c r="D13" s="1968"/>
      <c r="E13" s="1968"/>
      <c r="F13" s="1968"/>
      <c r="G13" s="1968"/>
      <c r="H13" s="1968"/>
      <c r="I13" s="1968"/>
      <c r="J13" s="1968"/>
      <c r="K13" s="1968"/>
      <c r="L13" s="1968"/>
      <c r="M13" s="1968"/>
      <c r="N13" s="1968"/>
      <c r="O13" s="1968"/>
      <c r="P13" s="1968"/>
      <c r="Q13" s="1968"/>
      <c r="R13" s="1968"/>
      <c r="S13" s="1968"/>
      <c r="T13" s="1968"/>
      <c r="U13" s="1968"/>
      <c r="V13" s="1968"/>
      <c r="W13" s="1968"/>
      <c r="X13" s="1968"/>
      <c r="Y13" s="1968"/>
      <c r="Z13" s="1968"/>
      <c r="AA13" s="1968"/>
      <c r="AB13" s="1968"/>
      <c r="AC13" s="1968"/>
      <c r="AD13" s="1968"/>
      <c r="AE13" s="1968"/>
      <c r="AF13" s="1968"/>
      <c r="AG13" s="1968"/>
      <c r="AH13" s="1968"/>
      <c r="AI13" s="1968"/>
      <c r="AJ13" s="1968"/>
      <c r="AK13" s="1968"/>
      <c r="AL13" s="1968"/>
      <c r="AM13" s="1968"/>
      <c r="AN13" s="1968"/>
      <c r="AO13" s="1968"/>
      <c r="AP13" s="1968"/>
      <c r="AQ13" s="1968"/>
      <c r="AR13" s="1968"/>
      <c r="AS13" s="1968"/>
      <c r="AT13" s="1968"/>
      <c r="AU13" s="1968"/>
      <c r="AV13" s="1968"/>
      <c r="AW13" s="1968"/>
      <c r="AX13" s="1968"/>
      <c r="AY13" s="1968"/>
      <c r="AZ13" s="1968"/>
      <c r="BA13" s="1968"/>
      <c r="BB13" s="1968"/>
      <c r="BC13" s="1968"/>
      <c r="BD13" s="1968"/>
      <c r="BE13" s="1968"/>
      <c r="BF13" s="1968"/>
      <c r="BG13" s="1968"/>
      <c r="BH13" s="1968"/>
      <c r="BI13" s="1968"/>
      <c r="BJ13" s="1968"/>
      <c r="BK13" s="1968"/>
      <c r="BL13" s="1968"/>
      <c r="BM13" s="1968"/>
      <c r="BN13" s="1968"/>
      <c r="BO13" s="1968"/>
      <c r="BP13" s="1968"/>
      <c r="BQ13" s="1968"/>
      <c r="BR13" s="1968"/>
      <c r="BS13" s="1968"/>
      <c r="BT13" s="1968"/>
      <c r="BU13" s="1968"/>
      <c r="BV13" s="1962"/>
      <c r="BW13" s="1962"/>
      <c r="BX13" s="1962"/>
      <c r="BY13" s="1962"/>
      <c r="BZ13" s="1962"/>
      <c r="CA13" s="1962"/>
      <c r="CB13" s="1962"/>
      <c r="CC13" s="1962"/>
      <c r="CD13" s="2027"/>
    </row>
    <row r="14" spans="1:82" ht="17.25" customHeight="1">
      <c r="A14" s="2025">
        <v>7</v>
      </c>
      <c r="B14" s="2026"/>
      <c r="C14" s="1968"/>
      <c r="D14" s="1968"/>
      <c r="E14" s="1968"/>
      <c r="F14" s="1968"/>
      <c r="G14" s="1968"/>
      <c r="H14" s="1968"/>
      <c r="I14" s="1968"/>
      <c r="J14" s="1968"/>
      <c r="K14" s="1968"/>
      <c r="L14" s="1968"/>
      <c r="M14" s="1968"/>
      <c r="N14" s="1968"/>
      <c r="O14" s="1968"/>
      <c r="P14" s="1968"/>
      <c r="Q14" s="1968"/>
      <c r="R14" s="1968"/>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E14" s="1968"/>
      <c r="BF14" s="1968"/>
      <c r="BG14" s="1968"/>
      <c r="BH14" s="1968"/>
      <c r="BI14" s="1968"/>
      <c r="BJ14" s="1968"/>
      <c r="BK14" s="1968"/>
      <c r="BL14" s="1968"/>
      <c r="BM14" s="1968"/>
      <c r="BN14" s="1968"/>
      <c r="BO14" s="1968"/>
      <c r="BP14" s="1968"/>
      <c r="BQ14" s="1968"/>
      <c r="BR14" s="1968"/>
      <c r="BS14" s="1968"/>
      <c r="BT14" s="1968"/>
      <c r="BU14" s="1968"/>
      <c r="BV14" s="1962"/>
      <c r="BW14" s="1962"/>
      <c r="BX14" s="1962"/>
      <c r="BY14" s="1962"/>
      <c r="BZ14" s="1962"/>
      <c r="CA14" s="1962"/>
      <c r="CB14" s="1962"/>
      <c r="CC14" s="1962"/>
      <c r="CD14" s="2027"/>
    </row>
    <row r="15" spans="1:82" ht="17.25" customHeight="1">
      <c r="A15" s="2025">
        <v>8</v>
      </c>
      <c r="B15" s="2026"/>
      <c r="C15" s="1968"/>
      <c r="D15" s="1968"/>
      <c r="E15" s="1968"/>
      <c r="F15" s="1968"/>
      <c r="G15" s="1968"/>
      <c r="H15" s="1968"/>
      <c r="I15" s="1968"/>
      <c r="J15" s="1968"/>
      <c r="K15" s="1968"/>
      <c r="L15" s="1968"/>
      <c r="M15" s="1968"/>
      <c r="N15" s="1968"/>
      <c r="O15" s="1968"/>
      <c r="P15" s="1968"/>
      <c r="Q15" s="1968"/>
      <c r="R15" s="1968"/>
      <c r="S15" s="1968"/>
      <c r="T15" s="1968"/>
      <c r="U15" s="1968"/>
      <c r="V15" s="1968"/>
      <c r="W15" s="1968"/>
      <c r="X15" s="1968"/>
      <c r="Y15" s="1968"/>
      <c r="Z15" s="1968"/>
      <c r="AA15" s="1968"/>
      <c r="AB15" s="1968"/>
      <c r="AC15" s="1968"/>
      <c r="AD15" s="1968"/>
      <c r="AE15" s="1968"/>
      <c r="AF15" s="1968"/>
      <c r="AG15" s="1968"/>
      <c r="AH15" s="1968"/>
      <c r="AI15" s="1968"/>
      <c r="AJ15" s="1968"/>
      <c r="AK15" s="1968"/>
      <c r="AL15" s="1968"/>
      <c r="AM15" s="1968"/>
      <c r="AN15" s="1968"/>
      <c r="AO15" s="1968"/>
      <c r="AP15" s="1968"/>
      <c r="AQ15" s="1968"/>
      <c r="AR15" s="1968"/>
      <c r="AS15" s="1968"/>
      <c r="AT15" s="1968"/>
      <c r="AU15" s="1968"/>
      <c r="AV15" s="1968"/>
      <c r="AW15" s="1968"/>
      <c r="AX15" s="1968"/>
      <c r="AY15" s="1968"/>
      <c r="AZ15" s="1968"/>
      <c r="BA15" s="1968"/>
      <c r="BB15" s="1968"/>
      <c r="BC15" s="1968"/>
      <c r="BD15" s="1968"/>
      <c r="BE15" s="1968"/>
      <c r="BF15" s="1968"/>
      <c r="BG15" s="1968"/>
      <c r="BH15" s="1968"/>
      <c r="BI15" s="1968"/>
      <c r="BJ15" s="1968"/>
      <c r="BK15" s="1968"/>
      <c r="BL15" s="1968"/>
      <c r="BM15" s="1968"/>
      <c r="BN15" s="1968"/>
      <c r="BO15" s="1968"/>
      <c r="BP15" s="1968"/>
      <c r="BQ15" s="1968"/>
      <c r="BR15" s="1968"/>
      <c r="BS15" s="1968"/>
      <c r="BT15" s="1968"/>
      <c r="BU15" s="1968"/>
      <c r="BV15" s="1962"/>
      <c r="BW15" s="1962"/>
      <c r="BX15" s="1962"/>
      <c r="BY15" s="1962"/>
      <c r="BZ15" s="1962"/>
      <c r="CA15" s="1962"/>
      <c r="CB15" s="1962"/>
      <c r="CC15" s="1962"/>
      <c r="CD15" s="2027"/>
    </row>
    <row r="16" spans="1:82" ht="17.25" customHeight="1">
      <c r="A16" s="2025">
        <v>9</v>
      </c>
      <c r="B16" s="2026"/>
      <c r="C16" s="1968"/>
      <c r="D16" s="1968"/>
      <c r="E16" s="1968"/>
      <c r="F16" s="1968"/>
      <c r="G16" s="1968"/>
      <c r="H16" s="1968"/>
      <c r="I16" s="1968"/>
      <c r="J16" s="1968"/>
      <c r="K16" s="1968"/>
      <c r="L16" s="1968"/>
      <c r="M16" s="1968"/>
      <c r="N16" s="1968"/>
      <c r="O16" s="1968"/>
      <c r="P16" s="1968"/>
      <c r="Q16" s="1968"/>
      <c r="R16" s="1968"/>
      <c r="S16" s="1968"/>
      <c r="T16" s="1968"/>
      <c r="U16" s="1968"/>
      <c r="V16" s="1968"/>
      <c r="W16" s="1968"/>
      <c r="X16" s="1968"/>
      <c r="Y16" s="1968"/>
      <c r="Z16" s="1968"/>
      <c r="AA16" s="1968"/>
      <c r="AB16" s="1968"/>
      <c r="AC16" s="1968"/>
      <c r="AD16" s="1968"/>
      <c r="AE16" s="1968"/>
      <c r="AF16" s="1968"/>
      <c r="AG16" s="1968"/>
      <c r="AH16" s="1968"/>
      <c r="AI16" s="1968"/>
      <c r="AJ16" s="1968"/>
      <c r="AK16" s="1968"/>
      <c r="AL16" s="1968"/>
      <c r="AM16" s="1968"/>
      <c r="AN16" s="1968"/>
      <c r="AO16" s="1968"/>
      <c r="AP16" s="1968"/>
      <c r="AQ16" s="1968"/>
      <c r="AR16" s="1968"/>
      <c r="AS16" s="1968"/>
      <c r="AT16" s="1968"/>
      <c r="AU16" s="1968"/>
      <c r="AV16" s="1968"/>
      <c r="AW16" s="1968"/>
      <c r="AX16" s="1968"/>
      <c r="AY16" s="1968"/>
      <c r="AZ16" s="1968"/>
      <c r="BA16" s="1968"/>
      <c r="BB16" s="1968"/>
      <c r="BC16" s="1968"/>
      <c r="BD16" s="1968"/>
      <c r="BE16" s="1968"/>
      <c r="BF16" s="1968"/>
      <c r="BG16" s="1968"/>
      <c r="BH16" s="1968"/>
      <c r="BI16" s="1968"/>
      <c r="BJ16" s="1968"/>
      <c r="BK16" s="1968"/>
      <c r="BL16" s="1968"/>
      <c r="BM16" s="1968"/>
      <c r="BN16" s="1968"/>
      <c r="BO16" s="1968"/>
      <c r="BP16" s="1968"/>
      <c r="BQ16" s="1968"/>
      <c r="BR16" s="1968"/>
      <c r="BS16" s="1968"/>
      <c r="BT16" s="1968"/>
      <c r="BU16" s="1968"/>
      <c r="BV16" s="1962"/>
      <c r="BW16" s="1962"/>
      <c r="BX16" s="1962"/>
      <c r="BY16" s="1962"/>
      <c r="BZ16" s="1962"/>
      <c r="CA16" s="1962"/>
      <c r="CB16" s="1962"/>
      <c r="CC16" s="1962"/>
      <c r="CD16" s="2027"/>
    </row>
    <row r="17" spans="1:82" ht="17.25" customHeight="1" thickBot="1">
      <c r="A17" s="2028">
        <v>10</v>
      </c>
      <c r="B17" s="2029"/>
      <c r="C17" s="2030"/>
      <c r="D17" s="2030"/>
      <c r="E17" s="2030"/>
      <c r="F17" s="2030"/>
      <c r="G17" s="2030"/>
      <c r="H17" s="2030"/>
      <c r="I17" s="2030"/>
      <c r="J17" s="2030"/>
      <c r="K17" s="2030"/>
      <c r="L17" s="2030"/>
      <c r="M17" s="2030"/>
      <c r="N17" s="2030"/>
      <c r="O17" s="2030"/>
      <c r="P17" s="2030"/>
      <c r="Q17" s="2030"/>
      <c r="R17" s="2030"/>
      <c r="S17" s="2030"/>
      <c r="T17" s="2030"/>
      <c r="U17" s="2030"/>
      <c r="V17" s="2030"/>
      <c r="W17" s="2030"/>
      <c r="X17" s="2030"/>
      <c r="Y17" s="2030"/>
      <c r="Z17" s="2030"/>
      <c r="AA17" s="2030"/>
      <c r="AB17" s="2030"/>
      <c r="AC17" s="2030"/>
      <c r="AD17" s="2030"/>
      <c r="AE17" s="2030"/>
      <c r="AF17" s="2030"/>
      <c r="AG17" s="2030"/>
      <c r="AH17" s="2030"/>
      <c r="AI17" s="2030"/>
      <c r="AJ17" s="2030"/>
      <c r="AK17" s="2030"/>
      <c r="AL17" s="2030"/>
      <c r="AM17" s="2030"/>
      <c r="AN17" s="2030"/>
      <c r="AO17" s="2030"/>
      <c r="AP17" s="2030"/>
      <c r="AQ17" s="2030"/>
      <c r="AR17" s="2030"/>
      <c r="AS17" s="2030"/>
      <c r="AT17" s="2030"/>
      <c r="AU17" s="2030"/>
      <c r="AV17" s="2030"/>
      <c r="AW17" s="2030"/>
      <c r="AX17" s="2030"/>
      <c r="AY17" s="2030"/>
      <c r="AZ17" s="2030"/>
      <c r="BA17" s="2030"/>
      <c r="BB17" s="2030"/>
      <c r="BC17" s="2030"/>
      <c r="BD17" s="2030"/>
      <c r="BE17" s="2030"/>
      <c r="BF17" s="2030"/>
      <c r="BG17" s="2030"/>
      <c r="BH17" s="2030"/>
      <c r="BI17" s="2030"/>
      <c r="BJ17" s="2030"/>
      <c r="BK17" s="2030"/>
      <c r="BL17" s="2030"/>
      <c r="BM17" s="2030"/>
      <c r="BN17" s="2030"/>
      <c r="BO17" s="2030"/>
      <c r="BP17" s="2030"/>
      <c r="BQ17" s="2030"/>
      <c r="BR17" s="2030"/>
      <c r="BS17" s="2030"/>
      <c r="BT17" s="2030"/>
      <c r="BU17" s="2030"/>
      <c r="BV17" s="2031"/>
      <c r="BW17" s="2031"/>
      <c r="BX17" s="2031"/>
      <c r="BY17" s="2031"/>
      <c r="BZ17" s="2031"/>
      <c r="CA17" s="2031"/>
      <c r="CB17" s="2031"/>
      <c r="CC17" s="2031"/>
      <c r="CD17" s="2032"/>
    </row>
    <row r="18" spans="1:82" ht="17.25" customHeight="1">
      <c r="A18" s="1112"/>
      <c r="B18" s="1112"/>
      <c r="C18" s="1113"/>
      <c r="D18" s="1113"/>
      <c r="E18" s="1113"/>
      <c r="F18" s="1113"/>
      <c r="G18" s="1113"/>
      <c r="H18" s="1113"/>
      <c r="I18" s="1113"/>
      <c r="J18" s="1113"/>
      <c r="K18" s="1113"/>
      <c r="L18" s="1113"/>
      <c r="M18" s="1113"/>
      <c r="N18" s="1113"/>
      <c r="O18" s="1113"/>
      <c r="P18" s="1113"/>
      <c r="Q18" s="1113"/>
      <c r="R18" s="1113"/>
      <c r="S18" s="1113"/>
      <c r="T18" s="1113"/>
      <c r="U18" s="1113"/>
      <c r="V18" s="1113"/>
      <c r="W18" s="1113"/>
      <c r="X18" s="1113"/>
      <c r="Y18" s="1113"/>
      <c r="Z18" s="1113"/>
      <c r="AA18" s="1113"/>
      <c r="AB18" s="1113"/>
      <c r="AC18" s="1113"/>
      <c r="AD18" s="1113"/>
      <c r="AE18" s="1113"/>
      <c r="AF18" s="1113"/>
      <c r="AG18" s="1113"/>
      <c r="AH18" s="1113"/>
      <c r="AI18" s="1113"/>
      <c r="AJ18" s="1113"/>
      <c r="AK18" s="1113"/>
      <c r="AL18" s="1113"/>
      <c r="AM18" s="1113"/>
      <c r="AN18" s="1113"/>
      <c r="AO18" s="1113"/>
      <c r="AP18" s="1113"/>
      <c r="AQ18" s="1113"/>
      <c r="AR18" s="1113"/>
      <c r="AS18" s="1113"/>
      <c r="AT18" s="1113"/>
      <c r="AU18" s="1113"/>
      <c r="AV18" s="1113"/>
      <c r="AW18" s="1113"/>
      <c r="AX18" s="1113"/>
      <c r="AY18" s="1113"/>
      <c r="AZ18" s="1113"/>
      <c r="BA18" s="1113"/>
      <c r="BB18" s="1113"/>
      <c r="BC18" s="1113"/>
      <c r="BD18" s="1113"/>
      <c r="BE18" s="1113"/>
      <c r="BF18" s="1113"/>
      <c r="BG18" s="1113"/>
      <c r="BH18" s="1113"/>
      <c r="BI18" s="1113"/>
      <c r="BJ18" s="1113"/>
      <c r="BK18" s="1113"/>
      <c r="BL18" s="1113"/>
      <c r="BM18" s="1113"/>
      <c r="BN18" s="1113"/>
      <c r="BO18" s="1113"/>
      <c r="BP18" s="1113"/>
      <c r="BQ18" s="1113"/>
      <c r="BR18" s="1113"/>
      <c r="BS18" s="1113"/>
      <c r="BT18" s="1113"/>
      <c r="BU18" s="1113"/>
      <c r="BV18" s="1114"/>
      <c r="BW18" s="1114"/>
      <c r="BX18" s="1114"/>
      <c r="BY18" s="1950">
        <f>★マスタシート!$CV$31</f>
        <v>2.48</v>
      </c>
      <c r="BZ18" s="1950"/>
      <c r="CA18" s="1950"/>
      <c r="CB18" s="1950"/>
      <c r="CC18" s="1950"/>
      <c r="CD18" s="1950"/>
    </row>
  </sheetData>
  <sheetProtection selectLockedCells="1"/>
  <mergeCells count="48">
    <mergeCell ref="L4:BW5"/>
    <mergeCell ref="A6:CD6"/>
    <mergeCell ref="A7:B7"/>
    <mergeCell ref="C7:M7"/>
    <mergeCell ref="N7:BU7"/>
    <mergeCell ref="BV7:CD7"/>
    <mergeCell ref="A8:B8"/>
    <mergeCell ref="C8:M8"/>
    <mergeCell ref="N8:BU8"/>
    <mergeCell ref="BV8:CD8"/>
    <mergeCell ref="A9:B9"/>
    <mergeCell ref="C9:M9"/>
    <mergeCell ref="N9:BU9"/>
    <mergeCell ref="BV9:CD9"/>
    <mergeCell ref="A10:B10"/>
    <mergeCell ref="C10:M10"/>
    <mergeCell ref="N10:BU10"/>
    <mergeCell ref="BV10:CD10"/>
    <mergeCell ref="A11:B11"/>
    <mergeCell ref="C11:M11"/>
    <mergeCell ref="N11:BU11"/>
    <mergeCell ref="BV11:CD11"/>
    <mergeCell ref="N15:BU15"/>
    <mergeCell ref="BV15:CD15"/>
    <mergeCell ref="A12:B12"/>
    <mergeCell ref="C12:M12"/>
    <mergeCell ref="N12:BU12"/>
    <mergeCell ref="BV12:CD12"/>
    <mergeCell ref="A13:B13"/>
    <mergeCell ref="C13:M13"/>
    <mergeCell ref="N13:BU13"/>
    <mergeCell ref="BV13:CD13"/>
    <mergeCell ref="BY1:CD1"/>
    <mergeCell ref="BY18:CD18"/>
    <mergeCell ref="A16:B16"/>
    <mergeCell ref="C16:M16"/>
    <mergeCell ref="N16:BU16"/>
    <mergeCell ref="BV16:CD16"/>
    <mergeCell ref="A17:B17"/>
    <mergeCell ref="C17:M17"/>
    <mergeCell ref="N17:BU17"/>
    <mergeCell ref="BV17:CD17"/>
    <mergeCell ref="A14:B14"/>
    <mergeCell ref="C14:M14"/>
    <mergeCell ref="N14:BU14"/>
    <mergeCell ref="BV14:CD14"/>
    <mergeCell ref="A15:B15"/>
    <mergeCell ref="C15:M15"/>
  </mergeCells>
  <phoneticPr fontId="32"/>
  <conditionalFormatting sqref="A8:CD17">
    <cfRule type="expression" dxfId="0" priority="1">
      <formula>#REF!="東日本利用"</formula>
    </cfRule>
  </conditionalFormatting>
  <pageMargins left="0.70866141732283472" right="0.70866141732283472" top="0.74803149606299213" bottom="0.74803149606299213" header="0.31496062992125984" footer="0.31496062992125984"/>
  <pageSetup paperSize="8" scale="76" orientation="portrait" r:id="rId1"/>
  <headerFooter>
    <oddHeader>&amp;L&amp;F</oddHeader>
    <oddFooter>&amp;R&amp;K00-049物品要求依頼書_Ver.1.00</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applyStyles="1" summaryBelow="0"/>
  </sheetPr>
  <dimension ref="A1:DJ115"/>
  <sheetViews>
    <sheetView showGridLines="0" view="pageBreakPreview" zoomScale="85" zoomScaleNormal="85" zoomScaleSheetLayoutView="85" workbookViewId="0"/>
  </sheetViews>
  <sheetFormatPr defaultColWidth="2.125" defaultRowHeight="13.5"/>
  <cols>
    <col min="1" max="1" width="2.75" style="1115" customWidth="1"/>
    <col min="2" max="68" width="1.875" style="1115" customWidth="1"/>
    <col min="69" max="71" width="2.25" style="1115" customWidth="1"/>
    <col min="72" max="72" width="2.625" style="1115" customWidth="1"/>
    <col min="73" max="111" width="2.125" style="1115"/>
    <col min="112" max="112" width="2.125" style="1116"/>
    <col min="113" max="113" width="2.75" style="1115" customWidth="1"/>
    <col min="114" max="114" width="11.125" style="1115" hidden="1" customWidth="1"/>
    <col min="115" max="16384" width="2.125" style="1115"/>
  </cols>
  <sheetData>
    <row r="1" spans="1:114" ht="14.25">
      <c r="BO1" s="2082"/>
      <c r="BP1" s="2082"/>
      <c r="BQ1" s="2082"/>
      <c r="BR1" s="2082"/>
      <c r="BS1" s="2082"/>
      <c r="BT1" s="2082"/>
      <c r="BU1" s="2082"/>
      <c r="BV1" s="2082"/>
      <c r="BW1" s="2082"/>
      <c r="DB1" s="2132">
        <f>★マスタシート!$CV$32</f>
        <v>2.48</v>
      </c>
      <c r="DC1" s="2132"/>
      <c r="DD1" s="2132"/>
      <c r="DE1" s="2132"/>
      <c r="DF1" s="2132"/>
      <c r="DG1" s="2132"/>
    </row>
    <row r="2" spans="1:114">
      <c r="BO2" s="2083"/>
      <c r="BP2" s="2083"/>
      <c r="BQ2" s="2083"/>
      <c r="BR2" s="2083"/>
      <c r="BS2" s="2083"/>
      <c r="BT2" s="2083"/>
      <c r="BU2" s="2083"/>
      <c r="BV2" s="2083"/>
      <c r="BW2" s="2083"/>
    </row>
    <row r="3" spans="1:114" ht="18" customHeight="1"/>
    <row r="4" spans="1:114" ht="18.75" customHeight="1">
      <c r="B4" s="1117"/>
      <c r="C4" s="1117"/>
      <c r="D4" s="1117"/>
      <c r="E4" s="1117"/>
      <c r="F4" s="2084" t="s">
        <v>753</v>
      </c>
      <c r="G4" s="2084"/>
      <c r="H4" s="2084"/>
      <c r="I4" s="2084"/>
      <c r="J4" s="2084"/>
      <c r="K4" s="2084"/>
      <c r="L4" s="2084"/>
      <c r="M4" s="2084"/>
      <c r="N4" s="2084"/>
      <c r="O4" s="2084"/>
      <c r="P4" s="2084"/>
      <c r="Q4" s="2084"/>
      <c r="R4" s="2084"/>
      <c r="S4" s="2084"/>
      <c r="T4" s="2084"/>
      <c r="U4" s="2084"/>
      <c r="V4" s="2084"/>
      <c r="W4" s="2084"/>
      <c r="X4" s="2084"/>
      <c r="Y4" s="2084"/>
      <c r="Z4" s="2084"/>
      <c r="AA4" s="2084"/>
      <c r="AB4" s="2084"/>
      <c r="AC4" s="2084"/>
      <c r="AD4" s="2084"/>
      <c r="AE4" s="2084"/>
      <c r="AF4" s="2084"/>
      <c r="AG4" s="2084"/>
      <c r="AH4" s="2084"/>
      <c r="AI4" s="2084"/>
      <c r="AJ4" s="2084"/>
      <c r="AK4" s="2084"/>
      <c r="AL4" s="2084"/>
      <c r="AM4" s="2084"/>
      <c r="AN4" s="2084"/>
      <c r="AO4" s="2084"/>
      <c r="AP4" s="2084"/>
      <c r="AQ4" s="2084"/>
      <c r="AR4" s="2084"/>
      <c r="AS4" s="2084"/>
      <c r="AT4" s="2084"/>
      <c r="AU4" s="2084"/>
      <c r="AV4" s="2084"/>
      <c r="AW4" s="2084"/>
      <c r="AX4" s="2084"/>
      <c r="AY4" s="2084"/>
      <c r="AZ4" s="2084"/>
      <c r="BA4" s="2084"/>
      <c r="BB4" s="2084"/>
      <c r="BC4" s="2084"/>
      <c r="BD4" s="2084"/>
      <c r="BE4" s="2084"/>
      <c r="BF4" s="2084"/>
      <c r="BG4" s="2084"/>
      <c r="BH4" s="2084"/>
      <c r="BI4" s="2084"/>
      <c r="BJ4" s="2084"/>
      <c r="BK4" s="2084"/>
      <c r="BL4" s="2084"/>
      <c r="BM4" s="2084"/>
      <c r="BN4" s="2084"/>
      <c r="BO4" s="2084"/>
      <c r="BP4" s="2084"/>
      <c r="BQ4" s="2084"/>
      <c r="BR4" s="2084"/>
      <c r="BS4" s="2084"/>
      <c r="BT4" s="2084"/>
      <c r="BU4" s="2084"/>
      <c r="BV4" s="2084"/>
      <c r="BW4" s="2084"/>
      <c r="BX4" s="2084"/>
      <c r="BY4" s="2084"/>
      <c r="BZ4" s="2084"/>
      <c r="CA4" s="2084"/>
      <c r="CB4" s="2084"/>
      <c r="CC4" s="2084"/>
      <c r="CD4" s="2084"/>
      <c r="CE4" s="2084"/>
      <c r="CF4" s="2084"/>
      <c r="CG4" s="2084"/>
      <c r="CH4" s="2084"/>
      <c r="CI4" s="2084"/>
      <c r="CJ4" s="2084"/>
      <c r="CK4" s="2084"/>
      <c r="CL4" s="2084"/>
      <c r="CM4" s="2084"/>
      <c r="CN4" s="2084"/>
      <c r="CO4" s="2084"/>
    </row>
    <row r="5" spans="1:114" ht="18.75" customHeight="1">
      <c r="B5" s="1117"/>
      <c r="C5" s="1117"/>
      <c r="D5" s="1117"/>
      <c r="E5" s="1117"/>
      <c r="F5" s="2084"/>
      <c r="G5" s="2084"/>
      <c r="H5" s="2084"/>
      <c r="I5" s="2084"/>
      <c r="J5" s="2084"/>
      <c r="K5" s="2084"/>
      <c r="L5" s="2084"/>
      <c r="M5" s="2084"/>
      <c r="N5" s="2084"/>
      <c r="O5" s="2084"/>
      <c r="P5" s="2084"/>
      <c r="Q5" s="2084"/>
      <c r="R5" s="2084"/>
      <c r="S5" s="2084"/>
      <c r="T5" s="2084"/>
      <c r="U5" s="2084"/>
      <c r="V5" s="2084"/>
      <c r="W5" s="2084"/>
      <c r="X5" s="2084"/>
      <c r="Y5" s="2084"/>
      <c r="Z5" s="2084"/>
      <c r="AA5" s="2084"/>
      <c r="AB5" s="2084"/>
      <c r="AC5" s="2084"/>
      <c r="AD5" s="2084"/>
      <c r="AE5" s="2084"/>
      <c r="AF5" s="2084"/>
      <c r="AG5" s="2084"/>
      <c r="AH5" s="2084"/>
      <c r="AI5" s="2084"/>
      <c r="AJ5" s="2084"/>
      <c r="AK5" s="2084"/>
      <c r="AL5" s="2084"/>
      <c r="AM5" s="2084"/>
      <c r="AN5" s="2084"/>
      <c r="AO5" s="2084"/>
      <c r="AP5" s="2084"/>
      <c r="AQ5" s="2084"/>
      <c r="AR5" s="2084"/>
      <c r="AS5" s="2084"/>
      <c r="AT5" s="2084"/>
      <c r="AU5" s="2084"/>
      <c r="AV5" s="2084"/>
      <c r="AW5" s="2084"/>
      <c r="AX5" s="2084"/>
      <c r="AY5" s="2084"/>
      <c r="AZ5" s="2084"/>
      <c r="BA5" s="2084"/>
      <c r="BB5" s="2084"/>
      <c r="BC5" s="2084"/>
      <c r="BD5" s="2084"/>
      <c r="BE5" s="2084"/>
      <c r="BF5" s="2084"/>
      <c r="BG5" s="2084"/>
      <c r="BH5" s="2084"/>
      <c r="BI5" s="2084"/>
      <c r="BJ5" s="2084"/>
      <c r="BK5" s="2084"/>
      <c r="BL5" s="2084"/>
      <c r="BM5" s="2084"/>
      <c r="BN5" s="2084"/>
      <c r="BO5" s="2084"/>
      <c r="BP5" s="2084"/>
      <c r="BQ5" s="2084"/>
      <c r="BR5" s="2084"/>
      <c r="BS5" s="2084"/>
      <c r="BT5" s="2084"/>
      <c r="BU5" s="2084"/>
      <c r="BV5" s="2084"/>
      <c r="BW5" s="2084"/>
      <c r="BX5" s="2084"/>
      <c r="BY5" s="2084"/>
      <c r="BZ5" s="2084"/>
      <c r="CA5" s="2084"/>
      <c r="CB5" s="2084"/>
      <c r="CC5" s="2084"/>
      <c r="CD5" s="2084"/>
      <c r="CE5" s="2084"/>
      <c r="CF5" s="2084"/>
      <c r="CG5" s="2084"/>
      <c r="CH5" s="2084"/>
      <c r="CI5" s="2084"/>
      <c r="CJ5" s="2084"/>
      <c r="CK5" s="2084"/>
      <c r="CL5" s="2084"/>
      <c r="CM5" s="2084"/>
      <c r="CN5" s="2084"/>
      <c r="CO5" s="2084"/>
    </row>
    <row r="6" spans="1:114" ht="9" customHeight="1" thickBot="1"/>
    <row r="7" spans="1:114" ht="18" customHeight="1" thickBot="1">
      <c r="A7" s="2085" t="s">
        <v>728</v>
      </c>
      <c r="B7" s="2088" t="s">
        <v>729</v>
      </c>
      <c r="C7" s="2089"/>
      <c r="D7" s="2089"/>
      <c r="E7" s="2089"/>
      <c r="F7" s="2089"/>
      <c r="G7" s="2089"/>
      <c r="H7" s="2090"/>
      <c r="I7" s="2091"/>
      <c r="J7" s="2092"/>
      <c r="K7" s="2092"/>
      <c r="L7" s="2092"/>
      <c r="M7" s="2092"/>
      <c r="N7" s="2092"/>
      <c r="O7" s="2092"/>
      <c r="P7" s="2092"/>
      <c r="Q7" s="2092"/>
      <c r="R7" s="2092"/>
      <c r="S7" s="2092"/>
      <c r="T7" s="2092"/>
      <c r="U7" s="2092"/>
      <c r="V7" s="2092"/>
      <c r="W7" s="2092"/>
      <c r="X7" s="2093"/>
    </row>
    <row r="8" spans="1:114" ht="21" customHeight="1">
      <c r="A8" s="2086"/>
      <c r="B8" s="2094" t="s">
        <v>730</v>
      </c>
      <c r="C8" s="2095"/>
      <c r="D8" s="2095"/>
      <c r="E8" s="2095"/>
      <c r="F8" s="2095"/>
      <c r="G8" s="2095"/>
      <c r="H8" s="2095"/>
      <c r="I8" s="2100" t="s">
        <v>731</v>
      </c>
      <c r="J8" s="2100"/>
      <c r="K8" s="2100"/>
      <c r="L8" s="2100"/>
      <c r="M8" s="2100"/>
      <c r="N8" s="2100"/>
      <c r="O8" s="2100"/>
      <c r="P8" s="2102" t="str">
        <f>★マスタシート!$H$7</f>
        <v>ニホンキリストキョウダンナゴヤチュウオウキョウカイ</v>
      </c>
      <c r="Q8" s="2103"/>
      <c r="R8" s="2103"/>
      <c r="S8" s="2103"/>
      <c r="T8" s="2103"/>
      <c r="U8" s="2103"/>
      <c r="V8" s="2103"/>
      <c r="W8" s="2103"/>
      <c r="X8" s="2103"/>
      <c r="Y8" s="2103"/>
      <c r="Z8" s="2103"/>
      <c r="AA8" s="2103"/>
      <c r="AB8" s="2103"/>
      <c r="AC8" s="2103"/>
      <c r="AD8" s="2103"/>
      <c r="AE8" s="2103"/>
      <c r="AF8" s="2103"/>
      <c r="AG8" s="2103"/>
      <c r="AH8" s="2103"/>
      <c r="AI8" s="2103"/>
      <c r="AJ8" s="2103"/>
      <c r="AK8" s="2103"/>
      <c r="AL8" s="2103"/>
      <c r="AM8" s="2103"/>
      <c r="AN8" s="2103"/>
      <c r="AO8" s="2103"/>
      <c r="AP8" s="2103"/>
      <c r="AQ8" s="2103"/>
      <c r="AR8" s="2103"/>
      <c r="AS8" s="2103"/>
      <c r="AT8" s="2103"/>
      <c r="AU8" s="2103"/>
      <c r="AV8" s="2103"/>
      <c r="AW8" s="2103"/>
      <c r="AX8" s="2103"/>
      <c r="AY8" s="2103"/>
      <c r="AZ8" s="2103"/>
      <c r="BA8" s="2103"/>
      <c r="BB8" s="2103"/>
      <c r="BC8" s="2103"/>
      <c r="BD8" s="2103"/>
      <c r="BE8" s="2103"/>
      <c r="BF8" s="2103"/>
      <c r="BG8" s="2103"/>
      <c r="BH8" s="2103"/>
      <c r="BI8" s="2103"/>
      <c r="BJ8" s="2103"/>
      <c r="BK8" s="2103"/>
      <c r="BL8" s="2103"/>
      <c r="BM8" s="2103"/>
      <c r="BN8" s="2103"/>
      <c r="BO8" s="2103"/>
      <c r="BP8" s="2103"/>
      <c r="BQ8" s="2103"/>
      <c r="BR8" s="2103"/>
      <c r="BS8" s="2103"/>
      <c r="BT8" s="2103"/>
      <c r="BU8" s="2103"/>
      <c r="BV8" s="2103"/>
      <c r="BW8" s="2103"/>
      <c r="BX8" s="2103"/>
      <c r="BY8" s="2103"/>
      <c r="BZ8" s="2103"/>
      <c r="CA8" s="2103"/>
      <c r="CB8" s="2103"/>
      <c r="CC8" s="2103"/>
      <c r="CD8" s="2103"/>
      <c r="CE8" s="2103"/>
      <c r="CF8" s="2103"/>
      <c r="CG8" s="2103"/>
      <c r="CH8" s="2103"/>
      <c r="CI8" s="2103"/>
      <c r="CJ8" s="2103"/>
      <c r="CK8" s="2103"/>
      <c r="CL8" s="2103"/>
      <c r="CM8" s="2103"/>
      <c r="CN8" s="2103"/>
      <c r="CO8" s="2103"/>
      <c r="CP8" s="2103"/>
      <c r="CQ8" s="2103"/>
      <c r="CR8" s="2103"/>
      <c r="CS8" s="2103"/>
      <c r="CT8" s="2103"/>
      <c r="CU8" s="2103"/>
      <c r="CV8" s="2103"/>
      <c r="CW8" s="2103"/>
      <c r="CX8" s="2103"/>
      <c r="CY8" s="2103"/>
      <c r="CZ8" s="2103"/>
      <c r="DA8" s="2103"/>
      <c r="DB8" s="2103"/>
      <c r="DC8" s="2103"/>
      <c r="DD8" s="2103"/>
      <c r="DE8" s="2103"/>
      <c r="DF8" s="2103"/>
      <c r="DG8" s="2104"/>
    </row>
    <row r="9" spans="1:114" ht="21" customHeight="1">
      <c r="A9" s="2086"/>
      <c r="B9" s="2096"/>
      <c r="C9" s="2097"/>
      <c r="D9" s="2097"/>
      <c r="E9" s="2097"/>
      <c r="F9" s="2097"/>
      <c r="G9" s="2097"/>
      <c r="H9" s="2097"/>
      <c r="I9" s="2101"/>
      <c r="J9" s="2101"/>
      <c r="K9" s="2101"/>
      <c r="L9" s="2101"/>
      <c r="M9" s="2101"/>
      <c r="N9" s="2101"/>
      <c r="O9" s="2101"/>
      <c r="P9" s="2105"/>
      <c r="Q9" s="2106"/>
      <c r="R9" s="2106"/>
      <c r="S9" s="2106"/>
      <c r="T9" s="2106"/>
      <c r="U9" s="2106"/>
      <c r="V9" s="2106"/>
      <c r="W9" s="2106"/>
      <c r="X9" s="2106"/>
      <c r="Y9" s="2106"/>
      <c r="Z9" s="2106"/>
      <c r="AA9" s="2106"/>
      <c r="AB9" s="2106"/>
      <c r="AC9" s="2106"/>
      <c r="AD9" s="2106"/>
      <c r="AE9" s="2106"/>
      <c r="AF9" s="2106"/>
      <c r="AG9" s="2106"/>
      <c r="AH9" s="2106"/>
      <c r="AI9" s="2106"/>
      <c r="AJ9" s="2106"/>
      <c r="AK9" s="2106"/>
      <c r="AL9" s="2106"/>
      <c r="AM9" s="2106"/>
      <c r="AN9" s="2106"/>
      <c r="AO9" s="2106"/>
      <c r="AP9" s="2106"/>
      <c r="AQ9" s="2106"/>
      <c r="AR9" s="2106"/>
      <c r="AS9" s="2106"/>
      <c r="AT9" s="2106"/>
      <c r="AU9" s="2106"/>
      <c r="AV9" s="2106"/>
      <c r="AW9" s="2106"/>
      <c r="AX9" s="2106"/>
      <c r="AY9" s="2106"/>
      <c r="AZ9" s="2106"/>
      <c r="BA9" s="2106"/>
      <c r="BB9" s="2106"/>
      <c r="BC9" s="2106"/>
      <c r="BD9" s="2106"/>
      <c r="BE9" s="2106"/>
      <c r="BF9" s="2106"/>
      <c r="BG9" s="2106"/>
      <c r="BH9" s="2106"/>
      <c r="BI9" s="2106"/>
      <c r="BJ9" s="2106"/>
      <c r="BK9" s="2106"/>
      <c r="BL9" s="2106"/>
      <c r="BM9" s="2106"/>
      <c r="BN9" s="2106"/>
      <c r="BO9" s="2106"/>
      <c r="BP9" s="2106"/>
      <c r="BQ9" s="2106"/>
      <c r="BR9" s="2106"/>
      <c r="BS9" s="2106"/>
      <c r="BT9" s="2106"/>
      <c r="BU9" s="2106"/>
      <c r="BV9" s="2106"/>
      <c r="BW9" s="2106"/>
      <c r="BX9" s="2106"/>
      <c r="BY9" s="2106"/>
      <c r="BZ9" s="2106"/>
      <c r="CA9" s="2106"/>
      <c r="CB9" s="2106"/>
      <c r="CC9" s="2106"/>
      <c r="CD9" s="2106"/>
      <c r="CE9" s="2106"/>
      <c r="CF9" s="2106"/>
      <c r="CG9" s="2106"/>
      <c r="CH9" s="2106"/>
      <c r="CI9" s="2106"/>
      <c r="CJ9" s="2106"/>
      <c r="CK9" s="2106"/>
      <c r="CL9" s="2106"/>
      <c r="CM9" s="2106"/>
      <c r="CN9" s="2106"/>
      <c r="CO9" s="2106"/>
      <c r="CP9" s="2106"/>
      <c r="CQ9" s="2106"/>
      <c r="CR9" s="2106"/>
      <c r="CS9" s="2106"/>
      <c r="CT9" s="2106"/>
      <c r="CU9" s="2106"/>
      <c r="CV9" s="2106"/>
      <c r="CW9" s="2106"/>
      <c r="CX9" s="2106"/>
      <c r="CY9" s="2106"/>
      <c r="CZ9" s="2106"/>
      <c r="DA9" s="2106"/>
      <c r="DB9" s="2106"/>
      <c r="DC9" s="2106"/>
      <c r="DD9" s="2106"/>
      <c r="DE9" s="2106"/>
      <c r="DF9" s="2106"/>
      <c r="DG9" s="2107"/>
    </row>
    <row r="10" spans="1:114" ht="21" customHeight="1">
      <c r="A10" s="2086"/>
      <c r="B10" s="2096"/>
      <c r="C10" s="2097"/>
      <c r="D10" s="2097"/>
      <c r="E10" s="2097"/>
      <c r="F10" s="2097"/>
      <c r="G10" s="2097"/>
      <c r="H10" s="2097"/>
      <c r="I10" s="2101" t="s">
        <v>732</v>
      </c>
      <c r="J10" s="2101"/>
      <c r="K10" s="2101"/>
      <c r="L10" s="2101"/>
      <c r="M10" s="2101"/>
      <c r="N10" s="2101"/>
      <c r="O10" s="2101"/>
      <c r="P10" s="2105" t="str">
        <f>★マスタシート!$H$6</f>
        <v>日本基督教団名古屋中央教会</v>
      </c>
      <c r="Q10" s="2106"/>
      <c r="R10" s="2106"/>
      <c r="S10" s="2106"/>
      <c r="T10" s="2106"/>
      <c r="U10" s="2106"/>
      <c r="V10" s="2106"/>
      <c r="W10" s="2106"/>
      <c r="X10" s="2106"/>
      <c r="Y10" s="2106"/>
      <c r="Z10" s="2106"/>
      <c r="AA10" s="2106"/>
      <c r="AB10" s="2106"/>
      <c r="AC10" s="2106"/>
      <c r="AD10" s="2106"/>
      <c r="AE10" s="2106"/>
      <c r="AF10" s="2106"/>
      <c r="AG10" s="2106"/>
      <c r="AH10" s="2106"/>
      <c r="AI10" s="2106"/>
      <c r="AJ10" s="2106"/>
      <c r="AK10" s="2106"/>
      <c r="AL10" s="2106"/>
      <c r="AM10" s="2106"/>
      <c r="AN10" s="2106"/>
      <c r="AO10" s="2106"/>
      <c r="AP10" s="2106"/>
      <c r="AQ10" s="2106"/>
      <c r="AR10" s="2106"/>
      <c r="AS10" s="2106"/>
      <c r="AT10" s="2106"/>
      <c r="AU10" s="2106"/>
      <c r="AV10" s="2106"/>
      <c r="AW10" s="2106"/>
      <c r="AX10" s="2106"/>
      <c r="AY10" s="2106"/>
      <c r="AZ10" s="2106"/>
      <c r="BA10" s="2106"/>
      <c r="BB10" s="2106"/>
      <c r="BC10" s="2106"/>
      <c r="BD10" s="2106"/>
      <c r="BE10" s="2106"/>
      <c r="BF10" s="2106"/>
      <c r="BG10" s="2106"/>
      <c r="BH10" s="2106"/>
      <c r="BI10" s="2106"/>
      <c r="BJ10" s="2106"/>
      <c r="BK10" s="2106"/>
      <c r="BL10" s="2106"/>
      <c r="BM10" s="2106"/>
      <c r="BN10" s="2106"/>
      <c r="BO10" s="2106"/>
      <c r="BP10" s="2106"/>
      <c r="BQ10" s="2106"/>
      <c r="BR10" s="2106"/>
      <c r="BS10" s="2106"/>
      <c r="BT10" s="2106"/>
      <c r="BU10" s="2106"/>
      <c r="BV10" s="2106"/>
      <c r="BW10" s="2106"/>
      <c r="BX10" s="2106"/>
      <c r="BY10" s="2106"/>
      <c r="BZ10" s="2106"/>
      <c r="CA10" s="2106"/>
      <c r="CB10" s="2106"/>
      <c r="CC10" s="2106"/>
      <c r="CD10" s="2106"/>
      <c r="CE10" s="2106"/>
      <c r="CF10" s="2106"/>
      <c r="CG10" s="2106"/>
      <c r="CH10" s="2106"/>
      <c r="CI10" s="2106"/>
      <c r="CJ10" s="2106"/>
      <c r="CK10" s="2106"/>
      <c r="CL10" s="2106"/>
      <c r="CM10" s="2106"/>
      <c r="CN10" s="2106"/>
      <c r="CO10" s="2106"/>
      <c r="CP10" s="2106"/>
      <c r="CQ10" s="2106"/>
      <c r="CR10" s="2106"/>
      <c r="CS10" s="2106"/>
      <c r="CT10" s="2106"/>
      <c r="CU10" s="2106"/>
      <c r="CV10" s="2106"/>
      <c r="CW10" s="2106"/>
      <c r="CX10" s="2106"/>
      <c r="CY10" s="2106"/>
      <c r="CZ10" s="2106"/>
      <c r="DA10" s="2106"/>
      <c r="DB10" s="2106"/>
      <c r="DC10" s="2106"/>
      <c r="DD10" s="2106"/>
      <c r="DE10" s="2106"/>
      <c r="DF10" s="2106"/>
      <c r="DG10" s="2107"/>
    </row>
    <row r="11" spans="1:114" ht="21" customHeight="1" thickBot="1">
      <c r="A11" s="2087"/>
      <c r="B11" s="2098"/>
      <c r="C11" s="2099"/>
      <c r="D11" s="2099"/>
      <c r="E11" s="2099"/>
      <c r="F11" s="2099"/>
      <c r="G11" s="2099"/>
      <c r="H11" s="2099"/>
      <c r="I11" s="2108"/>
      <c r="J11" s="2108"/>
      <c r="K11" s="2108"/>
      <c r="L11" s="2108"/>
      <c r="M11" s="2108"/>
      <c r="N11" s="2108"/>
      <c r="O11" s="2108"/>
      <c r="P11" s="2118"/>
      <c r="Q11" s="2119"/>
      <c r="R11" s="2119"/>
      <c r="S11" s="2119"/>
      <c r="T11" s="2119"/>
      <c r="U11" s="2119"/>
      <c r="V11" s="2119"/>
      <c r="W11" s="2119"/>
      <c r="X11" s="2119"/>
      <c r="Y11" s="2119"/>
      <c r="Z11" s="2119"/>
      <c r="AA11" s="2119"/>
      <c r="AB11" s="2119"/>
      <c r="AC11" s="2119"/>
      <c r="AD11" s="2119"/>
      <c r="AE11" s="2119"/>
      <c r="AF11" s="2119"/>
      <c r="AG11" s="2119"/>
      <c r="AH11" s="2119"/>
      <c r="AI11" s="2119"/>
      <c r="AJ11" s="2119"/>
      <c r="AK11" s="2119"/>
      <c r="AL11" s="2119"/>
      <c r="AM11" s="2119"/>
      <c r="AN11" s="2119"/>
      <c r="AO11" s="2119"/>
      <c r="AP11" s="2119"/>
      <c r="AQ11" s="2119"/>
      <c r="AR11" s="2119"/>
      <c r="AS11" s="2119"/>
      <c r="AT11" s="2119"/>
      <c r="AU11" s="2119"/>
      <c r="AV11" s="2119"/>
      <c r="AW11" s="2119"/>
      <c r="AX11" s="2119"/>
      <c r="AY11" s="2119"/>
      <c r="AZ11" s="2119"/>
      <c r="BA11" s="2119"/>
      <c r="BB11" s="2119"/>
      <c r="BC11" s="2119"/>
      <c r="BD11" s="2119"/>
      <c r="BE11" s="2119"/>
      <c r="BF11" s="2119"/>
      <c r="BG11" s="2119"/>
      <c r="BH11" s="2119"/>
      <c r="BI11" s="2119"/>
      <c r="BJ11" s="2119"/>
      <c r="BK11" s="2119"/>
      <c r="BL11" s="2119"/>
      <c r="BM11" s="2119"/>
      <c r="BN11" s="2119"/>
      <c r="BO11" s="2119"/>
      <c r="BP11" s="2119"/>
      <c r="BQ11" s="2119"/>
      <c r="BR11" s="2119"/>
      <c r="BS11" s="2119"/>
      <c r="BT11" s="2119"/>
      <c r="BU11" s="2119"/>
      <c r="BV11" s="2119"/>
      <c r="BW11" s="2119"/>
      <c r="BX11" s="2119"/>
      <c r="BY11" s="2119"/>
      <c r="BZ11" s="2119"/>
      <c r="CA11" s="2119"/>
      <c r="CB11" s="2119"/>
      <c r="CC11" s="2119"/>
      <c r="CD11" s="2119"/>
      <c r="CE11" s="2119"/>
      <c r="CF11" s="2119"/>
      <c r="CG11" s="2119"/>
      <c r="CH11" s="2119"/>
      <c r="CI11" s="2119"/>
      <c r="CJ11" s="2119"/>
      <c r="CK11" s="2119"/>
      <c r="CL11" s="2119"/>
      <c r="CM11" s="2119"/>
      <c r="CN11" s="2119"/>
      <c r="CO11" s="2119"/>
      <c r="CP11" s="2119"/>
      <c r="CQ11" s="2119"/>
      <c r="CR11" s="2119"/>
      <c r="CS11" s="2119"/>
      <c r="CT11" s="2119"/>
      <c r="CU11" s="2119"/>
      <c r="CV11" s="2119"/>
      <c r="CW11" s="2119"/>
      <c r="CX11" s="2119"/>
      <c r="CY11" s="2119"/>
      <c r="CZ11" s="2119"/>
      <c r="DA11" s="2119"/>
      <c r="DB11" s="2119"/>
      <c r="DC11" s="2119"/>
      <c r="DD11" s="2119"/>
      <c r="DE11" s="2119"/>
      <c r="DF11" s="2119"/>
      <c r="DG11" s="2120"/>
    </row>
    <row r="12" spans="1:114" ht="9" customHeight="1"/>
    <row r="13" spans="1:114" ht="18" customHeight="1" thickBot="1">
      <c r="A13" s="2121" t="s">
        <v>733</v>
      </c>
      <c r="B13" s="2122"/>
      <c r="C13" s="2122"/>
      <c r="D13" s="2122"/>
      <c r="E13" s="2122"/>
      <c r="F13" s="2122"/>
      <c r="G13" s="2122"/>
      <c r="H13" s="2122"/>
      <c r="I13" s="2122"/>
      <c r="J13" s="2122"/>
      <c r="K13" s="2122"/>
      <c r="L13" s="2122"/>
      <c r="M13" s="2122"/>
      <c r="N13" s="2122"/>
      <c r="O13" s="2122"/>
      <c r="P13" s="2122"/>
      <c r="Q13" s="2122"/>
      <c r="R13" s="2122"/>
      <c r="S13" s="2122"/>
      <c r="T13" s="2122"/>
      <c r="U13" s="2122"/>
      <c r="V13" s="2122"/>
      <c r="W13" s="2122"/>
      <c r="X13" s="2122"/>
      <c r="Y13" s="2122"/>
      <c r="Z13" s="2122"/>
      <c r="AA13" s="2122"/>
      <c r="AB13" s="2122"/>
      <c r="AC13" s="2122"/>
      <c r="AD13" s="2122"/>
      <c r="AE13" s="2122"/>
      <c r="AF13" s="2122"/>
      <c r="AG13" s="2122"/>
      <c r="AH13" s="2122"/>
      <c r="AI13" s="2122"/>
      <c r="AJ13" s="2122"/>
      <c r="AK13" s="2122"/>
      <c r="AL13" s="2122"/>
      <c r="AM13" s="2122"/>
      <c r="AN13" s="2122"/>
      <c r="AO13" s="2122"/>
      <c r="AP13" s="2122"/>
      <c r="AQ13" s="2122"/>
      <c r="AR13" s="2122"/>
      <c r="AS13" s="2122"/>
      <c r="AT13" s="2122"/>
      <c r="AU13" s="2122"/>
      <c r="AV13" s="2122"/>
      <c r="AW13" s="2122"/>
      <c r="AX13" s="2122"/>
      <c r="AY13" s="2122"/>
      <c r="AZ13" s="2122"/>
      <c r="BA13" s="2122"/>
      <c r="BB13" s="2122"/>
      <c r="BC13" s="2122"/>
      <c r="BD13" s="2122"/>
      <c r="BE13" s="2122"/>
      <c r="BF13" s="2122"/>
      <c r="BG13" s="2122"/>
      <c r="BH13" s="2122"/>
      <c r="BI13" s="2122"/>
      <c r="BJ13" s="2122"/>
      <c r="BK13" s="2122"/>
      <c r="BL13" s="2122"/>
      <c r="BM13" s="2122"/>
      <c r="BN13" s="2122"/>
      <c r="BO13" s="2122"/>
      <c r="BP13" s="2122"/>
      <c r="BQ13" s="2122"/>
      <c r="BR13" s="2122"/>
      <c r="BS13" s="2122"/>
      <c r="BT13" s="2122"/>
      <c r="BU13" s="2122"/>
      <c r="BV13" s="2122"/>
      <c r="BW13" s="2122"/>
      <c r="BX13" s="2122"/>
      <c r="BY13" s="2122"/>
      <c r="BZ13" s="2122"/>
      <c r="CA13" s="2122"/>
      <c r="CB13" s="2122"/>
      <c r="CC13" s="2122"/>
      <c r="CD13" s="2122"/>
      <c r="CE13" s="2122"/>
      <c r="CF13" s="2122"/>
      <c r="CG13" s="2122"/>
      <c r="CH13" s="2122"/>
      <c r="CI13" s="2122"/>
      <c r="CJ13" s="2122"/>
      <c r="CK13" s="2122"/>
      <c r="CL13" s="2122"/>
      <c r="CM13" s="2122"/>
      <c r="CN13" s="2122"/>
      <c r="CO13" s="2122"/>
      <c r="CP13" s="2122"/>
      <c r="CQ13" s="2122"/>
      <c r="CR13" s="2122"/>
      <c r="CS13" s="2122"/>
      <c r="CT13" s="2122"/>
      <c r="CU13" s="2122"/>
      <c r="CV13" s="2122"/>
      <c r="CW13" s="2122"/>
      <c r="CX13" s="2122"/>
      <c r="CY13" s="2122"/>
      <c r="CZ13" s="2122"/>
      <c r="DA13" s="2122"/>
      <c r="DB13" s="2122"/>
      <c r="DC13" s="2122"/>
      <c r="DD13" s="2122"/>
      <c r="DE13" s="2122"/>
      <c r="DF13" s="2122"/>
      <c r="DG13" s="2123"/>
    </row>
    <row r="14" spans="1:114" s="1119" customFormat="1" ht="37.5" customHeight="1" thickBot="1">
      <c r="A14" s="2124" t="s">
        <v>749</v>
      </c>
      <c r="B14" s="2109"/>
      <c r="C14" s="2125" t="s">
        <v>735</v>
      </c>
      <c r="D14" s="2126"/>
      <c r="E14" s="2126"/>
      <c r="F14" s="2126"/>
      <c r="G14" s="2126"/>
      <c r="H14" s="2126"/>
      <c r="I14" s="2127"/>
      <c r="J14" s="2109" t="s">
        <v>736</v>
      </c>
      <c r="K14" s="2109"/>
      <c r="L14" s="2109"/>
      <c r="M14" s="2109"/>
      <c r="N14" s="2109"/>
      <c r="O14" s="2109"/>
      <c r="P14" s="2109"/>
      <c r="Q14" s="2109"/>
      <c r="R14" s="2109" t="s">
        <v>737</v>
      </c>
      <c r="S14" s="2109"/>
      <c r="T14" s="2109"/>
      <c r="U14" s="2109"/>
      <c r="V14" s="2109"/>
      <c r="W14" s="2109"/>
      <c r="X14" s="2109"/>
      <c r="Y14" s="2109"/>
      <c r="Z14" s="2109"/>
      <c r="AA14" s="2109"/>
      <c r="AB14" s="2109"/>
      <c r="AC14" s="2109"/>
      <c r="AD14" s="2109"/>
      <c r="AE14" s="2109"/>
      <c r="AF14" s="2109"/>
      <c r="AG14" s="2125" t="s">
        <v>738</v>
      </c>
      <c r="AH14" s="2126"/>
      <c r="AI14" s="2126"/>
      <c r="AJ14" s="2126"/>
      <c r="AK14" s="2126"/>
      <c r="AL14" s="2126"/>
      <c r="AM14" s="2126"/>
      <c r="AN14" s="2126"/>
      <c r="AO14" s="2126"/>
      <c r="AP14" s="2126"/>
      <c r="AQ14" s="2126"/>
      <c r="AR14" s="2126"/>
      <c r="AS14" s="2126"/>
      <c r="AT14" s="2126"/>
      <c r="AU14" s="2127"/>
      <c r="AV14" s="2128" t="s">
        <v>739</v>
      </c>
      <c r="AW14" s="2129"/>
      <c r="AX14" s="2129"/>
      <c r="AY14" s="2129"/>
      <c r="AZ14" s="2129"/>
      <c r="BA14" s="2129"/>
      <c r="BB14" s="2129"/>
      <c r="BC14" s="2129"/>
      <c r="BD14" s="2129"/>
      <c r="BE14" s="2129"/>
      <c r="BF14" s="2129"/>
      <c r="BG14" s="2129"/>
      <c r="BH14" s="2129"/>
      <c r="BI14" s="2129"/>
      <c r="BJ14" s="2129"/>
      <c r="BK14" s="2129"/>
      <c r="BL14" s="2129"/>
      <c r="BM14" s="2130"/>
      <c r="BN14" s="2109" t="s">
        <v>740</v>
      </c>
      <c r="BO14" s="2109"/>
      <c r="BP14" s="2109"/>
      <c r="BQ14" s="2131" t="s">
        <v>741</v>
      </c>
      <c r="BR14" s="2131"/>
      <c r="BS14" s="2131"/>
      <c r="BT14" s="2109" t="s">
        <v>742</v>
      </c>
      <c r="BU14" s="2109"/>
      <c r="BV14" s="2109"/>
      <c r="BW14" s="2109"/>
      <c r="BX14" s="2109"/>
      <c r="BY14" s="2109"/>
      <c r="BZ14" s="2109"/>
      <c r="CA14" s="2109"/>
      <c r="CB14" s="2109"/>
      <c r="CC14" s="2109"/>
      <c r="CD14" s="2109"/>
      <c r="CE14" s="2109" t="s">
        <v>743</v>
      </c>
      <c r="CF14" s="2109"/>
      <c r="CG14" s="2109"/>
      <c r="CH14" s="2109"/>
      <c r="CI14" s="2109"/>
      <c r="CJ14" s="2109"/>
      <c r="CK14" s="2109"/>
      <c r="CL14" s="2109"/>
      <c r="CM14" s="2109"/>
      <c r="CN14" s="2109" t="s">
        <v>744</v>
      </c>
      <c r="CO14" s="2109"/>
      <c r="CP14" s="2109"/>
      <c r="CQ14" s="2109"/>
      <c r="CR14" s="2109"/>
      <c r="CS14" s="2110" t="s">
        <v>746</v>
      </c>
      <c r="CT14" s="2110"/>
      <c r="CU14" s="2110"/>
      <c r="CV14" s="2110"/>
      <c r="CW14" s="2110"/>
      <c r="CX14" s="2110"/>
      <c r="CY14" s="2110"/>
      <c r="CZ14" s="2110"/>
      <c r="DA14" s="2110"/>
      <c r="DB14" s="2110"/>
      <c r="DC14" s="2110"/>
      <c r="DD14" s="2110"/>
      <c r="DE14" s="2110"/>
      <c r="DF14" s="2110"/>
      <c r="DG14" s="2111"/>
      <c r="DH14" s="1118"/>
      <c r="DJ14" s="1120" t="s">
        <v>747</v>
      </c>
    </row>
    <row r="15" spans="1:114" ht="60" customHeight="1" thickTop="1">
      <c r="A15" s="2112">
        <v>1</v>
      </c>
      <c r="B15" s="2113"/>
      <c r="C15" s="2114" t="s">
        <v>970</v>
      </c>
      <c r="D15" s="2114"/>
      <c r="E15" s="2114"/>
      <c r="F15" s="2114"/>
      <c r="G15" s="2114"/>
      <c r="H15" s="2114"/>
      <c r="I15" s="2114"/>
      <c r="J15" s="2115" t="s">
        <v>971</v>
      </c>
      <c r="K15" s="2116"/>
      <c r="L15" s="2116"/>
      <c r="M15" s="2116"/>
      <c r="N15" s="2116"/>
      <c r="O15" s="2116"/>
      <c r="P15" s="2116"/>
      <c r="Q15" s="2117"/>
      <c r="R15" s="2114" t="s">
        <v>930</v>
      </c>
      <c r="S15" s="2114"/>
      <c r="T15" s="2114"/>
      <c r="U15" s="2114"/>
      <c r="V15" s="2114"/>
      <c r="W15" s="2114"/>
      <c r="X15" s="2114"/>
      <c r="Y15" s="2114"/>
      <c r="Z15" s="2114"/>
      <c r="AA15" s="2114"/>
      <c r="AB15" s="2114"/>
      <c r="AC15" s="2114"/>
      <c r="AD15" s="2114"/>
      <c r="AE15" s="2114"/>
      <c r="AF15" s="2114"/>
      <c r="AG15" s="2114" t="s">
        <v>929</v>
      </c>
      <c r="AH15" s="2114"/>
      <c r="AI15" s="2114"/>
      <c r="AJ15" s="2114"/>
      <c r="AK15" s="2114"/>
      <c r="AL15" s="2114"/>
      <c r="AM15" s="2114"/>
      <c r="AN15" s="2114"/>
      <c r="AO15" s="2114"/>
      <c r="AP15" s="2114"/>
      <c r="AQ15" s="2114"/>
      <c r="AR15" s="2114"/>
      <c r="AS15" s="2114"/>
      <c r="AT15" s="2114"/>
      <c r="AU15" s="2114"/>
      <c r="AV15" s="2016"/>
      <c r="AW15" s="2016"/>
      <c r="AX15" s="2016"/>
      <c r="AY15" s="2016"/>
      <c r="AZ15" s="2016"/>
      <c r="BA15" s="2016"/>
      <c r="BB15" s="2016"/>
      <c r="BC15" s="2016"/>
      <c r="BD15" s="2016"/>
      <c r="BE15" s="2016"/>
      <c r="BF15" s="2016"/>
      <c r="BG15" s="2016"/>
      <c r="BH15" s="2016"/>
      <c r="BI15" s="2016"/>
      <c r="BJ15" s="2016"/>
      <c r="BK15" s="2016"/>
      <c r="BL15" s="2016"/>
      <c r="BM15" s="2016"/>
      <c r="BN15" s="2077">
        <v>1</v>
      </c>
      <c r="BO15" s="2077"/>
      <c r="BP15" s="2077"/>
      <c r="BQ15" s="2077"/>
      <c r="BR15" s="2077"/>
      <c r="BS15" s="2077"/>
      <c r="BT15" s="2078"/>
      <c r="BU15" s="2078"/>
      <c r="BV15" s="2078"/>
      <c r="BW15" s="2078"/>
      <c r="BX15" s="2078"/>
      <c r="BY15" s="2078"/>
      <c r="BZ15" s="2078"/>
      <c r="CA15" s="2078"/>
      <c r="CB15" s="2078"/>
      <c r="CC15" s="2078"/>
      <c r="CD15" s="2078"/>
      <c r="CE15" s="2078"/>
      <c r="CF15" s="2078"/>
      <c r="CG15" s="2078"/>
      <c r="CH15" s="2078"/>
      <c r="CI15" s="2078"/>
      <c r="CJ15" s="2078"/>
      <c r="CK15" s="2078"/>
      <c r="CL15" s="2078"/>
      <c r="CM15" s="2078"/>
      <c r="CN15" s="2079">
        <f>★マスタシート!$H$11</f>
        <v>45199</v>
      </c>
      <c r="CO15" s="2079"/>
      <c r="CP15" s="2079"/>
      <c r="CQ15" s="2079"/>
      <c r="CR15" s="2079"/>
      <c r="CS15" s="2080" t="s">
        <v>496</v>
      </c>
      <c r="CT15" s="2080"/>
      <c r="CU15" s="2080"/>
      <c r="CV15" s="2080"/>
      <c r="CW15" s="2080"/>
      <c r="CX15" s="2080"/>
      <c r="CY15" s="2080"/>
      <c r="CZ15" s="2080"/>
      <c r="DA15" s="2080"/>
      <c r="DB15" s="2080"/>
      <c r="DC15" s="2080"/>
      <c r="DD15" s="2080"/>
      <c r="DE15" s="2080"/>
      <c r="DF15" s="2080"/>
      <c r="DG15" s="2081"/>
      <c r="DJ15" s="1121"/>
    </row>
    <row r="16" spans="1:114" ht="60" customHeight="1">
      <c r="A16" s="2059">
        <v>2</v>
      </c>
      <c r="B16" s="2060"/>
      <c r="C16" s="2058" t="s">
        <v>972</v>
      </c>
      <c r="D16" s="2058"/>
      <c r="E16" s="2058"/>
      <c r="F16" s="2058"/>
      <c r="G16" s="2058"/>
      <c r="H16" s="2058"/>
      <c r="I16" s="2058"/>
      <c r="J16" s="2054" t="s">
        <v>973</v>
      </c>
      <c r="K16" s="2054"/>
      <c r="L16" s="2054"/>
      <c r="M16" s="2054"/>
      <c r="N16" s="2054"/>
      <c r="O16" s="2054"/>
      <c r="P16" s="2054"/>
      <c r="Q16" s="2054"/>
      <c r="R16" s="2058" t="s">
        <v>932</v>
      </c>
      <c r="S16" s="2058"/>
      <c r="T16" s="2058"/>
      <c r="U16" s="2058"/>
      <c r="V16" s="2058"/>
      <c r="W16" s="2058"/>
      <c r="X16" s="2058"/>
      <c r="Y16" s="2058"/>
      <c r="Z16" s="2058"/>
      <c r="AA16" s="2058"/>
      <c r="AB16" s="2058"/>
      <c r="AC16" s="2058"/>
      <c r="AD16" s="2058"/>
      <c r="AE16" s="2058"/>
      <c r="AF16" s="2058"/>
      <c r="AG16" s="2054" t="s">
        <v>931</v>
      </c>
      <c r="AH16" s="2054"/>
      <c r="AI16" s="2054"/>
      <c r="AJ16" s="2054"/>
      <c r="AK16" s="2054"/>
      <c r="AL16" s="2054"/>
      <c r="AM16" s="2054"/>
      <c r="AN16" s="2054"/>
      <c r="AO16" s="2054"/>
      <c r="AP16" s="2054"/>
      <c r="AQ16" s="2054"/>
      <c r="AR16" s="2054"/>
      <c r="AS16" s="2054"/>
      <c r="AT16" s="2054"/>
      <c r="AU16" s="2054"/>
      <c r="AV16" s="1956"/>
      <c r="AW16" s="1956"/>
      <c r="AX16" s="1956"/>
      <c r="AY16" s="1956"/>
      <c r="AZ16" s="1956"/>
      <c r="BA16" s="1956"/>
      <c r="BB16" s="1956"/>
      <c r="BC16" s="1956"/>
      <c r="BD16" s="1956"/>
      <c r="BE16" s="1956"/>
      <c r="BF16" s="1956"/>
      <c r="BG16" s="1956"/>
      <c r="BH16" s="1956"/>
      <c r="BI16" s="1956"/>
      <c r="BJ16" s="1956"/>
      <c r="BK16" s="1956"/>
      <c r="BL16" s="1956"/>
      <c r="BM16" s="1956"/>
      <c r="BN16" s="2051">
        <v>1</v>
      </c>
      <c r="BO16" s="2051"/>
      <c r="BP16" s="2051"/>
      <c r="BQ16" s="2051"/>
      <c r="BR16" s="2051"/>
      <c r="BS16" s="2051"/>
      <c r="BT16" s="2052"/>
      <c r="BU16" s="2052"/>
      <c r="BV16" s="2052"/>
      <c r="BW16" s="2052"/>
      <c r="BX16" s="2052"/>
      <c r="BY16" s="2052"/>
      <c r="BZ16" s="2052"/>
      <c r="CA16" s="2052"/>
      <c r="CB16" s="2052"/>
      <c r="CC16" s="2052"/>
      <c r="CD16" s="2052"/>
      <c r="CE16" s="2052"/>
      <c r="CF16" s="2052"/>
      <c r="CG16" s="2052"/>
      <c r="CH16" s="2052"/>
      <c r="CI16" s="2052"/>
      <c r="CJ16" s="2052"/>
      <c r="CK16" s="2052"/>
      <c r="CL16" s="2052"/>
      <c r="CM16" s="2052"/>
      <c r="CN16" s="2053">
        <f>★マスタシート!$H$11</f>
        <v>45199</v>
      </c>
      <c r="CO16" s="2053"/>
      <c r="CP16" s="2053"/>
      <c r="CQ16" s="2053"/>
      <c r="CR16" s="2053"/>
      <c r="CS16" s="2054" t="s">
        <v>496</v>
      </c>
      <c r="CT16" s="2054"/>
      <c r="CU16" s="2054"/>
      <c r="CV16" s="2054"/>
      <c r="CW16" s="2054"/>
      <c r="CX16" s="2054"/>
      <c r="CY16" s="2054"/>
      <c r="CZ16" s="2054"/>
      <c r="DA16" s="2054"/>
      <c r="DB16" s="2054"/>
      <c r="DC16" s="2054"/>
      <c r="DD16" s="2054"/>
      <c r="DE16" s="2054"/>
      <c r="DF16" s="2054"/>
      <c r="DG16" s="2055"/>
      <c r="DJ16" s="1121"/>
    </row>
    <row r="17" spans="1:114" ht="60" customHeight="1">
      <c r="A17" s="2059">
        <v>3</v>
      </c>
      <c r="B17" s="2060"/>
      <c r="C17" s="2058" t="s">
        <v>974</v>
      </c>
      <c r="D17" s="2058"/>
      <c r="E17" s="2058"/>
      <c r="F17" s="2058"/>
      <c r="G17" s="2058"/>
      <c r="H17" s="2058"/>
      <c r="I17" s="2058"/>
      <c r="J17" s="2054" t="s">
        <v>976</v>
      </c>
      <c r="K17" s="2054"/>
      <c r="L17" s="2054"/>
      <c r="M17" s="2054"/>
      <c r="N17" s="2054"/>
      <c r="O17" s="2054"/>
      <c r="P17" s="2054"/>
      <c r="Q17" s="2054"/>
      <c r="R17" s="2058" t="s">
        <v>934</v>
      </c>
      <c r="S17" s="2058"/>
      <c r="T17" s="2058"/>
      <c r="U17" s="2058"/>
      <c r="V17" s="2058"/>
      <c r="W17" s="2058"/>
      <c r="X17" s="2058"/>
      <c r="Y17" s="2058"/>
      <c r="Z17" s="2058"/>
      <c r="AA17" s="2058"/>
      <c r="AB17" s="2058"/>
      <c r="AC17" s="2058"/>
      <c r="AD17" s="2058"/>
      <c r="AE17" s="2058"/>
      <c r="AF17" s="2058"/>
      <c r="AG17" s="2054" t="s">
        <v>933</v>
      </c>
      <c r="AH17" s="2054"/>
      <c r="AI17" s="2054"/>
      <c r="AJ17" s="2054"/>
      <c r="AK17" s="2054"/>
      <c r="AL17" s="2054"/>
      <c r="AM17" s="2054"/>
      <c r="AN17" s="2054"/>
      <c r="AO17" s="2054"/>
      <c r="AP17" s="2054"/>
      <c r="AQ17" s="2054"/>
      <c r="AR17" s="2054"/>
      <c r="AS17" s="2054"/>
      <c r="AT17" s="2054"/>
      <c r="AU17" s="2054"/>
      <c r="AV17" s="1956"/>
      <c r="AW17" s="1956"/>
      <c r="AX17" s="1956"/>
      <c r="AY17" s="1956"/>
      <c r="AZ17" s="1956"/>
      <c r="BA17" s="1956"/>
      <c r="BB17" s="1956"/>
      <c r="BC17" s="1956"/>
      <c r="BD17" s="1956"/>
      <c r="BE17" s="1956"/>
      <c r="BF17" s="1956"/>
      <c r="BG17" s="1956"/>
      <c r="BH17" s="1956"/>
      <c r="BI17" s="1956"/>
      <c r="BJ17" s="1956"/>
      <c r="BK17" s="1956"/>
      <c r="BL17" s="1956"/>
      <c r="BM17" s="1956"/>
      <c r="BN17" s="2051">
        <v>4</v>
      </c>
      <c r="BO17" s="2051"/>
      <c r="BP17" s="2051"/>
      <c r="BQ17" s="2051"/>
      <c r="BR17" s="2051"/>
      <c r="BS17" s="2051"/>
      <c r="BT17" s="2052"/>
      <c r="BU17" s="2052"/>
      <c r="BV17" s="2052"/>
      <c r="BW17" s="2052"/>
      <c r="BX17" s="2052"/>
      <c r="BY17" s="2052"/>
      <c r="BZ17" s="2052"/>
      <c r="CA17" s="2052"/>
      <c r="CB17" s="2052"/>
      <c r="CC17" s="2052"/>
      <c r="CD17" s="2052"/>
      <c r="CE17" s="2052"/>
      <c r="CF17" s="2052"/>
      <c r="CG17" s="2052"/>
      <c r="CH17" s="2052"/>
      <c r="CI17" s="2052"/>
      <c r="CJ17" s="2052"/>
      <c r="CK17" s="2052"/>
      <c r="CL17" s="2052"/>
      <c r="CM17" s="2052"/>
      <c r="CN17" s="2053">
        <f>★マスタシート!$H$11</f>
        <v>45199</v>
      </c>
      <c r="CO17" s="2053"/>
      <c r="CP17" s="2053"/>
      <c r="CQ17" s="2053"/>
      <c r="CR17" s="2053"/>
      <c r="CS17" s="2054" t="s">
        <v>975</v>
      </c>
      <c r="CT17" s="2054"/>
      <c r="CU17" s="2054"/>
      <c r="CV17" s="2054"/>
      <c r="CW17" s="2054"/>
      <c r="CX17" s="2054"/>
      <c r="CY17" s="2054"/>
      <c r="CZ17" s="2054"/>
      <c r="DA17" s="2054"/>
      <c r="DB17" s="2054"/>
      <c r="DC17" s="2054"/>
      <c r="DD17" s="2054"/>
      <c r="DE17" s="2054"/>
      <c r="DF17" s="2054"/>
      <c r="DG17" s="2055"/>
      <c r="DJ17" s="1121"/>
    </row>
    <row r="18" spans="1:114" ht="60" customHeight="1">
      <c r="A18" s="2059">
        <v>4</v>
      </c>
      <c r="B18" s="2060"/>
      <c r="C18" s="2058" t="s">
        <v>977</v>
      </c>
      <c r="D18" s="2058"/>
      <c r="E18" s="2058"/>
      <c r="F18" s="2058"/>
      <c r="G18" s="2058"/>
      <c r="H18" s="2058"/>
      <c r="I18" s="2058"/>
      <c r="J18" s="2054" t="s">
        <v>978</v>
      </c>
      <c r="K18" s="2054"/>
      <c r="L18" s="2054"/>
      <c r="M18" s="2054"/>
      <c r="N18" s="2054"/>
      <c r="O18" s="2054"/>
      <c r="P18" s="2054"/>
      <c r="Q18" s="2054"/>
      <c r="R18" s="2058" t="s">
        <v>936</v>
      </c>
      <c r="S18" s="2058"/>
      <c r="T18" s="2058"/>
      <c r="U18" s="2058"/>
      <c r="V18" s="2058"/>
      <c r="W18" s="2058"/>
      <c r="X18" s="2058"/>
      <c r="Y18" s="2058"/>
      <c r="Z18" s="2058"/>
      <c r="AA18" s="2058"/>
      <c r="AB18" s="2058"/>
      <c r="AC18" s="2058"/>
      <c r="AD18" s="2058"/>
      <c r="AE18" s="2058"/>
      <c r="AF18" s="2058"/>
      <c r="AG18" s="2054" t="s">
        <v>935</v>
      </c>
      <c r="AH18" s="2054"/>
      <c r="AI18" s="2054"/>
      <c r="AJ18" s="2054"/>
      <c r="AK18" s="2054"/>
      <c r="AL18" s="2054"/>
      <c r="AM18" s="2054"/>
      <c r="AN18" s="2054"/>
      <c r="AO18" s="2054"/>
      <c r="AP18" s="2054"/>
      <c r="AQ18" s="2054"/>
      <c r="AR18" s="2054"/>
      <c r="AS18" s="2054"/>
      <c r="AT18" s="2054"/>
      <c r="AU18" s="2054"/>
      <c r="AV18" s="1956"/>
      <c r="AW18" s="1956"/>
      <c r="AX18" s="1956"/>
      <c r="AY18" s="1956"/>
      <c r="AZ18" s="1956"/>
      <c r="BA18" s="1956"/>
      <c r="BB18" s="1956"/>
      <c r="BC18" s="1956"/>
      <c r="BD18" s="1956"/>
      <c r="BE18" s="1956"/>
      <c r="BF18" s="1956"/>
      <c r="BG18" s="1956"/>
      <c r="BH18" s="1956"/>
      <c r="BI18" s="1956"/>
      <c r="BJ18" s="1956"/>
      <c r="BK18" s="1956"/>
      <c r="BL18" s="1956"/>
      <c r="BM18" s="1956"/>
      <c r="BN18" s="2051">
        <v>3</v>
      </c>
      <c r="BO18" s="2051"/>
      <c r="BP18" s="2051"/>
      <c r="BQ18" s="2051"/>
      <c r="BR18" s="2051"/>
      <c r="BS18" s="2051"/>
      <c r="BT18" s="2052"/>
      <c r="BU18" s="2052"/>
      <c r="BV18" s="2052"/>
      <c r="BW18" s="2052"/>
      <c r="BX18" s="2052"/>
      <c r="BY18" s="2052"/>
      <c r="BZ18" s="2052"/>
      <c r="CA18" s="2052"/>
      <c r="CB18" s="2052"/>
      <c r="CC18" s="2052"/>
      <c r="CD18" s="2052"/>
      <c r="CE18" s="2052"/>
      <c r="CF18" s="2052"/>
      <c r="CG18" s="2052"/>
      <c r="CH18" s="2052"/>
      <c r="CI18" s="2052"/>
      <c r="CJ18" s="2052"/>
      <c r="CK18" s="2052"/>
      <c r="CL18" s="2052"/>
      <c r="CM18" s="2052"/>
      <c r="CN18" s="2053">
        <f>★マスタシート!$H$11</f>
        <v>45199</v>
      </c>
      <c r="CO18" s="2053"/>
      <c r="CP18" s="2053"/>
      <c r="CQ18" s="2053"/>
      <c r="CR18" s="2053"/>
      <c r="CS18" s="2054" t="s">
        <v>496</v>
      </c>
      <c r="CT18" s="2054"/>
      <c r="CU18" s="2054"/>
      <c r="CV18" s="2054"/>
      <c r="CW18" s="2054"/>
      <c r="CX18" s="2054"/>
      <c r="CY18" s="2054"/>
      <c r="CZ18" s="2054"/>
      <c r="DA18" s="2054"/>
      <c r="DB18" s="2054"/>
      <c r="DC18" s="2054"/>
      <c r="DD18" s="2054"/>
      <c r="DE18" s="2054"/>
      <c r="DF18" s="2054"/>
      <c r="DG18" s="2055"/>
      <c r="DJ18" s="1121"/>
    </row>
    <row r="19" spans="1:114" ht="60" customHeight="1">
      <c r="A19" s="2059">
        <v>5</v>
      </c>
      <c r="B19" s="2060"/>
      <c r="C19" s="2058" t="s">
        <v>979</v>
      </c>
      <c r="D19" s="2058"/>
      <c r="E19" s="2058"/>
      <c r="F19" s="2058"/>
      <c r="G19" s="2058"/>
      <c r="H19" s="2058"/>
      <c r="I19" s="2058"/>
      <c r="J19" s="2054" t="s">
        <v>496</v>
      </c>
      <c r="K19" s="2054"/>
      <c r="L19" s="2054"/>
      <c r="M19" s="2054"/>
      <c r="N19" s="2054"/>
      <c r="O19" s="2054"/>
      <c r="P19" s="2054"/>
      <c r="Q19" s="2054"/>
      <c r="R19" s="2058" t="s">
        <v>938</v>
      </c>
      <c r="S19" s="2058"/>
      <c r="T19" s="2058"/>
      <c r="U19" s="2058"/>
      <c r="V19" s="2058"/>
      <c r="W19" s="2058"/>
      <c r="X19" s="2058"/>
      <c r="Y19" s="2058"/>
      <c r="Z19" s="2058"/>
      <c r="AA19" s="2058"/>
      <c r="AB19" s="2058"/>
      <c r="AC19" s="2058"/>
      <c r="AD19" s="2058"/>
      <c r="AE19" s="2058"/>
      <c r="AF19" s="2058"/>
      <c r="AG19" s="2054" t="s">
        <v>937</v>
      </c>
      <c r="AH19" s="2054"/>
      <c r="AI19" s="2054"/>
      <c r="AJ19" s="2054"/>
      <c r="AK19" s="2054"/>
      <c r="AL19" s="2054"/>
      <c r="AM19" s="2054"/>
      <c r="AN19" s="2054"/>
      <c r="AO19" s="2054"/>
      <c r="AP19" s="2054"/>
      <c r="AQ19" s="2054"/>
      <c r="AR19" s="2054"/>
      <c r="AS19" s="2054"/>
      <c r="AT19" s="2054"/>
      <c r="AU19" s="2054"/>
      <c r="AV19" s="1956"/>
      <c r="AW19" s="1956"/>
      <c r="AX19" s="1956"/>
      <c r="AY19" s="1956"/>
      <c r="AZ19" s="1956"/>
      <c r="BA19" s="1956"/>
      <c r="BB19" s="1956"/>
      <c r="BC19" s="1956"/>
      <c r="BD19" s="1956"/>
      <c r="BE19" s="1956"/>
      <c r="BF19" s="1956"/>
      <c r="BG19" s="1956"/>
      <c r="BH19" s="1956"/>
      <c r="BI19" s="1956"/>
      <c r="BJ19" s="1956"/>
      <c r="BK19" s="1956"/>
      <c r="BL19" s="1956"/>
      <c r="BM19" s="1956"/>
      <c r="BN19" s="2051">
        <v>3</v>
      </c>
      <c r="BO19" s="2051"/>
      <c r="BP19" s="2051"/>
      <c r="BQ19" s="2051"/>
      <c r="BR19" s="2051"/>
      <c r="BS19" s="2051"/>
      <c r="BT19" s="2052"/>
      <c r="BU19" s="2052"/>
      <c r="BV19" s="2052"/>
      <c r="BW19" s="2052"/>
      <c r="BX19" s="2052"/>
      <c r="BY19" s="2052"/>
      <c r="BZ19" s="2052"/>
      <c r="CA19" s="2052"/>
      <c r="CB19" s="2052"/>
      <c r="CC19" s="2052"/>
      <c r="CD19" s="2052"/>
      <c r="CE19" s="2052"/>
      <c r="CF19" s="2052"/>
      <c r="CG19" s="2052"/>
      <c r="CH19" s="2052"/>
      <c r="CI19" s="2052"/>
      <c r="CJ19" s="2052"/>
      <c r="CK19" s="2052"/>
      <c r="CL19" s="2052"/>
      <c r="CM19" s="2052"/>
      <c r="CN19" s="2053">
        <f>★マスタシート!$H$11</f>
        <v>45199</v>
      </c>
      <c r="CO19" s="2053"/>
      <c r="CP19" s="2053"/>
      <c r="CQ19" s="2053"/>
      <c r="CR19" s="2053"/>
      <c r="CS19" s="2054" t="s">
        <v>975</v>
      </c>
      <c r="CT19" s="2054"/>
      <c r="CU19" s="2054"/>
      <c r="CV19" s="2054"/>
      <c r="CW19" s="2054"/>
      <c r="CX19" s="2054"/>
      <c r="CY19" s="2054"/>
      <c r="CZ19" s="2054"/>
      <c r="DA19" s="2054"/>
      <c r="DB19" s="2054"/>
      <c r="DC19" s="2054"/>
      <c r="DD19" s="2054"/>
      <c r="DE19" s="2054"/>
      <c r="DF19" s="2054"/>
      <c r="DG19" s="2055"/>
      <c r="DJ19" s="1121"/>
    </row>
    <row r="20" spans="1:114" ht="60" customHeight="1">
      <c r="A20" s="2059">
        <v>6</v>
      </c>
      <c r="B20" s="2060"/>
      <c r="C20" s="2058" t="s">
        <v>980</v>
      </c>
      <c r="D20" s="2058"/>
      <c r="E20" s="2058"/>
      <c r="F20" s="2058"/>
      <c r="G20" s="2058"/>
      <c r="H20" s="2058"/>
      <c r="I20" s="2058"/>
      <c r="J20" s="2054" t="s">
        <v>981</v>
      </c>
      <c r="K20" s="2054"/>
      <c r="L20" s="2054"/>
      <c r="M20" s="2054"/>
      <c r="N20" s="2054"/>
      <c r="O20" s="2054"/>
      <c r="P20" s="2054"/>
      <c r="Q20" s="2054"/>
      <c r="R20" s="2058" t="s">
        <v>940</v>
      </c>
      <c r="S20" s="2058"/>
      <c r="T20" s="2058"/>
      <c r="U20" s="2058"/>
      <c r="V20" s="2058"/>
      <c r="W20" s="2058"/>
      <c r="X20" s="2058"/>
      <c r="Y20" s="2058"/>
      <c r="Z20" s="2058"/>
      <c r="AA20" s="2058"/>
      <c r="AB20" s="2058"/>
      <c r="AC20" s="2058"/>
      <c r="AD20" s="2058"/>
      <c r="AE20" s="2058"/>
      <c r="AF20" s="2058"/>
      <c r="AG20" s="2054" t="s">
        <v>939</v>
      </c>
      <c r="AH20" s="2054"/>
      <c r="AI20" s="2054"/>
      <c r="AJ20" s="2054"/>
      <c r="AK20" s="2054"/>
      <c r="AL20" s="2054"/>
      <c r="AM20" s="2054"/>
      <c r="AN20" s="2054"/>
      <c r="AO20" s="2054"/>
      <c r="AP20" s="2054"/>
      <c r="AQ20" s="2054"/>
      <c r="AR20" s="2054"/>
      <c r="AS20" s="2054"/>
      <c r="AT20" s="2054"/>
      <c r="AU20" s="2054"/>
      <c r="AV20" s="1956"/>
      <c r="AW20" s="1956"/>
      <c r="AX20" s="1956"/>
      <c r="AY20" s="1956"/>
      <c r="AZ20" s="1956"/>
      <c r="BA20" s="1956"/>
      <c r="BB20" s="1956"/>
      <c r="BC20" s="1956"/>
      <c r="BD20" s="1956"/>
      <c r="BE20" s="1956"/>
      <c r="BF20" s="1956"/>
      <c r="BG20" s="1956"/>
      <c r="BH20" s="1956"/>
      <c r="BI20" s="1956"/>
      <c r="BJ20" s="1956"/>
      <c r="BK20" s="1956"/>
      <c r="BL20" s="1956"/>
      <c r="BM20" s="1956"/>
      <c r="BN20" s="2051">
        <v>1</v>
      </c>
      <c r="BO20" s="2051"/>
      <c r="BP20" s="2051"/>
      <c r="BQ20" s="2051"/>
      <c r="BR20" s="2051"/>
      <c r="BS20" s="2051"/>
      <c r="BT20" s="2052"/>
      <c r="BU20" s="2052"/>
      <c r="BV20" s="2052"/>
      <c r="BW20" s="2052"/>
      <c r="BX20" s="2052"/>
      <c r="BY20" s="2052"/>
      <c r="BZ20" s="2052"/>
      <c r="CA20" s="2052"/>
      <c r="CB20" s="2052"/>
      <c r="CC20" s="2052"/>
      <c r="CD20" s="2052"/>
      <c r="CE20" s="2052"/>
      <c r="CF20" s="2052"/>
      <c r="CG20" s="2052"/>
      <c r="CH20" s="2052"/>
      <c r="CI20" s="2052"/>
      <c r="CJ20" s="2052"/>
      <c r="CK20" s="2052"/>
      <c r="CL20" s="2052"/>
      <c r="CM20" s="2052"/>
      <c r="CN20" s="2053">
        <f>★マスタシート!$H$11</f>
        <v>45199</v>
      </c>
      <c r="CO20" s="2053"/>
      <c r="CP20" s="2053"/>
      <c r="CQ20" s="2053"/>
      <c r="CR20" s="2053"/>
      <c r="CS20" s="2054" t="s">
        <v>975</v>
      </c>
      <c r="CT20" s="2054"/>
      <c r="CU20" s="2054"/>
      <c r="CV20" s="2054"/>
      <c r="CW20" s="2054"/>
      <c r="CX20" s="2054"/>
      <c r="CY20" s="2054"/>
      <c r="CZ20" s="2054"/>
      <c r="DA20" s="2054"/>
      <c r="DB20" s="2054"/>
      <c r="DC20" s="2054"/>
      <c r="DD20" s="2054"/>
      <c r="DE20" s="2054"/>
      <c r="DF20" s="2054"/>
      <c r="DG20" s="2055"/>
      <c r="DJ20" s="1121"/>
    </row>
    <row r="21" spans="1:114" ht="60" customHeight="1">
      <c r="A21" s="2059">
        <v>7</v>
      </c>
      <c r="B21" s="2060"/>
      <c r="C21" s="2058" t="s">
        <v>982</v>
      </c>
      <c r="D21" s="2058"/>
      <c r="E21" s="2058"/>
      <c r="F21" s="2058"/>
      <c r="G21" s="2058"/>
      <c r="H21" s="2058"/>
      <c r="I21" s="2058"/>
      <c r="J21" s="2054" t="s">
        <v>983</v>
      </c>
      <c r="K21" s="2054"/>
      <c r="L21" s="2054"/>
      <c r="M21" s="2054"/>
      <c r="N21" s="2054"/>
      <c r="O21" s="2054"/>
      <c r="P21" s="2054"/>
      <c r="Q21" s="2054"/>
      <c r="R21" s="2058" t="s">
        <v>942</v>
      </c>
      <c r="S21" s="2058"/>
      <c r="T21" s="2058"/>
      <c r="U21" s="2058"/>
      <c r="V21" s="2058"/>
      <c r="W21" s="2058"/>
      <c r="X21" s="2058"/>
      <c r="Y21" s="2058"/>
      <c r="Z21" s="2058"/>
      <c r="AA21" s="2058"/>
      <c r="AB21" s="2058"/>
      <c r="AC21" s="2058"/>
      <c r="AD21" s="2058"/>
      <c r="AE21" s="2058"/>
      <c r="AF21" s="2058"/>
      <c r="AG21" s="2054" t="s">
        <v>941</v>
      </c>
      <c r="AH21" s="2054"/>
      <c r="AI21" s="2054"/>
      <c r="AJ21" s="2054"/>
      <c r="AK21" s="2054"/>
      <c r="AL21" s="2054"/>
      <c r="AM21" s="2054"/>
      <c r="AN21" s="2054"/>
      <c r="AO21" s="2054"/>
      <c r="AP21" s="2054"/>
      <c r="AQ21" s="2054"/>
      <c r="AR21" s="2054"/>
      <c r="AS21" s="2054"/>
      <c r="AT21" s="2054"/>
      <c r="AU21" s="2054"/>
      <c r="AV21" s="1956"/>
      <c r="AW21" s="1956"/>
      <c r="AX21" s="1956"/>
      <c r="AY21" s="1956"/>
      <c r="AZ21" s="1956"/>
      <c r="BA21" s="1956"/>
      <c r="BB21" s="1956"/>
      <c r="BC21" s="1956"/>
      <c r="BD21" s="1956"/>
      <c r="BE21" s="1956"/>
      <c r="BF21" s="1956"/>
      <c r="BG21" s="1956"/>
      <c r="BH21" s="1956"/>
      <c r="BI21" s="1956"/>
      <c r="BJ21" s="1956"/>
      <c r="BK21" s="1956"/>
      <c r="BL21" s="1956"/>
      <c r="BM21" s="1956"/>
      <c r="BN21" s="2051">
        <v>1</v>
      </c>
      <c r="BO21" s="2051"/>
      <c r="BP21" s="2051"/>
      <c r="BQ21" s="2051"/>
      <c r="BR21" s="2051"/>
      <c r="BS21" s="2051"/>
      <c r="BT21" s="2052"/>
      <c r="BU21" s="2052"/>
      <c r="BV21" s="2052"/>
      <c r="BW21" s="2052"/>
      <c r="BX21" s="2052"/>
      <c r="BY21" s="2052"/>
      <c r="BZ21" s="2052"/>
      <c r="CA21" s="2052"/>
      <c r="CB21" s="2052"/>
      <c r="CC21" s="2052"/>
      <c r="CD21" s="2052"/>
      <c r="CE21" s="2052"/>
      <c r="CF21" s="2052"/>
      <c r="CG21" s="2052"/>
      <c r="CH21" s="2052"/>
      <c r="CI21" s="2052"/>
      <c r="CJ21" s="2052"/>
      <c r="CK21" s="2052"/>
      <c r="CL21" s="2052"/>
      <c r="CM21" s="2052"/>
      <c r="CN21" s="2053">
        <f>★マスタシート!$H$11</f>
        <v>45199</v>
      </c>
      <c r="CO21" s="2053"/>
      <c r="CP21" s="2053"/>
      <c r="CQ21" s="2053"/>
      <c r="CR21" s="2053"/>
      <c r="CS21" s="2054" t="s">
        <v>496</v>
      </c>
      <c r="CT21" s="2054"/>
      <c r="CU21" s="2054"/>
      <c r="CV21" s="2054"/>
      <c r="CW21" s="2054"/>
      <c r="CX21" s="2054"/>
      <c r="CY21" s="2054"/>
      <c r="CZ21" s="2054"/>
      <c r="DA21" s="2054"/>
      <c r="DB21" s="2054"/>
      <c r="DC21" s="2054"/>
      <c r="DD21" s="2054"/>
      <c r="DE21" s="2054"/>
      <c r="DF21" s="2054"/>
      <c r="DG21" s="2055"/>
      <c r="DJ21" s="1121"/>
    </row>
    <row r="22" spans="1:114" ht="60" customHeight="1">
      <c r="A22" s="2059">
        <v>8</v>
      </c>
      <c r="B22" s="2060"/>
      <c r="C22" s="2058" t="s">
        <v>984</v>
      </c>
      <c r="D22" s="2058"/>
      <c r="E22" s="2058"/>
      <c r="F22" s="2058"/>
      <c r="G22" s="2058"/>
      <c r="H22" s="2058"/>
      <c r="I22" s="2058"/>
      <c r="J22" s="2054" t="s">
        <v>985</v>
      </c>
      <c r="K22" s="2054"/>
      <c r="L22" s="2054"/>
      <c r="M22" s="2054"/>
      <c r="N22" s="2054"/>
      <c r="O22" s="2054"/>
      <c r="P22" s="2054"/>
      <c r="Q22" s="2054"/>
      <c r="R22" s="2058" t="s">
        <v>944</v>
      </c>
      <c r="S22" s="2058"/>
      <c r="T22" s="2058"/>
      <c r="U22" s="2058"/>
      <c r="V22" s="2058"/>
      <c r="W22" s="2058"/>
      <c r="X22" s="2058"/>
      <c r="Y22" s="2058"/>
      <c r="Z22" s="2058"/>
      <c r="AA22" s="2058"/>
      <c r="AB22" s="2058"/>
      <c r="AC22" s="2058"/>
      <c r="AD22" s="2058"/>
      <c r="AE22" s="2058"/>
      <c r="AF22" s="2058"/>
      <c r="AG22" s="2054" t="s">
        <v>943</v>
      </c>
      <c r="AH22" s="2054"/>
      <c r="AI22" s="2054"/>
      <c r="AJ22" s="2054"/>
      <c r="AK22" s="2054"/>
      <c r="AL22" s="2054"/>
      <c r="AM22" s="2054"/>
      <c r="AN22" s="2054"/>
      <c r="AO22" s="2054"/>
      <c r="AP22" s="2054"/>
      <c r="AQ22" s="2054"/>
      <c r="AR22" s="2054"/>
      <c r="AS22" s="2054"/>
      <c r="AT22" s="2054"/>
      <c r="AU22" s="2054"/>
      <c r="AV22" s="1956"/>
      <c r="AW22" s="1956"/>
      <c r="AX22" s="1956"/>
      <c r="AY22" s="1956"/>
      <c r="AZ22" s="1956"/>
      <c r="BA22" s="1956"/>
      <c r="BB22" s="1956"/>
      <c r="BC22" s="1956"/>
      <c r="BD22" s="1956"/>
      <c r="BE22" s="1956"/>
      <c r="BF22" s="1956"/>
      <c r="BG22" s="1956"/>
      <c r="BH22" s="1956"/>
      <c r="BI22" s="1956"/>
      <c r="BJ22" s="1956"/>
      <c r="BK22" s="1956"/>
      <c r="BL22" s="1956"/>
      <c r="BM22" s="1956"/>
      <c r="BN22" s="2051">
        <v>1</v>
      </c>
      <c r="BO22" s="2051"/>
      <c r="BP22" s="2051"/>
      <c r="BQ22" s="2051"/>
      <c r="BR22" s="2051"/>
      <c r="BS22" s="2051"/>
      <c r="BT22" s="2052"/>
      <c r="BU22" s="2052"/>
      <c r="BV22" s="2052"/>
      <c r="BW22" s="2052"/>
      <c r="BX22" s="2052"/>
      <c r="BY22" s="2052"/>
      <c r="BZ22" s="2052"/>
      <c r="CA22" s="2052"/>
      <c r="CB22" s="2052"/>
      <c r="CC22" s="2052"/>
      <c r="CD22" s="2052"/>
      <c r="CE22" s="2052"/>
      <c r="CF22" s="2052"/>
      <c r="CG22" s="2052"/>
      <c r="CH22" s="2052"/>
      <c r="CI22" s="2052"/>
      <c r="CJ22" s="2052"/>
      <c r="CK22" s="2052"/>
      <c r="CL22" s="2052"/>
      <c r="CM22" s="2052"/>
      <c r="CN22" s="2053">
        <f>★マスタシート!$H$11</f>
        <v>45199</v>
      </c>
      <c r="CO22" s="2053"/>
      <c r="CP22" s="2053"/>
      <c r="CQ22" s="2053"/>
      <c r="CR22" s="2053"/>
      <c r="CS22" s="2054" t="s">
        <v>496</v>
      </c>
      <c r="CT22" s="2054"/>
      <c r="CU22" s="2054"/>
      <c r="CV22" s="2054"/>
      <c r="CW22" s="2054"/>
      <c r="CX22" s="2054"/>
      <c r="CY22" s="2054"/>
      <c r="CZ22" s="2054"/>
      <c r="DA22" s="2054"/>
      <c r="DB22" s="2054"/>
      <c r="DC22" s="2054"/>
      <c r="DD22" s="2054"/>
      <c r="DE22" s="2054"/>
      <c r="DF22" s="2054"/>
      <c r="DG22" s="2055"/>
      <c r="DJ22" s="1121"/>
    </row>
    <row r="23" spans="1:114" ht="60" customHeight="1">
      <c r="A23" s="2059">
        <v>9</v>
      </c>
      <c r="B23" s="2060"/>
      <c r="C23" s="2058" t="s">
        <v>986</v>
      </c>
      <c r="D23" s="2058"/>
      <c r="E23" s="2058"/>
      <c r="F23" s="2058"/>
      <c r="G23" s="2058"/>
      <c r="H23" s="2058"/>
      <c r="I23" s="2058"/>
      <c r="J23" s="2054" t="s">
        <v>987</v>
      </c>
      <c r="K23" s="2054"/>
      <c r="L23" s="2054"/>
      <c r="M23" s="2054"/>
      <c r="N23" s="2054"/>
      <c r="O23" s="2054"/>
      <c r="P23" s="2054"/>
      <c r="Q23" s="2054"/>
      <c r="R23" s="2058" t="s">
        <v>946</v>
      </c>
      <c r="S23" s="2058"/>
      <c r="T23" s="2058"/>
      <c r="U23" s="2058"/>
      <c r="V23" s="2058"/>
      <c r="W23" s="2058"/>
      <c r="X23" s="2058"/>
      <c r="Y23" s="2058"/>
      <c r="Z23" s="2058"/>
      <c r="AA23" s="2058"/>
      <c r="AB23" s="2058"/>
      <c r="AC23" s="2058"/>
      <c r="AD23" s="2058"/>
      <c r="AE23" s="2058"/>
      <c r="AF23" s="2058"/>
      <c r="AG23" s="2054" t="s">
        <v>945</v>
      </c>
      <c r="AH23" s="2054"/>
      <c r="AI23" s="2054"/>
      <c r="AJ23" s="2054"/>
      <c r="AK23" s="2054"/>
      <c r="AL23" s="2054"/>
      <c r="AM23" s="2054"/>
      <c r="AN23" s="2054"/>
      <c r="AO23" s="2054"/>
      <c r="AP23" s="2054"/>
      <c r="AQ23" s="2054"/>
      <c r="AR23" s="2054"/>
      <c r="AS23" s="2054"/>
      <c r="AT23" s="2054"/>
      <c r="AU23" s="2054"/>
      <c r="AV23" s="1956"/>
      <c r="AW23" s="1956"/>
      <c r="AX23" s="1956"/>
      <c r="AY23" s="1956"/>
      <c r="AZ23" s="1956"/>
      <c r="BA23" s="1956"/>
      <c r="BB23" s="1956"/>
      <c r="BC23" s="1956"/>
      <c r="BD23" s="1956"/>
      <c r="BE23" s="1956"/>
      <c r="BF23" s="1956"/>
      <c r="BG23" s="1956"/>
      <c r="BH23" s="1956"/>
      <c r="BI23" s="1956"/>
      <c r="BJ23" s="1956"/>
      <c r="BK23" s="1956"/>
      <c r="BL23" s="1956"/>
      <c r="BM23" s="1956"/>
      <c r="BN23" s="2051">
        <v>1</v>
      </c>
      <c r="BO23" s="2051"/>
      <c r="BP23" s="2051"/>
      <c r="BQ23" s="2051"/>
      <c r="BR23" s="2051"/>
      <c r="BS23" s="2051"/>
      <c r="BT23" s="2052"/>
      <c r="BU23" s="2052"/>
      <c r="BV23" s="2052"/>
      <c r="BW23" s="2052"/>
      <c r="BX23" s="2052"/>
      <c r="BY23" s="2052"/>
      <c r="BZ23" s="2052"/>
      <c r="CA23" s="2052"/>
      <c r="CB23" s="2052"/>
      <c r="CC23" s="2052"/>
      <c r="CD23" s="2052"/>
      <c r="CE23" s="2052"/>
      <c r="CF23" s="2052"/>
      <c r="CG23" s="2052"/>
      <c r="CH23" s="2052"/>
      <c r="CI23" s="2052"/>
      <c r="CJ23" s="2052"/>
      <c r="CK23" s="2052"/>
      <c r="CL23" s="2052"/>
      <c r="CM23" s="2052"/>
      <c r="CN23" s="2053">
        <f>★マスタシート!$H$11</f>
        <v>45199</v>
      </c>
      <c r="CO23" s="2053"/>
      <c r="CP23" s="2053"/>
      <c r="CQ23" s="2053"/>
      <c r="CR23" s="2053"/>
      <c r="CS23" s="2054" t="s">
        <v>496</v>
      </c>
      <c r="CT23" s="2054"/>
      <c r="CU23" s="2054"/>
      <c r="CV23" s="2054"/>
      <c r="CW23" s="2054"/>
      <c r="CX23" s="2054"/>
      <c r="CY23" s="2054"/>
      <c r="CZ23" s="2054"/>
      <c r="DA23" s="2054"/>
      <c r="DB23" s="2054"/>
      <c r="DC23" s="2054"/>
      <c r="DD23" s="2054"/>
      <c r="DE23" s="2054"/>
      <c r="DF23" s="2054"/>
      <c r="DG23" s="2055"/>
      <c r="DJ23" s="1121"/>
    </row>
    <row r="24" spans="1:114" s="1124" customFormat="1" ht="60" customHeight="1">
      <c r="A24" s="2075">
        <v>10</v>
      </c>
      <c r="B24" s="2076"/>
      <c r="C24" s="2058" t="s">
        <v>988</v>
      </c>
      <c r="D24" s="2058"/>
      <c r="E24" s="2058"/>
      <c r="F24" s="2058"/>
      <c r="G24" s="2058"/>
      <c r="H24" s="2058"/>
      <c r="I24" s="2058"/>
      <c r="J24" s="2054" t="s">
        <v>989</v>
      </c>
      <c r="K24" s="2054"/>
      <c r="L24" s="2054"/>
      <c r="M24" s="2054"/>
      <c r="N24" s="2054"/>
      <c r="O24" s="2054"/>
      <c r="P24" s="2054"/>
      <c r="Q24" s="2054"/>
      <c r="R24" s="2058" t="s">
        <v>948</v>
      </c>
      <c r="S24" s="2058"/>
      <c r="T24" s="2058"/>
      <c r="U24" s="2058"/>
      <c r="V24" s="2058"/>
      <c r="W24" s="2058"/>
      <c r="X24" s="2058"/>
      <c r="Y24" s="2058"/>
      <c r="Z24" s="2058"/>
      <c r="AA24" s="2058"/>
      <c r="AB24" s="2058"/>
      <c r="AC24" s="2058"/>
      <c r="AD24" s="2058"/>
      <c r="AE24" s="2058"/>
      <c r="AF24" s="2058"/>
      <c r="AG24" s="2054" t="s">
        <v>947</v>
      </c>
      <c r="AH24" s="2054"/>
      <c r="AI24" s="2054"/>
      <c r="AJ24" s="2054"/>
      <c r="AK24" s="2054"/>
      <c r="AL24" s="2054"/>
      <c r="AM24" s="2054"/>
      <c r="AN24" s="2054"/>
      <c r="AO24" s="2054"/>
      <c r="AP24" s="2054"/>
      <c r="AQ24" s="2054"/>
      <c r="AR24" s="2054"/>
      <c r="AS24" s="2054"/>
      <c r="AT24" s="2054"/>
      <c r="AU24" s="2054"/>
      <c r="AV24" s="1956"/>
      <c r="AW24" s="1956"/>
      <c r="AX24" s="1956"/>
      <c r="AY24" s="1956"/>
      <c r="AZ24" s="1956"/>
      <c r="BA24" s="1956"/>
      <c r="BB24" s="1956"/>
      <c r="BC24" s="1956"/>
      <c r="BD24" s="1956"/>
      <c r="BE24" s="1956"/>
      <c r="BF24" s="1956"/>
      <c r="BG24" s="1956"/>
      <c r="BH24" s="1956"/>
      <c r="BI24" s="1956"/>
      <c r="BJ24" s="1956"/>
      <c r="BK24" s="1956"/>
      <c r="BL24" s="1956"/>
      <c r="BM24" s="1956"/>
      <c r="BN24" s="2051">
        <v>1</v>
      </c>
      <c r="BO24" s="2051"/>
      <c r="BP24" s="2051"/>
      <c r="BQ24" s="2051"/>
      <c r="BR24" s="2051"/>
      <c r="BS24" s="2051"/>
      <c r="BT24" s="2052"/>
      <c r="BU24" s="2052"/>
      <c r="BV24" s="2052"/>
      <c r="BW24" s="2052"/>
      <c r="BX24" s="2052"/>
      <c r="BY24" s="2052"/>
      <c r="BZ24" s="2052"/>
      <c r="CA24" s="2052"/>
      <c r="CB24" s="2052"/>
      <c r="CC24" s="2052"/>
      <c r="CD24" s="2052"/>
      <c r="CE24" s="2052"/>
      <c r="CF24" s="2052"/>
      <c r="CG24" s="2052"/>
      <c r="CH24" s="2052"/>
      <c r="CI24" s="2052"/>
      <c r="CJ24" s="2052"/>
      <c r="CK24" s="2052"/>
      <c r="CL24" s="2052"/>
      <c r="CM24" s="2052"/>
      <c r="CN24" s="2053">
        <f>★マスタシート!$H$11</f>
        <v>45199</v>
      </c>
      <c r="CO24" s="2053"/>
      <c r="CP24" s="2053"/>
      <c r="CQ24" s="2053"/>
      <c r="CR24" s="2053"/>
      <c r="CS24" s="2054" t="s">
        <v>975</v>
      </c>
      <c r="CT24" s="2054"/>
      <c r="CU24" s="2054"/>
      <c r="CV24" s="2054"/>
      <c r="CW24" s="2054"/>
      <c r="CX24" s="2054"/>
      <c r="CY24" s="2054"/>
      <c r="CZ24" s="2054"/>
      <c r="DA24" s="2054"/>
      <c r="DB24" s="2054"/>
      <c r="DC24" s="2054"/>
      <c r="DD24" s="2054"/>
      <c r="DE24" s="2054"/>
      <c r="DF24" s="2054"/>
      <c r="DG24" s="2055"/>
      <c r="DH24" s="1122"/>
      <c r="DI24" s="1123"/>
      <c r="DJ24" s="1121"/>
    </row>
    <row r="25" spans="1:114" s="1124" customFormat="1" ht="60" customHeight="1">
      <c r="A25" s="2073">
        <v>11</v>
      </c>
      <c r="B25" s="2074"/>
      <c r="C25" s="2058" t="s">
        <v>990</v>
      </c>
      <c r="D25" s="2058"/>
      <c r="E25" s="2058"/>
      <c r="F25" s="2058"/>
      <c r="G25" s="2058"/>
      <c r="H25" s="2058"/>
      <c r="I25" s="2058"/>
      <c r="J25" s="2054" t="s">
        <v>991</v>
      </c>
      <c r="K25" s="2054"/>
      <c r="L25" s="2054"/>
      <c r="M25" s="2054"/>
      <c r="N25" s="2054"/>
      <c r="O25" s="2054"/>
      <c r="P25" s="2054"/>
      <c r="Q25" s="2054"/>
      <c r="R25" s="2058" t="s">
        <v>950</v>
      </c>
      <c r="S25" s="2058"/>
      <c r="T25" s="2058"/>
      <c r="U25" s="2058"/>
      <c r="V25" s="2058"/>
      <c r="W25" s="2058"/>
      <c r="X25" s="2058"/>
      <c r="Y25" s="2058"/>
      <c r="Z25" s="2058"/>
      <c r="AA25" s="2058"/>
      <c r="AB25" s="2058"/>
      <c r="AC25" s="2058"/>
      <c r="AD25" s="2058"/>
      <c r="AE25" s="2058"/>
      <c r="AF25" s="2058"/>
      <c r="AG25" s="2054" t="s">
        <v>949</v>
      </c>
      <c r="AH25" s="2054"/>
      <c r="AI25" s="2054"/>
      <c r="AJ25" s="2054"/>
      <c r="AK25" s="2054"/>
      <c r="AL25" s="2054"/>
      <c r="AM25" s="2054"/>
      <c r="AN25" s="2054"/>
      <c r="AO25" s="2054"/>
      <c r="AP25" s="2054"/>
      <c r="AQ25" s="2054"/>
      <c r="AR25" s="2054"/>
      <c r="AS25" s="2054"/>
      <c r="AT25" s="2054"/>
      <c r="AU25" s="2054"/>
      <c r="AV25" s="1956"/>
      <c r="AW25" s="1956"/>
      <c r="AX25" s="1956"/>
      <c r="AY25" s="1956"/>
      <c r="AZ25" s="1956"/>
      <c r="BA25" s="1956"/>
      <c r="BB25" s="1956"/>
      <c r="BC25" s="1956"/>
      <c r="BD25" s="1956"/>
      <c r="BE25" s="1956"/>
      <c r="BF25" s="1956"/>
      <c r="BG25" s="1956"/>
      <c r="BH25" s="1956"/>
      <c r="BI25" s="1956"/>
      <c r="BJ25" s="1956"/>
      <c r="BK25" s="1956"/>
      <c r="BL25" s="1956"/>
      <c r="BM25" s="1956"/>
      <c r="BN25" s="2051">
        <v>1</v>
      </c>
      <c r="BO25" s="2051"/>
      <c r="BP25" s="2051"/>
      <c r="BQ25" s="2051"/>
      <c r="BR25" s="2051"/>
      <c r="BS25" s="2051"/>
      <c r="BT25" s="2052"/>
      <c r="BU25" s="2052"/>
      <c r="BV25" s="2052"/>
      <c r="BW25" s="2052"/>
      <c r="BX25" s="2052"/>
      <c r="BY25" s="2052"/>
      <c r="BZ25" s="2052"/>
      <c r="CA25" s="2052"/>
      <c r="CB25" s="2052"/>
      <c r="CC25" s="2052"/>
      <c r="CD25" s="2052"/>
      <c r="CE25" s="2052"/>
      <c r="CF25" s="2052"/>
      <c r="CG25" s="2052"/>
      <c r="CH25" s="2052"/>
      <c r="CI25" s="2052"/>
      <c r="CJ25" s="2052"/>
      <c r="CK25" s="2052"/>
      <c r="CL25" s="2052"/>
      <c r="CM25" s="2052"/>
      <c r="CN25" s="2053">
        <f>★マスタシート!$H$11</f>
        <v>45199</v>
      </c>
      <c r="CO25" s="2053"/>
      <c r="CP25" s="2053"/>
      <c r="CQ25" s="2053"/>
      <c r="CR25" s="2053"/>
      <c r="CS25" s="2054" t="s">
        <v>496</v>
      </c>
      <c r="CT25" s="2054"/>
      <c r="CU25" s="2054"/>
      <c r="CV25" s="2054"/>
      <c r="CW25" s="2054"/>
      <c r="CX25" s="2054"/>
      <c r="CY25" s="2054"/>
      <c r="CZ25" s="2054"/>
      <c r="DA25" s="2054"/>
      <c r="DB25" s="2054"/>
      <c r="DC25" s="2054"/>
      <c r="DD25" s="2054"/>
      <c r="DE25" s="2054"/>
      <c r="DF25" s="2054"/>
      <c r="DG25" s="2055"/>
      <c r="DH25" s="1125"/>
      <c r="DJ25" s="1121"/>
    </row>
    <row r="26" spans="1:114" ht="60" customHeight="1">
      <c r="A26" s="2059">
        <v>12</v>
      </c>
      <c r="B26" s="2060"/>
      <c r="C26" s="2058"/>
      <c r="D26" s="2058"/>
      <c r="E26" s="2058"/>
      <c r="F26" s="2058"/>
      <c r="G26" s="2058"/>
      <c r="H26" s="2058"/>
      <c r="I26" s="2058"/>
      <c r="J26" s="2054"/>
      <c r="K26" s="2054"/>
      <c r="L26" s="2054"/>
      <c r="M26" s="2054"/>
      <c r="N26" s="2054"/>
      <c r="O26" s="2054"/>
      <c r="P26" s="2054"/>
      <c r="Q26" s="2054"/>
      <c r="R26" s="2058"/>
      <c r="S26" s="2058"/>
      <c r="T26" s="2058"/>
      <c r="U26" s="2058"/>
      <c r="V26" s="2058"/>
      <c r="W26" s="2058"/>
      <c r="X26" s="2058"/>
      <c r="Y26" s="2058"/>
      <c r="Z26" s="2058"/>
      <c r="AA26" s="2058"/>
      <c r="AB26" s="2058"/>
      <c r="AC26" s="2058"/>
      <c r="AD26" s="2058"/>
      <c r="AE26" s="2058"/>
      <c r="AF26" s="2058"/>
      <c r="AG26" s="2054"/>
      <c r="AH26" s="2054"/>
      <c r="AI26" s="2054"/>
      <c r="AJ26" s="2054"/>
      <c r="AK26" s="2054"/>
      <c r="AL26" s="2054"/>
      <c r="AM26" s="2054"/>
      <c r="AN26" s="2054"/>
      <c r="AO26" s="2054"/>
      <c r="AP26" s="2054"/>
      <c r="AQ26" s="2054"/>
      <c r="AR26" s="2054"/>
      <c r="AS26" s="2054"/>
      <c r="AT26" s="2054"/>
      <c r="AU26" s="2054"/>
      <c r="AV26" s="1956"/>
      <c r="AW26" s="1956"/>
      <c r="AX26" s="1956"/>
      <c r="AY26" s="1956"/>
      <c r="AZ26" s="1956"/>
      <c r="BA26" s="1956"/>
      <c r="BB26" s="1956"/>
      <c r="BC26" s="1956"/>
      <c r="BD26" s="1956"/>
      <c r="BE26" s="1956"/>
      <c r="BF26" s="1956"/>
      <c r="BG26" s="1956"/>
      <c r="BH26" s="1956"/>
      <c r="BI26" s="1956"/>
      <c r="BJ26" s="1956"/>
      <c r="BK26" s="1956"/>
      <c r="BL26" s="1956"/>
      <c r="BM26" s="1956"/>
      <c r="BN26" s="2051"/>
      <c r="BO26" s="2051"/>
      <c r="BP26" s="2051"/>
      <c r="BQ26" s="2051"/>
      <c r="BR26" s="2051"/>
      <c r="BS26" s="2051"/>
      <c r="BT26" s="2052"/>
      <c r="BU26" s="2052"/>
      <c r="BV26" s="2052"/>
      <c r="BW26" s="2052"/>
      <c r="BX26" s="2052"/>
      <c r="BY26" s="2052"/>
      <c r="BZ26" s="2052"/>
      <c r="CA26" s="2052"/>
      <c r="CB26" s="2052"/>
      <c r="CC26" s="2052"/>
      <c r="CD26" s="2052"/>
      <c r="CE26" s="2052"/>
      <c r="CF26" s="2052"/>
      <c r="CG26" s="2052"/>
      <c r="CH26" s="2052"/>
      <c r="CI26" s="2052"/>
      <c r="CJ26" s="2052"/>
      <c r="CK26" s="2052"/>
      <c r="CL26" s="2052"/>
      <c r="CM26" s="2052"/>
      <c r="CN26" s="2053"/>
      <c r="CO26" s="2053"/>
      <c r="CP26" s="2053"/>
      <c r="CQ26" s="2053"/>
      <c r="CR26" s="2053"/>
      <c r="CS26" s="2054"/>
      <c r="CT26" s="2054"/>
      <c r="CU26" s="2054"/>
      <c r="CV26" s="2054"/>
      <c r="CW26" s="2054"/>
      <c r="CX26" s="2054"/>
      <c r="CY26" s="2054"/>
      <c r="CZ26" s="2054"/>
      <c r="DA26" s="2054"/>
      <c r="DB26" s="2054"/>
      <c r="DC26" s="2054"/>
      <c r="DD26" s="2054"/>
      <c r="DE26" s="2054"/>
      <c r="DF26" s="2054"/>
      <c r="DG26" s="2055"/>
      <c r="DJ26" s="1121"/>
    </row>
    <row r="27" spans="1:114" ht="60" customHeight="1">
      <c r="A27" s="2059">
        <v>13</v>
      </c>
      <c r="B27" s="2060"/>
      <c r="C27" s="2058"/>
      <c r="D27" s="2058"/>
      <c r="E27" s="2058"/>
      <c r="F27" s="2058"/>
      <c r="G27" s="2058"/>
      <c r="H27" s="2058"/>
      <c r="I27" s="2058"/>
      <c r="J27" s="2054"/>
      <c r="K27" s="2054"/>
      <c r="L27" s="2054"/>
      <c r="M27" s="2054"/>
      <c r="N27" s="2054"/>
      <c r="O27" s="2054"/>
      <c r="P27" s="2054"/>
      <c r="Q27" s="2054"/>
      <c r="R27" s="2058"/>
      <c r="S27" s="2058"/>
      <c r="T27" s="2058"/>
      <c r="U27" s="2058"/>
      <c r="V27" s="2058"/>
      <c r="W27" s="2058"/>
      <c r="X27" s="2058"/>
      <c r="Y27" s="2058"/>
      <c r="Z27" s="2058"/>
      <c r="AA27" s="2058"/>
      <c r="AB27" s="2058"/>
      <c r="AC27" s="2058"/>
      <c r="AD27" s="2058"/>
      <c r="AE27" s="2058"/>
      <c r="AF27" s="2058"/>
      <c r="AG27" s="2054"/>
      <c r="AH27" s="2054"/>
      <c r="AI27" s="2054"/>
      <c r="AJ27" s="2054"/>
      <c r="AK27" s="2054"/>
      <c r="AL27" s="2054"/>
      <c r="AM27" s="2054"/>
      <c r="AN27" s="2054"/>
      <c r="AO27" s="2054"/>
      <c r="AP27" s="2054"/>
      <c r="AQ27" s="2054"/>
      <c r="AR27" s="2054"/>
      <c r="AS27" s="2054"/>
      <c r="AT27" s="2054"/>
      <c r="AU27" s="2054"/>
      <c r="AV27" s="1956"/>
      <c r="AW27" s="1956"/>
      <c r="AX27" s="1956"/>
      <c r="AY27" s="1956"/>
      <c r="AZ27" s="1956"/>
      <c r="BA27" s="1956"/>
      <c r="BB27" s="1956"/>
      <c r="BC27" s="1956"/>
      <c r="BD27" s="1956"/>
      <c r="BE27" s="1956"/>
      <c r="BF27" s="1956"/>
      <c r="BG27" s="1956"/>
      <c r="BH27" s="1956"/>
      <c r="BI27" s="1956"/>
      <c r="BJ27" s="1956"/>
      <c r="BK27" s="1956"/>
      <c r="BL27" s="1956"/>
      <c r="BM27" s="1956"/>
      <c r="BN27" s="2051"/>
      <c r="BO27" s="2051"/>
      <c r="BP27" s="2051"/>
      <c r="BQ27" s="2051"/>
      <c r="BR27" s="2051"/>
      <c r="BS27" s="2051"/>
      <c r="BT27" s="2052"/>
      <c r="BU27" s="2052"/>
      <c r="BV27" s="2052"/>
      <c r="BW27" s="2052"/>
      <c r="BX27" s="2052"/>
      <c r="BY27" s="2052"/>
      <c r="BZ27" s="2052"/>
      <c r="CA27" s="2052"/>
      <c r="CB27" s="2052"/>
      <c r="CC27" s="2052"/>
      <c r="CD27" s="2052"/>
      <c r="CE27" s="2052"/>
      <c r="CF27" s="2052"/>
      <c r="CG27" s="2052"/>
      <c r="CH27" s="2052"/>
      <c r="CI27" s="2052"/>
      <c r="CJ27" s="2052"/>
      <c r="CK27" s="2052"/>
      <c r="CL27" s="2052"/>
      <c r="CM27" s="2052"/>
      <c r="CN27" s="2053"/>
      <c r="CO27" s="2053"/>
      <c r="CP27" s="2053"/>
      <c r="CQ27" s="2053"/>
      <c r="CR27" s="2053"/>
      <c r="CS27" s="2054"/>
      <c r="CT27" s="2054"/>
      <c r="CU27" s="2054"/>
      <c r="CV27" s="2054"/>
      <c r="CW27" s="2054"/>
      <c r="CX27" s="2054"/>
      <c r="CY27" s="2054"/>
      <c r="CZ27" s="2054"/>
      <c r="DA27" s="2054"/>
      <c r="DB27" s="2054"/>
      <c r="DC27" s="2054"/>
      <c r="DD27" s="2054"/>
      <c r="DE27" s="2054"/>
      <c r="DF27" s="2054"/>
      <c r="DG27" s="2055"/>
      <c r="DJ27" s="1121"/>
    </row>
    <row r="28" spans="1:114" ht="60" customHeight="1">
      <c r="A28" s="2059">
        <v>14</v>
      </c>
      <c r="B28" s="2060"/>
      <c r="C28" s="2058"/>
      <c r="D28" s="2058"/>
      <c r="E28" s="2058"/>
      <c r="F28" s="2058"/>
      <c r="G28" s="2058"/>
      <c r="H28" s="2058"/>
      <c r="I28" s="2058"/>
      <c r="J28" s="2054"/>
      <c r="K28" s="2054"/>
      <c r="L28" s="2054"/>
      <c r="M28" s="2054"/>
      <c r="N28" s="2054"/>
      <c r="O28" s="2054"/>
      <c r="P28" s="2054"/>
      <c r="Q28" s="2054"/>
      <c r="R28" s="2058"/>
      <c r="S28" s="2058"/>
      <c r="T28" s="2058"/>
      <c r="U28" s="2058"/>
      <c r="V28" s="2058"/>
      <c r="W28" s="2058"/>
      <c r="X28" s="2058"/>
      <c r="Y28" s="2058"/>
      <c r="Z28" s="2058"/>
      <c r="AA28" s="2058"/>
      <c r="AB28" s="2058"/>
      <c r="AC28" s="2058"/>
      <c r="AD28" s="2058"/>
      <c r="AE28" s="2058"/>
      <c r="AF28" s="2058"/>
      <c r="AG28" s="2054"/>
      <c r="AH28" s="2054"/>
      <c r="AI28" s="2054"/>
      <c r="AJ28" s="2054"/>
      <c r="AK28" s="2054"/>
      <c r="AL28" s="2054"/>
      <c r="AM28" s="2054"/>
      <c r="AN28" s="2054"/>
      <c r="AO28" s="2054"/>
      <c r="AP28" s="2054"/>
      <c r="AQ28" s="2054"/>
      <c r="AR28" s="2054"/>
      <c r="AS28" s="2054"/>
      <c r="AT28" s="2054"/>
      <c r="AU28" s="2054"/>
      <c r="AV28" s="1956"/>
      <c r="AW28" s="1956"/>
      <c r="AX28" s="1956"/>
      <c r="AY28" s="1956"/>
      <c r="AZ28" s="1956"/>
      <c r="BA28" s="1956"/>
      <c r="BB28" s="1956"/>
      <c r="BC28" s="1956"/>
      <c r="BD28" s="1956"/>
      <c r="BE28" s="1956"/>
      <c r="BF28" s="1956"/>
      <c r="BG28" s="1956"/>
      <c r="BH28" s="1956"/>
      <c r="BI28" s="1956"/>
      <c r="BJ28" s="1956"/>
      <c r="BK28" s="1956"/>
      <c r="BL28" s="1956"/>
      <c r="BM28" s="1956"/>
      <c r="BN28" s="2051"/>
      <c r="BO28" s="2051"/>
      <c r="BP28" s="2051"/>
      <c r="BQ28" s="2051"/>
      <c r="BR28" s="2051"/>
      <c r="BS28" s="2051"/>
      <c r="BT28" s="2052"/>
      <c r="BU28" s="2052"/>
      <c r="BV28" s="2052"/>
      <c r="BW28" s="2052"/>
      <c r="BX28" s="2052"/>
      <c r="BY28" s="2052"/>
      <c r="BZ28" s="2052"/>
      <c r="CA28" s="2052"/>
      <c r="CB28" s="2052"/>
      <c r="CC28" s="2052"/>
      <c r="CD28" s="2052"/>
      <c r="CE28" s="2052"/>
      <c r="CF28" s="2052"/>
      <c r="CG28" s="2052"/>
      <c r="CH28" s="2052"/>
      <c r="CI28" s="2052"/>
      <c r="CJ28" s="2052"/>
      <c r="CK28" s="2052"/>
      <c r="CL28" s="2052"/>
      <c r="CM28" s="2052"/>
      <c r="CN28" s="2053"/>
      <c r="CO28" s="2053"/>
      <c r="CP28" s="2053"/>
      <c r="CQ28" s="2053"/>
      <c r="CR28" s="2053"/>
      <c r="CS28" s="2054"/>
      <c r="CT28" s="2054"/>
      <c r="CU28" s="2054"/>
      <c r="CV28" s="2054"/>
      <c r="CW28" s="2054"/>
      <c r="CX28" s="2054"/>
      <c r="CY28" s="2054"/>
      <c r="CZ28" s="2054"/>
      <c r="DA28" s="2054"/>
      <c r="DB28" s="2054"/>
      <c r="DC28" s="2054"/>
      <c r="DD28" s="2054"/>
      <c r="DE28" s="2054"/>
      <c r="DF28" s="2054"/>
      <c r="DG28" s="2055"/>
      <c r="DJ28" s="1121"/>
    </row>
    <row r="29" spans="1:114" ht="60" customHeight="1">
      <c r="A29" s="2059">
        <v>15</v>
      </c>
      <c r="B29" s="2060"/>
      <c r="C29" s="2058"/>
      <c r="D29" s="2058"/>
      <c r="E29" s="2058"/>
      <c r="F29" s="2058"/>
      <c r="G29" s="2058"/>
      <c r="H29" s="2058"/>
      <c r="I29" s="2058"/>
      <c r="J29" s="2054"/>
      <c r="K29" s="2054"/>
      <c r="L29" s="2054"/>
      <c r="M29" s="2054"/>
      <c r="N29" s="2054"/>
      <c r="O29" s="2054"/>
      <c r="P29" s="2054"/>
      <c r="Q29" s="2054"/>
      <c r="R29" s="2058"/>
      <c r="S29" s="2058"/>
      <c r="T29" s="2058"/>
      <c r="U29" s="2058"/>
      <c r="V29" s="2058"/>
      <c r="W29" s="2058"/>
      <c r="X29" s="2058"/>
      <c r="Y29" s="2058"/>
      <c r="Z29" s="2058"/>
      <c r="AA29" s="2058"/>
      <c r="AB29" s="2058"/>
      <c r="AC29" s="2058"/>
      <c r="AD29" s="2058"/>
      <c r="AE29" s="2058"/>
      <c r="AF29" s="2058"/>
      <c r="AG29" s="2054"/>
      <c r="AH29" s="2054"/>
      <c r="AI29" s="2054"/>
      <c r="AJ29" s="2054"/>
      <c r="AK29" s="2054"/>
      <c r="AL29" s="2054"/>
      <c r="AM29" s="2054"/>
      <c r="AN29" s="2054"/>
      <c r="AO29" s="2054"/>
      <c r="AP29" s="2054"/>
      <c r="AQ29" s="2054"/>
      <c r="AR29" s="2054"/>
      <c r="AS29" s="2054"/>
      <c r="AT29" s="2054"/>
      <c r="AU29" s="2054"/>
      <c r="AV29" s="1956"/>
      <c r="AW29" s="1956"/>
      <c r="AX29" s="1956"/>
      <c r="AY29" s="1956"/>
      <c r="AZ29" s="1956"/>
      <c r="BA29" s="1956"/>
      <c r="BB29" s="1956"/>
      <c r="BC29" s="1956"/>
      <c r="BD29" s="1956"/>
      <c r="BE29" s="1956"/>
      <c r="BF29" s="1956"/>
      <c r="BG29" s="1956"/>
      <c r="BH29" s="1956"/>
      <c r="BI29" s="1956"/>
      <c r="BJ29" s="1956"/>
      <c r="BK29" s="1956"/>
      <c r="BL29" s="1956"/>
      <c r="BM29" s="1956"/>
      <c r="BN29" s="2051"/>
      <c r="BO29" s="2051"/>
      <c r="BP29" s="2051"/>
      <c r="BQ29" s="2051"/>
      <c r="BR29" s="2051"/>
      <c r="BS29" s="2051"/>
      <c r="BT29" s="2052"/>
      <c r="BU29" s="2052"/>
      <c r="BV29" s="2052"/>
      <c r="BW29" s="2052"/>
      <c r="BX29" s="2052"/>
      <c r="BY29" s="2052"/>
      <c r="BZ29" s="2052"/>
      <c r="CA29" s="2052"/>
      <c r="CB29" s="2052"/>
      <c r="CC29" s="2052"/>
      <c r="CD29" s="2052"/>
      <c r="CE29" s="2052"/>
      <c r="CF29" s="2052"/>
      <c r="CG29" s="2052"/>
      <c r="CH29" s="2052"/>
      <c r="CI29" s="2052"/>
      <c r="CJ29" s="2052"/>
      <c r="CK29" s="2052"/>
      <c r="CL29" s="2052"/>
      <c r="CM29" s="2052"/>
      <c r="CN29" s="2053"/>
      <c r="CO29" s="2053"/>
      <c r="CP29" s="2053"/>
      <c r="CQ29" s="2053"/>
      <c r="CR29" s="2053"/>
      <c r="CS29" s="2054"/>
      <c r="CT29" s="2054"/>
      <c r="CU29" s="2054"/>
      <c r="CV29" s="2054"/>
      <c r="CW29" s="2054"/>
      <c r="CX29" s="2054"/>
      <c r="CY29" s="2054"/>
      <c r="CZ29" s="2054"/>
      <c r="DA29" s="2054"/>
      <c r="DB29" s="2054"/>
      <c r="DC29" s="2054"/>
      <c r="DD29" s="2054"/>
      <c r="DE29" s="2054"/>
      <c r="DF29" s="2054"/>
      <c r="DG29" s="2055"/>
      <c r="DJ29" s="1121"/>
    </row>
    <row r="30" spans="1:114" ht="60" customHeight="1">
      <c r="A30" s="2059">
        <v>16</v>
      </c>
      <c r="B30" s="2060"/>
      <c r="C30" s="2058"/>
      <c r="D30" s="2058"/>
      <c r="E30" s="2058"/>
      <c r="F30" s="2058"/>
      <c r="G30" s="2058"/>
      <c r="H30" s="2058"/>
      <c r="I30" s="2058"/>
      <c r="J30" s="2054"/>
      <c r="K30" s="2054"/>
      <c r="L30" s="2054"/>
      <c r="M30" s="2054"/>
      <c r="N30" s="2054"/>
      <c r="O30" s="2054"/>
      <c r="P30" s="2054"/>
      <c r="Q30" s="2054"/>
      <c r="R30" s="2058"/>
      <c r="S30" s="2058"/>
      <c r="T30" s="2058"/>
      <c r="U30" s="2058"/>
      <c r="V30" s="2058"/>
      <c r="W30" s="2058"/>
      <c r="X30" s="2058"/>
      <c r="Y30" s="2058"/>
      <c r="Z30" s="2058"/>
      <c r="AA30" s="2058"/>
      <c r="AB30" s="2058"/>
      <c r="AC30" s="2058"/>
      <c r="AD30" s="2058"/>
      <c r="AE30" s="2058"/>
      <c r="AF30" s="2058"/>
      <c r="AG30" s="2054"/>
      <c r="AH30" s="2054"/>
      <c r="AI30" s="2054"/>
      <c r="AJ30" s="2054"/>
      <c r="AK30" s="2054"/>
      <c r="AL30" s="2054"/>
      <c r="AM30" s="2054"/>
      <c r="AN30" s="2054"/>
      <c r="AO30" s="2054"/>
      <c r="AP30" s="2054"/>
      <c r="AQ30" s="2054"/>
      <c r="AR30" s="2054"/>
      <c r="AS30" s="2054"/>
      <c r="AT30" s="2054"/>
      <c r="AU30" s="2054"/>
      <c r="AV30" s="1956"/>
      <c r="AW30" s="1956"/>
      <c r="AX30" s="1956"/>
      <c r="AY30" s="1956"/>
      <c r="AZ30" s="1956"/>
      <c r="BA30" s="1956"/>
      <c r="BB30" s="1956"/>
      <c r="BC30" s="1956"/>
      <c r="BD30" s="1956"/>
      <c r="BE30" s="1956"/>
      <c r="BF30" s="1956"/>
      <c r="BG30" s="1956"/>
      <c r="BH30" s="1956"/>
      <c r="BI30" s="1956"/>
      <c r="BJ30" s="1956"/>
      <c r="BK30" s="1956"/>
      <c r="BL30" s="1956"/>
      <c r="BM30" s="1956"/>
      <c r="BN30" s="2051"/>
      <c r="BO30" s="2051"/>
      <c r="BP30" s="2051"/>
      <c r="BQ30" s="2051"/>
      <c r="BR30" s="2051"/>
      <c r="BS30" s="2051"/>
      <c r="BT30" s="2052"/>
      <c r="BU30" s="2052"/>
      <c r="BV30" s="2052"/>
      <c r="BW30" s="2052"/>
      <c r="BX30" s="2052"/>
      <c r="BY30" s="2052"/>
      <c r="BZ30" s="2052"/>
      <c r="CA30" s="2052"/>
      <c r="CB30" s="2052"/>
      <c r="CC30" s="2052"/>
      <c r="CD30" s="2052"/>
      <c r="CE30" s="2052"/>
      <c r="CF30" s="2052"/>
      <c r="CG30" s="2052"/>
      <c r="CH30" s="2052"/>
      <c r="CI30" s="2052"/>
      <c r="CJ30" s="2052"/>
      <c r="CK30" s="2052"/>
      <c r="CL30" s="2052"/>
      <c r="CM30" s="2052"/>
      <c r="CN30" s="2053"/>
      <c r="CO30" s="2053"/>
      <c r="CP30" s="2053"/>
      <c r="CQ30" s="2053"/>
      <c r="CR30" s="2053"/>
      <c r="CS30" s="2054"/>
      <c r="CT30" s="2054"/>
      <c r="CU30" s="2054"/>
      <c r="CV30" s="2054"/>
      <c r="CW30" s="2054"/>
      <c r="CX30" s="2054"/>
      <c r="CY30" s="2054"/>
      <c r="CZ30" s="2054"/>
      <c r="DA30" s="2054"/>
      <c r="DB30" s="2054"/>
      <c r="DC30" s="2054"/>
      <c r="DD30" s="2054"/>
      <c r="DE30" s="2054"/>
      <c r="DF30" s="2054"/>
      <c r="DG30" s="2055"/>
      <c r="DJ30" s="1121"/>
    </row>
    <row r="31" spans="1:114" ht="60" customHeight="1">
      <c r="A31" s="2059">
        <v>17</v>
      </c>
      <c r="B31" s="2060"/>
      <c r="C31" s="2058"/>
      <c r="D31" s="2058"/>
      <c r="E31" s="2058"/>
      <c r="F31" s="2058"/>
      <c r="G31" s="2058"/>
      <c r="H31" s="2058"/>
      <c r="I31" s="2058"/>
      <c r="J31" s="2054"/>
      <c r="K31" s="2054"/>
      <c r="L31" s="2054"/>
      <c r="M31" s="2054"/>
      <c r="N31" s="2054"/>
      <c r="O31" s="2054"/>
      <c r="P31" s="2054"/>
      <c r="Q31" s="2054"/>
      <c r="R31" s="2058"/>
      <c r="S31" s="2058"/>
      <c r="T31" s="2058"/>
      <c r="U31" s="2058"/>
      <c r="V31" s="2058"/>
      <c r="W31" s="2058"/>
      <c r="X31" s="2058"/>
      <c r="Y31" s="2058"/>
      <c r="Z31" s="2058"/>
      <c r="AA31" s="2058"/>
      <c r="AB31" s="2058"/>
      <c r="AC31" s="2058"/>
      <c r="AD31" s="2058"/>
      <c r="AE31" s="2058"/>
      <c r="AF31" s="2058"/>
      <c r="AG31" s="2054"/>
      <c r="AH31" s="2054"/>
      <c r="AI31" s="2054"/>
      <c r="AJ31" s="2054"/>
      <c r="AK31" s="2054"/>
      <c r="AL31" s="2054"/>
      <c r="AM31" s="2054"/>
      <c r="AN31" s="2054"/>
      <c r="AO31" s="2054"/>
      <c r="AP31" s="2054"/>
      <c r="AQ31" s="2054"/>
      <c r="AR31" s="2054"/>
      <c r="AS31" s="2054"/>
      <c r="AT31" s="2054"/>
      <c r="AU31" s="2054"/>
      <c r="AV31" s="1956"/>
      <c r="AW31" s="1956"/>
      <c r="AX31" s="1956"/>
      <c r="AY31" s="1956"/>
      <c r="AZ31" s="1956"/>
      <c r="BA31" s="1956"/>
      <c r="BB31" s="1956"/>
      <c r="BC31" s="1956"/>
      <c r="BD31" s="1956"/>
      <c r="BE31" s="1956"/>
      <c r="BF31" s="1956"/>
      <c r="BG31" s="1956"/>
      <c r="BH31" s="1956"/>
      <c r="BI31" s="1956"/>
      <c r="BJ31" s="1956"/>
      <c r="BK31" s="1956"/>
      <c r="BL31" s="1956"/>
      <c r="BM31" s="1956"/>
      <c r="BN31" s="2051"/>
      <c r="BO31" s="2051"/>
      <c r="BP31" s="2051"/>
      <c r="BQ31" s="2051"/>
      <c r="BR31" s="2051"/>
      <c r="BS31" s="2051"/>
      <c r="BT31" s="2052"/>
      <c r="BU31" s="2052"/>
      <c r="BV31" s="2052"/>
      <c r="BW31" s="2052"/>
      <c r="BX31" s="2052"/>
      <c r="BY31" s="2052"/>
      <c r="BZ31" s="2052"/>
      <c r="CA31" s="2052"/>
      <c r="CB31" s="2052"/>
      <c r="CC31" s="2052"/>
      <c r="CD31" s="2052"/>
      <c r="CE31" s="2052"/>
      <c r="CF31" s="2052"/>
      <c r="CG31" s="2052"/>
      <c r="CH31" s="2052"/>
      <c r="CI31" s="2052"/>
      <c r="CJ31" s="2052"/>
      <c r="CK31" s="2052"/>
      <c r="CL31" s="2052"/>
      <c r="CM31" s="2052"/>
      <c r="CN31" s="2053"/>
      <c r="CO31" s="2053"/>
      <c r="CP31" s="2053"/>
      <c r="CQ31" s="2053"/>
      <c r="CR31" s="2053"/>
      <c r="CS31" s="2054"/>
      <c r="CT31" s="2054"/>
      <c r="CU31" s="2054"/>
      <c r="CV31" s="2054"/>
      <c r="CW31" s="2054"/>
      <c r="CX31" s="2054"/>
      <c r="CY31" s="2054"/>
      <c r="CZ31" s="2054"/>
      <c r="DA31" s="2054"/>
      <c r="DB31" s="2054"/>
      <c r="DC31" s="2054"/>
      <c r="DD31" s="2054"/>
      <c r="DE31" s="2054"/>
      <c r="DF31" s="2054"/>
      <c r="DG31" s="2055"/>
      <c r="DJ31" s="1121"/>
    </row>
    <row r="32" spans="1:114" ht="60" customHeight="1">
      <c r="A32" s="2059">
        <v>18</v>
      </c>
      <c r="B32" s="2060"/>
      <c r="C32" s="2058"/>
      <c r="D32" s="2058"/>
      <c r="E32" s="2058"/>
      <c r="F32" s="2058"/>
      <c r="G32" s="2058"/>
      <c r="H32" s="2058"/>
      <c r="I32" s="2058"/>
      <c r="J32" s="2054"/>
      <c r="K32" s="2054"/>
      <c r="L32" s="2054"/>
      <c r="M32" s="2054"/>
      <c r="N32" s="2054"/>
      <c r="O32" s="2054"/>
      <c r="P32" s="2054"/>
      <c r="Q32" s="2054"/>
      <c r="R32" s="2058"/>
      <c r="S32" s="2058"/>
      <c r="T32" s="2058"/>
      <c r="U32" s="2058"/>
      <c r="V32" s="2058"/>
      <c r="W32" s="2058"/>
      <c r="X32" s="2058"/>
      <c r="Y32" s="2058"/>
      <c r="Z32" s="2058"/>
      <c r="AA32" s="2058"/>
      <c r="AB32" s="2058"/>
      <c r="AC32" s="2058"/>
      <c r="AD32" s="2058"/>
      <c r="AE32" s="2058"/>
      <c r="AF32" s="2058"/>
      <c r="AG32" s="2054"/>
      <c r="AH32" s="2054"/>
      <c r="AI32" s="2054"/>
      <c r="AJ32" s="2054"/>
      <c r="AK32" s="2054"/>
      <c r="AL32" s="2054"/>
      <c r="AM32" s="2054"/>
      <c r="AN32" s="2054"/>
      <c r="AO32" s="2054"/>
      <c r="AP32" s="2054"/>
      <c r="AQ32" s="2054"/>
      <c r="AR32" s="2054"/>
      <c r="AS32" s="2054"/>
      <c r="AT32" s="2054"/>
      <c r="AU32" s="2054"/>
      <c r="AV32" s="1956"/>
      <c r="AW32" s="1956"/>
      <c r="AX32" s="1956"/>
      <c r="AY32" s="1956"/>
      <c r="AZ32" s="1956"/>
      <c r="BA32" s="1956"/>
      <c r="BB32" s="1956"/>
      <c r="BC32" s="1956"/>
      <c r="BD32" s="1956"/>
      <c r="BE32" s="1956"/>
      <c r="BF32" s="1956"/>
      <c r="BG32" s="1956"/>
      <c r="BH32" s="1956"/>
      <c r="BI32" s="1956"/>
      <c r="BJ32" s="1956"/>
      <c r="BK32" s="1956"/>
      <c r="BL32" s="1956"/>
      <c r="BM32" s="1956"/>
      <c r="BN32" s="2051"/>
      <c r="BO32" s="2051"/>
      <c r="BP32" s="2051"/>
      <c r="BQ32" s="2051"/>
      <c r="BR32" s="2051"/>
      <c r="BS32" s="2051"/>
      <c r="BT32" s="2052"/>
      <c r="BU32" s="2052"/>
      <c r="BV32" s="2052"/>
      <c r="BW32" s="2052"/>
      <c r="BX32" s="2052"/>
      <c r="BY32" s="2052"/>
      <c r="BZ32" s="2052"/>
      <c r="CA32" s="2052"/>
      <c r="CB32" s="2052"/>
      <c r="CC32" s="2052"/>
      <c r="CD32" s="2052"/>
      <c r="CE32" s="2052"/>
      <c r="CF32" s="2052"/>
      <c r="CG32" s="2052"/>
      <c r="CH32" s="2052"/>
      <c r="CI32" s="2052"/>
      <c r="CJ32" s="2052"/>
      <c r="CK32" s="2052"/>
      <c r="CL32" s="2052"/>
      <c r="CM32" s="2052"/>
      <c r="CN32" s="2053"/>
      <c r="CO32" s="2053"/>
      <c r="CP32" s="2053"/>
      <c r="CQ32" s="2053"/>
      <c r="CR32" s="2053"/>
      <c r="CS32" s="2054"/>
      <c r="CT32" s="2054"/>
      <c r="CU32" s="2054"/>
      <c r="CV32" s="2054"/>
      <c r="CW32" s="2054"/>
      <c r="CX32" s="2054"/>
      <c r="CY32" s="2054"/>
      <c r="CZ32" s="2054"/>
      <c r="DA32" s="2054"/>
      <c r="DB32" s="2054"/>
      <c r="DC32" s="2054"/>
      <c r="DD32" s="2054"/>
      <c r="DE32" s="2054"/>
      <c r="DF32" s="2054"/>
      <c r="DG32" s="2055"/>
      <c r="DJ32" s="1121"/>
    </row>
    <row r="33" spans="1:114" ht="60" customHeight="1">
      <c r="A33" s="2059">
        <v>19</v>
      </c>
      <c r="B33" s="2060"/>
      <c r="C33" s="2058"/>
      <c r="D33" s="2058"/>
      <c r="E33" s="2058"/>
      <c r="F33" s="2058"/>
      <c r="G33" s="2058"/>
      <c r="H33" s="2058"/>
      <c r="I33" s="2058"/>
      <c r="J33" s="2054"/>
      <c r="K33" s="2054"/>
      <c r="L33" s="2054"/>
      <c r="M33" s="2054"/>
      <c r="N33" s="2054"/>
      <c r="O33" s="2054"/>
      <c r="P33" s="2054"/>
      <c r="Q33" s="2054"/>
      <c r="R33" s="2058"/>
      <c r="S33" s="2058"/>
      <c r="T33" s="2058"/>
      <c r="U33" s="2058"/>
      <c r="V33" s="2058"/>
      <c r="W33" s="2058"/>
      <c r="X33" s="2058"/>
      <c r="Y33" s="2058"/>
      <c r="Z33" s="2058"/>
      <c r="AA33" s="2058"/>
      <c r="AB33" s="2058"/>
      <c r="AC33" s="2058"/>
      <c r="AD33" s="2058"/>
      <c r="AE33" s="2058"/>
      <c r="AF33" s="2058"/>
      <c r="AG33" s="2054"/>
      <c r="AH33" s="2054"/>
      <c r="AI33" s="2054"/>
      <c r="AJ33" s="2054"/>
      <c r="AK33" s="2054"/>
      <c r="AL33" s="2054"/>
      <c r="AM33" s="2054"/>
      <c r="AN33" s="2054"/>
      <c r="AO33" s="2054"/>
      <c r="AP33" s="2054"/>
      <c r="AQ33" s="2054"/>
      <c r="AR33" s="2054"/>
      <c r="AS33" s="2054"/>
      <c r="AT33" s="2054"/>
      <c r="AU33" s="2054"/>
      <c r="AV33" s="1956"/>
      <c r="AW33" s="1956"/>
      <c r="AX33" s="1956"/>
      <c r="AY33" s="1956"/>
      <c r="AZ33" s="1956"/>
      <c r="BA33" s="1956"/>
      <c r="BB33" s="1956"/>
      <c r="BC33" s="1956"/>
      <c r="BD33" s="1956"/>
      <c r="BE33" s="1956"/>
      <c r="BF33" s="1956"/>
      <c r="BG33" s="1956"/>
      <c r="BH33" s="1956"/>
      <c r="BI33" s="1956"/>
      <c r="BJ33" s="1956"/>
      <c r="BK33" s="1956"/>
      <c r="BL33" s="1956"/>
      <c r="BM33" s="1956"/>
      <c r="BN33" s="2051"/>
      <c r="BO33" s="2051"/>
      <c r="BP33" s="2051"/>
      <c r="BQ33" s="2051"/>
      <c r="BR33" s="2051"/>
      <c r="BS33" s="2051"/>
      <c r="BT33" s="2052"/>
      <c r="BU33" s="2052"/>
      <c r="BV33" s="2052"/>
      <c r="BW33" s="2052"/>
      <c r="BX33" s="2052"/>
      <c r="BY33" s="2052"/>
      <c r="BZ33" s="2052"/>
      <c r="CA33" s="2052"/>
      <c r="CB33" s="2052"/>
      <c r="CC33" s="2052"/>
      <c r="CD33" s="2052"/>
      <c r="CE33" s="2052"/>
      <c r="CF33" s="2052"/>
      <c r="CG33" s="2052"/>
      <c r="CH33" s="2052"/>
      <c r="CI33" s="2052"/>
      <c r="CJ33" s="2052"/>
      <c r="CK33" s="2052"/>
      <c r="CL33" s="2052"/>
      <c r="CM33" s="2052"/>
      <c r="CN33" s="2053"/>
      <c r="CO33" s="2053"/>
      <c r="CP33" s="2053"/>
      <c r="CQ33" s="2053"/>
      <c r="CR33" s="2053"/>
      <c r="CS33" s="2054"/>
      <c r="CT33" s="2054"/>
      <c r="CU33" s="2054"/>
      <c r="CV33" s="2054"/>
      <c r="CW33" s="2054"/>
      <c r="CX33" s="2054"/>
      <c r="CY33" s="2054"/>
      <c r="CZ33" s="2054"/>
      <c r="DA33" s="2054"/>
      <c r="DB33" s="2054"/>
      <c r="DC33" s="2054"/>
      <c r="DD33" s="2054"/>
      <c r="DE33" s="2054"/>
      <c r="DF33" s="2054"/>
      <c r="DG33" s="2055"/>
      <c r="DJ33" s="1121"/>
    </row>
    <row r="34" spans="1:114" ht="60" customHeight="1">
      <c r="A34" s="2059">
        <v>20</v>
      </c>
      <c r="B34" s="2060"/>
      <c r="C34" s="2058"/>
      <c r="D34" s="2058"/>
      <c r="E34" s="2058"/>
      <c r="F34" s="2058"/>
      <c r="G34" s="2058"/>
      <c r="H34" s="2058"/>
      <c r="I34" s="2058"/>
      <c r="J34" s="2054"/>
      <c r="K34" s="2054"/>
      <c r="L34" s="2054"/>
      <c r="M34" s="2054"/>
      <c r="N34" s="2054"/>
      <c r="O34" s="2054"/>
      <c r="P34" s="2054"/>
      <c r="Q34" s="2054"/>
      <c r="R34" s="2058"/>
      <c r="S34" s="2058"/>
      <c r="T34" s="2058"/>
      <c r="U34" s="2058"/>
      <c r="V34" s="2058"/>
      <c r="W34" s="2058"/>
      <c r="X34" s="2058"/>
      <c r="Y34" s="2058"/>
      <c r="Z34" s="2058"/>
      <c r="AA34" s="2058"/>
      <c r="AB34" s="2058"/>
      <c r="AC34" s="2058"/>
      <c r="AD34" s="2058"/>
      <c r="AE34" s="2058"/>
      <c r="AF34" s="2058"/>
      <c r="AG34" s="2054"/>
      <c r="AH34" s="2054"/>
      <c r="AI34" s="2054"/>
      <c r="AJ34" s="2054"/>
      <c r="AK34" s="2054"/>
      <c r="AL34" s="2054"/>
      <c r="AM34" s="2054"/>
      <c r="AN34" s="2054"/>
      <c r="AO34" s="2054"/>
      <c r="AP34" s="2054"/>
      <c r="AQ34" s="2054"/>
      <c r="AR34" s="2054"/>
      <c r="AS34" s="2054"/>
      <c r="AT34" s="2054"/>
      <c r="AU34" s="2054"/>
      <c r="AV34" s="1956"/>
      <c r="AW34" s="1956"/>
      <c r="AX34" s="1956"/>
      <c r="AY34" s="1956"/>
      <c r="AZ34" s="1956"/>
      <c r="BA34" s="1956"/>
      <c r="BB34" s="1956"/>
      <c r="BC34" s="1956"/>
      <c r="BD34" s="1956"/>
      <c r="BE34" s="1956"/>
      <c r="BF34" s="1956"/>
      <c r="BG34" s="1956"/>
      <c r="BH34" s="1956"/>
      <c r="BI34" s="1956"/>
      <c r="BJ34" s="1956"/>
      <c r="BK34" s="1956"/>
      <c r="BL34" s="1956"/>
      <c r="BM34" s="1956"/>
      <c r="BN34" s="2051"/>
      <c r="BO34" s="2051"/>
      <c r="BP34" s="2051"/>
      <c r="BQ34" s="2051"/>
      <c r="BR34" s="2051"/>
      <c r="BS34" s="2051"/>
      <c r="BT34" s="2052"/>
      <c r="BU34" s="2052"/>
      <c r="BV34" s="2052"/>
      <c r="BW34" s="2052"/>
      <c r="BX34" s="2052"/>
      <c r="BY34" s="2052"/>
      <c r="BZ34" s="2052"/>
      <c r="CA34" s="2052"/>
      <c r="CB34" s="2052"/>
      <c r="CC34" s="2052"/>
      <c r="CD34" s="2052"/>
      <c r="CE34" s="2052"/>
      <c r="CF34" s="2052"/>
      <c r="CG34" s="2052"/>
      <c r="CH34" s="2052"/>
      <c r="CI34" s="2052"/>
      <c r="CJ34" s="2052"/>
      <c r="CK34" s="2052"/>
      <c r="CL34" s="2052"/>
      <c r="CM34" s="2052"/>
      <c r="CN34" s="2053"/>
      <c r="CO34" s="2053"/>
      <c r="CP34" s="2053"/>
      <c r="CQ34" s="2053"/>
      <c r="CR34" s="2053"/>
      <c r="CS34" s="2054"/>
      <c r="CT34" s="2054"/>
      <c r="CU34" s="2054"/>
      <c r="CV34" s="2054"/>
      <c r="CW34" s="2054"/>
      <c r="CX34" s="2054"/>
      <c r="CY34" s="2054"/>
      <c r="CZ34" s="2054"/>
      <c r="DA34" s="2054"/>
      <c r="DB34" s="2054"/>
      <c r="DC34" s="2054"/>
      <c r="DD34" s="2054"/>
      <c r="DE34" s="2054"/>
      <c r="DF34" s="2054"/>
      <c r="DG34" s="2055"/>
      <c r="DJ34" s="1121"/>
    </row>
    <row r="35" spans="1:114" ht="60" customHeight="1">
      <c r="A35" s="2059">
        <v>21</v>
      </c>
      <c r="B35" s="2060"/>
      <c r="C35" s="2058"/>
      <c r="D35" s="2058"/>
      <c r="E35" s="2058"/>
      <c r="F35" s="2058"/>
      <c r="G35" s="2058"/>
      <c r="H35" s="2058"/>
      <c r="I35" s="2058"/>
      <c r="J35" s="2054"/>
      <c r="K35" s="2054"/>
      <c r="L35" s="2054"/>
      <c r="M35" s="2054"/>
      <c r="N35" s="2054"/>
      <c r="O35" s="2054"/>
      <c r="P35" s="2054"/>
      <c r="Q35" s="2054"/>
      <c r="R35" s="2058"/>
      <c r="S35" s="2058"/>
      <c r="T35" s="2058"/>
      <c r="U35" s="2058"/>
      <c r="V35" s="2058"/>
      <c r="W35" s="2058"/>
      <c r="X35" s="2058"/>
      <c r="Y35" s="2058"/>
      <c r="Z35" s="2058"/>
      <c r="AA35" s="2058"/>
      <c r="AB35" s="2058"/>
      <c r="AC35" s="2058"/>
      <c r="AD35" s="2058"/>
      <c r="AE35" s="2058"/>
      <c r="AF35" s="2058"/>
      <c r="AG35" s="2054"/>
      <c r="AH35" s="2054"/>
      <c r="AI35" s="2054"/>
      <c r="AJ35" s="2054"/>
      <c r="AK35" s="2054"/>
      <c r="AL35" s="2054"/>
      <c r="AM35" s="2054"/>
      <c r="AN35" s="2054"/>
      <c r="AO35" s="2054"/>
      <c r="AP35" s="2054"/>
      <c r="AQ35" s="2054"/>
      <c r="AR35" s="2054"/>
      <c r="AS35" s="2054"/>
      <c r="AT35" s="2054"/>
      <c r="AU35" s="2054"/>
      <c r="AV35" s="1956"/>
      <c r="AW35" s="1956"/>
      <c r="AX35" s="1956"/>
      <c r="AY35" s="1956"/>
      <c r="AZ35" s="1956"/>
      <c r="BA35" s="1956"/>
      <c r="BB35" s="1956"/>
      <c r="BC35" s="1956"/>
      <c r="BD35" s="1956"/>
      <c r="BE35" s="1956"/>
      <c r="BF35" s="1956"/>
      <c r="BG35" s="1956"/>
      <c r="BH35" s="1956"/>
      <c r="BI35" s="1956"/>
      <c r="BJ35" s="1956"/>
      <c r="BK35" s="1956"/>
      <c r="BL35" s="1956"/>
      <c r="BM35" s="1956"/>
      <c r="BN35" s="2051"/>
      <c r="BO35" s="2051"/>
      <c r="BP35" s="2051"/>
      <c r="BQ35" s="2051"/>
      <c r="BR35" s="2051"/>
      <c r="BS35" s="2051"/>
      <c r="BT35" s="2052"/>
      <c r="BU35" s="2052"/>
      <c r="BV35" s="2052"/>
      <c r="BW35" s="2052"/>
      <c r="BX35" s="2052"/>
      <c r="BY35" s="2052"/>
      <c r="BZ35" s="2052"/>
      <c r="CA35" s="2052"/>
      <c r="CB35" s="2052"/>
      <c r="CC35" s="2052"/>
      <c r="CD35" s="2052"/>
      <c r="CE35" s="2052"/>
      <c r="CF35" s="2052"/>
      <c r="CG35" s="2052"/>
      <c r="CH35" s="2052"/>
      <c r="CI35" s="2052"/>
      <c r="CJ35" s="2052"/>
      <c r="CK35" s="2052"/>
      <c r="CL35" s="2052"/>
      <c r="CM35" s="2052"/>
      <c r="CN35" s="2053"/>
      <c r="CO35" s="2053"/>
      <c r="CP35" s="2053"/>
      <c r="CQ35" s="2053"/>
      <c r="CR35" s="2053"/>
      <c r="CS35" s="2054"/>
      <c r="CT35" s="2054"/>
      <c r="CU35" s="2054"/>
      <c r="CV35" s="2054"/>
      <c r="CW35" s="2054"/>
      <c r="CX35" s="2054"/>
      <c r="CY35" s="2054"/>
      <c r="CZ35" s="2054"/>
      <c r="DA35" s="2054"/>
      <c r="DB35" s="2054"/>
      <c r="DC35" s="2054"/>
      <c r="DD35" s="2054"/>
      <c r="DE35" s="2054"/>
      <c r="DF35" s="2054"/>
      <c r="DG35" s="2055"/>
      <c r="DJ35" s="1121"/>
    </row>
    <row r="36" spans="1:114" ht="60" customHeight="1">
      <c r="A36" s="2059">
        <v>22</v>
      </c>
      <c r="B36" s="2060"/>
      <c r="C36" s="2058"/>
      <c r="D36" s="2058"/>
      <c r="E36" s="2058"/>
      <c r="F36" s="2058"/>
      <c r="G36" s="2058"/>
      <c r="H36" s="2058"/>
      <c r="I36" s="2058"/>
      <c r="J36" s="2054"/>
      <c r="K36" s="2054"/>
      <c r="L36" s="2054"/>
      <c r="M36" s="2054"/>
      <c r="N36" s="2054"/>
      <c r="O36" s="2054"/>
      <c r="P36" s="2054"/>
      <c r="Q36" s="2054"/>
      <c r="R36" s="2058"/>
      <c r="S36" s="2058"/>
      <c r="T36" s="2058"/>
      <c r="U36" s="2058"/>
      <c r="V36" s="2058"/>
      <c r="W36" s="2058"/>
      <c r="X36" s="2058"/>
      <c r="Y36" s="2058"/>
      <c r="Z36" s="2058"/>
      <c r="AA36" s="2058"/>
      <c r="AB36" s="2058"/>
      <c r="AC36" s="2058"/>
      <c r="AD36" s="2058"/>
      <c r="AE36" s="2058"/>
      <c r="AF36" s="2058"/>
      <c r="AG36" s="2054"/>
      <c r="AH36" s="2054"/>
      <c r="AI36" s="2054"/>
      <c r="AJ36" s="2054"/>
      <c r="AK36" s="2054"/>
      <c r="AL36" s="2054"/>
      <c r="AM36" s="2054"/>
      <c r="AN36" s="2054"/>
      <c r="AO36" s="2054"/>
      <c r="AP36" s="2054"/>
      <c r="AQ36" s="2054"/>
      <c r="AR36" s="2054"/>
      <c r="AS36" s="2054"/>
      <c r="AT36" s="2054"/>
      <c r="AU36" s="2054"/>
      <c r="AV36" s="1956"/>
      <c r="AW36" s="1956"/>
      <c r="AX36" s="1956"/>
      <c r="AY36" s="1956"/>
      <c r="AZ36" s="1956"/>
      <c r="BA36" s="1956"/>
      <c r="BB36" s="1956"/>
      <c r="BC36" s="1956"/>
      <c r="BD36" s="1956"/>
      <c r="BE36" s="1956"/>
      <c r="BF36" s="1956"/>
      <c r="BG36" s="1956"/>
      <c r="BH36" s="1956"/>
      <c r="BI36" s="1956"/>
      <c r="BJ36" s="1956"/>
      <c r="BK36" s="1956"/>
      <c r="BL36" s="1956"/>
      <c r="BM36" s="1956"/>
      <c r="BN36" s="2051"/>
      <c r="BO36" s="2051"/>
      <c r="BP36" s="2051"/>
      <c r="BQ36" s="2051"/>
      <c r="BR36" s="2051"/>
      <c r="BS36" s="2051"/>
      <c r="BT36" s="2052"/>
      <c r="BU36" s="2052"/>
      <c r="BV36" s="2052"/>
      <c r="BW36" s="2052"/>
      <c r="BX36" s="2052"/>
      <c r="BY36" s="2052"/>
      <c r="BZ36" s="2052"/>
      <c r="CA36" s="2052"/>
      <c r="CB36" s="2052"/>
      <c r="CC36" s="2052"/>
      <c r="CD36" s="2052"/>
      <c r="CE36" s="2052"/>
      <c r="CF36" s="2052"/>
      <c r="CG36" s="2052"/>
      <c r="CH36" s="2052"/>
      <c r="CI36" s="2052"/>
      <c r="CJ36" s="2052"/>
      <c r="CK36" s="2052"/>
      <c r="CL36" s="2052"/>
      <c r="CM36" s="2052"/>
      <c r="CN36" s="2053"/>
      <c r="CO36" s="2053"/>
      <c r="CP36" s="2053"/>
      <c r="CQ36" s="2053"/>
      <c r="CR36" s="2053"/>
      <c r="CS36" s="2054"/>
      <c r="CT36" s="2054"/>
      <c r="CU36" s="2054"/>
      <c r="CV36" s="2054"/>
      <c r="CW36" s="2054"/>
      <c r="CX36" s="2054"/>
      <c r="CY36" s="2054"/>
      <c r="CZ36" s="2054"/>
      <c r="DA36" s="2054"/>
      <c r="DB36" s="2054"/>
      <c r="DC36" s="2054"/>
      <c r="DD36" s="2054"/>
      <c r="DE36" s="2054"/>
      <c r="DF36" s="2054"/>
      <c r="DG36" s="2055"/>
      <c r="DJ36" s="1121"/>
    </row>
    <row r="37" spans="1:114" ht="60" customHeight="1">
      <c r="A37" s="2059">
        <v>23</v>
      </c>
      <c r="B37" s="2060"/>
      <c r="C37" s="2058"/>
      <c r="D37" s="2058"/>
      <c r="E37" s="2058"/>
      <c r="F37" s="2058"/>
      <c r="G37" s="2058"/>
      <c r="H37" s="2058"/>
      <c r="I37" s="2058"/>
      <c r="J37" s="2054"/>
      <c r="K37" s="2054"/>
      <c r="L37" s="2054"/>
      <c r="M37" s="2054"/>
      <c r="N37" s="2054"/>
      <c r="O37" s="2054"/>
      <c r="P37" s="2054"/>
      <c r="Q37" s="2054"/>
      <c r="R37" s="2058"/>
      <c r="S37" s="2058"/>
      <c r="T37" s="2058"/>
      <c r="U37" s="2058"/>
      <c r="V37" s="2058"/>
      <c r="W37" s="2058"/>
      <c r="X37" s="2058"/>
      <c r="Y37" s="2058"/>
      <c r="Z37" s="2058"/>
      <c r="AA37" s="2058"/>
      <c r="AB37" s="2058"/>
      <c r="AC37" s="2058"/>
      <c r="AD37" s="2058"/>
      <c r="AE37" s="2058"/>
      <c r="AF37" s="2058"/>
      <c r="AG37" s="2054"/>
      <c r="AH37" s="2054"/>
      <c r="AI37" s="2054"/>
      <c r="AJ37" s="2054"/>
      <c r="AK37" s="2054"/>
      <c r="AL37" s="2054"/>
      <c r="AM37" s="2054"/>
      <c r="AN37" s="2054"/>
      <c r="AO37" s="2054"/>
      <c r="AP37" s="2054"/>
      <c r="AQ37" s="2054"/>
      <c r="AR37" s="2054"/>
      <c r="AS37" s="2054"/>
      <c r="AT37" s="2054"/>
      <c r="AU37" s="2054"/>
      <c r="AV37" s="1956"/>
      <c r="AW37" s="1956"/>
      <c r="AX37" s="1956"/>
      <c r="AY37" s="1956"/>
      <c r="AZ37" s="1956"/>
      <c r="BA37" s="1956"/>
      <c r="BB37" s="1956"/>
      <c r="BC37" s="1956"/>
      <c r="BD37" s="1956"/>
      <c r="BE37" s="1956"/>
      <c r="BF37" s="1956"/>
      <c r="BG37" s="1956"/>
      <c r="BH37" s="1956"/>
      <c r="BI37" s="1956"/>
      <c r="BJ37" s="1956"/>
      <c r="BK37" s="1956"/>
      <c r="BL37" s="1956"/>
      <c r="BM37" s="1956"/>
      <c r="BN37" s="2051"/>
      <c r="BO37" s="2051"/>
      <c r="BP37" s="2051"/>
      <c r="BQ37" s="2051"/>
      <c r="BR37" s="2051"/>
      <c r="BS37" s="2051"/>
      <c r="BT37" s="2052"/>
      <c r="BU37" s="2052"/>
      <c r="BV37" s="2052"/>
      <c r="BW37" s="2052"/>
      <c r="BX37" s="2052"/>
      <c r="BY37" s="2052"/>
      <c r="BZ37" s="2052"/>
      <c r="CA37" s="2052"/>
      <c r="CB37" s="2052"/>
      <c r="CC37" s="2052"/>
      <c r="CD37" s="2052"/>
      <c r="CE37" s="2052"/>
      <c r="CF37" s="2052"/>
      <c r="CG37" s="2052"/>
      <c r="CH37" s="2052"/>
      <c r="CI37" s="2052"/>
      <c r="CJ37" s="2052"/>
      <c r="CK37" s="2052"/>
      <c r="CL37" s="2052"/>
      <c r="CM37" s="2052"/>
      <c r="CN37" s="2053"/>
      <c r="CO37" s="2053"/>
      <c r="CP37" s="2053"/>
      <c r="CQ37" s="2053"/>
      <c r="CR37" s="2053"/>
      <c r="CS37" s="2054"/>
      <c r="CT37" s="2054"/>
      <c r="CU37" s="2054"/>
      <c r="CV37" s="2054"/>
      <c r="CW37" s="2054"/>
      <c r="CX37" s="2054"/>
      <c r="CY37" s="2054"/>
      <c r="CZ37" s="2054"/>
      <c r="DA37" s="2054"/>
      <c r="DB37" s="2054"/>
      <c r="DC37" s="2054"/>
      <c r="DD37" s="2054"/>
      <c r="DE37" s="2054"/>
      <c r="DF37" s="2054"/>
      <c r="DG37" s="2055"/>
      <c r="DJ37" s="1121"/>
    </row>
    <row r="38" spans="1:114" ht="60" customHeight="1">
      <c r="A38" s="2059">
        <v>24</v>
      </c>
      <c r="B38" s="2060"/>
      <c r="C38" s="2058"/>
      <c r="D38" s="2058"/>
      <c r="E38" s="2058"/>
      <c r="F38" s="2058"/>
      <c r="G38" s="2058"/>
      <c r="H38" s="2058"/>
      <c r="I38" s="2058"/>
      <c r="J38" s="2054"/>
      <c r="K38" s="2054"/>
      <c r="L38" s="2054"/>
      <c r="M38" s="2054"/>
      <c r="N38" s="2054"/>
      <c r="O38" s="2054"/>
      <c r="P38" s="2054"/>
      <c r="Q38" s="2054"/>
      <c r="R38" s="2058"/>
      <c r="S38" s="2058"/>
      <c r="T38" s="2058"/>
      <c r="U38" s="2058"/>
      <c r="V38" s="2058"/>
      <c r="W38" s="2058"/>
      <c r="X38" s="2058"/>
      <c r="Y38" s="2058"/>
      <c r="Z38" s="2058"/>
      <c r="AA38" s="2058"/>
      <c r="AB38" s="2058"/>
      <c r="AC38" s="2058"/>
      <c r="AD38" s="2058"/>
      <c r="AE38" s="2058"/>
      <c r="AF38" s="2058"/>
      <c r="AG38" s="2054"/>
      <c r="AH38" s="2054"/>
      <c r="AI38" s="2054"/>
      <c r="AJ38" s="2054"/>
      <c r="AK38" s="2054"/>
      <c r="AL38" s="2054"/>
      <c r="AM38" s="2054"/>
      <c r="AN38" s="2054"/>
      <c r="AO38" s="2054"/>
      <c r="AP38" s="2054"/>
      <c r="AQ38" s="2054"/>
      <c r="AR38" s="2054"/>
      <c r="AS38" s="2054"/>
      <c r="AT38" s="2054"/>
      <c r="AU38" s="2054"/>
      <c r="AV38" s="1956"/>
      <c r="AW38" s="1956"/>
      <c r="AX38" s="1956"/>
      <c r="AY38" s="1956"/>
      <c r="AZ38" s="1956"/>
      <c r="BA38" s="1956"/>
      <c r="BB38" s="1956"/>
      <c r="BC38" s="1956"/>
      <c r="BD38" s="1956"/>
      <c r="BE38" s="1956"/>
      <c r="BF38" s="1956"/>
      <c r="BG38" s="1956"/>
      <c r="BH38" s="1956"/>
      <c r="BI38" s="1956"/>
      <c r="BJ38" s="1956"/>
      <c r="BK38" s="1956"/>
      <c r="BL38" s="1956"/>
      <c r="BM38" s="1956"/>
      <c r="BN38" s="2061"/>
      <c r="BO38" s="2062"/>
      <c r="BP38" s="2063"/>
      <c r="BQ38" s="2061"/>
      <c r="BR38" s="2062"/>
      <c r="BS38" s="2063"/>
      <c r="BT38" s="2064"/>
      <c r="BU38" s="2065"/>
      <c r="BV38" s="2065"/>
      <c r="BW38" s="2065"/>
      <c r="BX38" s="2065"/>
      <c r="BY38" s="2065"/>
      <c r="BZ38" s="2065"/>
      <c r="CA38" s="2065"/>
      <c r="CB38" s="2065"/>
      <c r="CC38" s="2065"/>
      <c r="CD38" s="2066"/>
      <c r="CE38" s="2064"/>
      <c r="CF38" s="2065"/>
      <c r="CG38" s="2065"/>
      <c r="CH38" s="2065"/>
      <c r="CI38" s="2065"/>
      <c r="CJ38" s="2065"/>
      <c r="CK38" s="2065"/>
      <c r="CL38" s="2065"/>
      <c r="CM38" s="2066"/>
      <c r="CN38" s="2067"/>
      <c r="CO38" s="2068"/>
      <c r="CP38" s="2068"/>
      <c r="CQ38" s="2068"/>
      <c r="CR38" s="2069"/>
      <c r="CS38" s="2070"/>
      <c r="CT38" s="2071"/>
      <c r="CU38" s="2071"/>
      <c r="CV38" s="2071"/>
      <c r="CW38" s="2071"/>
      <c r="CX38" s="2071"/>
      <c r="CY38" s="2071"/>
      <c r="CZ38" s="2071"/>
      <c r="DA38" s="2071"/>
      <c r="DB38" s="2071"/>
      <c r="DC38" s="2071"/>
      <c r="DD38" s="2071"/>
      <c r="DE38" s="2071"/>
      <c r="DF38" s="2071"/>
      <c r="DG38" s="2072"/>
      <c r="DJ38" s="1121"/>
    </row>
    <row r="39" spans="1:114" ht="60" customHeight="1">
      <c r="A39" s="2059">
        <v>25</v>
      </c>
      <c r="B39" s="2060"/>
      <c r="C39" s="2058"/>
      <c r="D39" s="2058"/>
      <c r="E39" s="2058"/>
      <c r="F39" s="2058"/>
      <c r="G39" s="2058"/>
      <c r="H39" s="2058"/>
      <c r="I39" s="2058"/>
      <c r="J39" s="2054"/>
      <c r="K39" s="2054"/>
      <c r="L39" s="2054"/>
      <c r="M39" s="2054"/>
      <c r="N39" s="2054"/>
      <c r="O39" s="2054"/>
      <c r="P39" s="2054"/>
      <c r="Q39" s="2054"/>
      <c r="R39" s="2058"/>
      <c r="S39" s="2058"/>
      <c r="T39" s="2058"/>
      <c r="U39" s="2058"/>
      <c r="V39" s="2058"/>
      <c r="W39" s="2058"/>
      <c r="X39" s="2058"/>
      <c r="Y39" s="2058"/>
      <c r="Z39" s="2058"/>
      <c r="AA39" s="2058"/>
      <c r="AB39" s="2058"/>
      <c r="AC39" s="2058"/>
      <c r="AD39" s="2058"/>
      <c r="AE39" s="2058"/>
      <c r="AF39" s="2058"/>
      <c r="AG39" s="2054"/>
      <c r="AH39" s="2054"/>
      <c r="AI39" s="2054"/>
      <c r="AJ39" s="2054"/>
      <c r="AK39" s="2054"/>
      <c r="AL39" s="2054"/>
      <c r="AM39" s="2054"/>
      <c r="AN39" s="2054"/>
      <c r="AO39" s="2054"/>
      <c r="AP39" s="2054"/>
      <c r="AQ39" s="2054"/>
      <c r="AR39" s="2054"/>
      <c r="AS39" s="2054"/>
      <c r="AT39" s="2054"/>
      <c r="AU39" s="2054"/>
      <c r="AV39" s="1956"/>
      <c r="AW39" s="1956"/>
      <c r="AX39" s="1956"/>
      <c r="AY39" s="1956"/>
      <c r="AZ39" s="1956"/>
      <c r="BA39" s="1956"/>
      <c r="BB39" s="1956"/>
      <c r="BC39" s="1956"/>
      <c r="BD39" s="1956"/>
      <c r="BE39" s="1956"/>
      <c r="BF39" s="1956"/>
      <c r="BG39" s="1956"/>
      <c r="BH39" s="1956"/>
      <c r="BI39" s="1956"/>
      <c r="BJ39" s="1956"/>
      <c r="BK39" s="1956"/>
      <c r="BL39" s="1956"/>
      <c r="BM39" s="1956"/>
      <c r="BN39" s="2051"/>
      <c r="BO39" s="2051"/>
      <c r="BP39" s="2051"/>
      <c r="BQ39" s="2051"/>
      <c r="BR39" s="2051"/>
      <c r="BS39" s="2051"/>
      <c r="BT39" s="2052"/>
      <c r="BU39" s="2052"/>
      <c r="BV39" s="2052"/>
      <c r="BW39" s="2052"/>
      <c r="BX39" s="2052"/>
      <c r="BY39" s="2052"/>
      <c r="BZ39" s="2052"/>
      <c r="CA39" s="2052"/>
      <c r="CB39" s="2052"/>
      <c r="CC39" s="2052"/>
      <c r="CD39" s="2052"/>
      <c r="CE39" s="2052"/>
      <c r="CF39" s="2052"/>
      <c r="CG39" s="2052"/>
      <c r="CH39" s="2052"/>
      <c r="CI39" s="2052"/>
      <c r="CJ39" s="2052"/>
      <c r="CK39" s="2052"/>
      <c r="CL39" s="2052"/>
      <c r="CM39" s="2052"/>
      <c r="CN39" s="2053"/>
      <c r="CO39" s="2053"/>
      <c r="CP39" s="2053"/>
      <c r="CQ39" s="2053"/>
      <c r="CR39" s="2053"/>
      <c r="CS39" s="2054"/>
      <c r="CT39" s="2054"/>
      <c r="CU39" s="2054"/>
      <c r="CV39" s="2054"/>
      <c r="CW39" s="2054"/>
      <c r="CX39" s="2054"/>
      <c r="CY39" s="2054"/>
      <c r="CZ39" s="2054"/>
      <c r="DA39" s="2054"/>
      <c r="DB39" s="2054"/>
      <c r="DC39" s="2054"/>
      <c r="DD39" s="2054"/>
      <c r="DE39" s="2054"/>
      <c r="DF39" s="2054"/>
      <c r="DG39" s="2055"/>
      <c r="DJ39" s="1121"/>
    </row>
    <row r="40" spans="1:114" ht="60" customHeight="1">
      <c r="A40" s="2059">
        <v>26</v>
      </c>
      <c r="B40" s="2060"/>
      <c r="C40" s="2058"/>
      <c r="D40" s="2058"/>
      <c r="E40" s="2058"/>
      <c r="F40" s="2058"/>
      <c r="G40" s="2058"/>
      <c r="H40" s="2058"/>
      <c r="I40" s="2058"/>
      <c r="J40" s="2054"/>
      <c r="K40" s="2054"/>
      <c r="L40" s="2054"/>
      <c r="M40" s="2054"/>
      <c r="N40" s="2054"/>
      <c r="O40" s="2054"/>
      <c r="P40" s="2054"/>
      <c r="Q40" s="2054"/>
      <c r="R40" s="2058"/>
      <c r="S40" s="2058"/>
      <c r="T40" s="2058"/>
      <c r="U40" s="2058"/>
      <c r="V40" s="2058"/>
      <c r="W40" s="2058"/>
      <c r="X40" s="2058"/>
      <c r="Y40" s="2058"/>
      <c r="Z40" s="2058"/>
      <c r="AA40" s="2058"/>
      <c r="AB40" s="2058"/>
      <c r="AC40" s="2058"/>
      <c r="AD40" s="2058"/>
      <c r="AE40" s="2058"/>
      <c r="AF40" s="2058"/>
      <c r="AG40" s="2054"/>
      <c r="AH40" s="2054"/>
      <c r="AI40" s="2054"/>
      <c r="AJ40" s="2054"/>
      <c r="AK40" s="2054"/>
      <c r="AL40" s="2054"/>
      <c r="AM40" s="2054"/>
      <c r="AN40" s="2054"/>
      <c r="AO40" s="2054"/>
      <c r="AP40" s="2054"/>
      <c r="AQ40" s="2054"/>
      <c r="AR40" s="2054"/>
      <c r="AS40" s="2054"/>
      <c r="AT40" s="2054"/>
      <c r="AU40" s="2054"/>
      <c r="AV40" s="1956"/>
      <c r="AW40" s="1956"/>
      <c r="AX40" s="1956"/>
      <c r="AY40" s="1956"/>
      <c r="AZ40" s="1956"/>
      <c r="BA40" s="1956"/>
      <c r="BB40" s="1956"/>
      <c r="BC40" s="1956"/>
      <c r="BD40" s="1956"/>
      <c r="BE40" s="1956"/>
      <c r="BF40" s="1956"/>
      <c r="BG40" s="1956"/>
      <c r="BH40" s="1956"/>
      <c r="BI40" s="1956"/>
      <c r="BJ40" s="1956"/>
      <c r="BK40" s="1956"/>
      <c r="BL40" s="1956"/>
      <c r="BM40" s="1956"/>
      <c r="BN40" s="2051"/>
      <c r="BO40" s="2051"/>
      <c r="BP40" s="2051"/>
      <c r="BQ40" s="2051"/>
      <c r="BR40" s="2051"/>
      <c r="BS40" s="2051"/>
      <c r="BT40" s="2052"/>
      <c r="BU40" s="2052"/>
      <c r="BV40" s="2052"/>
      <c r="BW40" s="2052"/>
      <c r="BX40" s="2052"/>
      <c r="BY40" s="2052"/>
      <c r="BZ40" s="2052"/>
      <c r="CA40" s="2052"/>
      <c r="CB40" s="2052"/>
      <c r="CC40" s="2052"/>
      <c r="CD40" s="2052"/>
      <c r="CE40" s="2052"/>
      <c r="CF40" s="2052"/>
      <c r="CG40" s="2052"/>
      <c r="CH40" s="2052"/>
      <c r="CI40" s="2052"/>
      <c r="CJ40" s="2052"/>
      <c r="CK40" s="2052"/>
      <c r="CL40" s="2052"/>
      <c r="CM40" s="2052"/>
      <c r="CN40" s="2053"/>
      <c r="CO40" s="2053"/>
      <c r="CP40" s="2053"/>
      <c r="CQ40" s="2053"/>
      <c r="CR40" s="2053"/>
      <c r="CS40" s="2054"/>
      <c r="CT40" s="2054"/>
      <c r="CU40" s="2054"/>
      <c r="CV40" s="2054"/>
      <c r="CW40" s="2054"/>
      <c r="CX40" s="2054"/>
      <c r="CY40" s="2054"/>
      <c r="CZ40" s="2054"/>
      <c r="DA40" s="2054"/>
      <c r="DB40" s="2054"/>
      <c r="DC40" s="2054"/>
      <c r="DD40" s="2054"/>
      <c r="DE40" s="2054"/>
      <c r="DF40" s="2054"/>
      <c r="DG40" s="2055"/>
      <c r="DJ40" s="1121"/>
    </row>
    <row r="41" spans="1:114" ht="60" customHeight="1">
      <c r="A41" s="2059">
        <v>27</v>
      </c>
      <c r="B41" s="2060"/>
      <c r="C41" s="2058"/>
      <c r="D41" s="2058"/>
      <c r="E41" s="2058"/>
      <c r="F41" s="2058"/>
      <c r="G41" s="2058"/>
      <c r="H41" s="2058"/>
      <c r="I41" s="2058"/>
      <c r="J41" s="2054"/>
      <c r="K41" s="2054"/>
      <c r="L41" s="2054"/>
      <c r="M41" s="2054"/>
      <c r="N41" s="2054"/>
      <c r="O41" s="2054"/>
      <c r="P41" s="2054"/>
      <c r="Q41" s="2054"/>
      <c r="R41" s="2058"/>
      <c r="S41" s="2058"/>
      <c r="T41" s="2058"/>
      <c r="U41" s="2058"/>
      <c r="V41" s="2058"/>
      <c r="W41" s="2058"/>
      <c r="X41" s="2058"/>
      <c r="Y41" s="2058"/>
      <c r="Z41" s="2058"/>
      <c r="AA41" s="2058"/>
      <c r="AB41" s="2058"/>
      <c r="AC41" s="2058"/>
      <c r="AD41" s="2058"/>
      <c r="AE41" s="2058"/>
      <c r="AF41" s="2058"/>
      <c r="AG41" s="2054"/>
      <c r="AH41" s="2054"/>
      <c r="AI41" s="2054"/>
      <c r="AJ41" s="2054"/>
      <c r="AK41" s="2054"/>
      <c r="AL41" s="2054"/>
      <c r="AM41" s="2054"/>
      <c r="AN41" s="2054"/>
      <c r="AO41" s="2054"/>
      <c r="AP41" s="2054"/>
      <c r="AQ41" s="2054"/>
      <c r="AR41" s="2054"/>
      <c r="AS41" s="2054"/>
      <c r="AT41" s="2054"/>
      <c r="AU41" s="2054"/>
      <c r="AV41" s="1956"/>
      <c r="AW41" s="1956"/>
      <c r="AX41" s="1956"/>
      <c r="AY41" s="1956"/>
      <c r="AZ41" s="1956"/>
      <c r="BA41" s="1956"/>
      <c r="BB41" s="1956"/>
      <c r="BC41" s="1956"/>
      <c r="BD41" s="1956"/>
      <c r="BE41" s="1956"/>
      <c r="BF41" s="1956"/>
      <c r="BG41" s="1956"/>
      <c r="BH41" s="1956"/>
      <c r="BI41" s="1956"/>
      <c r="BJ41" s="1956"/>
      <c r="BK41" s="1956"/>
      <c r="BL41" s="1956"/>
      <c r="BM41" s="1956"/>
      <c r="BN41" s="2051"/>
      <c r="BO41" s="2051"/>
      <c r="BP41" s="2051"/>
      <c r="BQ41" s="2051"/>
      <c r="BR41" s="2051"/>
      <c r="BS41" s="2051"/>
      <c r="BT41" s="2052"/>
      <c r="BU41" s="2052"/>
      <c r="BV41" s="2052"/>
      <c r="BW41" s="2052"/>
      <c r="BX41" s="2052"/>
      <c r="BY41" s="2052"/>
      <c r="BZ41" s="2052"/>
      <c r="CA41" s="2052"/>
      <c r="CB41" s="2052"/>
      <c r="CC41" s="2052"/>
      <c r="CD41" s="2052"/>
      <c r="CE41" s="2052"/>
      <c r="CF41" s="2052"/>
      <c r="CG41" s="2052"/>
      <c r="CH41" s="2052"/>
      <c r="CI41" s="2052"/>
      <c r="CJ41" s="2052"/>
      <c r="CK41" s="2052"/>
      <c r="CL41" s="2052"/>
      <c r="CM41" s="2052"/>
      <c r="CN41" s="2053"/>
      <c r="CO41" s="2053"/>
      <c r="CP41" s="2053"/>
      <c r="CQ41" s="2053"/>
      <c r="CR41" s="2053"/>
      <c r="CS41" s="2054"/>
      <c r="CT41" s="2054"/>
      <c r="CU41" s="2054"/>
      <c r="CV41" s="2054"/>
      <c r="CW41" s="2054"/>
      <c r="CX41" s="2054"/>
      <c r="CY41" s="2054"/>
      <c r="CZ41" s="2054"/>
      <c r="DA41" s="2054"/>
      <c r="DB41" s="2054"/>
      <c r="DC41" s="2054"/>
      <c r="DD41" s="2054"/>
      <c r="DE41" s="2054"/>
      <c r="DF41" s="2054"/>
      <c r="DG41" s="2055"/>
      <c r="DJ41" s="1121"/>
    </row>
    <row r="42" spans="1:114" ht="60" customHeight="1">
      <c r="A42" s="2059">
        <v>28</v>
      </c>
      <c r="B42" s="2060"/>
      <c r="C42" s="2058"/>
      <c r="D42" s="2058"/>
      <c r="E42" s="2058"/>
      <c r="F42" s="2058"/>
      <c r="G42" s="2058"/>
      <c r="H42" s="2058"/>
      <c r="I42" s="2058"/>
      <c r="J42" s="2054"/>
      <c r="K42" s="2054"/>
      <c r="L42" s="2054"/>
      <c r="M42" s="2054"/>
      <c r="N42" s="2054"/>
      <c r="O42" s="2054"/>
      <c r="P42" s="2054"/>
      <c r="Q42" s="2054"/>
      <c r="R42" s="2058"/>
      <c r="S42" s="2058"/>
      <c r="T42" s="2058"/>
      <c r="U42" s="2058"/>
      <c r="V42" s="2058"/>
      <c r="W42" s="2058"/>
      <c r="X42" s="2058"/>
      <c r="Y42" s="2058"/>
      <c r="Z42" s="2058"/>
      <c r="AA42" s="2058"/>
      <c r="AB42" s="2058"/>
      <c r="AC42" s="2058"/>
      <c r="AD42" s="2058"/>
      <c r="AE42" s="2058"/>
      <c r="AF42" s="2058"/>
      <c r="AG42" s="2054"/>
      <c r="AH42" s="2054"/>
      <c r="AI42" s="2054"/>
      <c r="AJ42" s="2054"/>
      <c r="AK42" s="2054"/>
      <c r="AL42" s="2054"/>
      <c r="AM42" s="2054"/>
      <c r="AN42" s="2054"/>
      <c r="AO42" s="2054"/>
      <c r="AP42" s="2054"/>
      <c r="AQ42" s="2054"/>
      <c r="AR42" s="2054"/>
      <c r="AS42" s="2054"/>
      <c r="AT42" s="2054"/>
      <c r="AU42" s="2054"/>
      <c r="AV42" s="1956"/>
      <c r="AW42" s="1956"/>
      <c r="AX42" s="1956"/>
      <c r="AY42" s="1956"/>
      <c r="AZ42" s="1956"/>
      <c r="BA42" s="1956"/>
      <c r="BB42" s="1956"/>
      <c r="BC42" s="1956"/>
      <c r="BD42" s="1956"/>
      <c r="BE42" s="1956"/>
      <c r="BF42" s="1956"/>
      <c r="BG42" s="1956"/>
      <c r="BH42" s="1956"/>
      <c r="BI42" s="1956"/>
      <c r="BJ42" s="1956"/>
      <c r="BK42" s="1956"/>
      <c r="BL42" s="1956"/>
      <c r="BM42" s="1956"/>
      <c r="BN42" s="2051"/>
      <c r="BO42" s="2051"/>
      <c r="BP42" s="2051"/>
      <c r="BQ42" s="2051"/>
      <c r="BR42" s="2051"/>
      <c r="BS42" s="2051"/>
      <c r="BT42" s="2052"/>
      <c r="BU42" s="2052"/>
      <c r="BV42" s="2052"/>
      <c r="BW42" s="2052"/>
      <c r="BX42" s="2052"/>
      <c r="BY42" s="2052"/>
      <c r="BZ42" s="2052"/>
      <c r="CA42" s="2052"/>
      <c r="CB42" s="2052"/>
      <c r="CC42" s="2052"/>
      <c r="CD42" s="2052"/>
      <c r="CE42" s="2052"/>
      <c r="CF42" s="2052"/>
      <c r="CG42" s="2052"/>
      <c r="CH42" s="2052"/>
      <c r="CI42" s="2052"/>
      <c r="CJ42" s="2052"/>
      <c r="CK42" s="2052"/>
      <c r="CL42" s="2052"/>
      <c r="CM42" s="2052"/>
      <c r="CN42" s="2053"/>
      <c r="CO42" s="2053"/>
      <c r="CP42" s="2053"/>
      <c r="CQ42" s="2053"/>
      <c r="CR42" s="2053"/>
      <c r="CS42" s="2054"/>
      <c r="CT42" s="2054"/>
      <c r="CU42" s="2054"/>
      <c r="CV42" s="2054"/>
      <c r="CW42" s="2054"/>
      <c r="CX42" s="2054"/>
      <c r="CY42" s="2054"/>
      <c r="CZ42" s="2054"/>
      <c r="DA42" s="2054"/>
      <c r="DB42" s="2054"/>
      <c r="DC42" s="2054"/>
      <c r="DD42" s="2054"/>
      <c r="DE42" s="2054"/>
      <c r="DF42" s="2054"/>
      <c r="DG42" s="2055"/>
      <c r="DJ42" s="1121"/>
    </row>
    <row r="43" spans="1:114" ht="60" customHeight="1">
      <c r="A43" s="2059">
        <v>29</v>
      </c>
      <c r="B43" s="2060"/>
      <c r="C43" s="2058"/>
      <c r="D43" s="2058"/>
      <c r="E43" s="2058"/>
      <c r="F43" s="2058"/>
      <c r="G43" s="2058"/>
      <c r="H43" s="2058"/>
      <c r="I43" s="2058"/>
      <c r="J43" s="2054"/>
      <c r="K43" s="2054"/>
      <c r="L43" s="2054"/>
      <c r="M43" s="2054"/>
      <c r="N43" s="2054"/>
      <c r="O43" s="2054"/>
      <c r="P43" s="2054"/>
      <c r="Q43" s="2054"/>
      <c r="R43" s="2058"/>
      <c r="S43" s="2058"/>
      <c r="T43" s="2058"/>
      <c r="U43" s="2058"/>
      <c r="V43" s="2058"/>
      <c r="W43" s="2058"/>
      <c r="X43" s="2058"/>
      <c r="Y43" s="2058"/>
      <c r="Z43" s="2058"/>
      <c r="AA43" s="2058"/>
      <c r="AB43" s="2058"/>
      <c r="AC43" s="2058"/>
      <c r="AD43" s="2058"/>
      <c r="AE43" s="2058"/>
      <c r="AF43" s="2058"/>
      <c r="AG43" s="2054"/>
      <c r="AH43" s="2054"/>
      <c r="AI43" s="2054"/>
      <c r="AJ43" s="2054"/>
      <c r="AK43" s="2054"/>
      <c r="AL43" s="2054"/>
      <c r="AM43" s="2054"/>
      <c r="AN43" s="2054"/>
      <c r="AO43" s="2054"/>
      <c r="AP43" s="2054"/>
      <c r="AQ43" s="2054"/>
      <c r="AR43" s="2054"/>
      <c r="AS43" s="2054"/>
      <c r="AT43" s="2054"/>
      <c r="AU43" s="2054"/>
      <c r="AV43" s="1956"/>
      <c r="AW43" s="1956"/>
      <c r="AX43" s="1956"/>
      <c r="AY43" s="1956"/>
      <c r="AZ43" s="1956"/>
      <c r="BA43" s="1956"/>
      <c r="BB43" s="1956"/>
      <c r="BC43" s="1956"/>
      <c r="BD43" s="1956"/>
      <c r="BE43" s="1956"/>
      <c r="BF43" s="1956"/>
      <c r="BG43" s="1956"/>
      <c r="BH43" s="1956"/>
      <c r="BI43" s="1956"/>
      <c r="BJ43" s="1956"/>
      <c r="BK43" s="1956"/>
      <c r="BL43" s="1956"/>
      <c r="BM43" s="1956"/>
      <c r="BN43" s="2051"/>
      <c r="BO43" s="2051"/>
      <c r="BP43" s="2051"/>
      <c r="BQ43" s="2051"/>
      <c r="BR43" s="2051"/>
      <c r="BS43" s="2051"/>
      <c r="BT43" s="2052"/>
      <c r="BU43" s="2052"/>
      <c r="BV43" s="2052"/>
      <c r="BW43" s="2052"/>
      <c r="BX43" s="2052"/>
      <c r="BY43" s="2052"/>
      <c r="BZ43" s="2052"/>
      <c r="CA43" s="2052"/>
      <c r="CB43" s="2052"/>
      <c r="CC43" s="2052"/>
      <c r="CD43" s="2052"/>
      <c r="CE43" s="2052"/>
      <c r="CF43" s="2052"/>
      <c r="CG43" s="2052"/>
      <c r="CH43" s="2052"/>
      <c r="CI43" s="2052"/>
      <c r="CJ43" s="2052"/>
      <c r="CK43" s="2052"/>
      <c r="CL43" s="2052"/>
      <c r="CM43" s="2052"/>
      <c r="CN43" s="2053"/>
      <c r="CO43" s="2053"/>
      <c r="CP43" s="2053"/>
      <c r="CQ43" s="2053"/>
      <c r="CR43" s="2053"/>
      <c r="CS43" s="2054"/>
      <c r="CT43" s="2054"/>
      <c r="CU43" s="2054"/>
      <c r="CV43" s="2054"/>
      <c r="CW43" s="2054"/>
      <c r="CX43" s="2054"/>
      <c r="CY43" s="2054"/>
      <c r="CZ43" s="2054"/>
      <c r="DA43" s="2054"/>
      <c r="DB43" s="2054"/>
      <c r="DC43" s="2054"/>
      <c r="DD43" s="2054"/>
      <c r="DE43" s="2054"/>
      <c r="DF43" s="2054"/>
      <c r="DG43" s="2055"/>
      <c r="DJ43" s="1121"/>
    </row>
    <row r="44" spans="1:114" ht="60" customHeight="1">
      <c r="A44" s="2059">
        <v>30</v>
      </c>
      <c r="B44" s="2060"/>
      <c r="C44" s="2058"/>
      <c r="D44" s="2058"/>
      <c r="E44" s="2058"/>
      <c r="F44" s="2058"/>
      <c r="G44" s="2058"/>
      <c r="H44" s="2058"/>
      <c r="I44" s="2058"/>
      <c r="J44" s="2054"/>
      <c r="K44" s="2054"/>
      <c r="L44" s="2054"/>
      <c r="M44" s="2054"/>
      <c r="N44" s="2054"/>
      <c r="O44" s="2054"/>
      <c r="P44" s="2054"/>
      <c r="Q44" s="2054"/>
      <c r="R44" s="2058"/>
      <c r="S44" s="2058"/>
      <c r="T44" s="2058"/>
      <c r="U44" s="2058"/>
      <c r="V44" s="2058"/>
      <c r="W44" s="2058"/>
      <c r="X44" s="2058"/>
      <c r="Y44" s="2058"/>
      <c r="Z44" s="2058"/>
      <c r="AA44" s="2058"/>
      <c r="AB44" s="2058"/>
      <c r="AC44" s="2058"/>
      <c r="AD44" s="2058"/>
      <c r="AE44" s="2058"/>
      <c r="AF44" s="2058"/>
      <c r="AG44" s="2054"/>
      <c r="AH44" s="2054"/>
      <c r="AI44" s="2054"/>
      <c r="AJ44" s="2054"/>
      <c r="AK44" s="2054"/>
      <c r="AL44" s="2054"/>
      <c r="AM44" s="2054"/>
      <c r="AN44" s="2054"/>
      <c r="AO44" s="2054"/>
      <c r="AP44" s="2054"/>
      <c r="AQ44" s="2054"/>
      <c r="AR44" s="2054"/>
      <c r="AS44" s="2054"/>
      <c r="AT44" s="2054"/>
      <c r="AU44" s="2054"/>
      <c r="AV44" s="1956"/>
      <c r="AW44" s="1956"/>
      <c r="AX44" s="1956"/>
      <c r="AY44" s="1956"/>
      <c r="AZ44" s="1956"/>
      <c r="BA44" s="1956"/>
      <c r="BB44" s="1956"/>
      <c r="BC44" s="1956"/>
      <c r="BD44" s="1956"/>
      <c r="BE44" s="1956"/>
      <c r="BF44" s="1956"/>
      <c r="BG44" s="1956"/>
      <c r="BH44" s="1956"/>
      <c r="BI44" s="1956"/>
      <c r="BJ44" s="1956"/>
      <c r="BK44" s="1956"/>
      <c r="BL44" s="1956"/>
      <c r="BM44" s="1956"/>
      <c r="BN44" s="2051"/>
      <c r="BO44" s="2051"/>
      <c r="BP44" s="2051"/>
      <c r="BQ44" s="2051"/>
      <c r="BR44" s="2051"/>
      <c r="BS44" s="2051"/>
      <c r="BT44" s="2052"/>
      <c r="BU44" s="2052"/>
      <c r="BV44" s="2052"/>
      <c r="BW44" s="2052"/>
      <c r="BX44" s="2052"/>
      <c r="BY44" s="2052"/>
      <c r="BZ44" s="2052"/>
      <c r="CA44" s="2052"/>
      <c r="CB44" s="2052"/>
      <c r="CC44" s="2052"/>
      <c r="CD44" s="2052"/>
      <c r="CE44" s="2052"/>
      <c r="CF44" s="2052"/>
      <c r="CG44" s="2052"/>
      <c r="CH44" s="2052"/>
      <c r="CI44" s="2052"/>
      <c r="CJ44" s="2052"/>
      <c r="CK44" s="2052"/>
      <c r="CL44" s="2052"/>
      <c r="CM44" s="2052"/>
      <c r="CN44" s="2053"/>
      <c r="CO44" s="2053"/>
      <c r="CP44" s="2053"/>
      <c r="CQ44" s="2053"/>
      <c r="CR44" s="2053"/>
      <c r="CS44" s="2054"/>
      <c r="CT44" s="2054"/>
      <c r="CU44" s="2054"/>
      <c r="CV44" s="2054"/>
      <c r="CW44" s="2054"/>
      <c r="CX44" s="2054"/>
      <c r="CY44" s="2054"/>
      <c r="CZ44" s="2054"/>
      <c r="DA44" s="2054"/>
      <c r="DB44" s="2054"/>
      <c r="DC44" s="2054"/>
      <c r="DD44" s="2054"/>
      <c r="DE44" s="2054"/>
      <c r="DF44" s="2054"/>
      <c r="DG44" s="2055"/>
      <c r="DJ44" s="1121"/>
    </row>
    <row r="45" spans="1:114" ht="60" customHeight="1">
      <c r="A45" s="2059">
        <v>31</v>
      </c>
      <c r="B45" s="2060"/>
      <c r="C45" s="2058"/>
      <c r="D45" s="2058"/>
      <c r="E45" s="2058"/>
      <c r="F45" s="2058"/>
      <c r="G45" s="2058"/>
      <c r="H45" s="2058"/>
      <c r="I45" s="2058"/>
      <c r="J45" s="2054"/>
      <c r="K45" s="2054"/>
      <c r="L45" s="2054"/>
      <c r="M45" s="2054"/>
      <c r="N45" s="2054"/>
      <c r="O45" s="2054"/>
      <c r="P45" s="2054"/>
      <c r="Q45" s="2054"/>
      <c r="R45" s="2058"/>
      <c r="S45" s="2058"/>
      <c r="T45" s="2058"/>
      <c r="U45" s="2058"/>
      <c r="V45" s="2058"/>
      <c r="W45" s="2058"/>
      <c r="X45" s="2058"/>
      <c r="Y45" s="2058"/>
      <c r="Z45" s="2058"/>
      <c r="AA45" s="2058"/>
      <c r="AB45" s="2058"/>
      <c r="AC45" s="2058"/>
      <c r="AD45" s="2058"/>
      <c r="AE45" s="2058"/>
      <c r="AF45" s="2058"/>
      <c r="AG45" s="2054"/>
      <c r="AH45" s="2054"/>
      <c r="AI45" s="2054"/>
      <c r="AJ45" s="2054"/>
      <c r="AK45" s="2054"/>
      <c r="AL45" s="2054"/>
      <c r="AM45" s="2054"/>
      <c r="AN45" s="2054"/>
      <c r="AO45" s="2054"/>
      <c r="AP45" s="2054"/>
      <c r="AQ45" s="2054"/>
      <c r="AR45" s="2054"/>
      <c r="AS45" s="2054"/>
      <c r="AT45" s="2054"/>
      <c r="AU45" s="2054"/>
      <c r="AV45" s="1956"/>
      <c r="AW45" s="1956"/>
      <c r="AX45" s="1956"/>
      <c r="AY45" s="1956"/>
      <c r="AZ45" s="1956"/>
      <c r="BA45" s="1956"/>
      <c r="BB45" s="1956"/>
      <c r="BC45" s="1956"/>
      <c r="BD45" s="1956"/>
      <c r="BE45" s="1956"/>
      <c r="BF45" s="1956"/>
      <c r="BG45" s="1956"/>
      <c r="BH45" s="1956"/>
      <c r="BI45" s="1956"/>
      <c r="BJ45" s="1956"/>
      <c r="BK45" s="1956"/>
      <c r="BL45" s="1956"/>
      <c r="BM45" s="1956"/>
      <c r="BN45" s="2051"/>
      <c r="BO45" s="2051"/>
      <c r="BP45" s="2051"/>
      <c r="BQ45" s="2051"/>
      <c r="BR45" s="2051"/>
      <c r="BS45" s="2051"/>
      <c r="BT45" s="2052"/>
      <c r="BU45" s="2052"/>
      <c r="BV45" s="2052"/>
      <c r="BW45" s="2052"/>
      <c r="BX45" s="2052"/>
      <c r="BY45" s="2052"/>
      <c r="BZ45" s="2052"/>
      <c r="CA45" s="2052"/>
      <c r="CB45" s="2052"/>
      <c r="CC45" s="2052"/>
      <c r="CD45" s="2052"/>
      <c r="CE45" s="2052"/>
      <c r="CF45" s="2052"/>
      <c r="CG45" s="2052"/>
      <c r="CH45" s="2052"/>
      <c r="CI45" s="2052"/>
      <c r="CJ45" s="2052"/>
      <c r="CK45" s="2052"/>
      <c r="CL45" s="2052"/>
      <c r="CM45" s="2052"/>
      <c r="CN45" s="2053"/>
      <c r="CO45" s="2053"/>
      <c r="CP45" s="2053"/>
      <c r="CQ45" s="2053"/>
      <c r="CR45" s="2053"/>
      <c r="CS45" s="2054"/>
      <c r="CT45" s="2054"/>
      <c r="CU45" s="2054"/>
      <c r="CV45" s="2054"/>
      <c r="CW45" s="2054"/>
      <c r="CX45" s="2054"/>
      <c r="CY45" s="2054"/>
      <c r="CZ45" s="2054"/>
      <c r="DA45" s="2054"/>
      <c r="DB45" s="2054"/>
      <c r="DC45" s="2054"/>
      <c r="DD45" s="2054"/>
      <c r="DE45" s="2054"/>
      <c r="DF45" s="2054"/>
      <c r="DG45" s="2055"/>
      <c r="DJ45" s="1121"/>
    </row>
    <row r="46" spans="1:114" ht="60" customHeight="1">
      <c r="A46" s="2059">
        <v>32</v>
      </c>
      <c r="B46" s="2060"/>
      <c r="C46" s="2058"/>
      <c r="D46" s="2058"/>
      <c r="E46" s="2058"/>
      <c r="F46" s="2058"/>
      <c r="G46" s="2058"/>
      <c r="H46" s="2058"/>
      <c r="I46" s="2058"/>
      <c r="J46" s="2054"/>
      <c r="K46" s="2054"/>
      <c r="L46" s="2054"/>
      <c r="M46" s="2054"/>
      <c r="N46" s="2054"/>
      <c r="O46" s="2054"/>
      <c r="P46" s="2054"/>
      <c r="Q46" s="2054"/>
      <c r="R46" s="2058"/>
      <c r="S46" s="2058"/>
      <c r="T46" s="2058"/>
      <c r="U46" s="2058"/>
      <c r="V46" s="2058"/>
      <c r="W46" s="2058"/>
      <c r="X46" s="2058"/>
      <c r="Y46" s="2058"/>
      <c r="Z46" s="2058"/>
      <c r="AA46" s="2058"/>
      <c r="AB46" s="2058"/>
      <c r="AC46" s="2058"/>
      <c r="AD46" s="2058"/>
      <c r="AE46" s="2058"/>
      <c r="AF46" s="2058"/>
      <c r="AG46" s="2054"/>
      <c r="AH46" s="2054"/>
      <c r="AI46" s="2054"/>
      <c r="AJ46" s="2054"/>
      <c r="AK46" s="2054"/>
      <c r="AL46" s="2054"/>
      <c r="AM46" s="2054"/>
      <c r="AN46" s="2054"/>
      <c r="AO46" s="2054"/>
      <c r="AP46" s="2054"/>
      <c r="AQ46" s="2054"/>
      <c r="AR46" s="2054"/>
      <c r="AS46" s="2054"/>
      <c r="AT46" s="2054"/>
      <c r="AU46" s="2054"/>
      <c r="AV46" s="1956"/>
      <c r="AW46" s="1956"/>
      <c r="AX46" s="1956"/>
      <c r="AY46" s="1956"/>
      <c r="AZ46" s="1956"/>
      <c r="BA46" s="1956"/>
      <c r="BB46" s="1956"/>
      <c r="BC46" s="1956"/>
      <c r="BD46" s="1956"/>
      <c r="BE46" s="1956"/>
      <c r="BF46" s="1956"/>
      <c r="BG46" s="1956"/>
      <c r="BH46" s="1956"/>
      <c r="BI46" s="1956"/>
      <c r="BJ46" s="1956"/>
      <c r="BK46" s="1956"/>
      <c r="BL46" s="1956"/>
      <c r="BM46" s="1956"/>
      <c r="BN46" s="2051"/>
      <c r="BO46" s="2051"/>
      <c r="BP46" s="2051"/>
      <c r="BQ46" s="2051"/>
      <c r="BR46" s="2051"/>
      <c r="BS46" s="2051"/>
      <c r="BT46" s="2052"/>
      <c r="BU46" s="2052"/>
      <c r="BV46" s="2052"/>
      <c r="BW46" s="2052"/>
      <c r="BX46" s="2052"/>
      <c r="BY46" s="2052"/>
      <c r="BZ46" s="2052"/>
      <c r="CA46" s="2052"/>
      <c r="CB46" s="2052"/>
      <c r="CC46" s="2052"/>
      <c r="CD46" s="2052"/>
      <c r="CE46" s="2052"/>
      <c r="CF46" s="2052"/>
      <c r="CG46" s="2052"/>
      <c r="CH46" s="2052"/>
      <c r="CI46" s="2052"/>
      <c r="CJ46" s="2052"/>
      <c r="CK46" s="2052"/>
      <c r="CL46" s="2052"/>
      <c r="CM46" s="2052"/>
      <c r="CN46" s="2053"/>
      <c r="CO46" s="2053"/>
      <c r="CP46" s="2053"/>
      <c r="CQ46" s="2053"/>
      <c r="CR46" s="2053"/>
      <c r="CS46" s="2054"/>
      <c r="CT46" s="2054"/>
      <c r="CU46" s="2054"/>
      <c r="CV46" s="2054"/>
      <c r="CW46" s="2054"/>
      <c r="CX46" s="2054"/>
      <c r="CY46" s="2054"/>
      <c r="CZ46" s="2054"/>
      <c r="DA46" s="2054"/>
      <c r="DB46" s="2054"/>
      <c r="DC46" s="2054"/>
      <c r="DD46" s="2054"/>
      <c r="DE46" s="2054"/>
      <c r="DF46" s="2054"/>
      <c r="DG46" s="2055"/>
      <c r="DJ46" s="1121"/>
    </row>
    <row r="47" spans="1:114" ht="60" customHeight="1">
      <c r="A47" s="2059">
        <v>33</v>
      </c>
      <c r="B47" s="2060"/>
      <c r="C47" s="2058"/>
      <c r="D47" s="2058"/>
      <c r="E47" s="2058"/>
      <c r="F47" s="2058"/>
      <c r="G47" s="2058"/>
      <c r="H47" s="2058"/>
      <c r="I47" s="2058"/>
      <c r="J47" s="2054"/>
      <c r="K47" s="2054"/>
      <c r="L47" s="2054"/>
      <c r="M47" s="2054"/>
      <c r="N47" s="2054"/>
      <c r="O47" s="2054"/>
      <c r="P47" s="2054"/>
      <c r="Q47" s="2054"/>
      <c r="R47" s="2058"/>
      <c r="S47" s="2058"/>
      <c r="T47" s="2058"/>
      <c r="U47" s="2058"/>
      <c r="V47" s="2058"/>
      <c r="W47" s="2058"/>
      <c r="X47" s="2058"/>
      <c r="Y47" s="2058"/>
      <c r="Z47" s="2058"/>
      <c r="AA47" s="2058"/>
      <c r="AB47" s="2058"/>
      <c r="AC47" s="2058"/>
      <c r="AD47" s="2058"/>
      <c r="AE47" s="2058"/>
      <c r="AF47" s="2058"/>
      <c r="AG47" s="2054"/>
      <c r="AH47" s="2054"/>
      <c r="AI47" s="2054"/>
      <c r="AJ47" s="2054"/>
      <c r="AK47" s="2054"/>
      <c r="AL47" s="2054"/>
      <c r="AM47" s="2054"/>
      <c r="AN47" s="2054"/>
      <c r="AO47" s="2054"/>
      <c r="AP47" s="2054"/>
      <c r="AQ47" s="2054"/>
      <c r="AR47" s="2054"/>
      <c r="AS47" s="2054"/>
      <c r="AT47" s="2054"/>
      <c r="AU47" s="2054"/>
      <c r="AV47" s="1956"/>
      <c r="AW47" s="1956"/>
      <c r="AX47" s="1956"/>
      <c r="AY47" s="1956"/>
      <c r="AZ47" s="1956"/>
      <c r="BA47" s="1956"/>
      <c r="BB47" s="1956"/>
      <c r="BC47" s="1956"/>
      <c r="BD47" s="1956"/>
      <c r="BE47" s="1956"/>
      <c r="BF47" s="1956"/>
      <c r="BG47" s="1956"/>
      <c r="BH47" s="1956"/>
      <c r="BI47" s="1956"/>
      <c r="BJ47" s="1956"/>
      <c r="BK47" s="1956"/>
      <c r="BL47" s="1956"/>
      <c r="BM47" s="1956"/>
      <c r="BN47" s="2051"/>
      <c r="BO47" s="2051"/>
      <c r="BP47" s="2051"/>
      <c r="BQ47" s="2051"/>
      <c r="BR47" s="2051"/>
      <c r="BS47" s="2051"/>
      <c r="BT47" s="2052"/>
      <c r="BU47" s="2052"/>
      <c r="BV47" s="2052"/>
      <c r="BW47" s="2052"/>
      <c r="BX47" s="2052"/>
      <c r="BY47" s="2052"/>
      <c r="BZ47" s="2052"/>
      <c r="CA47" s="2052"/>
      <c r="CB47" s="2052"/>
      <c r="CC47" s="2052"/>
      <c r="CD47" s="2052"/>
      <c r="CE47" s="2052"/>
      <c r="CF47" s="2052"/>
      <c r="CG47" s="2052"/>
      <c r="CH47" s="2052"/>
      <c r="CI47" s="2052"/>
      <c r="CJ47" s="2052"/>
      <c r="CK47" s="2052"/>
      <c r="CL47" s="2052"/>
      <c r="CM47" s="2052"/>
      <c r="CN47" s="2053"/>
      <c r="CO47" s="2053"/>
      <c r="CP47" s="2053"/>
      <c r="CQ47" s="2053"/>
      <c r="CR47" s="2053"/>
      <c r="CS47" s="2054"/>
      <c r="CT47" s="2054"/>
      <c r="CU47" s="2054"/>
      <c r="CV47" s="2054"/>
      <c r="CW47" s="2054"/>
      <c r="CX47" s="2054"/>
      <c r="CY47" s="2054"/>
      <c r="CZ47" s="2054"/>
      <c r="DA47" s="2054"/>
      <c r="DB47" s="2054"/>
      <c r="DC47" s="2054"/>
      <c r="DD47" s="2054"/>
      <c r="DE47" s="2054"/>
      <c r="DF47" s="2054"/>
      <c r="DG47" s="2055"/>
      <c r="DJ47" s="1121"/>
    </row>
    <row r="48" spans="1:114" ht="60" customHeight="1">
      <c r="A48" s="2059">
        <v>34</v>
      </c>
      <c r="B48" s="2060"/>
      <c r="C48" s="2058"/>
      <c r="D48" s="2058"/>
      <c r="E48" s="2058"/>
      <c r="F48" s="2058"/>
      <c r="G48" s="2058"/>
      <c r="H48" s="2058"/>
      <c r="I48" s="2058"/>
      <c r="J48" s="2054"/>
      <c r="K48" s="2054"/>
      <c r="L48" s="2054"/>
      <c r="M48" s="2054"/>
      <c r="N48" s="2054"/>
      <c r="O48" s="2054"/>
      <c r="P48" s="2054"/>
      <c r="Q48" s="2054"/>
      <c r="R48" s="2058"/>
      <c r="S48" s="2058"/>
      <c r="T48" s="2058"/>
      <c r="U48" s="2058"/>
      <c r="V48" s="2058"/>
      <c r="W48" s="2058"/>
      <c r="X48" s="2058"/>
      <c r="Y48" s="2058"/>
      <c r="Z48" s="2058"/>
      <c r="AA48" s="2058"/>
      <c r="AB48" s="2058"/>
      <c r="AC48" s="2058"/>
      <c r="AD48" s="2058"/>
      <c r="AE48" s="2058"/>
      <c r="AF48" s="2058"/>
      <c r="AG48" s="2054"/>
      <c r="AH48" s="2054"/>
      <c r="AI48" s="2054"/>
      <c r="AJ48" s="2054"/>
      <c r="AK48" s="2054"/>
      <c r="AL48" s="2054"/>
      <c r="AM48" s="2054"/>
      <c r="AN48" s="2054"/>
      <c r="AO48" s="2054"/>
      <c r="AP48" s="2054"/>
      <c r="AQ48" s="2054"/>
      <c r="AR48" s="2054"/>
      <c r="AS48" s="2054"/>
      <c r="AT48" s="2054"/>
      <c r="AU48" s="2054"/>
      <c r="AV48" s="1956"/>
      <c r="AW48" s="1956"/>
      <c r="AX48" s="1956"/>
      <c r="AY48" s="1956"/>
      <c r="AZ48" s="1956"/>
      <c r="BA48" s="1956"/>
      <c r="BB48" s="1956"/>
      <c r="BC48" s="1956"/>
      <c r="BD48" s="1956"/>
      <c r="BE48" s="1956"/>
      <c r="BF48" s="1956"/>
      <c r="BG48" s="1956"/>
      <c r="BH48" s="1956"/>
      <c r="BI48" s="1956"/>
      <c r="BJ48" s="1956"/>
      <c r="BK48" s="1956"/>
      <c r="BL48" s="1956"/>
      <c r="BM48" s="1956"/>
      <c r="BN48" s="2051"/>
      <c r="BO48" s="2051"/>
      <c r="BP48" s="2051"/>
      <c r="BQ48" s="2051"/>
      <c r="BR48" s="2051"/>
      <c r="BS48" s="2051"/>
      <c r="BT48" s="2052"/>
      <c r="BU48" s="2052"/>
      <c r="BV48" s="2052"/>
      <c r="BW48" s="2052"/>
      <c r="BX48" s="2052"/>
      <c r="BY48" s="2052"/>
      <c r="BZ48" s="2052"/>
      <c r="CA48" s="2052"/>
      <c r="CB48" s="2052"/>
      <c r="CC48" s="2052"/>
      <c r="CD48" s="2052"/>
      <c r="CE48" s="2052"/>
      <c r="CF48" s="2052"/>
      <c r="CG48" s="2052"/>
      <c r="CH48" s="2052"/>
      <c r="CI48" s="2052"/>
      <c r="CJ48" s="2052"/>
      <c r="CK48" s="2052"/>
      <c r="CL48" s="2052"/>
      <c r="CM48" s="2052"/>
      <c r="CN48" s="2053"/>
      <c r="CO48" s="2053"/>
      <c r="CP48" s="2053"/>
      <c r="CQ48" s="2053"/>
      <c r="CR48" s="2053"/>
      <c r="CS48" s="2054"/>
      <c r="CT48" s="2054"/>
      <c r="CU48" s="2054"/>
      <c r="CV48" s="2054"/>
      <c r="CW48" s="2054"/>
      <c r="CX48" s="2054"/>
      <c r="CY48" s="2054"/>
      <c r="CZ48" s="2054"/>
      <c r="DA48" s="2054"/>
      <c r="DB48" s="2054"/>
      <c r="DC48" s="2054"/>
      <c r="DD48" s="2054"/>
      <c r="DE48" s="2054"/>
      <c r="DF48" s="2054"/>
      <c r="DG48" s="2055"/>
      <c r="DJ48" s="1121"/>
    </row>
    <row r="49" spans="1:114" ht="60" customHeight="1">
      <c r="A49" s="2059">
        <v>35</v>
      </c>
      <c r="B49" s="2060"/>
      <c r="C49" s="2058"/>
      <c r="D49" s="2058"/>
      <c r="E49" s="2058"/>
      <c r="F49" s="2058"/>
      <c r="G49" s="2058"/>
      <c r="H49" s="2058"/>
      <c r="I49" s="2058"/>
      <c r="J49" s="2054"/>
      <c r="K49" s="2054"/>
      <c r="L49" s="2054"/>
      <c r="M49" s="2054"/>
      <c r="N49" s="2054"/>
      <c r="O49" s="2054"/>
      <c r="P49" s="2054"/>
      <c r="Q49" s="2054"/>
      <c r="R49" s="2058"/>
      <c r="S49" s="2058"/>
      <c r="T49" s="2058"/>
      <c r="U49" s="2058"/>
      <c r="V49" s="2058"/>
      <c r="W49" s="2058"/>
      <c r="X49" s="2058"/>
      <c r="Y49" s="2058"/>
      <c r="Z49" s="2058"/>
      <c r="AA49" s="2058"/>
      <c r="AB49" s="2058"/>
      <c r="AC49" s="2058"/>
      <c r="AD49" s="2058"/>
      <c r="AE49" s="2058"/>
      <c r="AF49" s="2058"/>
      <c r="AG49" s="2054"/>
      <c r="AH49" s="2054"/>
      <c r="AI49" s="2054"/>
      <c r="AJ49" s="2054"/>
      <c r="AK49" s="2054"/>
      <c r="AL49" s="2054"/>
      <c r="AM49" s="2054"/>
      <c r="AN49" s="2054"/>
      <c r="AO49" s="2054"/>
      <c r="AP49" s="2054"/>
      <c r="AQ49" s="2054"/>
      <c r="AR49" s="2054"/>
      <c r="AS49" s="2054"/>
      <c r="AT49" s="2054"/>
      <c r="AU49" s="2054"/>
      <c r="AV49" s="1956"/>
      <c r="AW49" s="1956"/>
      <c r="AX49" s="1956"/>
      <c r="AY49" s="1956"/>
      <c r="AZ49" s="1956"/>
      <c r="BA49" s="1956"/>
      <c r="BB49" s="1956"/>
      <c r="BC49" s="1956"/>
      <c r="BD49" s="1956"/>
      <c r="BE49" s="1956"/>
      <c r="BF49" s="1956"/>
      <c r="BG49" s="1956"/>
      <c r="BH49" s="1956"/>
      <c r="BI49" s="1956"/>
      <c r="BJ49" s="1956"/>
      <c r="BK49" s="1956"/>
      <c r="BL49" s="1956"/>
      <c r="BM49" s="1956"/>
      <c r="BN49" s="2051"/>
      <c r="BO49" s="2051"/>
      <c r="BP49" s="2051"/>
      <c r="BQ49" s="2051"/>
      <c r="BR49" s="2051"/>
      <c r="BS49" s="2051"/>
      <c r="BT49" s="2052"/>
      <c r="BU49" s="2052"/>
      <c r="BV49" s="2052"/>
      <c r="BW49" s="2052"/>
      <c r="BX49" s="2052"/>
      <c r="BY49" s="2052"/>
      <c r="BZ49" s="2052"/>
      <c r="CA49" s="2052"/>
      <c r="CB49" s="2052"/>
      <c r="CC49" s="2052"/>
      <c r="CD49" s="2052"/>
      <c r="CE49" s="2052"/>
      <c r="CF49" s="2052"/>
      <c r="CG49" s="2052"/>
      <c r="CH49" s="2052"/>
      <c r="CI49" s="2052"/>
      <c r="CJ49" s="2052"/>
      <c r="CK49" s="2052"/>
      <c r="CL49" s="2052"/>
      <c r="CM49" s="2052"/>
      <c r="CN49" s="2053"/>
      <c r="CO49" s="2053"/>
      <c r="CP49" s="2053"/>
      <c r="CQ49" s="2053"/>
      <c r="CR49" s="2053"/>
      <c r="CS49" s="2054"/>
      <c r="CT49" s="2054"/>
      <c r="CU49" s="2054"/>
      <c r="CV49" s="2054"/>
      <c r="CW49" s="2054"/>
      <c r="CX49" s="2054"/>
      <c r="CY49" s="2054"/>
      <c r="CZ49" s="2054"/>
      <c r="DA49" s="2054"/>
      <c r="DB49" s="2054"/>
      <c r="DC49" s="2054"/>
      <c r="DD49" s="2054"/>
      <c r="DE49" s="2054"/>
      <c r="DF49" s="2054"/>
      <c r="DG49" s="2055"/>
      <c r="DJ49" s="1121"/>
    </row>
    <row r="50" spans="1:114" ht="60" customHeight="1">
      <c r="A50" s="2059">
        <v>36</v>
      </c>
      <c r="B50" s="2060"/>
      <c r="C50" s="2058"/>
      <c r="D50" s="2058"/>
      <c r="E50" s="2058"/>
      <c r="F50" s="2058"/>
      <c r="G50" s="2058"/>
      <c r="H50" s="2058"/>
      <c r="I50" s="2058"/>
      <c r="J50" s="2054"/>
      <c r="K50" s="2054"/>
      <c r="L50" s="2054"/>
      <c r="M50" s="2054"/>
      <c r="N50" s="2054"/>
      <c r="O50" s="2054"/>
      <c r="P50" s="2054"/>
      <c r="Q50" s="2054"/>
      <c r="R50" s="2058"/>
      <c r="S50" s="2058"/>
      <c r="T50" s="2058"/>
      <c r="U50" s="2058"/>
      <c r="V50" s="2058"/>
      <c r="W50" s="2058"/>
      <c r="X50" s="2058"/>
      <c r="Y50" s="2058"/>
      <c r="Z50" s="2058"/>
      <c r="AA50" s="2058"/>
      <c r="AB50" s="2058"/>
      <c r="AC50" s="2058"/>
      <c r="AD50" s="2058"/>
      <c r="AE50" s="2058"/>
      <c r="AF50" s="2058"/>
      <c r="AG50" s="2054"/>
      <c r="AH50" s="2054"/>
      <c r="AI50" s="2054"/>
      <c r="AJ50" s="2054"/>
      <c r="AK50" s="2054"/>
      <c r="AL50" s="2054"/>
      <c r="AM50" s="2054"/>
      <c r="AN50" s="2054"/>
      <c r="AO50" s="2054"/>
      <c r="AP50" s="2054"/>
      <c r="AQ50" s="2054"/>
      <c r="AR50" s="2054"/>
      <c r="AS50" s="2054"/>
      <c r="AT50" s="2054"/>
      <c r="AU50" s="2054"/>
      <c r="AV50" s="1956"/>
      <c r="AW50" s="1956"/>
      <c r="AX50" s="1956"/>
      <c r="AY50" s="1956"/>
      <c r="AZ50" s="1956"/>
      <c r="BA50" s="1956"/>
      <c r="BB50" s="1956"/>
      <c r="BC50" s="1956"/>
      <c r="BD50" s="1956"/>
      <c r="BE50" s="1956"/>
      <c r="BF50" s="1956"/>
      <c r="BG50" s="1956"/>
      <c r="BH50" s="1956"/>
      <c r="BI50" s="1956"/>
      <c r="BJ50" s="1956"/>
      <c r="BK50" s="1956"/>
      <c r="BL50" s="1956"/>
      <c r="BM50" s="1956"/>
      <c r="BN50" s="2051"/>
      <c r="BO50" s="2051"/>
      <c r="BP50" s="2051"/>
      <c r="BQ50" s="2051"/>
      <c r="BR50" s="2051"/>
      <c r="BS50" s="2051"/>
      <c r="BT50" s="2052"/>
      <c r="BU50" s="2052"/>
      <c r="BV50" s="2052"/>
      <c r="BW50" s="2052"/>
      <c r="BX50" s="2052"/>
      <c r="BY50" s="2052"/>
      <c r="BZ50" s="2052"/>
      <c r="CA50" s="2052"/>
      <c r="CB50" s="2052"/>
      <c r="CC50" s="2052"/>
      <c r="CD50" s="2052"/>
      <c r="CE50" s="2052"/>
      <c r="CF50" s="2052"/>
      <c r="CG50" s="2052"/>
      <c r="CH50" s="2052"/>
      <c r="CI50" s="2052"/>
      <c r="CJ50" s="2052"/>
      <c r="CK50" s="2052"/>
      <c r="CL50" s="2052"/>
      <c r="CM50" s="2052"/>
      <c r="CN50" s="2053"/>
      <c r="CO50" s="2053"/>
      <c r="CP50" s="2053"/>
      <c r="CQ50" s="2053"/>
      <c r="CR50" s="2053"/>
      <c r="CS50" s="2054"/>
      <c r="CT50" s="2054"/>
      <c r="CU50" s="2054"/>
      <c r="CV50" s="2054"/>
      <c r="CW50" s="2054"/>
      <c r="CX50" s="2054"/>
      <c r="CY50" s="2054"/>
      <c r="CZ50" s="2054"/>
      <c r="DA50" s="2054"/>
      <c r="DB50" s="2054"/>
      <c r="DC50" s="2054"/>
      <c r="DD50" s="2054"/>
      <c r="DE50" s="2054"/>
      <c r="DF50" s="2054"/>
      <c r="DG50" s="2055"/>
      <c r="DJ50" s="1121"/>
    </row>
    <row r="51" spans="1:114" ht="60" customHeight="1">
      <c r="A51" s="2059">
        <v>37</v>
      </c>
      <c r="B51" s="2060"/>
      <c r="C51" s="2058"/>
      <c r="D51" s="2058"/>
      <c r="E51" s="2058"/>
      <c r="F51" s="2058"/>
      <c r="G51" s="2058"/>
      <c r="H51" s="2058"/>
      <c r="I51" s="2058"/>
      <c r="J51" s="2054"/>
      <c r="K51" s="2054"/>
      <c r="L51" s="2054"/>
      <c r="M51" s="2054"/>
      <c r="N51" s="2054"/>
      <c r="O51" s="2054"/>
      <c r="P51" s="2054"/>
      <c r="Q51" s="2054"/>
      <c r="R51" s="2058"/>
      <c r="S51" s="2058"/>
      <c r="T51" s="2058"/>
      <c r="U51" s="2058"/>
      <c r="V51" s="2058"/>
      <c r="W51" s="2058"/>
      <c r="X51" s="2058"/>
      <c r="Y51" s="2058"/>
      <c r="Z51" s="2058"/>
      <c r="AA51" s="2058"/>
      <c r="AB51" s="2058"/>
      <c r="AC51" s="2058"/>
      <c r="AD51" s="2058"/>
      <c r="AE51" s="2058"/>
      <c r="AF51" s="2058"/>
      <c r="AG51" s="2054"/>
      <c r="AH51" s="2054"/>
      <c r="AI51" s="2054"/>
      <c r="AJ51" s="2054"/>
      <c r="AK51" s="2054"/>
      <c r="AL51" s="2054"/>
      <c r="AM51" s="2054"/>
      <c r="AN51" s="2054"/>
      <c r="AO51" s="2054"/>
      <c r="AP51" s="2054"/>
      <c r="AQ51" s="2054"/>
      <c r="AR51" s="2054"/>
      <c r="AS51" s="2054"/>
      <c r="AT51" s="2054"/>
      <c r="AU51" s="2054"/>
      <c r="AV51" s="1956"/>
      <c r="AW51" s="1956"/>
      <c r="AX51" s="1956"/>
      <c r="AY51" s="1956"/>
      <c r="AZ51" s="1956"/>
      <c r="BA51" s="1956"/>
      <c r="BB51" s="1956"/>
      <c r="BC51" s="1956"/>
      <c r="BD51" s="1956"/>
      <c r="BE51" s="1956"/>
      <c r="BF51" s="1956"/>
      <c r="BG51" s="1956"/>
      <c r="BH51" s="1956"/>
      <c r="BI51" s="1956"/>
      <c r="BJ51" s="1956"/>
      <c r="BK51" s="1956"/>
      <c r="BL51" s="1956"/>
      <c r="BM51" s="1956"/>
      <c r="BN51" s="2051"/>
      <c r="BO51" s="2051"/>
      <c r="BP51" s="2051"/>
      <c r="BQ51" s="2051"/>
      <c r="BR51" s="2051"/>
      <c r="BS51" s="2051"/>
      <c r="BT51" s="2052"/>
      <c r="BU51" s="2052"/>
      <c r="BV51" s="2052"/>
      <c r="BW51" s="2052"/>
      <c r="BX51" s="2052"/>
      <c r="BY51" s="2052"/>
      <c r="BZ51" s="2052"/>
      <c r="CA51" s="2052"/>
      <c r="CB51" s="2052"/>
      <c r="CC51" s="2052"/>
      <c r="CD51" s="2052"/>
      <c r="CE51" s="2052"/>
      <c r="CF51" s="2052"/>
      <c r="CG51" s="2052"/>
      <c r="CH51" s="2052"/>
      <c r="CI51" s="2052"/>
      <c r="CJ51" s="2052"/>
      <c r="CK51" s="2052"/>
      <c r="CL51" s="2052"/>
      <c r="CM51" s="2052"/>
      <c r="CN51" s="2053"/>
      <c r="CO51" s="2053"/>
      <c r="CP51" s="2053"/>
      <c r="CQ51" s="2053"/>
      <c r="CR51" s="2053"/>
      <c r="CS51" s="2054"/>
      <c r="CT51" s="2054"/>
      <c r="CU51" s="2054"/>
      <c r="CV51" s="2054"/>
      <c r="CW51" s="2054"/>
      <c r="CX51" s="2054"/>
      <c r="CY51" s="2054"/>
      <c r="CZ51" s="2054"/>
      <c r="DA51" s="2054"/>
      <c r="DB51" s="2054"/>
      <c r="DC51" s="2054"/>
      <c r="DD51" s="2054"/>
      <c r="DE51" s="2054"/>
      <c r="DF51" s="2054"/>
      <c r="DG51" s="2055"/>
      <c r="DJ51" s="1121"/>
    </row>
    <row r="52" spans="1:114" ht="60" customHeight="1">
      <c r="A52" s="2059">
        <v>38</v>
      </c>
      <c r="B52" s="2060"/>
      <c r="C52" s="2058"/>
      <c r="D52" s="2058"/>
      <c r="E52" s="2058"/>
      <c r="F52" s="2058"/>
      <c r="G52" s="2058"/>
      <c r="H52" s="2058"/>
      <c r="I52" s="2058"/>
      <c r="J52" s="2054"/>
      <c r="K52" s="2054"/>
      <c r="L52" s="2054"/>
      <c r="M52" s="2054"/>
      <c r="N52" s="2054"/>
      <c r="O52" s="2054"/>
      <c r="P52" s="2054"/>
      <c r="Q52" s="2054"/>
      <c r="R52" s="2058"/>
      <c r="S52" s="2058"/>
      <c r="T52" s="2058"/>
      <c r="U52" s="2058"/>
      <c r="V52" s="2058"/>
      <c r="W52" s="2058"/>
      <c r="X52" s="2058"/>
      <c r="Y52" s="2058"/>
      <c r="Z52" s="2058"/>
      <c r="AA52" s="2058"/>
      <c r="AB52" s="2058"/>
      <c r="AC52" s="2058"/>
      <c r="AD52" s="2058"/>
      <c r="AE52" s="2058"/>
      <c r="AF52" s="2058"/>
      <c r="AG52" s="2054"/>
      <c r="AH52" s="2054"/>
      <c r="AI52" s="2054"/>
      <c r="AJ52" s="2054"/>
      <c r="AK52" s="2054"/>
      <c r="AL52" s="2054"/>
      <c r="AM52" s="2054"/>
      <c r="AN52" s="2054"/>
      <c r="AO52" s="2054"/>
      <c r="AP52" s="2054"/>
      <c r="AQ52" s="2054"/>
      <c r="AR52" s="2054"/>
      <c r="AS52" s="2054"/>
      <c r="AT52" s="2054"/>
      <c r="AU52" s="2054"/>
      <c r="AV52" s="1956"/>
      <c r="AW52" s="1956"/>
      <c r="AX52" s="1956"/>
      <c r="AY52" s="1956"/>
      <c r="AZ52" s="1956"/>
      <c r="BA52" s="1956"/>
      <c r="BB52" s="1956"/>
      <c r="BC52" s="1956"/>
      <c r="BD52" s="1956"/>
      <c r="BE52" s="1956"/>
      <c r="BF52" s="1956"/>
      <c r="BG52" s="1956"/>
      <c r="BH52" s="1956"/>
      <c r="BI52" s="1956"/>
      <c r="BJ52" s="1956"/>
      <c r="BK52" s="1956"/>
      <c r="BL52" s="1956"/>
      <c r="BM52" s="1956"/>
      <c r="BN52" s="2051"/>
      <c r="BO52" s="2051"/>
      <c r="BP52" s="2051"/>
      <c r="BQ52" s="2051"/>
      <c r="BR52" s="2051"/>
      <c r="BS52" s="2051"/>
      <c r="BT52" s="2052"/>
      <c r="BU52" s="2052"/>
      <c r="BV52" s="2052"/>
      <c r="BW52" s="2052"/>
      <c r="BX52" s="2052"/>
      <c r="BY52" s="2052"/>
      <c r="BZ52" s="2052"/>
      <c r="CA52" s="2052"/>
      <c r="CB52" s="2052"/>
      <c r="CC52" s="2052"/>
      <c r="CD52" s="2052"/>
      <c r="CE52" s="2052"/>
      <c r="CF52" s="2052"/>
      <c r="CG52" s="2052"/>
      <c r="CH52" s="2052"/>
      <c r="CI52" s="2052"/>
      <c r="CJ52" s="2052"/>
      <c r="CK52" s="2052"/>
      <c r="CL52" s="2052"/>
      <c r="CM52" s="2052"/>
      <c r="CN52" s="2053"/>
      <c r="CO52" s="2053"/>
      <c r="CP52" s="2053"/>
      <c r="CQ52" s="2053"/>
      <c r="CR52" s="2053"/>
      <c r="CS52" s="2054"/>
      <c r="CT52" s="2054"/>
      <c r="CU52" s="2054"/>
      <c r="CV52" s="2054"/>
      <c r="CW52" s="2054"/>
      <c r="CX52" s="2054"/>
      <c r="CY52" s="2054"/>
      <c r="CZ52" s="2054"/>
      <c r="DA52" s="2054"/>
      <c r="DB52" s="2054"/>
      <c r="DC52" s="2054"/>
      <c r="DD52" s="2054"/>
      <c r="DE52" s="2054"/>
      <c r="DF52" s="2054"/>
      <c r="DG52" s="2055"/>
      <c r="DJ52" s="1121"/>
    </row>
    <row r="53" spans="1:114" ht="60" customHeight="1">
      <c r="A53" s="2059">
        <v>39</v>
      </c>
      <c r="B53" s="2060"/>
      <c r="C53" s="2058"/>
      <c r="D53" s="2058"/>
      <c r="E53" s="2058"/>
      <c r="F53" s="2058"/>
      <c r="G53" s="2058"/>
      <c r="H53" s="2058"/>
      <c r="I53" s="2058"/>
      <c r="J53" s="2054"/>
      <c r="K53" s="2054"/>
      <c r="L53" s="2054"/>
      <c r="M53" s="2054"/>
      <c r="N53" s="2054"/>
      <c r="O53" s="2054"/>
      <c r="P53" s="2054"/>
      <c r="Q53" s="2054"/>
      <c r="R53" s="2058"/>
      <c r="S53" s="2058"/>
      <c r="T53" s="2058"/>
      <c r="U53" s="2058"/>
      <c r="V53" s="2058"/>
      <c r="W53" s="2058"/>
      <c r="X53" s="2058"/>
      <c r="Y53" s="2058"/>
      <c r="Z53" s="2058"/>
      <c r="AA53" s="2058"/>
      <c r="AB53" s="2058"/>
      <c r="AC53" s="2058"/>
      <c r="AD53" s="2058"/>
      <c r="AE53" s="2058"/>
      <c r="AF53" s="2058"/>
      <c r="AG53" s="2054"/>
      <c r="AH53" s="2054"/>
      <c r="AI53" s="2054"/>
      <c r="AJ53" s="2054"/>
      <c r="AK53" s="2054"/>
      <c r="AL53" s="2054"/>
      <c r="AM53" s="2054"/>
      <c r="AN53" s="2054"/>
      <c r="AO53" s="2054"/>
      <c r="AP53" s="2054"/>
      <c r="AQ53" s="2054"/>
      <c r="AR53" s="2054"/>
      <c r="AS53" s="2054"/>
      <c r="AT53" s="2054"/>
      <c r="AU53" s="2054"/>
      <c r="AV53" s="1956"/>
      <c r="AW53" s="1956"/>
      <c r="AX53" s="1956"/>
      <c r="AY53" s="1956"/>
      <c r="AZ53" s="1956"/>
      <c r="BA53" s="1956"/>
      <c r="BB53" s="1956"/>
      <c r="BC53" s="1956"/>
      <c r="BD53" s="1956"/>
      <c r="BE53" s="1956"/>
      <c r="BF53" s="1956"/>
      <c r="BG53" s="1956"/>
      <c r="BH53" s="1956"/>
      <c r="BI53" s="1956"/>
      <c r="BJ53" s="1956"/>
      <c r="BK53" s="1956"/>
      <c r="BL53" s="1956"/>
      <c r="BM53" s="1956"/>
      <c r="BN53" s="2051"/>
      <c r="BO53" s="2051"/>
      <c r="BP53" s="2051"/>
      <c r="BQ53" s="2051"/>
      <c r="BR53" s="2051"/>
      <c r="BS53" s="2051"/>
      <c r="BT53" s="2052"/>
      <c r="BU53" s="2052"/>
      <c r="BV53" s="2052"/>
      <c r="BW53" s="2052"/>
      <c r="BX53" s="2052"/>
      <c r="BY53" s="2052"/>
      <c r="BZ53" s="2052"/>
      <c r="CA53" s="2052"/>
      <c r="CB53" s="2052"/>
      <c r="CC53" s="2052"/>
      <c r="CD53" s="2052"/>
      <c r="CE53" s="2052"/>
      <c r="CF53" s="2052"/>
      <c r="CG53" s="2052"/>
      <c r="CH53" s="2052"/>
      <c r="CI53" s="2052"/>
      <c r="CJ53" s="2052"/>
      <c r="CK53" s="2052"/>
      <c r="CL53" s="2052"/>
      <c r="CM53" s="2052"/>
      <c r="CN53" s="2053"/>
      <c r="CO53" s="2053"/>
      <c r="CP53" s="2053"/>
      <c r="CQ53" s="2053"/>
      <c r="CR53" s="2053"/>
      <c r="CS53" s="2054"/>
      <c r="CT53" s="2054"/>
      <c r="CU53" s="2054"/>
      <c r="CV53" s="2054"/>
      <c r="CW53" s="2054"/>
      <c r="CX53" s="2054"/>
      <c r="CY53" s="2054"/>
      <c r="CZ53" s="2054"/>
      <c r="DA53" s="2054"/>
      <c r="DB53" s="2054"/>
      <c r="DC53" s="2054"/>
      <c r="DD53" s="2054"/>
      <c r="DE53" s="2054"/>
      <c r="DF53" s="2054"/>
      <c r="DG53" s="2055"/>
      <c r="DJ53" s="1121"/>
    </row>
    <row r="54" spans="1:114" ht="60" customHeight="1">
      <c r="A54" s="2059">
        <v>40</v>
      </c>
      <c r="B54" s="2060"/>
      <c r="C54" s="2058"/>
      <c r="D54" s="2058"/>
      <c r="E54" s="2058"/>
      <c r="F54" s="2058"/>
      <c r="G54" s="2058"/>
      <c r="H54" s="2058"/>
      <c r="I54" s="2058"/>
      <c r="J54" s="2054"/>
      <c r="K54" s="2054"/>
      <c r="L54" s="2054"/>
      <c r="M54" s="2054"/>
      <c r="N54" s="2054"/>
      <c r="O54" s="2054"/>
      <c r="P54" s="2054"/>
      <c r="Q54" s="2054"/>
      <c r="R54" s="2058"/>
      <c r="S54" s="2058"/>
      <c r="T54" s="2058"/>
      <c r="U54" s="2058"/>
      <c r="V54" s="2058"/>
      <c r="W54" s="2058"/>
      <c r="X54" s="2058"/>
      <c r="Y54" s="2058"/>
      <c r="Z54" s="2058"/>
      <c r="AA54" s="2058"/>
      <c r="AB54" s="2058"/>
      <c r="AC54" s="2058"/>
      <c r="AD54" s="2058"/>
      <c r="AE54" s="2058"/>
      <c r="AF54" s="2058"/>
      <c r="AG54" s="2054"/>
      <c r="AH54" s="2054"/>
      <c r="AI54" s="2054"/>
      <c r="AJ54" s="2054"/>
      <c r="AK54" s="2054"/>
      <c r="AL54" s="2054"/>
      <c r="AM54" s="2054"/>
      <c r="AN54" s="2054"/>
      <c r="AO54" s="2054"/>
      <c r="AP54" s="2054"/>
      <c r="AQ54" s="2054"/>
      <c r="AR54" s="2054"/>
      <c r="AS54" s="2054"/>
      <c r="AT54" s="2054"/>
      <c r="AU54" s="2054"/>
      <c r="AV54" s="1956"/>
      <c r="AW54" s="1956"/>
      <c r="AX54" s="1956"/>
      <c r="AY54" s="1956"/>
      <c r="AZ54" s="1956"/>
      <c r="BA54" s="1956"/>
      <c r="BB54" s="1956"/>
      <c r="BC54" s="1956"/>
      <c r="BD54" s="1956"/>
      <c r="BE54" s="1956"/>
      <c r="BF54" s="1956"/>
      <c r="BG54" s="1956"/>
      <c r="BH54" s="1956"/>
      <c r="BI54" s="1956"/>
      <c r="BJ54" s="1956"/>
      <c r="BK54" s="1956"/>
      <c r="BL54" s="1956"/>
      <c r="BM54" s="1956"/>
      <c r="BN54" s="2051"/>
      <c r="BO54" s="2051"/>
      <c r="BP54" s="2051"/>
      <c r="BQ54" s="2051"/>
      <c r="BR54" s="2051"/>
      <c r="BS54" s="2051"/>
      <c r="BT54" s="2052"/>
      <c r="BU54" s="2052"/>
      <c r="BV54" s="2052"/>
      <c r="BW54" s="2052"/>
      <c r="BX54" s="2052"/>
      <c r="BY54" s="2052"/>
      <c r="BZ54" s="2052"/>
      <c r="CA54" s="2052"/>
      <c r="CB54" s="2052"/>
      <c r="CC54" s="2052"/>
      <c r="CD54" s="2052"/>
      <c r="CE54" s="2052"/>
      <c r="CF54" s="2052"/>
      <c r="CG54" s="2052"/>
      <c r="CH54" s="2052"/>
      <c r="CI54" s="2052"/>
      <c r="CJ54" s="2052"/>
      <c r="CK54" s="2052"/>
      <c r="CL54" s="2052"/>
      <c r="CM54" s="2052"/>
      <c r="CN54" s="2053"/>
      <c r="CO54" s="2053"/>
      <c r="CP54" s="2053"/>
      <c r="CQ54" s="2053"/>
      <c r="CR54" s="2053"/>
      <c r="CS54" s="2054"/>
      <c r="CT54" s="2054"/>
      <c r="CU54" s="2054"/>
      <c r="CV54" s="2054"/>
      <c r="CW54" s="2054"/>
      <c r="CX54" s="2054"/>
      <c r="CY54" s="2054"/>
      <c r="CZ54" s="2054"/>
      <c r="DA54" s="2054"/>
      <c r="DB54" s="2054"/>
      <c r="DC54" s="2054"/>
      <c r="DD54" s="2054"/>
      <c r="DE54" s="2054"/>
      <c r="DF54" s="2054"/>
      <c r="DG54" s="2055"/>
      <c r="DJ54" s="1121"/>
    </row>
    <row r="55" spans="1:114" ht="60" customHeight="1">
      <c r="A55" s="2059">
        <v>41</v>
      </c>
      <c r="B55" s="2060"/>
      <c r="C55" s="2058"/>
      <c r="D55" s="2058"/>
      <c r="E55" s="2058"/>
      <c r="F55" s="2058"/>
      <c r="G55" s="2058"/>
      <c r="H55" s="2058"/>
      <c r="I55" s="2058"/>
      <c r="J55" s="2054"/>
      <c r="K55" s="2054"/>
      <c r="L55" s="2054"/>
      <c r="M55" s="2054"/>
      <c r="N55" s="2054"/>
      <c r="O55" s="2054"/>
      <c r="P55" s="2054"/>
      <c r="Q55" s="2054"/>
      <c r="R55" s="2058"/>
      <c r="S55" s="2058"/>
      <c r="T55" s="2058"/>
      <c r="U55" s="2058"/>
      <c r="V55" s="2058"/>
      <c r="W55" s="2058"/>
      <c r="X55" s="2058"/>
      <c r="Y55" s="2058"/>
      <c r="Z55" s="2058"/>
      <c r="AA55" s="2058"/>
      <c r="AB55" s="2058"/>
      <c r="AC55" s="2058"/>
      <c r="AD55" s="2058"/>
      <c r="AE55" s="2058"/>
      <c r="AF55" s="2058"/>
      <c r="AG55" s="2054"/>
      <c r="AH55" s="2054"/>
      <c r="AI55" s="2054"/>
      <c r="AJ55" s="2054"/>
      <c r="AK55" s="2054"/>
      <c r="AL55" s="2054"/>
      <c r="AM55" s="2054"/>
      <c r="AN55" s="2054"/>
      <c r="AO55" s="2054"/>
      <c r="AP55" s="2054"/>
      <c r="AQ55" s="2054"/>
      <c r="AR55" s="2054"/>
      <c r="AS55" s="2054"/>
      <c r="AT55" s="2054"/>
      <c r="AU55" s="2054"/>
      <c r="AV55" s="1956"/>
      <c r="AW55" s="1956"/>
      <c r="AX55" s="1956"/>
      <c r="AY55" s="1956"/>
      <c r="AZ55" s="1956"/>
      <c r="BA55" s="1956"/>
      <c r="BB55" s="1956"/>
      <c r="BC55" s="1956"/>
      <c r="BD55" s="1956"/>
      <c r="BE55" s="1956"/>
      <c r="BF55" s="1956"/>
      <c r="BG55" s="1956"/>
      <c r="BH55" s="1956"/>
      <c r="BI55" s="1956"/>
      <c r="BJ55" s="1956"/>
      <c r="BK55" s="1956"/>
      <c r="BL55" s="1956"/>
      <c r="BM55" s="1956"/>
      <c r="BN55" s="2051"/>
      <c r="BO55" s="2051"/>
      <c r="BP55" s="2051"/>
      <c r="BQ55" s="2051"/>
      <c r="BR55" s="2051"/>
      <c r="BS55" s="2051"/>
      <c r="BT55" s="2052"/>
      <c r="BU55" s="2052"/>
      <c r="BV55" s="2052"/>
      <c r="BW55" s="2052"/>
      <c r="BX55" s="2052"/>
      <c r="BY55" s="2052"/>
      <c r="BZ55" s="2052"/>
      <c r="CA55" s="2052"/>
      <c r="CB55" s="2052"/>
      <c r="CC55" s="2052"/>
      <c r="CD55" s="2052"/>
      <c r="CE55" s="2052"/>
      <c r="CF55" s="2052"/>
      <c r="CG55" s="2052"/>
      <c r="CH55" s="2052"/>
      <c r="CI55" s="2052"/>
      <c r="CJ55" s="2052"/>
      <c r="CK55" s="2052"/>
      <c r="CL55" s="2052"/>
      <c r="CM55" s="2052"/>
      <c r="CN55" s="2053"/>
      <c r="CO55" s="2053"/>
      <c r="CP55" s="2053"/>
      <c r="CQ55" s="2053"/>
      <c r="CR55" s="2053"/>
      <c r="CS55" s="2054"/>
      <c r="CT55" s="2054"/>
      <c r="CU55" s="2054"/>
      <c r="CV55" s="2054"/>
      <c r="CW55" s="2054"/>
      <c r="CX55" s="2054"/>
      <c r="CY55" s="2054"/>
      <c r="CZ55" s="2054"/>
      <c r="DA55" s="2054"/>
      <c r="DB55" s="2054"/>
      <c r="DC55" s="2054"/>
      <c r="DD55" s="2054"/>
      <c r="DE55" s="2054"/>
      <c r="DF55" s="2054"/>
      <c r="DG55" s="2055"/>
      <c r="DJ55" s="1121"/>
    </row>
    <row r="56" spans="1:114" ht="60" customHeight="1">
      <c r="A56" s="2059">
        <v>42</v>
      </c>
      <c r="B56" s="2060"/>
      <c r="C56" s="2058"/>
      <c r="D56" s="2058"/>
      <c r="E56" s="2058"/>
      <c r="F56" s="2058"/>
      <c r="G56" s="2058"/>
      <c r="H56" s="2058"/>
      <c r="I56" s="2058"/>
      <c r="J56" s="2054"/>
      <c r="K56" s="2054"/>
      <c r="L56" s="2054"/>
      <c r="M56" s="2054"/>
      <c r="N56" s="2054"/>
      <c r="O56" s="2054"/>
      <c r="P56" s="2054"/>
      <c r="Q56" s="2054"/>
      <c r="R56" s="2058"/>
      <c r="S56" s="2058"/>
      <c r="T56" s="2058"/>
      <c r="U56" s="2058"/>
      <c r="V56" s="2058"/>
      <c r="W56" s="2058"/>
      <c r="X56" s="2058"/>
      <c r="Y56" s="2058"/>
      <c r="Z56" s="2058"/>
      <c r="AA56" s="2058"/>
      <c r="AB56" s="2058"/>
      <c r="AC56" s="2058"/>
      <c r="AD56" s="2058"/>
      <c r="AE56" s="2058"/>
      <c r="AF56" s="2058"/>
      <c r="AG56" s="2054"/>
      <c r="AH56" s="2054"/>
      <c r="AI56" s="2054"/>
      <c r="AJ56" s="2054"/>
      <c r="AK56" s="2054"/>
      <c r="AL56" s="2054"/>
      <c r="AM56" s="2054"/>
      <c r="AN56" s="2054"/>
      <c r="AO56" s="2054"/>
      <c r="AP56" s="2054"/>
      <c r="AQ56" s="2054"/>
      <c r="AR56" s="2054"/>
      <c r="AS56" s="2054"/>
      <c r="AT56" s="2054"/>
      <c r="AU56" s="2054"/>
      <c r="AV56" s="1956"/>
      <c r="AW56" s="1956"/>
      <c r="AX56" s="1956"/>
      <c r="AY56" s="1956"/>
      <c r="AZ56" s="1956"/>
      <c r="BA56" s="1956"/>
      <c r="BB56" s="1956"/>
      <c r="BC56" s="1956"/>
      <c r="BD56" s="1956"/>
      <c r="BE56" s="1956"/>
      <c r="BF56" s="1956"/>
      <c r="BG56" s="1956"/>
      <c r="BH56" s="1956"/>
      <c r="BI56" s="1956"/>
      <c r="BJ56" s="1956"/>
      <c r="BK56" s="1956"/>
      <c r="BL56" s="1956"/>
      <c r="BM56" s="1956"/>
      <c r="BN56" s="2051"/>
      <c r="BO56" s="2051"/>
      <c r="BP56" s="2051"/>
      <c r="BQ56" s="2051"/>
      <c r="BR56" s="2051"/>
      <c r="BS56" s="2051"/>
      <c r="BT56" s="2052"/>
      <c r="BU56" s="2052"/>
      <c r="BV56" s="2052"/>
      <c r="BW56" s="2052"/>
      <c r="BX56" s="2052"/>
      <c r="BY56" s="2052"/>
      <c r="BZ56" s="2052"/>
      <c r="CA56" s="2052"/>
      <c r="CB56" s="2052"/>
      <c r="CC56" s="2052"/>
      <c r="CD56" s="2052"/>
      <c r="CE56" s="2052"/>
      <c r="CF56" s="2052"/>
      <c r="CG56" s="2052"/>
      <c r="CH56" s="2052"/>
      <c r="CI56" s="2052"/>
      <c r="CJ56" s="2052"/>
      <c r="CK56" s="2052"/>
      <c r="CL56" s="2052"/>
      <c r="CM56" s="2052"/>
      <c r="CN56" s="2053"/>
      <c r="CO56" s="2053"/>
      <c r="CP56" s="2053"/>
      <c r="CQ56" s="2053"/>
      <c r="CR56" s="2053"/>
      <c r="CS56" s="2054"/>
      <c r="CT56" s="2054"/>
      <c r="CU56" s="2054"/>
      <c r="CV56" s="2054"/>
      <c r="CW56" s="2054"/>
      <c r="CX56" s="2054"/>
      <c r="CY56" s="2054"/>
      <c r="CZ56" s="2054"/>
      <c r="DA56" s="2054"/>
      <c r="DB56" s="2054"/>
      <c r="DC56" s="2054"/>
      <c r="DD56" s="2054"/>
      <c r="DE56" s="2054"/>
      <c r="DF56" s="2054"/>
      <c r="DG56" s="2055"/>
      <c r="DJ56" s="1121"/>
    </row>
    <row r="57" spans="1:114" ht="60" customHeight="1">
      <c r="A57" s="2059">
        <v>43</v>
      </c>
      <c r="B57" s="2060"/>
      <c r="C57" s="2058"/>
      <c r="D57" s="2058"/>
      <c r="E57" s="2058"/>
      <c r="F57" s="2058"/>
      <c r="G57" s="2058"/>
      <c r="H57" s="2058"/>
      <c r="I57" s="2058"/>
      <c r="J57" s="2054"/>
      <c r="K57" s="2054"/>
      <c r="L57" s="2054"/>
      <c r="M57" s="2054"/>
      <c r="N57" s="2054"/>
      <c r="O57" s="2054"/>
      <c r="P57" s="2054"/>
      <c r="Q57" s="2054"/>
      <c r="R57" s="2058"/>
      <c r="S57" s="2058"/>
      <c r="T57" s="2058"/>
      <c r="U57" s="2058"/>
      <c r="V57" s="2058"/>
      <c r="W57" s="2058"/>
      <c r="X57" s="2058"/>
      <c r="Y57" s="2058"/>
      <c r="Z57" s="2058"/>
      <c r="AA57" s="2058"/>
      <c r="AB57" s="2058"/>
      <c r="AC57" s="2058"/>
      <c r="AD57" s="2058"/>
      <c r="AE57" s="2058"/>
      <c r="AF57" s="2058"/>
      <c r="AG57" s="2054"/>
      <c r="AH57" s="2054"/>
      <c r="AI57" s="2054"/>
      <c r="AJ57" s="2054"/>
      <c r="AK57" s="2054"/>
      <c r="AL57" s="2054"/>
      <c r="AM57" s="2054"/>
      <c r="AN57" s="2054"/>
      <c r="AO57" s="2054"/>
      <c r="AP57" s="2054"/>
      <c r="AQ57" s="2054"/>
      <c r="AR57" s="2054"/>
      <c r="AS57" s="2054"/>
      <c r="AT57" s="2054"/>
      <c r="AU57" s="2054"/>
      <c r="AV57" s="1956"/>
      <c r="AW57" s="1956"/>
      <c r="AX57" s="1956"/>
      <c r="AY57" s="1956"/>
      <c r="AZ57" s="1956"/>
      <c r="BA57" s="1956"/>
      <c r="BB57" s="1956"/>
      <c r="BC57" s="1956"/>
      <c r="BD57" s="1956"/>
      <c r="BE57" s="1956"/>
      <c r="BF57" s="1956"/>
      <c r="BG57" s="1956"/>
      <c r="BH57" s="1956"/>
      <c r="BI57" s="1956"/>
      <c r="BJ57" s="1956"/>
      <c r="BK57" s="1956"/>
      <c r="BL57" s="1956"/>
      <c r="BM57" s="1956"/>
      <c r="BN57" s="2051"/>
      <c r="BO57" s="2051"/>
      <c r="BP57" s="2051"/>
      <c r="BQ57" s="2051"/>
      <c r="BR57" s="2051"/>
      <c r="BS57" s="2051"/>
      <c r="BT57" s="2052"/>
      <c r="BU57" s="2052"/>
      <c r="BV57" s="2052"/>
      <c r="BW57" s="2052"/>
      <c r="BX57" s="2052"/>
      <c r="BY57" s="2052"/>
      <c r="BZ57" s="2052"/>
      <c r="CA57" s="2052"/>
      <c r="CB57" s="2052"/>
      <c r="CC57" s="2052"/>
      <c r="CD57" s="2052"/>
      <c r="CE57" s="2052"/>
      <c r="CF57" s="2052"/>
      <c r="CG57" s="2052"/>
      <c r="CH57" s="2052"/>
      <c r="CI57" s="2052"/>
      <c r="CJ57" s="2052"/>
      <c r="CK57" s="2052"/>
      <c r="CL57" s="2052"/>
      <c r="CM57" s="2052"/>
      <c r="CN57" s="2053"/>
      <c r="CO57" s="2053"/>
      <c r="CP57" s="2053"/>
      <c r="CQ57" s="2053"/>
      <c r="CR57" s="2053"/>
      <c r="CS57" s="2054"/>
      <c r="CT57" s="2054"/>
      <c r="CU57" s="2054"/>
      <c r="CV57" s="2054"/>
      <c r="CW57" s="2054"/>
      <c r="CX57" s="2054"/>
      <c r="CY57" s="2054"/>
      <c r="CZ57" s="2054"/>
      <c r="DA57" s="2054"/>
      <c r="DB57" s="2054"/>
      <c r="DC57" s="2054"/>
      <c r="DD57" s="2054"/>
      <c r="DE57" s="2054"/>
      <c r="DF57" s="2054"/>
      <c r="DG57" s="2055"/>
      <c r="DJ57" s="1121"/>
    </row>
    <row r="58" spans="1:114" ht="60" customHeight="1">
      <c r="A58" s="2059">
        <v>44</v>
      </c>
      <c r="B58" s="2060"/>
      <c r="C58" s="2058"/>
      <c r="D58" s="2058"/>
      <c r="E58" s="2058"/>
      <c r="F58" s="2058"/>
      <c r="G58" s="2058"/>
      <c r="H58" s="2058"/>
      <c r="I58" s="2058"/>
      <c r="J58" s="2054"/>
      <c r="K58" s="2054"/>
      <c r="L58" s="2054"/>
      <c r="M58" s="2054"/>
      <c r="N58" s="2054"/>
      <c r="O58" s="2054"/>
      <c r="P58" s="2054"/>
      <c r="Q58" s="2054"/>
      <c r="R58" s="2058"/>
      <c r="S58" s="2058"/>
      <c r="T58" s="2058"/>
      <c r="U58" s="2058"/>
      <c r="V58" s="2058"/>
      <c r="W58" s="2058"/>
      <c r="X58" s="2058"/>
      <c r="Y58" s="2058"/>
      <c r="Z58" s="2058"/>
      <c r="AA58" s="2058"/>
      <c r="AB58" s="2058"/>
      <c r="AC58" s="2058"/>
      <c r="AD58" s="2058"/>
      <c r="AE58" s="2058"/>
      <c r="AF58" s="2058"/>
      <c r="AG58" s="2054"/>
      <c r="AH58" s="2054"/>
      <c r="AI58" s="2054"/>
      <c r="AJ58" s="2054"/>
      <c r="AK58" s="2054"/>
      <c r="AL58" s="2054"/>
      <c r="AM58" s="2054"/>
      <c r="AN58" s="2054"/>
      <c r="AO58" s="2054"/>
      <c r="AP58" s="2054"/>
      <c r="AQ58" s="2054"/>
      <c r="AR58" s="2054"/>
      <c r="AS58" s="2054"/>
      <c r="AT58" s="2054"/>
      <c r="AU58" s="2054"/>
      <c r="AV58" s="1956"/>
      <c r="AW58" s="1956"/>
      <c r="AX58" s="1956"/>
      <c r="AY58" s="1956"/>
      <c r="AZ58" s="1956"/>
      <c r="BA58" s="1956"/>
      <c r="BB58" s="1956"/>
      <c r="BC58" s="1956"/>
      <c r="BD58" s="1956"/>
      <c r="BE58" s="1956"/>
      <c r="BF58" s="1956"/>
      <c r="BG58" s="1956"/>
      <c r="BH58" s="1956"/>
      <c r="BI58" s="1956"/>
      <c r="BJ58" s="1956"/>
      <c r="BK58" s="1956"/>
      <c r="BL58" s="1956"/>
      <c r="BM58" s="1956"/>
      <c r="BN58" s="2051"/>
      <c r="BO58" s="2051"/>
      <c r="BP58" s="2051"/>
      <c r="BQ58" s="2051"/>
      <c r="BR58" s="2051"/>
      <c r="BS58" s="2051"/>
      <c r="BT58" s="2052"/>
      <c r="BU58" s="2052"/>
      <c r="BV58" s="2052"/>
      <c r="BW58" s="2052"/>
      <c r="BX58" s="2052"/>
      <c r="BY58" s="2052"/>
      <c r="BZ58" s="2052"/>
      <c r="CA58" s="2052"/>
      <c r="CB58" s="2052"/>
      <c r="CC58" s="2052"/>
      <c r="CD58" s="2052"/>
      <c r="CE58" s="2052"/>
      <c r="CF58" s="2052"/>
      <c r="CG58" s="2052"/>
      <c r="CH58" s="2052"/>
      <c r="CI58" s="2052"/>
      <c r="CJ58" s="2052"/>
      <c r="CK58" s="2052"/>
      <c r="CL58" s="2052"/>
      <c r="CM58" s="2052"/>
      <c r="CN58" s="2053"/>
      <c r="CO58" s="2053"/>
      <c r="CP58" s="2053"/>
      <c r="CQ58" s="2053"/>
      <c r="CR58" s="2053"/>
      <c r="CS58" s="2054"/>
      <c r="CT58" s="2054"/>
      <c r="CU58" s="2054"/>
      <c r="CV58" s="2054"/>
      <c r="CW58" s="2054"/>
      <c r="CX58" s="2054"/>
      <c r="CY58" s="2054"/>
      <c r="CZ58" s="2054"/>
      <c r="DA58" s="2054"/>
      <c r="DB58" s="2054"/>
      <c r="DC58" s="2054"/>
      <c r="DD58" s="2054"/>
      <c r="DE58" s="2054"/>
      <c r="DF58" s="2054"/>
      <c r="DG58" s="2055"/>
      <c r="DJ58" s="1121"/>
    </row>
    <row r="59" spans="1:114" ht="60" customHeight="1">
      <c r="A59" s="2059">
        <v>45</v>
      </c>
      <c r="B59" s="2060"/>
      <c r="C59" s="2058"/>
      <c r="D59" s="2058"/>
      <c r="E59" s="2058"/>
      <c r="F59" s="2058"/>
      <c r="G59" s="2058"/>
      <c r="H59" s="2058"/>
      <c r="I59" s="2058"/>
      <c r="J59" s="2054"/>
      <c r="K59" s="2054"/>
      <c r="L59" s="2054"/>
      <c r="M59" s="2054"/>
      <c r="N59" s="2054"/>
      <c r="O59" s="2054"/>
      <c r="P59" s="2054"/>
      <c r="Q59" s="2054"/>
      <c r="R59" s="2058"/>
      <c r="S59" s="2058"/>
      <c r="T59" s="2058"/>
      <c r="U59" s="2058"/>
      <c r="V59" s="2058"/>
      <c r="W59" s="2058"/>
      <c r="X59" s="2058"/>
      <c r="Y59" s="2058"/>
      <c r="Z59" s="2058"/>
      <c r="AA59" s="2058"/>
      <c r="AB59" s="2058"/>
      <c r="AC59" s="2058"/>
      <c r="AD59" s="2058"/>
      <c r="AE59" s="2058"/>
      <c r="AF59" s="2058"/>
      <c r="AG59" s="2054"/>
      <c r="AH59" s="2054"/>
      <c r="AI59" s="2054"/>
      <c r="AJ59" s="2054"/>
      <c r="AK59" s="2054"/>
      <c r="AL59" s="2054"/>
      <c r="AM59" s="2054"/>
      <c r="AN59" s="2054"/>
      <c r="AO59" s="2054"/>
      <c r="AP59" s="2054"/>
      <c r="AQ59" s="2054"/>
      <c r="AR59" s="2054"/>
      <c r="AS59" s="2054"/>
      <c r="AT59" s="2054"/>
      <c r="AU59" s="2054"/>
      <c r="AV59" s="1956"/>
      <c r="AW59" s="1956"/>
      <c r="AX59" s="1956"/>
      <c r="AY59" s="1956"/>
      <c r="AZ59" s="1956"/>
      <c r="BA59" s="1956"/>
      <c r="BB59" s="1956"/>
      <c r="BC59" s="1956"/>
      <c r="BD59" s="1956"/>
      <c r="BE59" s="1956"/>
      <c r="BF59" s="1956"/>
      <c r="BG59" s="1956"/>
      <c r="BH59" s="1956"/>
      <c r="BI59" s="1956"/>
      <c r="BJ59" s="1956"/>
      <c r="BK59" s="1956"/>
      <c r="BL59" s="1956"/>
      <c r="BM59" s="1956"/>
      <c r="BN59" s="2051"/>
      <c r="BO59" s="2051"/>
      <c r="BP59" s="2051"/>
      <c r="BQ59" s="2051"/>
      <c r="BR59" s="2051"/>
      <c r="BS59" s="2051"/>
      <c r="BT59" s="2052"/>
      <c r="BU59" s="2052"/>
      <c r="BV59" s="2052"/>
      <c r="BW59" s="2052"/>
      <c r="BX59" s="2052"/>
      <c r="BY59" s="2052"/>
      <c r="BZ59" s="2052"/>
      <c r="CA59" s="2052"/>
      <c r="CB59" s="2052"/>
      <c r="CC59" s="2052"/>
      <c r="CD59" s="2052"/>
      <c r="CE59" s="2052"/>
      <c r="CF59" s="2052"/>
      <c r="CG59" s="2052"/>
      <c r="CH59" s="2052"/>
      <c r="CI59" s="2052"/>
      <c r="CJ59" s="2052"/>
      <c r="CK59" s="2052"/>
      <c r="CL59" s="2052"/>
      <c r="CM59" s="2052"/>
      <c r="CN59" s="2053"/>
      <c r="CO59" s="2053"/>
      <c r="CP59" s="2053"/>
      <c r="CQ59" s="2053"/>
      <c r="CR59" s="2053"/>
      <c r="CS59" s="2054"/>
      <c r="CT59" s="2054"/>
      <c r="CU59" s="2054"/>
      <c r="CV59" s="2054"/>
      <c r="CW59" s="2054"/>
      <c r="CX59" s="2054"/>
      <c r="CY59" s="2054"/>
      <c r="CZ59" s="2054"/>
      <c r="DA59" s="2054"/>
      <c r="DB59" s="2054"/>
      <c r="DC59" s="2054"/>
      <c r="DD59" s="2054"/>
      <c r="DE59" s="2054"/>
      <c r="DF59" s="2054"/>
      <c r="DG59" s="2055"/>
      <c r="DJ59" s="1121"/>
    </row>
    <row r="60" spans="1:114" ht="60" customHeight="1">
      <c r="A60" s="2059">
        <v>46</v>
      </c>
      <c r="B60" s="2060"/>
      <c r="C60" s="2058"/>
      <c r="D60" s="2058"/>
      <c r="E60" s="2058"/>
      <c r="F60" s="2058"/>
      <c r="G60" s="2058"/>
      <c r="H60" s="2058"/>
      <c r="I60" s="2058"/>
      <c r="J60" s="2054"/>
      <c r="K60" s="2054"/>
      <c r="L60" s="2054"/>
      <c r="M60" s="2054"/>
      <c r="N60" s="2054"/>
      <c r="O60" s="2054"/>
      <c r="P60" s="2054"/>
      <c r="Q60" s="2054"/>
      <c r="R60" s="2058"/>
      <c r="S60" s="2058"/>
      <c r="T60" s="2058"/>
      <c r="U60" s="2058"/>
      <c r="V60" s="2058"/>
      <c r="W60" s="2058"/>
      <c r="X60" s="2058"/>
      <c r="Y60" s="2058"/>
      <c r="Z60" s="2058"/>
      <c r="AA60" s="2058"/>
      <c r="AB60" s="2058"/>
      <c r="AC60" s="2058"/>
      <c r="AD60" s="2058"/>
      <c r="AE60" s="2058"/>
      <c r="AF60" s="2058"/>
      <c r="AG60" s="2054"/>
      <c r="AH60" s="2054"/>
      <c r="AI60" s="2054"/>
      <c r="AJ60" s="2054"/>
      <c r="AK60" s="2054"/>
      <c r="AL60" s="2054"/>
      <c r="AM60" s="2054"/>
      <c r="AN60" s="2054"/>
      <c r="AO60" s="2054"/>
      <c r="AP60" s="2054"/>
      <c r="AQ60" s="2054"/>
      <c r="AR60" s="2054"/>
      <c r="AS60" s="2054"/>
      <c r="AT60" s="2054"/>
      <c r="AU60" s="2054"/>
      <c r="AV60" s="1956"/>
      <c r="AW60" s="1956"/>
      <c r="AX60" s="1956"/>
      <c r="AY60" s="1956"/>
      <c r="AZ60" s="1956"/>
      <c r="BA60" s="1956"/>
      <c r="BB60" s="1956"/>
      <c r="BC60" s="1956"/>
      <c r="BD60" s="1956"/>
      <c r="BE60" s="1956"/>
      <c r="BF60" s="1956"/>
      <c r="BG60" s="1956"/>
      <c r="BH60" s="1956"/>
      <c r="BI60" s="1956"/>
      <c r="BJ60" s="1956"/>
      <c r="BK60" s="1956"/>
      <c r="BL60" s="1956"/>
      <c r="BM60" s="1956"/>
      <c r="BN60" s="2051"/>
      <c r="BO60" s="2051"/>
      <c r="BP60" s="2051"/>
      <c r="BQ60" s="2051"/>
      <c r="BR60" s="2051"/>
      <c r="BS60" s="2051"/>
      <c r="BT60" s="2052"/>
      <c r="BU60" s="2052"/>
      <c r="BV60" s="2052"/>
      <c r="BW60" s="2052"/>
      <c r="BX60" s="2052"/>
      <c r="BY60" s="2052"/>
      <c r="BZ60" s="2052"/>
      <c r="CA60" s="2052"/>
      <c r="CB60" s="2052"/>
      <c r="CC60" s="2052"/>
      <c r="CD60" s="2052"/>
      <c r="CE60" s="2052"/>
      <c r="CF60" s="2052"/>
      <c r="CG60" s="2052"/>
      <c r="CH60" s="2052"/>
      <c r="CI60" s="2052"/>
      <c r="CJ60" s="2052"/>
      <c r="CK60" s="2052"/>
      <c r="CL60" s="2052"/>
      <c r="CM60" s="2052"/>
      <c r="CN60" s="2053"/>
      <c r="CO60" s="2053"/>
      <c r="CP60" s="2053"/>
      <c r="CQ60" s="2053"/>
      <c r="CR60" s="2053"/>
      <c r="CS60" s="2054"/>
      <c r="CT60" s="2054"/>
      <c r="CU60" s="2054"/>
      <c r="CV60" s="2054"/>
      <c r="CW60" s="2054"/>
      <c r="CX60" s="2054"/>
      <c r="CY60" s="2054"/>
      <c r="CZ60" s="2054"/>
      <c r="DA60" s="2054"/>
      <c r="DB60" s="2054"/>
      <c r="DC60" s="2054"/>
      <c r="DD60" s="2054"/>
      <c r="DE60" s="2054"/>
      <c r="DF60" s="2054"/>
      <c r="DG60" s="2055"/>
      <c r="DJ60" s="1121"/>
    </row>
    <row r="61" spans="1:114" ht="60" customHeight="1">
      <c r="A61" s="2059">
        <v>47</v>
      </c>
      <c r="B61" s="2060"/>
      <c r="C61" s="2058"/>
      <c r="D61" s="2058"/>
      <c r="E61" s="2058"/>
      <c r="F61" s="2058"/>
      <c r="G61" s="2058"/>
      <c r="H61" s="2058"/>
      <c r="I61" s="2058"/>
      <c r="J61" s="2054"/>
      <c r="K61" s="2054"/>
      <c r="L61" s="2054"/>
      <c r="M61" s="2054"/>
      <c r="N61" s="2054"/>
      <c r="O61" s="2054"/>
      <c r="P61" s="2054"/>
      <c r="Q61" s="2054"/>
      <c r="R61" s="2058"/>
      <c r="S61" s="2058"/>
      <c r="T61" s="2058"/>
      <c r="U61" s="2058"/>
      <c r="V61" s="2058"/>
      <c r="W61" s="2058"/>
      <c r="X61" s="2058"/>
      <c r="Y61" s="2058"/>
      <c r="Z61" s="2058"/>
      <c r="AA61" s="2058"/>
      <c r="AB61" s="2058"/>
      <c r="AC61" s="2058"/>
      <c r="AD61" s="2058"/>
      <c r="AE61" s="2058"/>
      <c r="AF61" s="2058"/>
      <c r="AG61" s="2054"/>
      <c r="AH61" s="2054"/>
      <c r="AI61" s="2054"/>
      <c r="AJ61" s="2054"/>
      <c r="AK61" s="2054"/>
      <c r="AL61" s="2054"/>
      <c r="AM61" s="2054"/>
      <c r="AN61" s="2054"/>
      <c r="AO61" s="2054"/>
      <c r="AP61" s="2054"/>
      <c r="AQ61" s="2054"/>
      <c r="AR61" s="2054"/>
      <c r="AS61" s="2054"/>
      <c r="AT61" s="2054"/>
      <c r="AU61" s="2054"/>
      <c r="AV61" s="1956"/>
      <c r="AW61" s="1956"/>
      <c r="AX61" s="1956"/>
      <c r="AY61" s="1956"/>
      <c r="AZ61" s="1956"/>
      <c r="BA61" s="1956"/>
      <c r="BB61" s="1956"/>
      <c r="BC61" s="1956"/>
      <c r="BD61" s="1956"/>
      <c r="BE61" s="1956"/>
      <c r="BF61" s="1956"/>
      <c r="BG61" s="1956"/>
      <c r="BH61" s="1956"/>
      <c r="BI61" s="1956"/>
      <c r="BJ61" s="1956"/>
      <c r="BK61" s="1956"/>
      <c r="BL61" s="1956"/>
      <c r="BM61" s="1956"/>
      <c r="BN61" s="2051"/>
      <c r="BO61" s="2051"/>
      <c r="BP61" s="2051"/>
      <c r="BQ61" s="2051"/>
      <c r="BR61" s="2051"/>
      <c r="BS61" s="2051"/>
      <c r="BT61" s="2052"/>
      <c r="BU61" s="2052"/>
      <c r="BV61" s="2052"/>
      <c r="BW61" s="2052"/>
      <c r="BX61" s="2052"/>
      <c r="BY61" s="2052"/>
      <c r="BZ61" s="2052"/>
      <c r="CA61" s="2052"/>
      <c r="CB61" s="2052"/>
      <c r="CC61" s="2052"/>
      <c r="CD61" s="2052"/>
      <c r="CE61" s="2052"/>
      <c r="CF61" s="2052"/>
      <c r="CG61" s="2052"/>
      <c r="CH61" s="2052"/>
      <c r="CI61" s="2052"/>
      <c r="CJ61" s="2052"/>
      <c r="CK61" s="2052"/>
      <c r="CL61" s="2052"/>
      <c r="CM61" s="2052"/>
      <c r="CN61" s="2053"/>
      <c r="CO61" s="2053"/>
      <c r="CP61" s="2053"/>
      <c r="CQ61" s="2053"/>
      <c r="CR61" s="2053"/>
      <c r="CS61" s="2054"/>
      <c r="CT61" s="2054"/>
      <c r="CU61" s="2054"/>
      <c r="CV61" s="2054"/>
      <c r="CW61" s="2054"/>
      <c r="CX61" s="2054"/>
      <c r="CY61" s="2054"/>
      <c r="CZ61" s="2054"/>
      <c r="DA61" s="2054"/>
      <c r="DB61" s="2054"/>
      <c r="DC61" s="2054"/>
      <c r="DD61" s="2054"/>
      <c r="DE61" s="2054"/>
      <c r="DF61" s="2054"/>
      <c r="DG61" s="2055"/>
      <c r="DJ61" s="1121"/>
    </row>
    <row r="62" spans="1:114" ht="60" customHeight="1">
      <c r="A62" s="2059">
        <v>48</v>
      </c>
      <c r="B62" s="2060"/>
      <c r="C62" s="2058"/>
      <c r="D62" s="2058"/>
      <c r="E62" s="2058"/>
      <c r="F62" s="2058"/>
      <c r="G62" s="2058"/>
      <c r="H62" s="2058"/>
      <c r="I62" s="2058"/>
      <c r="J62" s="2054"/>
      <c r="K62" s="2054"/>
      <c r="L62" s="2054"/>
      <c r="M62" s="2054"/>
      <c r="N62" s="2054"/>
      <c r="O62" s="2054"/>
      <c r="P62" s="2054"/>
      <c r="Q62" s="2054"/>
      <c r="R62" s="2058"/>
      <c r="S62" s="2058"/>
      <c r="T62" s="2058"/>
      <c r="U62" s="2058"/>
      <c r="V62" s="2058"/>
      <c r="W62" s="2058"/>
      <c r="X62" s="2058"/>
      <c r="Y62" s="2058"/>
      <c r="Z62" s="2058"/>
      <c r="AA62" s="2058"/>
      <c r="AB62" s="2058"/>
      <c r="AC62" s="2058"/>
      <c r="AD62" s="2058"/>
      <c r="AE62" s="2058"/>
      <c r="AF62" s="2058"/>
      <c r="AG62" s="2054"/>
      <c r="AH62" s="2054"/>
      <c r="AI62" s="2054"/>
      <c r="AJ62" s="2054"/>
      <c r="AK62" s="2054"/>
      <c r="AL62" s="2054"/>
      <c r="AM62" s="2054"/>
      <c r="AN62" s="2054"/>
      <c r="AO62" s="2054"/>
      <c r="AP62" s="2054"/>
      <c r="AQ62" s="2054"/>
      <c r="AR62" s="2054"/>
      <c r="AS62" s="2054"/>
      <c r="AT62" s="2054"/>
      <c r="AU62" s="2054"/>
      <c r="AV62" s="1956"/>
      <c r="AW62" s="1956"/>
      <c r="AX62" s="1956"/>
      <c r="AY62" s="1956"/>
      <c r="AZ62" s="1956"/>
      <c r="BA62" s="1956"/>
      <c r="BB62" s="1956"/>
      <c r="BC62" s="1956"/>
      <c r="BD62" s="1956"/>
      <c r="BE62" s="1956"/>
      <c r="BF62" s="1956"/>
      <c r="BG62" s="1956"/>
      <c r="BH62" s="1956"/>
      <c r="BI62" s="1956"/>
      <c r="BJ62" s="1956"/>
      <c r="BK62" s="1956"/>
      <c r="BL62" s="1956"/>
      <c r="BM62" s="1956"/>
      <c r="BN62" s="2051"/>
      <c r="BO62" s="2051"/>
      <c r="BP62" s="2051"/>
      <c r="BQ62" s="2051"/>
      <c r="BR62" s="2051"/>
      <c r="BS62" s="2051"/>
      <c r="BT62" s="2052"/>
      <c r="BU62" s="2052"/>
      <c r="BV62" s="2052"/>
      <c r="BW62" s="2052"/>
      <c r="BX62" s="2052"/>
      <c r="BY62" s="2052"/>
      <c r="BZ62" s="2052"/>
      <c r="CA62" s="2052"/>
      <c r="CB62" s="2052"/>
      <c r="CC62" s="2052"/>
      <c r="CD62" s="2052"/>
      <c r="CE62" s="2052"/>
      <c r="CF62" s="2052"/>
      <c r="CG62" s="2052"/>
      <c r="CH62" s="2052"/>
      <c r="CI62" s="2052"/>
      <c r="CJ62" s="2052"/>
      <c r="CK62" s="2052"/>
      <c r="CL62" s="2052"/>
      <c r="CM62" s="2052"/>
      <c r="CN62" s="2053"/>
      <c r="CO62" s="2053"/>
      <c r="CP62" s="2053"/>
      <c r="CQ62" s="2053"/>
      <c r="CR62" s="2053"/>
      <c r="CS62" s="2054"/>
      <c r="CT62" s="2054"/>
      <c r="CU62" s="2054"/>
      <c r="CV62" s="2054"/>
      <c r="CW62" s="2054"/>
      <c r="CX62" s="2054"/>
      <c r="CY62" s="2054"/>
      <c r="CZ62" s="2054"/>
      <c r="DA62" s="2054"/>
      <c r="DB62" s="2054"/>
      <c r="DC62" s="2054"/>
      <c r="DD62" s="2054"/>
      <c r="DE62" s="2054"/>
      <c r="DF62" s="2054"/>
      <c r="DG62" s="2055"/>
      <c r="DJ62" s="1121"/>
    </row>
    <row r="63" spans="1:114" ht="60" customHeight="1">
      <c r="A63" s="2059">
        <v>49</v>
      </c>
      <c r="B63" s="2060"/>
      <c r="C63" s="2058"/>
      <c r="D63" s="2058"/>
      <c r="E63" s="2058"/>
      <c r="F63" s="2058"/>
      <c r="G63" s="2058"/>
      <c r="H63" s="2058"/>
      <c r="I63" s="2058"/>
      <c r="J63" s="2054"/>
      <c r="K63" s="2054"/>
      <c r="L63" s="2054"/>
      <c r="M63" s="2054"/>
      <c r="N63" s="2054"/>
      <c r="O63" s="2054"/>
      <c r="P63" s="2054"/>
      <c r="Q63" s="2054"/>
      <c r="R63" s="2058"/>
      <c r="S63" s="2058"/>
      <c r="T63" s="2058"/>
      <c r="U63" s="2058"/>
      <c r="V63" s="2058"/>
      <c r="W63" s="2058"/>
      <c r="X63" s="2058"/>
      <c r="Y63" s="2058"/>
      <c r="Z63" s="2058"/>
      <c r="AA63" s="2058"/>
      <c r="AB63" s="2058"/>
      <c r="AC63" s="2058"/>
      <c r="AD63" s="2058"/>
      <c r="AE63" s="2058"/>
      <c r="AF63" s="2058"/>
      <c r="AG63" s="2054"/>
      <c r="AH63" s="2054"/>
      <c r="AI63" s="2054"/>
      <c r="AJ63" s="2054"/>
      <c r="AK63" s="2054"/>
      <c r="AL63" s="2054"/>
      <c r="AM63" s="2054"/>
      <c r="AN63" s="2054"/>
      <c r="AO63" s="2054"/>
      <c r="AP63" s="2054"/>
      <c r="AQ63" s="2054"/>
      <c r="AR63" s="2054"/>
      <c r="AS63" s="2054"/>
      <c r="AT63" s="2054"/>
      <c r="AU63" s="2054"/>
      <c r="AV63" s="1956"/>
      <c r="AW63" s="1956"/>
      <c r="AX63" s="1956"/>
      <c r="AY63" s="1956"/>
      <c r="AZ63" s="1956"/>
      <c r="BA63" s="1956"/>
      <c r="BB63" s="1956"/>
      <c r="BC63" s="1956"/>
      <c r="BD63" s="1956"/>
      <c r="BE63" s="1956"/>
      <c r="BF63" s="1956"/>
      <c r="BG63" s="1956"/>
      <c r="BH63" s="1956"/>
      <c r="BI63" s="1956"/>
      <c r="BJ63" s="1956"/>
      <c r="BK63" s="1956"/>
      <c r="BL63" s="1956"/>
      <c r="BM63" s="1956"/>
      <c r="BN63" s="2051"/>
      <c r="BO63" s="2051"/>
      <c r="BP63" s="2051"/>
      <c r="BQ63" s="2051"/>
      <c r="BR63" s="2051"/>
      <c r="BS63" s="2051"/>
      <c r="BT63" s="2052"/>
      <c r="BU63" s="2052"/>
      <c r="BV63" s="2052"/>
      <c r="BW63" s="2052"/>
      <c r="BX63" s="2052"/>
      <c r="BY63" s="2052"/>
      <c r="BZ63" s="2052"/>
      <c r="CA63" s="2052"/>
      <c r="CB63" s="2052"/>
      <c r="CC63" s="2052"/>
      <c r="CD63" s="2052"/>
      <c r="CE63" s="2052"/>
      <c r="CF63" s="2052"/>
      <c r="CG63" s="2052"/>
      <c r="CH63" s="2052"/>
      <c r="CI63" s="2052"/>
      <c r="CJ63" s="2052"/>
      <c r="CK63" s="2052"/>
      <c r="CL63" s="2052"/>
      <c r="CM63" s="2052"/>
      <c r="CN63" s="2053"/>
      <c r="CO63" s="2053"/>
      <c r="CP63" s="2053"/>
      <c r="CQ63" s="2053"/>
      <c r="CR63" s="2053"/>
      <c r="CS63" s="2054"/>
      <c r="CT63" s="2054"/>
      <c r="CU63" s="2054"/>
      <c r="CV63" s="2054"/>
      <c r="CW63" s="2054"/>
      <c r="CX63" s="2054"/>
      <c r="CY63" s="2054"/>
      <c r="CZ63" s="2054"/>
      <c r="DA63" s="2054"/>
      <c r="DB63" s="2054"/>
      <c r="DC63" s="2054"/>
      <c r="DD63" s="2054"/>
      <c r="DE63" s="2054"/>
      <c r="DF63" s="2054"/>
      <c r="DG63" s="2055"/>
      <c r="DJ63" s="1121"/>
    </row>
    <row r="64" spans="1:114" ht="60" customHeight="1">
      <c r="A64" s="2059">
        <v>50</v>
      </c>
      <c r="B64" s="2060"/>
      <c r="C64" s="2058"/>
      <c r="D64" s="2058"/>
      <c r="E64" s="2058"/>
      <c r="F64" s="2058"/>
      <c r="G64" s="2058"/>
      <c r="H64" s="2058"/>
      <c r="I64" s="2058"/>
      <c r="J64" s="2054"/>
      <c r="K64" s="2054"/>
      <c r="L64" s="2054"/>
      <c r="M64" s="2054"/>
      <c r="N64" s="2054"/>
      <c r="O64" s="2054"/>
      <c r="P64" s="2054"/>
      <c r="Q64" s="2054"/>
      <c r="R64" s="2058"/>
      <c r="S64" s="2058"/>
      <c r="T64" s="2058"/>
      <c r="U64" s="2058"/>
      <c r="V64" s="2058"/>
      <c r="W64" s="2058"/>
      <c r="X64" s="2058"/>
      <c r="Y64" s="2058"/>
      <c r="Z64" s="2058"/>
      <c r="AA64" s="2058"/>
      <c r="AB64" s="2058"/>
      <c r="AC64" s="2058"/>
      <c r="AD64" s="2058"/>
      <c r="AE64" s="2058"/>
      <c r="AF64" s="2058"/>
      <c r="AG64" s="2054"/>
      <c r="AH64" s="2054"/>
      <c r="AI64" s="2054"/>
      <c r="AJ64" s="2054"/>
      <c r="AK64" s="2054"/>
      <c r="AL64" s="2054"/>
      <c r="AM64" s="2054"/>
      <c r="AN64" s="2054"/>
      <c r="AO64" s="2054"/>
      <c r="AP64" s="2054"/>
      <c r="AQ64" s="2054"/>
      <c r="AR64" s="2054"/>
      <c r="AS64" s="2054"/>
      <c r="AT64" s="2054"/>
      <c r="AU64" s="2054"/>
      <c r="AV64" s="1956"/>
      <c r="AW64" s="1956"/>
      <c r="AX64" s="1956"/>
      <c r="AY64" s="1956"/>
      <c r="AZ64" s="1956"/>
      <c r="BA64" s="1956"/>
      <c r="BB64" s="1956"/>
      <c r="BC64" s="1956"/>
      <c r="BD64" s="1956"/>
      <c r="BE64" s="1956"/>
      <c r="BF64" s="1956"/>
      <c r="BG64" s="1956"/>
      <c r="BH64" s="1956"/>
      <c r="BI64" s="1956"/>
      <c r="BJ64" s="1956"/>
      <c r="BK64" s="1956"/>
      <c r="BL64" s="1956"/>
      <c r="BM64" s="1956"/>
      <c r="BN64" s="2051"/>
      <c r="BO64" s="2051"/>
      <c r="BP64" s="2051"/>
      <c r="BQ64" s="2051"/>
      <c r="BR64" s="2051"/>
      <c r="BS64" s="2051"/>
      <c r="BT64" s="2052"/>
      <c r="BU64" s="2052"/>
      <c r="BV64" s="2052"/>
      <c r="BW64" s="2052"/>
      <c r="BX64" s="2052"/>
      <c r="BY64" s="2052"/>
      <c r="BZ64" s="2052"/>
      <c r="CA64" s="2052"/>
      <c r="CB64" s="2052"/>
      <c r="CC64" s="2052"/>
      <c r="CD64" s="2052"/>
      <c r="CE64" s="2052"/>
      <c r="CF64" s="2052"/>
      <c r="CG64" s="2052"/>
      <c r="CH64" s="2052"/>
      <c r="CI64" s="2052"/>
      <c r="CJ64" s="2052"/>
      <c r="CK64" s="2052"/>
      <c r="CL64" s="2052"/>
      <c r="CM64" s="2052"/>
      <c r="CN64" s="2053"/>
      <c r="CO64" s="2053"/>
      <c r="CP64" s="2053"/>
      <c r="CQ64" s="2053"/>
      <c r="CR64" s="2053"/>
      <c r="CS64" s="2054"/>
      <c r="CT64" s="2054"/>
      <c r="CU64" s="2054"/>
      <c r="CV64" s="2054"/>
      <c r="CW64" s="2054"/>
      <c r="CX64" s="2054"/>
      <c r="CY64" s="2054"/>
      <c r="CZ64" s="2054"/>
      <c r="DA64" s="2054"/>
      <c r="DB64" s="2054"/>
      <c r="DC64" s="2054"/>
      <c r="DD64" s="2054"/>
      <c r="DE64" s="2054"/>
      <c r="DF64" s="2054"/>
      <c r="DG64" s="2055"/>
      <c r="DJ64" s="1121"/>
    </row>
    <row r="65" spans="1:114" ht="60" customHeight="1">
      <c r="A65" s="2059">
        <v>51</v>
      </c>
      <c r="B65" s="2060"/>
      <c r="C65" s="2058"/>
      <c r="D65" s="2058"/>
      <c r="E65" s="2058"/>
      <c r="F65" s="2058"/>
      <c r="G65" s="2058"/>
      <c r="H65" s="2058"/>
      <c r="I65" s="2058"/>
      <c r="J65" s="2054"/>
      <c r="K65" s="2054"/>
      <c r="L65" s="2054"/>
      <c r="M65" s="2054"/>
      <c r="N65" s="2054"/>
      <c r="O65" s="2054"/>
      <c r="P65" s="2054"/>
      <c r="Q65" s="2054"/>
      <c r="R65" s="2058"/>
      <c r="S65" s="2058"/>
      <c r="T65" s="2058"/>
      <c r="U65" s="2058"/>
      <c r="V65" s="2058"/>
      <c r="W65" s="2058"/>
      <c r="X65" s="2058"/>
      <c r="Y65" s="2058"/>
      <c r="Z65" s="2058"/>
      <c r="AA65" s="2058"/>
      <c r="AB65" s="2058"/>
      <c r="AC65" s="2058"/>
      <c r="AD65" s="2058"/>
      <c r="AE65" s="2058"/>
      <c r="AF65" s="2058"/>
      <c r="AG65" s="2054"/>
      <c r="AH65" s="2054"/>
      <c r="AI65" s="2054"/>
      <c r="AJ65" s="2054"/>
      <c r="AK65" s="2054"/>
      <c r="AL65" s="2054"/>
      <c r="AM65" s="2054"/>
      <c r="AN65" s="2054"/>
      <c r="AO65" s="2054"/>
      <c r="AP65" s="2054"/>
      <c r="AQ65" s="2054"/>
      <c r="AR65" s="2054"/>
      <c r="AS65" s="2054"/>
      <c r="AT65" s="2054"/>
      <c r="AU65" s="2054"/>
      <c r="AV65" s="1956"/>
      <c r="AW65" s="1956"/>
      <c r="AX65" s="1956"/>
      <c r="AY65" s="1956"/>
      <c r="AZ65" s="1956"/>
      <c r="BA65" s="1956"/>
      <c r="BB65" s="1956"/>
      <c r="BC65" s="1956"/>
      <c r="BD65" s="1956"/>
      <c r="BE65" s="1956"/>
      <c r="BF65" s="1956"/>
      <c r="BG65" s="1956"/>
      <c r="BH65" s="1956"/>
      <c r="BI65" s="1956"/>
      <c r="BJ65" s="1956"/>
      <c r="BK65" s="1956"/>
      <c r="BL65" s="1956"/>
      <c r="BM65" s="1956"/>
      <c r="BN65" s="2051"/>
      <c r="BO65" s="2051"/>
      <c r="BP65" s="2051"/>
      <c r="BQ65" s="2051"/>
      <c r="BR65" s="2051"/>
      <c r="BS65" s="2051"/>
      <c r="BT65" s="2052"/>
      <c r="BU65" s="2052"/>
      <c r="BV65" s="2052"/>
      <c r="BW65" s="2052"/>
      <c r="BX65" s="2052"/>
      <c r="BY65" s="2052"/>
      <c r="BZ65" s="2052"/>
      <c r="CA65" s="2052"/>
      <c r="CB65" s="2052"/>
      <c r="CC65" s="2052"/>
      <c r="CD65" s="2052"/>
      <c r="CE65" s="2052"/>
      <c r="CF65" s="2052"/>
      <c r="CG65" s="2052"/>
      <c r="CH65" s="2052"/>
      <c r="CI65" s="2052"/>
      <c r="CJ65" s="2052"/>
      <c r="CK65" s="2052"/>
      <c r="CL65" s="2052"/>
      <c r="CM65" s="2052"/>
      <c r="CN65" s="2053"/>
      <c r="CO65" s="2053"/>
      <c r="CP65" s="2053"/>
      <c r="CQ65" s="2053"/>
      <c r="CR65" s="2053"/>
      <c r="CS65" s="2054"/>
      <c r="CT65" s="2054"/>
      <c r="CU65" s="2054"/>
      <c r="CV65" s="2054"/>
      <c r="CW65" s="2054"/>
      <c r="CX65" s="2054"/>
      <c r="CY65" s="2054"/>
      <c r="CZ65" s="2054"/>
      <c r="DA65" s="2054"/>
      <c r="DB65" s="2054"/>
      <c r="DC65" s="2054"/>
      <c r="DD65" s="2054"/>
      <c r="DE65" s="2054"/>
      <c r="DF65" s="2054"/>
      <c r="DG65" s="2055"/>
      <c r="DJ65" s="1121"/>
    </row>
    <row r="66" spans="1:114" ht="60" customHeight="1">
      <c r="A66" s="2059">
        <v>52</v>
      </c>
      <c r="B66" s="2060"/>
      <c r="C66" s="2058"/>
      <c r="D66" s="2058"/>
      <c r="E66" s="2058"/>
      <c r="F66" s="2058"/>
      <c r="G66" s="2058"/>
      <c r="H66" s="2058"/>
      <c r="I66" s="2058"/>
      <c r="J66" s="2054"/>
      <c r="K66" s="2054"/>
      <c r="L66" s="2054"/>
      <c r="M66" s="2054"/>
      <c r="N66" s="2054"/>
      <c r="O66" s="2054"/>
      <c r="P66" s="2054"/>
      <c r="Q66" s="2054"/>
      <c r="R66" s="2058"/>
      <c r="S66" s="2058"/>
      <c r="T66" s="2058"/>
      <c r="U66" s="2058"/>
      <c r="V66" s="2058"/>
      <c r="W66" s="2058"/>
      <c r="X66" s="2058"/>
      <c r="Y66" s="2058"/>
      <c r="Z66" s="2058"/>
      <c r="AA66" s="2058"/>
      <c r="AB66" s="2058"/>
      <c r="AC66" s="2058"/>
      <c r="AD66" s="2058"/>
      <c r="AE66" s="2058"/>
      <c r="AF66" s="2058"/>
      <c r="AG66" s="2054"/>
      <c r="AH66" s="2054"/>
      <c r="AI66" s="2054"/>
      <c r="AJ66" s="2054"/>
      <c r="AK66" s="2054"/>
      <c r="AL66" s="2054"/>
      <c r="AM66" s="2054"/>
      <c r="AN66" s="2054"/>
      <c r="AO66" s="2054"/>
      <c r="AP66" s="2054"/>
      <c r="AQ66" s="2054"/>
      <c r="AR66" s="2054"/>
      <c r="AS66" s="2054"/>
      <c r="AT66" s="2054"/>
      <c r="AU66" s="2054"/>
      <c r="AV66" s="1956"/>
      <c r="AW66" s="1956"/>
      <c r="AX66" s="1956"/>
      <c r="AY66" s="1956"/>
      <c r="AZ66" s="1956"/>
      <c r="BA66" s="1956"/>
      <c r="BB66" s="1956"/>
      <c r="BC66" s="1956"/>
      <c r="BD66" s="1956"/>
      <c r="BE66" s="1956"/>
      <c r="BF66" s="1956"/>
      <c r="BG66" s="1956"/>
      <c r="BH66" s="1956"/>
      <c r="BI66" s="1956"/>
      <c r="BJ66" s="1956"/>
      <c r="BK66" s="1956"/>
      <c r="BL66" s="1956"/>
      <c r="BM66" s="1956"/>
      <c r="BN66" s="2051"/>
      <c r="BO66" s="2051"/>
      <c r="BP66" s="2051"/>
      <c r="BQ66" s="2051"/>
      <c r="BR66" s="2051"/>
      <c r="BS66" s="2051"/>
      <c r="BT66" s="2052"/>
      <c r="BU66" s="2052"/>
      <c r="BV66" s="2052"/>
      <c r="BW66" s="2052"/>
      <c r="BX66" s="2052"/>
      <c r="BY66" s="2052"/>
      <c r="BZ66" s="2052"/>
      <c r="CA66" s="2052"/>
      <c r="CB66" s="2052"/>
      <c r="CC66" s="2052"/>
      <c r="CD66" s="2052"/>
      <c r="CE66" s="2052"/>
      <c r="CF66" s="2052"/>
      <c r="CG66" s="2052"/>
      <c r="CH66" s="2052"/>
      <c r="CI66" s="2052"/>
      <c r="CJ66" s="2052"/>
      <c r="CK66" s="2052"/>
      <c r="CL66" s="2052"/>
      <c r="CM66" s="2052"/>
      <c r="CN66" s="2053"/>
      <c r="CO66" s="2053"/>
      <c r="CP66" s="2053"/>
      <c r="CQ66" s="2053"/>
      <c r="CR66" s="2053"/>
      <c r="CS66" s="2054"/>
      <c r="CT66" s="2054"/>
      <c r="CU66" s="2054"/>
      <c r="CV66" s="2054"/>
      <c r="CW66" s="2054"/>
      <c r="CX66" s="2054"/>
      <c r="CY66" s="2054"/>
      <c r="CZ66" s="2054"/>
      <c r="DA66" s="2054"/>
      <c r="DB66" s="2054"/>
      <c r="DC66" s="2054"/>
      <c r="DD66" s="2054"/>
      <c r="DE66" s="2054"/>
      <c r="DF66" s="2054"/>
      <c r="DG66" s="2055"/>
      <c r="DJ66" s="1121"/>
    </row>
    <row r="67" spans="1:114" ht="60" customHeight="1">
      <c r="A67" s="2059">
        <v>53</v>
      </c>
      <c r="B67" s="2060"/>
      <c r="C67" s="2058"/>
      <c r="D67" s="2058"/>
      <c r="E67" s="2058"/>
      <c r="F67" s="2058"/>
      <c r="G67" s="2058"/>
      <c r="H67" s="2058"/>
      <c r="I67" s="2058"/>
      <c r="J67" s="2054"/>
      <c r="K67" s="2054"/>
      <c r="L67" s="2054"/>
      <c r="M67" s="2054"/>
      <c r="N67" s="2054"/>
      <c r="O67" s="2054"/>
      <c r="P67" s="2054"/>
      <c r="Q67" s="2054"/>
      <c r="R67" s="2058"/>
      <c r="S67" s="2058"/>
      <c r="T67" s="2058"/>
      <c r="U67" s="2058"/>
      <c r="V67" s="2058"/>
      <c r="W67" s="2058"/>
      <c r="X67" s="2058"/>
      <c r="Y67" s="2058"/>
      <c r="Z67" s="2058"/>
      <c r="AA67" s="2058"/>
      <c r="AB67" s="2058"/>
      <c r="AC67" s="2058"/>
      <c r="AD67" s="2058"/>
      <c r="AE67" s="2058"/>
      <c r="AF67" s="2058"/>
      <c r="AG67" s="2054"/>
      <c r="AH67" s="2054"/>
      <c r="AI67" s="2054"/>
      <c r="AJ67" s="2054"/>
      <c r="AK67" s="2054"/>
      <c r="AL67" s="2054"/>
      <c r="AM67" s="2054"/>
      <c r="AN67" s="2054"/>
      <c r="AO67" s="2054"/>
      <c r="AP67" s="2054"/>
      <c r="AQ67" s="2054"/>
      <c r="AR67" s="2054"/>
      <c r="AS67" s="2054"/>
      <c r="AT67" s="2054"/>
      <c r="AU67" s="2054"/>
      <c r="AV67" s="1956"/>
      <c r="AW67" s="1956"/>
      <c r="AX67" s="1956"/>
      <c r="AY67" s="1956"/>
      <c r="AZ67" s="1956"/>
      <c r="BA67" s="1956"/>
      <c r="BB67" s="1956"/>
      <c r="BC67" s="1956"/>
      <c r="BD67" s="1956"/>
      <c r="BE67" s="1956"/>
      <c r="BF67" s="1956"/>
      <c r="BG67" s="1956"/>
      <c r="BH67" s="1956"/>
      <c r="BI67" s="1956"/>
      <c r="BJ67" s="1956"/>
      <c r="BK67" s="1956"/>
      <c r="BL67" s="1956"/>
      <c r="BM67" s="1956"/>
      <c r="BN67" s="2051"/>
      <c r="BO67" s="2051"/>
      <c r="BP67" s="2051"/>
      <c r="BQ67" s="2051"/>
      <c r="BR67" s="2051"/>
      <c r="BS67" s="2051"/>
      <c r="BT67" s="2052"/>
      <c r="BU67" s="2052"/>
      <c r="BV67" s="2052"/>
      <c r="BW67" s="2052"/>
      <c r="BX67" s="2052"/>
      <c r="BY67" s="2052"/>
      <c r="BZ67" s="2052"/>
      <c r="CA67" s="2052"/>
      <c r="CB67" s="2052"/>
      <c r="CC67" s="2052"/>
      <c r="CD67" s="2052"/>
      <c r="CE67" s="2052"/>
      <c r="CF67" s="2052"/>
      <c r="CG67" s="2052"/>
      <c r="CH67" s="2052"/>
      <c r="CI67" s="2052"/>
      <c r="CJ67" s="2052"/>
      <c r="CK67" s="2052"/>
      <c r="CL67" s="2052"/>
      <c r="CM67" s="2052"/>
      <c r="CN67" s="2053"/>
      <c r="CO67" s="2053"/>
      <c r="CP67" s="2053"/>
      <c r="CQ67" s="2053"/>
      <c r="CR67" s="2053"/>
      <c r="CS67" s="2054"/>
      <c r="CT67" s="2054"/>
      <c r="CU67" s="2054"/>
      <c r="CV67" s="2054"/>
      <c r="CW67" s="2054"/>
      <c r="CX67" s="2054"/>
      <c r="CY67" s="2054"/>
      <c r="CZ67" s="2054"/>
      <c r="DA67" s="2054"/>
      <c r="DB67" s="2054"/>
      <c r="DC67" s="2054"/>
      <c r="DD67" s="2054"/>
      <c r="DE67" s="2054"/>
      <c r="DF67" s="2054"/>
      <c r="DG67" s="2055"/>
      <c r="DJ67" s="1121"/>
    </row>
    <row r="68" spans="1:114" ht="60" customHeight="1">
      <c r="A68" s="2059">
        <v>54</v>
      </c>
      <c r="B68" s="2060"/>
      <c r="C68" s="2058"/>
      <c r="D68" s="2058"/>
      <c r="E68" s="2058"/>
      <c r="F68" s="2058"/>
      <c r="G68" s="2058"/>
      <c r="H68" s="2058"/>
      <c r="I68" s="2058"/>
      <c r="J68" s="2054"/>
      <c r="K68" s="2054"/>
      <c r="L68" s="2054"/>
      <c r="M68" s="2054"/>
      <c r="N68" s="2054"/>
      <c r="O68" s="2054"/>
      <c r="P68" s="2054"/>
      <c r="Q68" s="2054"/>
      <c r="R68" s="2058"/>
      <c r="S68" s="2058"/>
      <c r="T68" s="2058"/>
      <c r="U68" s="2058"/>
      <c r="V68" s="2058"/>
      <c r="W68" s="2058"/>
      <c r="X68" s="2058"/>
      <c r="Y68" s="2058"/>
      <c r="Z68" s="2058"/>
      <c r="AA68" s="2058"/>
      <c r="AB68" s="2058"/>
      <c r="AC68" s="2058"/>
      <c r="AD68" s="2058"/>
      <c r="AE68" s="2058"/>
      <c r="AF68" s="2058"/>
      <c r="AG68" s="2054"/>
      <c r="AH68" s="2054"/>
      <c r="AI68" s="2054"/>
      <c r="AJ68" s="2054"/>
      <c r="AK68" s="2054"/>
      <c r="AL68" s="2054"/>
      <c r="AM68" s="2054"/>
      <c r="AN68" s="2054"/>
      <c r="AO68" s="2054"/>
      <c r="AP68" s="2054"/>
      <c r="AQ68" s="2054"/>
      <c r="AR68" s="2054"/>
      <c r="AS68" s="2054"/>
      <c r="AT68" s="2054"/>
      <c r="AU68" s="2054"/>
      <c r="AV68" s="1956"/>
      <c r="AW68" s="1956"/>
      <c r="AX68" s="1956"/>
      <c r="AY68" s="1956"/>
      <c r="AZ68" s="1956"/>
      <c r="BA68" s="1956"/>
      <c r="BB68" s="1956"/>
      <c r="BC68" s="1956"/>
      <c r="BD68" s="1956"/>
      <c r="BE68" s="1956"/>
      <c r="BF68" s="1956"/>
      <c r="BG68" s="1956"/>
      <c r="BH68" s="1956"/>
      <c r="BI68" s="1956"/>
      <c r="BJ68" s="1956"/>
      <c r="BK68" s="1956"/>
      <c r="BL68" s="1956"/>
      <c r="BM68" s="1956"/>
      <c r="BN68" s="2051"/>
      <c r="BO68" s="2051"/>
      <c r="BP68" s="2051"/>
      <c r="BQ68" s="2051"/>
      <c r="BR68" s="2051"/>
      <c r="BS68" s="2051"/>
      <c r="BT68" s="2052"/>
      <c r="BU68" s="2052"/>
      <c r="BV68" s="2052"/>
      <c r="BW68" s="2052"/>
      <c r="BX68" s="2052"/>
      <c r="BY68" s="2052"/>
      <c r="BZ68" s="2052"/>
      <c r="CA68" s="2052"/>
      <c r="CB68" s="2052"/>
      <c r="CC68" s="2052"/>
      <c r="CD68" s="2052"/>
      <c r="CE68" s="2052"/>
      <c r="CF68" s="2052"/>
      <c r="CG68" s="2052"/>
      <c r="CH68" s="2052"/>
      <c r="CI68" s="2052"/>
      <c r="CJ68" s="2052"/>
      <c r="CK68" s="2052"/>
      <c r="CL68" s="2052"/>
      <c r="CM68" s="2052"/>
      <c r="CN68" s="2053"/>
      <c r="CO68" s="2053"/>
      <c r="CP68" s="2053"/>
      <c r="CQ68" s="2053"/>
      <c r="CR68" s="2053"/>
      <c r="CS68" s="2054"/>
      <c r="CT68" s="2054"/>
      <c r="CU68" s="2054"/>
      <c r="CV68" s="2054"/>
      <c r="CW68" s="2054"/>
      <c r="CX68" s="2054"/>
      <c r="CY68" s="2054"/>
      <c r="CZ68" s="2054"/>
      <c r="DA68" s="2054"/>
      <c r="DB68" s="2054"/>
      <c r="DC68" s="2054"/>
      <c r="DD68" s="2054"/>
      <c r="DE68" s="2054"/>
      <c r="DF68" s="2054"/>
      <c r="DG68" s="2055"/>
      <c r="DJ68" s="1121"/>
    </row>
    <row r="69" spans="1:114" ht="60" customHeight="1">
      <c r="A69" s="2059">
        <v>55</v>
      </c>
      <c r="B69" s="2060"/>
      <c r="C69" s="2058"/>
      <c r="D69" s="2058"/>
      <c r="E69" s="2058"/>
      <c r="F69" s="2058"/>
      <c r="G69" s="2058"/>
      <c r="H69" s="2058"/>
      <c r="I69" s="2058"/>
      <c r="J69" s="2054"/>
      <c r="K69" s="2054"/>
      <c r="L69" s="2054"/>
      <c r="M69" s="2054"/>
      <c r="N69" s="2054"/>
      <c r="O69" s="2054"/>
      <c r="P69" s="2054"/>
      <c r="Q69" s="2054"/>
      <c r="R69" s="2058"/>
      <c r="S69" s="2058"/>
      <c r="T69" s="2058"/>
      <c r="U69" s="2058"/>
      <c r="V69" s="2058"/>
      <c r="W69" s="2058"/>
      <c r="X69" s="2058"/>
      <c r="Y69" s="2058"/>
      <c r="Z69" s="2058"/>
      <c r="AA69" s="2058"/>
      <c r="AB69" s="2058"/>
      <c r="AC69" s="2058"/>
      <c r="AD69" s="2058"/>
      <c r="AE69" s="2058"/>
      <c r="AF69" s="2058"/>
      <c r="AG69" s="2054"/>
      <c r="AH69" s="2054"/>
      <c r="AI69" s="2054"/>
      <c r="AJ69" s="2054"/>
      <c r="AK69" s="2054"/>
      <c r="AL69" s="2054"/>
      <c r="AM69" s="2054"/>
      <c r="AN69" s="2054"/>
      <c r="AO69" s="2054"/>
      <c r="AP69" s="2054"/>
      <c r="AQ69" s="2054"/>
      <c r="AR69" s="2054"/>
      <c r="AS69" s="2054"/>
      <c r="AT69" s="2054"/>
      <c r="AU69" s="2054"/>
      <c r="AV69" s="1956"/>
      <c r="AW69" s="1956"/>
      <c r="AX69" s="1956"/>
      <c r="AY69" s="1956"/>
      <c r="AZ69" s="1956"/>
      <c r="BA69" s="1956"/>
      <c r="BB69" s="1956"/>
      <c r="BC69" s="1956"/>
      <c r="BD69" s="1956"/>
      <c r="BE69" s="1956"/>
      <c r="BF69" s="1956"/>
      <c r="BG69" s="1956"/>
      <c r="BH69" s="1956"/>
      <c r="BI69" s="1956"/>
      <c r="BJ69" s="1956"/>
      <c r="BK69" s="1956"/>
      <c r="BL69" s="1956"/>
      <c r="BM69" s="1956"/>
      <c r="BN69" s="2051"/>
      <c r="BO69" s="2051"/>
      <c r="BP69" s="2051"/>
      <c r="BQ69" s="2051"/>
      <c r="BR69" s="2051"/>
      <c r="BS69" s="2051"/>
      <c r="BT69" s="2052"/>
      <c r="BU69" s="2052"/>
      <c r="BV69" s="2052"/>
      <c r="BW69" s="2052"/>
      <c r="BX69" s="2052"/>
      <c r="BY69" s="2052"/>
      <c r="BZ69" s="2052"/>
      <c r="CA69" s="2052"/>
      <c r="CB69" s="2052"/>
      <c r="CC69" s="2052"/>
      <c r="CD69" s="2052"/>
      <c r="CE69" s="2052"/>
      <c r="CF69" s="2052"/>
      <c r="CG69" s="2052"/>
      <c r="CH69" s="2052"/>
      <c r="CI69" s="2052"/>
      <c r="CJ69" s="2052"/>
      <c r="CK69" s="2052"/>
      <c r="CL69" s="2052"/>
      <c r="CM69" s="2052"/>
      <c r="CN69" s="2053"/>
      <c r="CO69" s="2053"/>
      <c r="CP69" s="2053"/>
      <c r="CQ69" s="2053"/>
      <c r="CR69" s="2053"/>
      <c r="CS69" s="2054"/>
      <c r="CT69" s="2054"/>
      <c r="CU69" s="2054"/>
      <c r="CV69" s="2054"/>
      <c r="CW69" s="2054"/>
      <c r="CX69" s="2054"/>
      <c r="CY69" s="2054"/>
      <c r="CZ69" s="2054"/>
      <c r="DA69" s="2054"/>
      <c r="DB69" s="2054"/>
      <c r="DC69" s="2054"/>
      <c r="DD69" s="2054"/>
      <c r="DE69" s="2054"/>
      <c r="DF69" s="2054"/>
      <c r="DG69" s="2055"/>
      <c r="DJ69" s="1121"/>
    </row>
    <row r="70" spans="1:114" ht="60" customHeight="1">
      <c r="A70" s="2059">
        <v>56</v>
      </c>
      <c r="B70" s="2060"/>
      <c r="C70" s="2058"/>
      <c r="D70" s="2058"/>
      <c r="E70" s="2058"/>
      <c r="F70" s="2058"/>
      <c r="G70" s="2058"/>
      <c r="H70" s="2058"/>
      <c r="I70" s="2058"/>
      <c r="J70" s="2054"/>
      <c r="K70" s="2054"/>
      <c r="L70" s="2054"/>
      <c r="M70" s="2054"/>
      <c r="N70" s="2054"/>
      <c r="O70" s="2054"/>
      <c r="P70" s="2054"/>
      <c r="Q70" s="2054"/>
      <c r="R70" s="2058"/>
      <c r="S70" s="2058"/>
      <c r="T70" s="2058"/>
      <c r="U70" s="2058"/>
      <c r="V70" s="2058"/>
      <c r="W70" s="2058"/>
      <c r="X70" s="2058"/>
      <c r="Y70" s="2058"/>
      <c r="Z70" s="2058"/>
      <c r="AA70" s="2058"/>
      <c r="AB70" s="2058"/>
      <c r="AC70" s="2058"/>
      <c r="AD70" s="2058"/>
      <c r="AE70" s="2058"/>
      <c r="AF70" s="2058"/>
      <c r="AG70" s="2054"/>
      <c r="AH70" s="2054"/>
      <c r="AI70" s="2054"/>
      <c r="AJ70" s="2054"/>
      <c r="AK70" s="2054"/>
      <c r="AL70" s="2054"/>
      <c r="AM70" s="2054"/>
      <c r="AN70" s="2054"/>
      <c r="AO70" s="2054"/>
      <c r="AP70" s="2054"/>
      <c r="AQ70" s="2054"/>
      <c r="AR70" s="2054"/>
      <c r="AS70" s="2054"/>
      <c r="AT70" s="2054"/>
      <c r="AU70" s="2054"/>
      <c r="AV70" s="1956"/>
      <c r="AW70" s="1956"/>
      <c r="AX70" s="1956"/>
      <c r="AY70" s="1956"/>
      <c r="AZ70" s="1956"/>
      <c r="BA70" s="1956"/>
      <c r="BB70" s="1956"/>
      <c r="BC70" s="1956"/>
      <c r="BD70" s="1956"/>
      <c r="BE70" s="1956"/>
      <c r="BF70" s="1956"/>
      <c r="BG70" s="1956"/>
      <c r="BH70" s="1956"/>
      <c r="BI70" s="1956"/>
      <c r="BJ70" s="1956"/>
      <c r="BK70" s="1956"/>
      <c r="BL70" s="1956"/>
      <c r="BM70" s="1956"/>
      <c r="BN70" s="2051"/>
      <c r="BO70" s="2051"/>
      <c r="BP70" s="2051"/>
      <c r="BQ70" s="2051"/>
      <c r="BR70" s="2051"/>
      <c r="BS70" s="2051"/>
      <c r="BT70" s="2052"/>
      <c r="BU70" s="2052"/>
      <c r="BV70" s="2052"/>
      <c r="BW70" s="2052"/>
      <c r="BX70" s="2052"/>
      <c r="BY70" s="2052"/>
      <c r="BZ70" s="2052"/>
      <c r="CA70" s="2052"/>
      <c r="CB70" s="2052"/>
      <c r="CC70" s="2052"/>
      <c r="CD70" s="2052"/>
      <c r="CE70" s="2052"/>
      <c r="CF70" s="2052"/>
      <c r="CG70" s="2052"/>
      <c r="CH70" s="2052"/>
      <c r="CI70" s="2052"/>
      <c r="CJ70" s="2052"/>
      <c r="CK70" s="2052"/>
      <c r="CL70" s="2052"/>
      <c r="CM70" s="2052"/>
      <c r="CN70" s="2053"/>
      <c r="CO70" s="2053"/>
      <c r="CP70" s="2053"/>
      <c r="CQ70" s="2053"/>
      <c r="CR70" s="2053"/>
      <c r="CS70" s="2054"/>
      <c r="CT70" s="2054"/>
      <c r="CU70" s="2054"/>
      <c r="CV70" s="2054"/>
      <c r="CW70" s="2054"/>
      <c r="CX70" s="2054"/>
      <c r="CY70" s="2054"/>
      <c r="CZ70" s="2054"/>
      <c r="DA70" s="2054"/>
      <c r="DB70" s="2054"/>
      <c r="DC70" s="2054"/>
      <c r="DD70" s="2054"/>
      <c r="DE70" s="2054"/>
      <c r="DF70" s="2054"/>
      <c r="DG70" s="2055"/>
      <c r="DJ70" s="1121"/>
    </row>
    <row r="71" spans="1:114" ht="60" customHeight="1">
      <c r="A71" s="2059">
        <v>57</v>
      </c>
      <c r="B71" s="2060"/>
      <c r="C71" s="2058"/>
      <c r="D71" s="2058"/>
      <c r="E71" s="2058"/>
      <c r="F71" s="2058"/>
      <c r="G71" s="2058"/>
      <c r="H71" s="2058"/>
      <c r="I71" s="2058"/>
      <c r="J71" s="2054"/>
      <c r="K71" s="2054"/>
      <c r="L71" s="2054"/>
      <c r="M71" s="2054"/>
      <c r="N71" s="2054"/>
      <c r="O71" s="2054"/>
      <c r="P71" s="2054"/>
      <c r="Q71" s="2054"/>
      <c r="R71" s="2058"/>
      <c r="S71" s="2058"/>
      <c r="T71" s="2058"/>
      <c r="U71" s="2058"/>
      <c r="V71" s="2058"/>
      <c r="W71" s="2058"/>
      <c r="X71" s="2058"/>
      <c r="Y71" s="2058"/>
      <c r="Z71" s="2058"/>
      <c r="AA71" s="2058"/>
      <c r="AB71" s="2058"/>
      <c r="AC71" s="2058"/>
      <c r="AD71" s="2058"/>
      <c r="AE71" s="2058"/>
      <c r="AF71" s="2058"/>
      <c r="AG71" s="2054"/>
      <c r="AH71" s="2054"/>
      <c r="AI71" s="2054"/>
      <c r="AJ71" s="2054"/>
      <c r="AK71" s="2054"/>
      <c r="AL71" s="2054"/>
      <c r="AM71" s="2054"/>
      <c r="AN71" s="2054"/>
      <c r="AO71" s="2054"/>
      <c r="AP71" s="2054"/>
      <c r="AQ71" s="2054"/>
      <c r="AR71" s="2054"/>
      <c r="AS71" s="2054"/>
      <c r="AT71" s="2054"/>
      <c r="AU71" s="2054"/>
      <c r="AV71" s="1956"/>
      <c r="AW71" s="1956"/>
      <c r="AX71" s="1956"/>
      <c r="AY71" s="1956"/>
      <c r="AZ71" s="1956"/>
      <c r="BA71" s="1956"/>
      <c r="BB71" s="1956"/>
      <c r="BC71" s="1956"/>
      <c r="BD71" s="1956"/>
      <c r="BE71" s="1956"/>
      <c r="BF71" s="1956"/>
      <c r="BG71" s="1956"/>
      <c r="BH71" s="1956"/>
      <c r="BI71" s="1956"/>
      <c r="BJ71" s="1956"/>
      <c r="BK71" s="1956"/>
      <c r="BL71" s="1956"/>
      <c r="BM71" s="1956"/>
      <c r="BN71" s="2051"/>
      <c r="BO71" s="2051"/>
      <c r="BP71" s="2051"/>
      <c r="BQ71" s="2051"/>
      <c r="BR71" s="2051"/>
      <c r="BS71" s="2051"/>
      <c r="BT71" s="2052"/>
      <c r="BU71" s="2052"/>
      <c r="BV71" s="2052"/>
      <c r="BW71" s="2052"/>
      <c r="BX71" s="2052"/>
      <c r="BY71" s="2052"/>
      <c r="BZ71" s="2052"/>
      <c r="CA71" s="2052"/>
      <c r="CB71" s="2052"/>
      <c r="CC71" s="2052"/>
      <c r="CD71" s="2052"/>
      <c r="CE71" s="2052"/>
      <c r="CF71" s="2052"/>
      <c r="CG71" s="2052"/>
      <c r="CH71" s="2052"/>
      <c r="CI71" s="2052"/>
      <c r="CJ71" s="2052"/>
      <c r="CK71" s="2052"/>
      <c r="CL71" s="2052"/>
      <c r="CM71" s="2052"/>
      <c r="CN71" s="2053"/>
      <c r="CO71" s="2053"/>
      <c r="CP71" s="2053"/>
      <c r="CQ71" s="2053"/>
      <c r="CR71" s="2053"/>
      <c r="CS71" s="2054"/>
      <c r="CT71" s="2054"/>
      <c r="CU71" s="2054"/>
      <c r="CV71" s="2054"/>
      <c r="CW71" s="2054"/>
      <c r="CX71" s="2054"/>
      <c r="CY71" s="2054"/>
      <c r="CZ71" s="2054"/>
      <c r="DA71" s="2054"/>
      <c r="DB71" s="2054"/>
      <c r="DC71" s="2054"/>
      <c r="DD71" s="2054"/>
      <c r="DE71" s="2054"/>
      <c r="DF71" s="2054"/>
      <c r="DG71" s="2055"/>
      <c r="DJ71" s="1121"/>
    </row>
    <row r="72" spans="1:114" ht="60" customHeight="1">
      <c r="A72" s="2059">
        <v>58</v>
      </c>
      <c r="B72" s="2060"/>
      <c r="C72" s="2058"/>
      <c r="D72" s="2058"/>
      <c r="E72" s="2058"/>
      <c r="F72" s="2058"/>
      <c r="G72" s="2058"/>
      <c r="H72" s="2058"/>
      <c r="I72" s="2058"/>
      <c r="J72" s="2054"/>
      <c r="K72" s="2054"/>
      <c r="L72" s="2054"/>
      <c r="M72" s="2054"/>
      <c r="N72" s="2054"/>
      <c r="O72" s="2054"/>
      <c r="P72" s="2054"/>
      <c r="Q72" s="2054"/>
      <c r="R72" s="2058"/>
      <c r="S72" s="2058"/>
      <c r="T72" s="2058"/>
      <c r="U72" s="2058"/>
      <c r="V72" s="2058"/>
      <c r="W72" s="2058"/>
      <c r="X72" s="2058"/>
      <c r="Y72" s="2058"/>
      <c r="Z72" s="2058"/>
      <c r="AA72" s="2058"/>
      <c r="AB72" s="2058"/>
      <c r="AC72" s="2058"/>
      <c r="AD72" s="2058"/>
      <c r="AE72" s="2058"/>
      <c r="AF72" s="2058"/>
      <c r="AG72" s="2054"/>
      <c r="AH72" s="2054"/>
      <c r="AI72" s="2054"/>
      <c r="AJ72" s="2054"/>
      <c r="AK72" s="2054"/>
      <c r="AL72" s="2054"/>
      <c r="AM72" s="2054"/>
      <c r="AN72" s="2054"/>
      <c r="AO72" s="2054"/>
      <c r="AP72" s="2054"/>
      <c r="AQ72" s="2054"/>
      <c r="AR72" s="2054"/>
      <c r="AS72" s="2054"/>
      <c r="AT72" s="2054"/>
      <c r="AU72" s="2054"/>
      <c r="AV72" s="1956"/>
      <c r="AW72" s="1956"/>
      <c r="AX72" s="1956"/>
      <c r="AY72" s="1956"/>
      <c r="AZ72" s="1956"/>
      <c r="BA72" s="1956"/>
      <c r="BB72" s="1956"/>
      <c r="BC72" s="1956"/>
      <c r="BD72" s="1956"/>
      <c r="BE72" s="1956"/>
      <c r="BF72" s="1956"/>
      <c r="BG72" s="1956"/>
      <c r="BH72" s="1956"/>
      <c r="BI72" s="1956"/>
      <c r="BJ72" s="1956"/>
      <c r="BK72" s="1956"/>
      <c r="BL72" s="1956"/>
      <c r="BM72" s="1956"/>
      <c r="BN72" s="2051"/>
      <c r="BO72" s="2051"/>
      <c r="BP72" s="2051"/>
      <c r="BQ72" s="2051"/>
      <c r="BR72" s="2051"/>
      <c r="BS72" s="2051"/>
      <c r="BT72" s="2052"/>
      <c r="BU72" s="2052"/>
      <c r="BV72" s="2052"/>
      <c r="BW72" s="2052"/>
      <c r="BX72" s="2052"/>
      <c r="BY72" s="2052"/>
      <c r="BZ72" s="2052"/>
      <c r="CA72" s="2052"/>
      <c r="CB72" s="2052"/>
      <c r="CC72" s="2052"/>
      <c r="CD72" s="2052"/>
      <c r="CE72" s="2052"/>
      <c r="CF72" s="2052"/>
      <c r="CG72" s="2052"/>
      <c r="CH72" s="2052"/>
      <c r="CI72" s="2052"/>
      <c r="CJ72" s="2052"/>
      <c r="CK72" s="2052"/>
      <c r="CL72" s="2052"/>
      <c r="CM72" s="2052"/>
      <c r="CN72" s="2053"/>
      <c r="CO72" s="2053"/>
      <c r="CP72" s="2053"/>
      <c r="CQ72" s="2053"/>
      <c r="CR72" s="2053"/>
      <c r="CS72" s="2054"/>
      <c r="CT72" s="2054"/>
      <c r="CU72" s="2054"/>
      <c r="CV72" s="2054"/>
      <c r="CW72" s="2054"/>
      <c r="CX72" s="2054"/>
      <c r="CY72" s="2054"/>
      <c r="CZ72" s="2054"/>
      <c r="DA72" s="2054"/>
      <c r="DB72" s="2054"/>
      <c r="DC72" s="2054"/>
      <c r="DD72" s="2054"/>
      <c r="DE72" s="2054"/>
      <c r="DF72" s="2054"/>
      <c r="DG72" s="2055"/>
      <c r="DJ72" s="1121"/>
    </row>
    <row r="73" spans="1:114" ht="60" customHeight="1">
      <c r="A73" s="2059">
        <v>59</v>
      </c>
      <c r="B73" s="2060"/>
      <c r="C73" s="2058"/>
      <c r="D73" s="2058"/>
      <c r="E73" s="2058"/>
      <c r="F73" s="2058"/>
      <c r="G73" s="2058"/>
      <c r="H73" s="2058"/>
      <c r="I73" s="2058"/>
      <c r="J73" s="2054"/>
      <c r="K73" s="2054"/>
      <c r="L73" s="2054"/>
      <c r="M73" s="2054"/>
      <c r="N73" s="2054"/>
      <c r="O73" s="2054"/>
      <c r="P73" s="2054"/>
      <c r="Q73" s="2054"/>
      <c r="R73" s="2058"/>
      <c r="S73" s="2058"/>
      <c r="T73" s="2058"/>
      <c r="U73" s="2058"/>
      <c r="V73" s="2058"/>
      <c r="W73" s="2058"/>
      <c r="X73" s="2058"/>
      <c r="Y73" s="2058"/>
      <c r="Z73" s="2058"/>
      <c r="AA73" s="2058"/>
      <c r="AB73" s="2058"/>
      <c r="AC73" s="2058"/>
      <c r="AD73" s="2058"/>
      <c r="AE73" s="2058"/>
      <c r="AF73" s="2058"/>
      <c r="AG73" s="2054"/>
      <c r="AH73" s="2054"/>
      <c r="AI73" s="2054"/>
      <c r="AJ73" s="2054"/>
      <c r="AK73" s="2054"/>
      <c r="AL73" s="2054"/>
      <c r="AM73" s="2054"/>
      <c r="AN73" s="2054"/>
      <c r="AO73" s="2054"/>
      <c r="AP73" s="2054"/>
      <c r="AQ73" s="2054"/>
      <c r="AR73" s="2054"/>
      <c r="AS73" s="2054"/>
      <c r="AT73" s="2054"/>
      <c r="AU73" s="2054"/>
      <c r="AV73" s="1956"/>
      <c r="AW73" s="1956"/>
      <c r="AX73" s="1956"/>
      <c r="AY73" s="1956"/>
      <c r="AZ73" s="1956"/>
      <c r="BA73" s="1956"/>
      <c r="BB73" s="1956"/>
      <c r="BC73" s="1956"/>
      <c r="BD73" s="1956"/>
      <c r="BE73" s="1956"/>
      <c r="BF73" s="1956"/>
      <c r="BG73" s="1956"/>
      <c r="BH73" s="1956"/>
      <c r="BI73" s="1956"/>
      <c r="BJ73" s="1956"/>
      <c r="BK73" s="1956"/>
      <c r="BL73" s="1956"/>
      <c r="BM73" s="1956"/>
      <c r="BN73" s="2051"/>
      <c r="BO73" s="2051"/>
      <c r="BP73" s="2051"/>
      <c r="BQ73" s="2051"/>
      <c r="BR73" s="2051"/>
      <c r="BS73" s="2051"/>
      <c r="BT73" s="2052"/>
      <c r="BU73" s="2052"/>
      <c r="BV73" s="2052"/>
      <c r="BW73" s="2052"/>
      <c r="BX73" s="2052"/>
      <c r="BY73" s="2052"/>
      <c r="BZ73" s="2052"/>
      <c r="CA73" s="2052"/>
      <c r="CB73" s="2052"/>
      <c r="CC73" s="2052"/>
      <c r="CD73" s="2052"/>
      <c r="CE73" s="2052"/>
      <c r="CF73" s="2052"/>
      <c r="CG73" s="2052"/>
      <c r="CH73" s="2052"/>
      <c r="CI73" s="2052"/>
      <c r="CJ73" s="2052"/>
      <c r="CK73" s="2052"/>
      <c r="CL73" s="2052"/>
      <c r="CM73" s="2052"/>
      <c r="CN73" s="2053"/>
      <c r="CO73" s="2053"/>
      <c r="CP73" s="2053"/>
      <c r="CQ73" s="2053"/>
      <c r="CR73" s="2053"/>
      <c r="CS73" s="2054"/>
      <c r="CT73" s="2054"/>
      <c r="CU73" s="2054"/>
      <c r="CV73" s="2054"/>
      <c r="CW73" s="2054"/>
      <c r="CX73" s="2054"/>
      <c r="CY73" s="2054"/>
      <c r="CZ73" s="2054"/>
      <c r="DA73" s="2054"/>
      <c r="DB73" s="2054"/>
      <c r="DC73" s="2054"/>
      <c r="DD73" s="2054"/>
      <c r="DE73" s="2054"/>
      <c r="DF73" s="2054"/>
      <c r="DG73" s="2055"/>
      <c r="DJ73" s="1121"/>
    </row>
    <row r="74" spans="1:114" ht="60" customHeight="1">
      <c r="A74" s="2059">
        <v>60</v>
      </c>
      <c r="B74" s="2060"/>
      <c r="C74" s="2058"/>
      <c r="D74" s="2058"/>
      <c r="E74" s="2058"/>
      <c r="F74" s="2058"/>
      <c r="G74" s="2058"/>
      <c r="H74" s="2058"/>
      <c r="I74" s="2058"/>
      <c r="J74" s="2054"/>
      <c r="K74" s="2054"/>
      <c r="L74" s="2054"/>
      <c r="M74" s="2054"/>
      <c r="N74" s="2054"/>
      <c r="O74" s="2054"/>
      <c r="P74" s="2054"/>
      <c r="Q74" s="2054"/>
      <c r="R74" s="2058"/>
      <c r="S74" s="2058"/>
      <c r="T74" s="2058"/>
      <c r="U74" s="2058"/>
      <c r="V74" s="2058"/>
      <c r="W74" s="2058"/>
      <c r="X74" s="2058"/>
      <c r="Y74" s="2058"/>
      <c r="Z74" s="2058"/>
      <c r="AA74" s="2058"/>
      <c r="AB74" s="2058"/>
      <c r="AC74" s="2058"/>
      <c r="AD74" s="2058"/>
      <c r="AE74" s="2058"/>
      <c r="AF74" s="2058"/>
      <c r="AG74" s="2054"/>
      <c r="AH74" s="2054"/>
      <c r="AI74" s="2054"/>
      <c r="AJ74" s="2054"/>
      <c r="AK74" s="2054"/>
      <c r="AL74" s="2054"/>
      <c r="AM74" s="2054"/>
      <c r="AN74" s="2054"/>
      <c r="AO74" s="2054"/>
      <c r="AP74" s="2054"/>
      <c r="AQ74" s="2054"/>
      <c r="AR74" s="2054"/>
      <c r="AS74" s="2054"/>
      <c r="AT74" s="2054"/>
      <c r="AU74" s="2054"/>
      <c r="AV74" s="1956"/>
      <c r="AW74" s="1956"/>
      <c r="AX74" s="1956"/>
      <c r="AY74" s="1956"/>
      <c r="AZ74" s="1956"/>
      <c r="BA74" s="1956"/>
      <c r="BB74" s="1956"/>
      <c r="BC74" s="1956"/>
      <c r="BD74" s="1956"/>
      <c r="BE74" s="1956"/>
      <c r="BF74" s="1956"/>
      <c r="BG74" s="1956"/>
      <c r="BH74" s="1956"/>
      <c r="BI74" s="1956"/>
      <c r="BJ74" s="1956"/>
      <c r="BK74" s="1956"/>
      <c r="BL74" s="1956"/>
      <c r="BM74" s="1956"/>
      <c r="BN74" s="2051"/>
      <c r="BO74" s="2051"/>
      <c r="BP74" s="2051"/>
      <c r="BQ74" s="2051"/>
      <c r="BR74" s="2051"/>
      <c r="BS74" s="2051"/>
      <c r="BT74" s="2052"/>
      <c r="BU74" s="2052"/>
      <c r="BV74" s="2052"/>
      <c r="BW74" s="2052"/>
      <c r="BX74" s="2052"/>
      <c r="BY74" s="2052"/>
      <c r="BZ74" s="2052"/>
      <c r="CA74" s="2052"/>
      <c r="CB74" s="2052"/>
      <c r="CC74" s="2052"/>
      <c r="CD74" s="2052"/>
      <c r="CE74" s="2052"/>
      <c r="CF74" s="2052"/>
      <c r="CG74" s="2052"/>
      <c r="CH74" s="2052"/>
      <c r="CI74" s="2052"/>
      <c r="CJ74" s="2052"/>
      <c r="CK74" s="2052"/>
      <c r="CL74" s="2052"/>
      <c r="CM74" s="2052"/>
      <c r="CN74" s="2053"/>
      <c r="CO74" s="2053"/>
      <c r="CP74" s="2053"/>
      <c r="CQ74" s="2053"/>
      <c r="CR74" s="2053"/>
      <c r="CS74" s="2054"/>
      <c r="CT74" s="2054"/>
      <c r="CU74" s="2054"/>
      <c r="CV74" s="2054"/>
      <c r="CW74" s="2054"/>
      <c r="CX74" s="2054"/>
      <c r="CY74" s="2054"/>
      <c r="CZ74" s="2054"/>
      <c r="DA74" s="2054"/>
      <c r="DB74" s="2054"/>
      <c r="DC74" s="2054"/>
      <c r="DD74" s="2054"/>
      <c r="DE74" s="2054"/>
      <c r="DF74" s="2054"/>
      <c r="DG74" s="2055"/>
      <c r="DJ74" s="1121"/>
    </row>
    <row r="75" spans="1:114" ht="60" customHeight="1">
      <c r="A75" s="2059">
        <v>61</v>
      </c>
      <c r="B75" s="2060"/>
      <c r="C75" s="2058"/>
      <c r="D75" s="2058"/>
      <c r="E75" s="2058"/>
      <c r="F75" s="2058"/>
      <c r="G75" s="2058"/>
      <c r="H75" s="2058"/>
      <c r="I75" s="2058"/>
      <c r="J75" s="2054"/>
      <c r="K75" s="2054"/>
      <c r="L75" s="2054"/>
      <c r="M75" s="2054"/>
      <c r="N75" s="2054"/>
      <c r="O75" s="2054"/>
      <c r="P75" s="2054"/>
      <c r="Q75" s="2054"/>
      <c r="R75" s="2058"/>
      <c r="S75" s="2058"/>
      <c r="T75" s="2058"/>
      <c r="U75" s="2058"/>
      <c r="V75" s="2058"/>
      <c r="W75" s="2058"/>
      <c r="X75" s="2058"/>
      <c r="Y75" s="2058"/>
      <c r="Z75" s="2058"/>
      <c r="AA75" s="2058"/>
      <c r="AB75" s="2058"/>
      <c r="AC75" s="2058"/>
      <c r="AD75" s="2058"/>
      <c r="AE75" s="2058"/>
      <c r="AF75" s="2058"/>
      <c r="AG75" s="2054"/>
      <c r="AH75" s="2054"/>
      <c r="AI75" s="2054"/>
      <c r="AJ75" s="2054"/>
      <c r="AK75" s="2054"/>
      <c r="AL75" s="2054"/>
      <c r="AM75" s="2054"/>
      <c r="AN75" s="2054"/>
      <c r="AO75" s="2054"/>
      <c r="AP75" s="2054"/>
      <c r="AQ75" s="2054"/>
      <c r="AR75" s="2054"/>
      <c r="AS75" s="2054"/>
      <c r="AT75" s="2054"/>
      <c r="AU75" s="2054"/>
      <c r="AV75" s="1956"/>
      <c r="AW75" s="1956"/>
      <c r="AX75" s="1956"/>
      <c r="AY75" s="1956"/>
      <c r="AZ75" s="1956"/>
      <c r="BA75" s="1956"/>
      <c r="BB75" s="1956"/>
      <c r="BC75" s="1956"/>
      <c r="BD75" s="1956"/>
      <c r="BE75" s="1956"/>
      <c r="BF75" s="1956"/>
      <c r="BG75" s="1956"/>
      <c r="BH75" s="1956"/>
      <c r="BI75" s="1956"/>
      <c r="BJ75" s="1956"/>
      <c r="BK75" s="1956"/>
      <c r="BL75" s="1956"/>
      <c r="BM75" s="1956"/>
      <c r="BN75" s="2051"/>
      <c r="BO75" s="2051"/>
      <c r="BP75" s="2051"/>
      <c r="BQ75" s="2051"/>
      <c r="BR75" s="2051"/>
      <c r="BS75" s="2051"/>
      <c r="BT75" s="2052"/>
      <c r="BU75" s="2052"/>
      <c r="BV75" s="2052"/>
      <c r="BW75" s="2052"/>
      <c r="BX75" s="2052"/>
      <c r="BY75" s="2052"/>
      <c r="BZ75" s="2052"/>
      <c r="CA75" s="2052"/>
      <c r="CB75" s="2052"/>
      <c r="CC75" s="2052"/>
      <c r="CD75" s="2052"/>
      <c r="CE75" s="2052"/>
      <c r="CF75" s="2052"/>
      <c r="CG75" s="2052"/>
      <c r="CH75" s="2052"/>
      <c r="CI75" s="2052"/>
      <c r="CJ75" s="2052"/>
      <c r="CK75" s="2052"/>
      <c r="CL75" s="2052"/>
      <c r="CM75" s="2052"/>
      <c r="CN75" s="2053"/>
      <c r="CO75" s="2053"/>
      <c r="CP75" s="2053"/>
      <c r="CQ75" s="2053"/>
      <c r="CR75" s="2053"/>
      <c r="CS75" s="2054"/>
      <c r="CT75" s="2054"/>
      <c r="CU75" s="2054"/>
      <c r="CV75" s="2054"/>
      <c r="CW75" s="2054"/>
      <c r="CX75" s="2054"/>
      <c r="CY75" s="2054"/>
      <c r="CZ75" s="2054"/>
      <c r="DA75" s="2054"/>
      <c r="DB75" s="2054"/>
      <c r="DC75" s="2054"/>
      <c r="DD75" s="2054"/>
      <c r="DE75" s="2054"/>
      <c r="DF75" s="2054"/>
      <c r="DG75" s="2055"/>
      <c r="DJ75" s="1121"/>
    </row>
    <row r="76" spans="1:114" ht="60" customHeight="1">
      <c r="A76" s="2059">
        <v>62</v>
      </c>
      <c r="B76" s="2060"/>
      <c r="C76" s="2058"/>
      <c r="D76" s="2058"/>
      <c r="E76" s="2058"/>
      <c r="F76" s="2058"/>
      <c r="G76" s="2058"/>
      <c r="H76" s="2058"/>
      <c r="I76" s="2058"/>
      <c r="J76" s="2054"/>
      <c r="K76" s="2054"/>
      <c r="L76" s="2054"/>
      <c r="M76" s="2054"/>
      <c r="N76" s="2054"/>
      <c r="O76" s="2054"/>
      <c r="P76" s="2054"/>
      <c r="Q76" s="2054"/>
      <c r="R76" s="2058"/>
      <c r="S76" s="2058"/>
      <c r="T76" s="2058"/>
      <c r="U76" s="2058"/>
      <c r="V76" s="2058"/>
      <c r="W76" s="2058"/>
      <c r="X76" s="2058"/>
      <c r="Y76" s="2058"/>
      <c r="Z76" s="2058"/>
      <c r="AA76" s="2058"/>
      <c r="AB76" s="2058"/>
      <c r="AC76" s="2058"/>
      <c r="AD76" s="2058"/>
      <c r="AE76" s="2058"/>
      <c r="AF76" s="2058"/>
      <c r="AG76" s="2054"/>
      <c r="AH76" s="2054"/>
      <c r="AI76" s="2054"/>
      <c r="AJ76" s="2054"/>
      <c r="AK76" s="2054"/>
      <c r="AL76" s="2054"/>
      <c r="AM76" s="2054"/>
      <c r="AN76" s="2054"/>
      <c r="AO76" s="2054"/>
      <c r="AP76" s="2054"/>
      <c r="AQ76" s="2054"/>
      <c r="AR76" s="2054"/>
      <c r="AS76" s="2054"/>
      <c r="AT76" s="2054"/>
      <c r="AU76" s="2054"/>
      <c r="AV76" s="1956"/>
      <c r="AW76" s="1956"/>
      <c r="AX76" s="1956"/>
      <c r="AY76" s="1956"/>
      <c r="AZ76" s="1956"/>
      <c r="BA76" s="1956"/>
      <c r="BB76" s="1956"/>
      <c r="BC76" s="1956"/>
      <c r="BD76" s="1956"/>
      <c r="BE76" s="1956"/>
      <c r="BF76" s="1956"/>
      <c r="BG76" s="1956"/>
      <c r="BH76" s="1956"/>
      <c r="BI76" s="1956"/>
      <c r="BJ76" s="1956"/>
      <c r="BK76" s="1956"/>
      <c r="BL76" s="1956"/>
      <c r="BM76" s="1956"/>
      <c r="BN76" s="2051"/>
      <c r="BO76" s="2051"/>
      <c r="BP76" s="2051"/>
      <c r="BQ76" s="2051"/>
      <c r="BR76" s="2051"/>
      <c r="BS76" s="2051"/>
      <c r="BT76" s="2052"/>
      <c r="BU76" s="2052"/>
      <c r="BV76" s="2052"/>
      <c r="BW76" s="2052"/>
      <c r="BX76" s="2052"/>
      <c r="BY76" s="2052"/>
      <c r="BZ76" s="2052"/>
      <c r="CA76" s="2052"/>
      <c r="CB76" s="2052"/>
      <c r="CC76" s="2052"/>
      <c r="CD76" s="2052"/>
      <c r="CE76" s="2052"/>
      <c r="CF76" s="2052"/>
      <c r="CG76" s="2052"/>
      <c r="CH76" s="2052"/>
      <c r="CI76" s="2052"/>
      <c r="CJ76" s="2052"/>
      <c r="CK76" s="2052"/>
      <c r="CL76" s="2052"/>
      <c r="CM76" s="2052"/>
      <c r="CN76" s="2053"/>
      <c r="CO76" s="2053"/>
      <c r="CP76" s="2053"/>
      <c r="CQ76" s="2053"/>
      <c r="CR76" s="2053"/>
      <c r="CS76" s="2054"/>
      <c r="CT76" s="2054"/>
      <c r="CU76" s="2054"/>
      <c r="CV76" s="2054"/>
      <c r="CW76" s="2054"/>
      <c r="CX76" s="2054"/>
      <c r="CY76" s="2054"/>
      <c r="CZ76" s="2054"/>
      <c r="DA76" s="2054"/>
      <c r="DB76" s="2054"/>
      <c r="DC76" s="2054"/>
      <c r="DD76" s="2054"/>
      <c r="DE76" s="2054"/>
      <c r="DF76" s="2054"/>
      <c r="DG76" s="2055"/>
      <c r="DJ76" s="1121"/>
    </row>
    <row r="77" spans="1:114" ht="60" customHeight="1">
      <c r="A77" s="2059">
        <v>63</v>
      </c>
      <c r="B77" s="2060"/>
      <c r="C77" s="2058"/>
      <c r="D77" s="2058"/>
      <c r="E77" s="2058"/>
      <c r="F77" s="2058"/>
      <c r="G77" s="2058"/>
      <c r="H77" s="2058"/>
      <c r="I77" s="2058"/>
      <c r="J77" s="2054"/>
      <c r="K77" s="2054"/>
      <c r="L77" s="2054"/>
      <c r="M77" s="2054"/>
      <c r="N77" s="2054"/>
      <c r="O77" s="2054"/>
      <c r="P77" s="2054"/>
      <c r="Q77" s="2054"/>
      <c r="R77" s="2058"/>
      <c r="S77" s="2058"/>
      <c r="T77" s="2058"/>
      <c r="U77" s="2058"/>
      <c r="V77" s="2058"/>
      <c r="W77" s="2058"/>
      <c r="X77" s="2058"/>
      <c r="Y77" s="2058"/>
      <c r="Z77" s="2058"/>
      <c r="AA77" s="2058"/>
      <c r="AB77" s="2058"/>
      <c r="AC77" s="2058"/>
      <c r="AD77" s="2058"/>
      <c r="AE77" s="2058"/>
      <c r="AF77" s="2058"/>
      <c r="AG77" s="2054"/>
      <c r="AH77" s="2054"/>
      <c r="AI77" s="2054"/>
      <c r="AJ77" s="2054"/>
      <c r="AK77" s="2054"/>
      <c r="AL77" s="2054"/>
      <c r="AM77" s="2054"/>
      <c r="AN77" s="2054"/>
      <c r="AO77" s="2054"/>
      <c r="AP77" s="2054"/>
      <c r="AQ77" s="2054"/>
      <c r="AR77" s="2054"/>
      <c r="AS77" s="2054"/>
      <c r="AT77" s="2054"/>
      <c r="AU77" s="2054"/>
      <c r="AV77" s="1956"/>
      <c r="AW77" s="1956"/>
      <c r="AX77" s="1956"/>
      <c r="AY77" s="1956"/>
      <c r="AZ77" s="1956"/>
      <c r="BA77" s="1956"/>
      <c r="BB77" s="1956"/>
      <c r="BC77" s="1956"/>
      <c r="BD77" s="1956"/>
      <c r="BE77" s="1956"/>
      <c r="BF77" s="1956"/>
      <c r="BG77" s="1956"/>
      <c r="BH77" s="1956"/>
      <c r="BI77" s="1956"/>
      <c r="BJ77" s="1956"/>
      <c r="BK77" s="1956"/>
      <c r="BL77" s="1956"/>
      <c r="BM77" s="1956"/>
      <c r="BN77" s="2051"/>
      <c r="BO77" s="2051"/>
      <c r="BP77" s="2051"/>
      <c r="BQ77" s="2051"/>
      <c r="BR77" s="2051"/>
      <c r="BS77" s="2051"/>
      <c r="BT77" s="2052"/>
      <c r="BU77" s="2052"/>
      <c r="BV77" s="2052"/>
      <c r="BW77" s="2052"/>
      <c r="BX77" s="2052"/>
      <c r="BY77" s="2052"/>
      <c r="BZ77" s="2052"/>
      <c r="CA77" s="2052"/>
      <c r="CB77" s="2052"/>
      <c r="CC77" s="2052"/>
      <c r="CD77" s="2052"/>
      <c r="CE77" s="2052"/>
      <c r="CF77" s="2052"/>
      <c r="CG77" s="2052"/>
      <c r="CH77" s="2052"/>
      <c r="CI77" s="2052"/>
      <c r="CJ77" s="2052"/>
      <c r="CK77" s="2052"/>
      <c r="CL77" s="2052"/>
      <c r="CM77" s="2052"/>
      <c r="CN77" s="2053"/>
      <c r="CO77" s="2053"/>
      <c r="CP77" s="2053"/>
      <c r="CQ77" s="2053"/>
      <c r="CR77" s="2053"/>
      <c r="CS77" s="2054"/>
      <c r="CT77" s="2054"/>
      <c r="CU77" s="2054"/>
      <c r="CV77" s="2054"/>
      <c r="CW77" s="2054"/>
      <c r="CX77" s="2054"/>
      <c r="CY77" s="2054"/>
      <c r="CZ77" s="2054"/>
      <c r="DA77" s="2054"/>
      <c r="DB77" s="2054"/>
      <c r="DC77" s="2054"/>
      <c r="DD77" s="2054"/>
      <c r="DE77" s="2054"/>
      <c r="DF77" s="2054"/>
      <c r="DG77" s="2055"/>
      <c r="DJ77" s="1121"/>
    </row>
    <row r="78" spans="1:114" ht="60" customHeight="1">
      <c r="A78" s="2059">
        <v>64</v>
      </c>
      <c r="B78" s="2060"/>
      <c r="C78" s="2058"/>
      <c r="D78" s="2058"/>
      <c r="E78" s="2058"/>
      <c r="F78" s="2058"/>
      <c r="G78" s="2058"/>
      <c r="H78" s="2058"/>
      <c r="I78" s="2058"/>
      <c r="J78" s="2054"/>
      <c r="K78" s="2054"/>
      <c r="L78" s="2054"/>
      <c r="M78" s="2054"/>
      <c r="N78" s="2054"/>
      <c r="O78" s="2054"/>
      <c r="P78" s="2054"/>
      <c r="Q78" s="2054"/>
      <c r="R78" s="2058"/>
      <c r="S78" s="2058"/>
      <c r="T78" s="2058"/>
      <c r="U78" s="2058"/>
      <c r="V78" s="2058"/>
      <c r="W78" s="2058"/>
      <c r="X78" s="2058"/>
      <c r="Y78" s="2058"/>
      <c r="Z78" s="2058"/>
      <c r="AA78" s="2058"/>
      <c r="AB78" s="2058"/>
      <c r="AC78" s="2058"/>
      <c r="AD78" s="2058"/>
      <c r="AE78" s="2058"/>
      <c r="AF78" s="2058"/>
      <c r="AG78" s="2054"/>
      <c r="AH78" s="2054"/>
      <c r="AI78" s="2054"/>
      <c r="AJ78" s="2054"/>
      <c r="AK78" s="2054"/>
      <c r="AL78" s="2054"/>
      <c r="AM78" s="2054"/>
      <c r="AN78" s="2054"/>
      <c r="AO78" s="2054"/>
      <c r="AP78" s="2054"/>
      <c r="AQ78" s="2054"/>
      <c r="AR78" s="2054"/>
      <c r="AS78" s="2054"/>
      <c r="AT78" s="2054"/>
      <c r="AU78" s="2054"/>
      <c r="AV78" s="1956"/>
      <c r="AW78" s="1956"/>
      <c r="AX78" s="1956"/>
      <c r="AY78" s="1956"/>
      <c r="AZ78" s="1956"/>
      <c r="BA78" s="1956"/>
      <c r="BB78" s="1956"/>
      <c r="BC78" s="1956"/>
      <c r="BD78" s="1956"/>
      <c r="BE78" s="1956"/>
      <c r="BF78" s="1956"/>
      <c r="BG78" s="1956"/>
      <c r="BH78" s="1956"/>
      <c r="BI78" s="1956"/>
      <c r="BJ78" s="1956"/>
      <c r="BK78" s="1956"/>
      <c r="BL78" s="1956"/>
      <c r="BM78" s="1956"/>
      <c r="BN78" s="2051"/>
      <c r="BO78" s="2051"/>
      <c r="BP78" s="2051"/>
      <c r="BQ78" s="2051"/>
      <c r="BR78" s="2051"/>
      <c r="BS78" s="2051"/>
      <c r="BT78" s="2052"/>
      <c r="BU78" s="2052"/>
      <c r="BV78" s="2052"/>
      <c r="BW78" s="2052"/>
      <c r="BX78" s="2052"/>
      <c r="BY78" s="2052"/>
      <c r="BZ78" s="2052"/>
      <c r="CA78" s="2052"/>
      <c r="CB78" s="2052"/>
      <c r="CC78" s="2052"/>
      <c r="CD78" s="2052"/>
      <c r="CE78" s="2052"/>
      <c r="CF78" s="2052"/>
      <c r="CG78" s="2052"/>
      <c r="CH78" s="2052"/>
      <c r="CI78" s="2052"/>
      <c r="CJ78" s="2052"/>
      <c r="CK78" s="2052"/>
      <c r="CL78" s="2052"/>
      <c r="CM78" s="2052"/>
      <c r="CN78" s="2053"/>
      <c r="CO78" s="2053"/>
      <c r="CP78" s="2053"/>
      <c r="CQ78" s="2053"/>
      <c r="CR78" s="2053"/>
      <c r="CS78" s="2054"/>
      <c r="CT78" s="2054"/>
      <c r="CU78" s="2054"/>
      <c r="CV78" s="2054"/>
      <c r="CW78" s="2054"/>
      <c r="CX78" s="2054"/>
      <c r="CY78" s="2054"/>
      <c r="CZ78" s="2054"/>
      <c r="DA78" s="2054"/>
      <c r="DB78" s="2054"/>
      <c r="DC78" s="2054"/>
      <c r="DD78" s="2054"/>
      <c r="DE78" s="2054"/>
      <c r="DF78" s="2054"/>
      <c r="DG78" s="2055"/>
      <c r="DJ78" s="1121"/>
    </row>
    <row r="79" spans="1:114" ht="60" customHeight="1">
      <c r="A79" s="2059">
        <v>65</v>
      </c>
      <c r="B79" s="2060"/>
      <c r="C79" s="2058"/>
      <c r="D79" s="2058"/>
      <c r="E79" s="2058"/>
      <c r="F79" s="2058"/>
      <c r="G79" s="2058"/>
      <c r="H79" s="2058"/>
      <c r="I79" s="2058"/>
      <c r="J79" s="2054"/>
      <c r="K79" s="2054"/>
      <c r="L79" s="2054"/>
      <c r="M79" s="2054"/>
      <c r="N79" s="2054"/>
      <c r="O79" s="2054"/>
      <c r="P79" s="2054"/>
      <c r="Q79" s="2054"/>
      <c r="R79" s="2058"/>
      <c r="S79" s="2058"/>
      <c r="T79" s="2058"/>
      <c r="U79" s="2058"/>
      <c r="V79" s="2058"/>
      <c r="W79" s="2058"/>
      <c r="X79" s="2058"/>
      <c r="Y79" s="2058"/>
      <c r="Z79" s="2058"/>
      <c r="AA79" s="2058"/>
      <c r="AB79" s="2058"/>
      <c r="AC79" s="2058"/>
      <c r="AD79" s="2058"/>
      <c r="AE79" s="2058"/>
      <c r="AF79" s="2058"/>
      <c r="AG79" s="2054"/>
      <c r="AH79" s="2054"/>
      <c r="AI79" s="2054"/>
      <c r="AJ79" s="2054"/>
      <c r="AK79" s="2054"/>
      <c r="AL79" s="2054"/>
      <c r="AM79" s="2054"/>
      <c r="AN79" s="2054"/>
      <c r="AO79" s="2054"/>
      <c r="AP79" s="2054"/>
      <c r="AQ79" s="2054"/>
      <c r="AR79" s="2054"/>
      <c r="AS79" s="2054"/>
      <c r="AT79" s="2054"/>
      <c r="AU79" s="2054"/>
      <c r="AV79" s="1956"/>
      <c r="AW79" s="1956"/>
      <c r="AX79" s="1956"/>
      <c r="AY79" s="1956"/>
      <c r="AZ79" s="1956"/>
      <c r="BA79" s="1956"/>
      <c r="BB79" s="1956"/>
      <c r="BC79" s="1956"/>
      <c r="BD79" s="1956"/>
      <c r="BE79" s="1956"/>
      <c r="BF79" s="1956"/>
      <c r="BG79" s="1956"/>
      <c r="BH79" s="1956"/>
      <c r="BI79" s="1956"/>
      <c r="BJ79" s="1956"/>
      <c r="BK79" s="1956"/>
      <c r="BL79" s="1956"/>
      <c r="BM79" s="1956"/>
      <c r="BN79" s="2051"/>
      <c r="BO79" s="2051"/>
      <c r="BP79" s="2051"/>
      <c r="BQ79" s="2051"/>
      <c r="BR79" s="2051"/>
      <c r="BS79" s="2051"/>
      <c r="BT79" s="2052"/>
      <c r="BU79" s="2052"/>
      <c r="BV79" s="2052"/>
      <c r="BW79" s="2052"/>
      <c r="BX79" s="2052"/>
      <c r="BY79" s="2052"/>
      <c r="BZ79" s="2052"/>
      <c r="CA79" s="2052"/>
      <c r="CB79" s="2052"/>
      <c r="CC79" s="2052"/>
      <c r="CD79" s="2052"/>
      <c r="CE79" s="2052"/>
      <c r="CF79" s="2052"/>
      <c r="CG79" s="2052"/>
      <c r="CH79" s="2052"/>
      <c r="CI79" s="2052"/>
      <c r="CJ79" s="2052"/>
      <c r="CK79" s="2052"/>
      <c r="CL79" s="2052"/>
      <c r="CM79" s="2052"/>
      <c r="CN79" s="2053"/>
      <c r="CO79" s="2053"/>
      <c r="CP79" s="2053"/>
      <c r="CQ79" s="2053"/>
      <c r="CR79" s="2053"/>
      <c r="CS79" s="2054"/>
      <c r="CT79" s="2054"/>
      <c r="CU79" s="2054"/>
      <c r="CV79" s="2054"/>
      <c r="CW79" s="2054"/>
      <c r="CX79" s="2054"/>
      <c r="CY79" s="2054"/>
      <c r="CZ79" s="2054"/>
      <c r="DA79" s="2054"/>
      <c r="DB79" s="2054"/>
      <c r="DC79" s="2054"/>
      <c r="DD79" s="2054"/>
      <c r="DE79" s="2054"/>
      <c r="DF79" s="2054"/>
      <c r="DG79" s="2055"/>
      <c r="DJ79" s="1121"/>
    </row>
    <row r="80" spans="1:114" ht="60" customHeight="1">
      <c r="A80" s="2059">
        <v>66</v>
      </c>
      <c r="B80" s="2060"/>
      <c r="C80" s="2058"/>
      <c r="D80" s="2058"/>
      <c r="E80" s="2058"/>
      <c r="F80" s="2058"/>
      <c r="G80" s="2058"/>
      <c r="H80" s="2058"/>
      <c r="I80" s="2058"/>
      <c r="J80" s="2054"/>
      <c r="K80" s="2054"/>
      <c r="L80" s="2054"/>
      <c r="M80" s="2054"/>
      <c r="N80" s="2054"/>
      <c r="O80" s="2054"/>
      <c r="P80" s="2054"/>
      <c r="Q80" s="2054"/>
      <c r="R80" s="2058"/>
      <c r="S80" s="2058"/>
      <c r="T80" s="2058"/>
      <c r="U80" s="2058"/>
      <c r="V80" s="2058"/>
      <c r="W80" s="2058"/>
      <c r="X80" s="2058"/>
      <c r="Y80" s="2058"/>
      <c r="Z80" s="2058"/>
      <c r="AA80" s="2058"/>
      <c r="AB80" s="2058"/>
      <c r="AC80" s="2058"/>
      <c r="AD80" s="2058"/>
      <c r="AE80" s="2058"/>
      <c r="AF80" s="2058"/>
      <c r="AG80" s="2054"/>
      <c r="AH80" s="2054"/>
      <c r="AI80" s="2054"/>
      <c r="AJ80" s="2054"/>
      <c r="AK80" s="2054"/>
      <c r="AL80" s="2054"/>
      <c r="AM80" s="2054"/>
      <c r="AN80" s="2054"/>
      <c r="AO80" s="2054"/>
      <c r="AP80" s="2054"/>
      <c r="AQ80" s="2054"/>
      <c r="AR80" s="2054"/>
      <c r="AS80" s="2054"/>
      <c r="AT80" s="2054"/>
      <c r="AU80" s="2054"/>
      <c r="AV80" s="1956"/>
      <c r="AW80" s="1956"/>
      <c r="AX80" s="1956"/>
      <c r="AY80" s="1956"/>
      <c r="AZ80" s="1956"/>
      <c r="BA80" s="1956"/>
      <c r="BB80" s="1956"/>
      <c r="BC80" s="1956"/>
      <c r="BD80" s="1956"/>
      <c r="BE80" s="1956"/>
      <c r="BF80" s="1956"/>
      <c r="BG80" s="1956"/>
      <c r="BH80" s="1956"/>
      <c r="BI80" s="1956"/>
      <c r="BJ80" s="1956"/>
      <c r="BK80" s="1956"/>
      <c r="BL80" s="1956"/>
      <c r="BM80" s="1956"/>
      <c r="BN80" s="2051"/>
      <c r="BO80" s="2051"/>
      <c r="BP80" s="2051"/>
      <c r="BQ80" s="2051"/>
      <c r="BR80" s="2051"/>
      <c r="BS80" s="2051"/>
      <c r="BT80" s="2052"/>
      <c r="BU80" s="2052"/>
      <c r="BV80" s="2052"/>
      <c r="BW80" s="2052"/>
      <c r="BX80" s="2052"/>
      <c r="BY80" s="2052"/>
      <c r="BZ80" s="2052"/>
      <c r="CA80" s="2052"/>
      <c r="CB80" s="2052"/>
      <c r="CC80" s="2052"/>
      <c r="CD80" s="2052"/>
      <c r="CE80" s="2052"/>
      <c r="CF80" s="2052"/>
      <c r="CG80" s="2052"/>
      <c r="CH80" s="2052"/>
      <c r="CI80" s="2052"/>
      <c r="CJ80" s="2052"/>
      <c r="CK80" s="2052"/>
      <c r="CL80" s="2052"/>
      <c r="CM80" s="2052"/>
      <c r="CN80" s="2053"/>
      <c r="CO80" s="2053"/>
      <c r="CP80" s="2053"/>
      <c r="CQ80" s="2053"/>
      <c r="CR80" s="2053"/>
      <c r="CS80" s="2054"/>
      <c r="CT80" s="2054"/>
      <c r="CU80" s="2054"/>
      <c r="CV80" s="2054"/>
      <c r="CW80" s="2054"/>
      <c r="CX80" s="2054"/>
      <c r="CY80" s="2054"/>
      <c r="CZ80" s="2054"/>
      <c r="DA80" s="2054"/>
      <c r="DB80" s="2054"/>
      <c r="DC80" s="2054"/>
      <c r="DD80" s="2054"/>
      <c r="DE80" s="2054"/>
      <c r="DF80" s="2054"/>
      <c r="DG80" s="2055"/>
      <c r="DJ80" s="1121"/>
    </row>
    <row r="81" spans="1:114" ht="60" customHeight="1">
      <c r="A81" s="2059">
        <v>67</v>
      </c>
      <c r="B81" s="2060"/>
      <c r="C81" s="2058"/>
      <c r="D81" s="2058"/>
      <c r="E81" s="2058"/>
      <c r="F81" s="2058"/>
      <c r="G81" s="2058"/>
      <c r="H81" s="2058"/>
      <c r="I81" s="2058"/>
      <c r="J81" s="2054"/>
      <c r="K81" s="2054"/>
      <c r="L81" s="2054"/>
      <c r="M81" s="2054"/>
      <c r="N81" s="2054"/>
      <c r="O81" s="2054"/>
      <c r="P81" s="2054"/>
      <c r="Q81" s="2054"/>
      <c r="R81" s="2058"/>
      <c r="S81" s="2058"/>
      <c r="T81" s="2058"/>
      <c r="U81" s="2058"/>
      <c r="V81" s="2058"/>
      <c r="W81" s="2058"/>
      <c r="X81" s="2058"/>
      <c r="Y81" s="2058"/>
      <c r="Z81" s="2058"/>
      <c r="AA81" s="2058"/>
      <c r="AB81" s="2058"/>
      <c r="AC81" s="2058"/>
      <c r="AD81" s="2058"/>
      <c r="AE81" s="2058"/>
      <c r="AF81" s="2058"/>
      <c r="AG81" s="2054"/>
      <c r="AH81" s="2054"/>
      <c r="AI81" s="2054"/>
      <c r="AJ81" s="2054"/>
      <c r="AK81" s="2054"/>
      <c r="AL81" s="2054"/>
      <c r="AM81" s="2054"/>
      <c r="AN81" s="2054"/>
      <c r="AO81" s="2054"/>
      <c r="AP81" s="2054"/>
      <c r="AQ81" s="2054"/>
      <c r="AR81" s="2054"/>
      <c r="AS81" s="2054"/>
      <c r="AT81" s="2054"/>
      <c r="AU81" s="2054"/>
      <c r="AV81" s="1956"/>
      <c r="AW81" s="1956"/>
      <c r="AX81" s="1956"/>
      <c r="AY81" s="1956"/>
      <c r="AZ81" s="1956"/>
      <c r="BA81" s="1956"/>
      <c r="BB81" s="1956"/>
      <c r="BC81" s="1956"/>
      <c r="BD81" s="1956"/>
      <c r="BE81" s="1956"/>
      <c r="BF81" s="1956"/>
      <c r="BG81" s="1956"/>
      <c r="BH81" s="1956"/>
      <c r="BI81" s="1956"/>
      <c r="BJ81" s="1956"/>
      <c r="BK81" s="1956"/>
      <c r="BL81" s="1956"/>
      <c r="BM81" s="1956"/>
      <c r="BN81" s="2051"/>
      <c r="BO81" s="2051"/>
      <c r="BP81" s="2051"/>
      <c r="BQ81" s="2051"/>
      <c r="BR81" s="2051"/>
      <c r="BS81" s="2051"/>
      <c r="BT81" s="2052"/>
      <c r="BU81" s="2052"/>
      <c r="BV81" s="2052"/>
      <c r="BW81" s="2052"/>
      <c r="BX81" s="2052"/>
      <c r="BY81" s="2052"/>
      <c r="BZ81" s="2052"/>
      <c r="CA81" s="2052"/>
      <c r="CB81" s="2052"/>
      <c r="CC81" s="2052"/>
      <c r="CD81" s="2052"/>
      <c r="CE81" s="2052"/>
      <c r="CF81" s="2052"/>
      <c r="CG81" s="2052"/>
      <c r="CH81" s="2052"/>
      <c r="CI81" s="2052"/>
      <c r="CJ81" s="2052"/>
      <c r="CK81" s="2052"/>
      <c r="CL81" s="2052"/>
      <c r="CM81" s="2052"/>
      <c r="CN81" s="2053"/>
      <c r="CO81" s="2053"/>
      <c r="CP81" s="2053"/>
      <c r="CQ81" s="2053"/>
      <c r="CR81" s="2053"/>
      <c r="CS81" s="2054"/>
      <c r="CT81" s="2054"/>
      <c r="CU81" s="2054"/>
      <c r="CV81" s="2054"/>
      <c r="CW81" s="2054"/>
      <c r="CX81" s="2054"/>
      <c r="CY81" s="2054"/>
      <c r="CZ81" s="2054"/>
      <c r="DA81" s="2054"/>
      <c r="DB81" s="2054"/>
      <c r="DC81" s="2054"/>
      <c r="DD81" s="2054"/>
      <c r="DE81" s="2054"/>
      <c r="DF81" s="2054"/>
      <c r="DG81" s="2055"/>
      <c r="DJ81" s="1121"/>
    </row>
    <row r="82" spans="1:114" ht="60" customHeight="1">
      <c r="A82" s="2059">
        <v>68</v>
      </c>
      <c r="B82" s="2060"/>
      <c r="C82" s="2058"/>
      <c r="D82" s="2058"/>
      <c r="E82" s="2058"/>
      <c r="F82" s="2058"/>
      <c r="G82" s="2058"/>
      <c r="H82" s="2058"/>
      <c r="I82" s="2058"/>
      <c r="J82" s="2054"/>
      <c r="K82" s="2054"/>
      <c r="L82" s="2054"/>
      <c r="M82" s="2054"/>
      <c r="N82" s="2054"/>
      <c r="O82" s="2054"/>
      <c r="P82" s="2054"/>
      <c r="Q82" s="2054"/>
      <c r="R82" s="2058"/>
      <c r="S82" s="2058"/>
      <c r="T82" s="2058"/>
      <c r="U82" s="2058"/>
      <c r="V82" s="2058"/>
      <c r="W82" s="2058"/>
      <c r="X82" s="2058"/>
      <c r="Y82" s="2058"/>
      <c r="Z82" s="2058"/>
      <c r="AA82" s="2058"/>
      <c r="AB82" s="2058"/>
      <c r="AC82" s="2058"/>
      <c r="AD82" s="2058"/>
      <c r="AE82" s="2058"/>
      <c r="AF82" s="2058"/>
      <c r="AG82" s="2054"/>
      <c r="AH82" s="2054"/>
      <c r="AI82" s="2054"/>
      <c r="AJ82" s="2054"/>
      <c r="AK82" s="2054"/>
      <c r="AL82" s="2054"/>
      <c r="AM82" s="2054"/>
      <c r="AN82" s="2054"/>
      <c r="AO82" s="2054"/>
      <c r="AP82" s="2054"/>
      <c r="AQ82" s="2054"/>
      <c r="AR82" s="2054"/>
      <c r="AS82" s="2054"/>
      <c r="AT82" s="2054"/>
      <c r="AU82" s="2054"/>
      <c r="AV82" s="1956"/>
      <c r="AW82" s="1956"/>
      <c r="AX82" s="1956"/>
      <c r="AY82" s="1956"/>
      <c r="AZ82" s="1956"/>
      <c r="BA82" s="1956"/>
      <c r="BB82" s="1956"/>
      <c r="BC82" s="1956"/>
      <c r="BD82" s="1956"/>
      <c r="BE82" s="1956"/>
      <c r="BF82" s="1956"/>
      <c r="BG82" s="1956"/>
      <c r="BH82" s="1956"/>
      <c r="BI82" s="1956"/>
      <c r="BJ82" s="1956"/>
      <c r="BK82" s="1956"/>
      <c r="BL82" s="1956"/>
      <c r="BM82" s="1956"/>
      <c r="BN82" s="2051"/>
      <c r="BO82" s="2051"/>
      <c r="BP82" s="2051"/>
      <c r="BQ82" s="2051"/>
      <c r="BR82" s="2051"/>
      <c r="BS82" s="2051"/>
      <c r="BT82" s="2052"/>
      <c r="BU82" s="2052"/>
      <c r="BV82" s="2052"/>
      <c r="BW82" s="2052"/>
      <c r="BX82" s="2052"/>
      <c r="BY82" s="2052"/>
      <c r="BZ82" s="2052"/>
      <c r="CA82" s="2052"/>
      <c r="CB82" s="2052"/>
      <c r="CC82" s="2052"/>
      <c r="CD82" s="2052"/>
      <c r="CE82" s="2052"/>
      <c r="CF82" s="2052"/>
      <c r="CG82" s="2052"/>
      <c r="CH82" s="2052"/>
      <c r="CI82" s="2052"/>
      <c r="CJ82" s="2052"/>
      <c r="CK82" s="2052"/>
      <c r="CL82" s="2052"/>
      <c r="CM82" s="2052"/>
      <c r="CN82" s="2053"/>
      <c r="CO82" s="2053"/>
      <c r="CP82" s="2053"/>
      <c r="CQ82" s="2053"/>
      <c r="CR82" s="2053"/>
      <c r="CS82" s="2054"/>
      <c r="CT82" s="2054"/>
      <c r="CU82" s="2054"/>
      <c r="CV82" s="2054"/>
      <c r="CW82" s="2054"/>
      <c r="CX82" s="2054"/>
      <c r="CY82" s="2054"/>
      <c r="CZ82" s="2054"/>
      <c r="DA82" s="2054"/>
      <c r="DB82" s="2054"/>
      <c r="DC82" s="2054"/>
      <c r="DD82" s="2054"/>
      <c r="DE82" s="2054"/>
      <c r="DF82" s="2054"/>
      <c r="DG82" s="2055"/>
      <c r="DJ82" s="1121"/>
    </row>
    <row r="83" spans="1:114" ht="60" customHeight="1">
      <c r="A83" s="2059">
        <v>69</v>
      </c>
      <c r="B83" s="2060"/>
      <c r="C83" s="2058"/>
      <c r="D83" s="2058"/>
      <c r="E83" s="2058"/>
      <c r="F83" s="2058"/>
      <c r="G83" s="2058"/>
      <c r="H83" s="2058"/>
      <c r="I83" s="2058"/>
      <c r="J83" s="2054"/>
      <c r="K83" s="2054"/>
      <c r="L83" s="2054"/>
      <c r="M83" s="2054"/>
      <c r="N83" s="2054"/>
      <c r="O83" s="2054"/>
      <c r="P83" s="2054"/>
      <c r="Q83" s="2054"/>
      <c r="R83" s="2058"/>
      <c r="S83" s="2058"/>
      <c r="T83" s="2058"/>
      <c r="U83" s="2058"/>
      <c r="V83" s="2058"/>
      <c r="W83" s="2058"/>
      <c r="X83" s="2058"/>
      <c r="Y83" s="2058"/>
      <c r="Z83" s="2058"/>
      <c r="AA83" s="2058"/>
      <c r="AB83" s="2058"/>
      <c r="AC83" s="2058"/>
      <c r="AD83" s="2058"/>
      <c r="AE83" s="2058"/>
      <c r="AF83" s="2058"/>
      <c r="AG83" s="2054"/>
      <c r="AH83" s="2054"/>
      <c r="AI83" s="2054"/>
      <c r="AJ83" s="2054"/>
      <c r="AK83" s="2054"/>
      <c r="AL83" s="2054"/>
      <c r="AM83" s="2054"/>
      <c r="AN83" s="2054"/>
      <c r="AO83" s="2054"/>
      <c r="AP83" s="2054"/>
      <c r="AQ83" s="2054"/>
      <c r="AR83" s="2054"/>
      <c r="AS83" s="2054"/>
      <c r="AT83" s="2054"/>
      <c r="AU83" s="2054"/>
      <c r="AV83" s="1956"/>
      <c r="AW83" s="1956"/>
      <c r="AX83" s="1956"/>
      <c r="AY83" s="1956"/>
      <c r="AZ83" s="1956"/>
      <c r="BA83" s="1956"/>
      <c r="BB83" s="1956"/>
      <c r="BC83" s="1956"/>
      <c r="BD83" s="1956"/>
      <c r="BE83" s="1956"/>
      <c r="BF83" s="1956"/>
      <c r="BG83" s="1956"/>
      <c r="BH83" s="1956"/>
      <c r="BI83" s="1956"/>
      <c r="BJ83" s="1956"/>
      <c r="BK83" s="1956"/>
      <c r="BL83" s="1956"/>
      <c r="BM83" s="1956"/>
      <c r="BN83" s="2051"/>
      <c r="BO83" s="2051"/>
      <c r="BP83" s="2051"/>
      <c r="BQ83" s="2051"/>
      <c r="BR83" s="2051"/>
      <c r="BS83" s="2051"/>
      <c r="BT83" s="2052"/>
      <c r="BU83" s="2052"/>
      <c r="BV83" s="2052"/>
      <c r="BW83" s="2052"/>
      <c r="BX83" s="2052"/>
      <c r="BY83" s="2052"/>
      <c r="BZ83" s="2052"/>
      <c r="CA83" s="2052"/>
      <c r="CB83" s="2052"/>
      <c r="CC83" s="2052"/>
      <c r="CD83" s="2052"/>
      <c r="CE83" s="2052"/>
      <c r="CF83" s="2052"/>
      <c r="CG83" s="2052"/>
      <c r="CH83" s="2052"/>
      <c r="CI83" s="2052"/>
      <c r="CJ83" s="2052"/>
      <c r="CK83" s="2052"/>
      <c r="CL83" s="2052"/>
      <c r="CM83" s="2052"/>
      <c r="CN83" s="2053"/>
      <c r="CO83" s="2053"/>
      <c r="CP83" s="2053"/>
      <c r="CQ83" s="2053"/>
      <c r="CR83" s="2053"/>
      <c r="CS83" s="2054"/>
      <c r="CT83" s="2054"/>
      <c r="CU83" s="2054"/>
      <c r="CV83" s="2054"/>
      <c r="CW83" s="2054"/>
      <c r="CX83" s="2054"/>
      <c r="CY83" s="2054"/>
      <c r="CZ83" s="2054"/>
      <c r="DA83" s="2054"/>
      <c r="DB83" s="2054"/>
      <c r="DC83" s="2054"/>
      <c r="DD83" s="2054"/>
      <c r="DE83" s="2054"/>
      <c r="DF83" s="2054"/>
      <c r="DG83" s="2055"/>
      <c r="DJ83" s="1121"/>
    </row>
    <row r="84" spans="1:114" ht="60" customHeight="1">
      <c r="A84" s="2059">
        <v>70</v>
      </c>
      <c r="B84" s="2060"/>
      <c r="C84" s="2058"/>
      <c r="D84" s="2058"/>
      <c r="E84" s="2058"/>
      <c r="F84" s="2058"/>
      <c r="G84" s="2058"/>
      <c r="H84" s="2058"/>
      <c r="I84" s="2058"/>
      <c r="J84" s="2054"/>
      <c r="K84" s="2054"/>
      <c r="L84" s="2054"/>
      <c r="M84" s="2054"/>
      <c r="N84" s="2054"/>
      <c r="O84" s="2054"/>
      <c r="P84" s="2054"/>
      <c r="Q84" s="2054"/>
      <c r="R84" s="2058"/>
      <c r="S84" s="2058"/>
      <c r="T84" s="2058"/>
      <c r="U84" s="2058"/>
      <c r="V84" s="2058"/>
      <c r="W84" s="2058"/>
      <c r="X84" s="2058"/>
      <c r="Y84" s="2058"/>
      <c r="Z84" s="2058"/>
      <c r="AA84" s="2058"/>
      <c r="AB84" s="2058"/>
      <c r="AC84" s="2058"/>
      <c r="AD84" s="2058"/>
      <c r="AE84" s="2058"/>
      <c r="AF84" s="2058"/>
      <c r="AG84" s="2054"/>
      <c r="AH84" s="2054"/>
      <c r="AI84" s="2054"/>
      <c r="AJ84" s="2054"/>
      <c r="AK84" s="2054"/>
      <c r="AL84" s="2054"/>
      <c r="AM84" s="2054"/>
      <c r="AN84" s="2054"/>
      <c r="AO84" s="2054"/>
      <c r="AP84" s="2054"/>
      <c r="AQ84" s="2054"/>
      <c r="AR84" s="2054"/>
      <c r="AS84" s="2054"/>
      <c r="AT84" s="2054"/>
      <c r="AU84" s="2054"/>
      <c r="AV84" s="1956"/>
      <c r="AW84" s="1956"/>
      <c r="AX84" s="1956"/>
      <c r="AY84" s="1956"/>
      <c r="AZ84" s="1956"/>
      <c r="BA84" s="1956"/>
      <c r="BB84" s="1956"/>
      <c r="BC84" s="1956"/>
      <c r="BD84" s="1956"/>
      <c r="BE84" s="1956"/>
      <c r="BF84" s="1956"/>
      <c r="BG84" s="1956"/>
      <c r="BH84" s="1956"/>
      <c r="BI84" s="1956"/>
      <c r="BJ84" s="1956"/>
      <c r="BK84" s="1956"/>
      <c r="BL84" s="1956"/>
      <c r="BM84" s="1956"/>
      <c r="BN84" s="2051"/>
      <c r="BO84" s="2051"/>
      <c r="BP84" s="2051"/>
      <c r="BQ84" s="2051"/>
      <c r="BR84" s="2051"/>
      <c r="BS84" s="2051"/>
      <c r="BT84" s="2052"/>
      <c r="BU84" s="2052"/>
      <c r="BV84" s="2052"/>
      <c r="BW84" s="2052"/>
      <c r="BX84" s="2052"/>
      <c r="BY84" s="2052"/>
      <c r="BZ84" s="2052"/>
      <c r="CA84" s="2052"/>
      <c r="CB84" s="2052"/>
      <c r="CC84" s="2052"/>
      <c r="CD84" s="2052"/>
      <c r="CE84" s="2052"/>
      <c r="CF84" s="2052"/>
      <c r="CG84" s="2052"/>
      <c r="CH84" s="2052"/>
      <c r="CI84" s="2052"/>
      <c r="CJ84" s="2052"/>
      <c r="CK84" s="2052"/>
      <c r="CL84" s="2052"/>
      <c r="CM84" s="2052"/>
      <c r="CN84" s="2053"/>
      <c r="CO84" s="2053"/>
      <c r="CP84" s="2053"/>
      <c r="CQ84" s="2053"/>
      <c r="CR84" s="2053"/>
      <c r="CS84" s="2054"/>
      <c r="CT84" s="2054"/>
      <c r="CU84" s="2054"/>
      <c r="CV84" s="2054"/>
      <c r="CW84" s="2054"/>
      <c r="CX84" s="2054"/>
      <c r="CY84" s="2054"/>
      <c r="CZ84" s="2054"/>
      <c r="DA84" s="2054"/>
      <c r="DB84" s="2054"/>
      <c r="DC84" s="2054"/>
      <c r="DD84" s="2054"/>
      <c r="DE84" s="2054"/>
      <c r="DF84" s="2054"/>
      <c r="DG84" s="2055"/>
      <c r="DJ84" s="1121"/>
    </row>
    <row r="85" spans="1:114" ht="60" customHeight="1">
      <c r="A85" s="2059">
        <v>71</v>
      </c>
      <c r="B85" s="2060"/>
      <c r="C85" s="2058"/>
      <c r="D85" s="2058"/>
      <c r="E85" s="2058"/>
      <c r="F85" s="2058"/>
      <c r="G85" s="2058"/>
      <c r="H85" s="2058"/>
      <c r="I85" s="2058"/>
      <c r="J85" s="2054"/>
      <c r="K85" s="2054"/>
      <c r="L85" s="2054"/>
      <c r="M85" s="2054"/>
      <c r="N85" s="2054"/>
      <c r="O85" s="2054"/>
      <c r="P85" s="2054"/>
      <c r="Q85" s="2054"/>
      <c r="R85" s="2058"/>
      <c r="S85" s="2058"/>
      <c r="T85" s="2058"/>
      <c r="U85" s="2058"/>
      <c r="V85" s="2058"/>
      <c r="W85" s="2058"/>
      <c r="X85" s="2058"/>
      <c r="Y85" s="2058"/>
      <c r="Z85" s="2058"/>
      <c r="AA85" s="2058"/>
      <c r="AB85" s="2058"/>
      <c r="AC85" s="2058"/>
      <c r="AD85" s="2058"/>
      <c r="AE85" s="2058"/>
      <c r="AF85" s="2058"/>
      <c r="AG85" s="2054"/>
      <c r="AH85" s="2054"/>
      <c r="AI85" s="2054"/>
      <c r="AJ85" s="2054"/>
      <c r="AK85" s="2054"/>
      <c r="AL85" s="2054"/>
      <c r="AM85" s="2054"/>
      <c r="AN85" s="2054"/>
      <c r="AO85" s="2054"/>
      <c r="AP85" s="2054"/>
      <c r="AQ85" s="2054"/>
      <c r="AR85" s="2054"/>
      <c r="AS85" s="2054"/>
      <c r="AT85" s="2054"/>
      <c r="AU85" s="2054"/>
      <c r="AV85" s="1956"/>
      <c r="AW85" s="1956"/>
      <c r="AX85" s="1956"/>
      <c r="AY85" s="1956"/>
      <c r="AZ85" s="1956"/>
      <c r="BA85" s="1956"/>
      <c r="BB85" s="1956"/>
      <c r="BC85" s="1956"/>
      <c r="BD85" s="1956"/>
      <c r="BE85" s="1956"/>
      <c r="BF85" s="1956"/>
      <c r="BG85" s="1956"/>
      <c r="BH85" s="1956"/>
      <c r="BI85" s="1956"/>
      <c r="BJ85" s="1956"/>
      <c r="BK85" s="1956"/>
      <c r="BL85" s="1956"/>
      <c r="BM85" s="1956"/>
      <c r="BN85" s="2051"/>
      <c r="BO85" s="2051"/>
      <c r="BP85" s="2051"/>
      <c r="BQ85" s="2051"/>
      <c r="BR85" s="2051"/>
      <c r="BS85" s="2051"/>
      <c r="BT85" s="2052"/>
      <c r="BU85" s="2052"/>
      <c r="BV85" s="2052"/>
      <c r="BW85" s="2052"/>
      <c r="BX85" s="2052"/>
      <c r="BY85" s="2052"/>
      <c r="BZ85" s="2052"/>
      <c r="CA85" s="2052"/>
      <c r="CB85" s="2052"/>
      <c r="CC85" s="2052"/>
      <c r="CD85" s="2052"/>
      <c r="CE85" s="2052"/>
      <c r="CF85" s="2052"/>
      <c r="CG85" s="2052"/>
      <c r="CH85" s="2052"/>
      <c r="CI85" s="2052"/>
      <c r="CJ85" s="2052"/>
      <c r="CK85" s="2052"/>
      <c r="CL85" s="2052"/>
      <c r="CM85" s="2052"/>
      <c r="CN85" s="2053"/>
      <c r="CO85" s="2053"/>
      <c r="CP85" s="2053"/>
      <c r="CQ85" s="2053"/>
      <c r="CR85" s="2053"/>
      <c r="CS85" s="2054"/>
      <c r="CT85" s="2054"/>
      <c r="CU85" s="2054"/>
      <c r="CV85" s="2054"/>
      <c r="CW85" s="2054"/>
      <c r="CX85" s="2054"/>
      <c r="CY85" s="2054"/>
      <c r="CZ85" s="2054"/>
      <c r="DA85" s="2054"/>
      <c r="DB85" s="2054"/>
      <c r="DC85" s="2054"/>
      <c r="DD85" s="2054"/>
      <c r="DE85" s="2054"/>
      <c r="DF85" s="2054"/>
      <c r="DG85" s="2055"/>
      <c r="DJ85" s="1121"/>
    </row>
    <row r="86" spans="1:114" ht="60" customHeight="1">
      <c r="A86" s="2059">
        <v>72</v>
      </c>
      <c r="B86" s="2060"/>
      <c r="C86" s="2058"/>
      <c r="D86" s="2058"/>
      <c r="E86" s="2058"/>
      <c r="F86" s="2058"/>
      <c r="G86" s="2058"/>
      <c r="H86" s="2058"/>
      <c r="I86" s="2058"/>
      <c r="J86" s="2054"/>
      <c r="K86" s="2054"/>
      <c r="L86" s="2054"/>
      <c r="M86" s="2054"/>
      <c r="N86" s="2054"/>
      <c r="O86" s="2054"/>
      <c r="P86" s="2054"/>
      <c r="Q86" s="2054"/>
      <c r="R86" s="2058"/>
      <c r="S86" s="2058"/>
      <c r="T86" s="2058"/>
      <c r="U86" s="2058"/>
      <c r="V86" s="2058"/>
      <c r="W86" s="2058"/>
      <c r="X86" s="2058"/>
      <c r="Y86" s="2058"/>
      <c r="Z86" s="2058"/>
      <c r="AA86" s="2058"/>
      <c r="AB86" s="2058"/>
      <c r="AC86" s="2058"/>
      <c r="AD86" s="2058"/>
      <c r="AE86" s="2058"/>
      <c r="AF86" s="2058"/>
      <c r="AG86" s="2054"/>
      <c r="AH86" s="2054"/>
      <c r="AI86" s="2054"/>
      <c r="AJ86" s="2054"/>
      <c r="AK86" s="2054"/>
      <c r="AL86" s="2054"/>
      <c r="AM86" s="2054"/>
      <c r="AN86" s="2054"/>
      <c r="AO86" s="2054"/>
      <c r="AP86" s="2054"/>
      <c r="AQ86" s="2054"/>
      <c r="AR86" s="2054"/>
      <c r="AS86" s="2054"/>
      <c r="AT86" s="2054"/>
      <c r="AU86" s="2054"/>
      <c r="AV86" s="1956"/>
      <c r="AW86" s="1956"/>
      <c r="AX86" s="1956"/>
      <c r="AY86" s="1956"/>
      <c r="AZ86" s="1956"/>
      <c r="BA86" s="1956"/>
      <c r="BB86" s="1956"/>
      <c r="BC86" s="1956"/>
      <c r="BD86" s="1956"/>
      <c r="BE86" s="1956"/>
      <c r="BF86" s="1956"/>
      <c r="BG86" s="1956"/>
      <c r="BH86" s="1956"/>
      <c r="BI86" s="1956"/>
      <c r="BJ86" s="1956"/>
      <c r="BK86" s="1956"/>
      <c r="BL86" s="1956"/>
      <c r="BM86" s="1956"/>
      <c r="BN86" s="2051"/>
      <c r="BO86" s="2051"/>
      <c r="BP86" s="2051"/>
      <c r="BQ86" s="2051"/>
      <c r="BR86" s="2051"/>
      <c r="BS86" s="2051"/>
      <c r="BT86" s="2052"/>
      <c r="BU86" s="2052"/>
      <c r="BV86" s="2052"/>
      <c r="BW86" s="2052"/>
      <c r="BX86" s="2052"/>
      <c r="BY86" s="2052"/>
      <c r="BZ86" s="2052"/>
      <c r="CA86" s="2052"/>
      <c r="CB86" s="2052"/>
      <c r="CC86" s="2052"/>
      <c r="CD86" s="2052"/>
      <c r="CE86" s="2052"/>
      <c r="CF86" s="2052"/>
      <c r="CG86" s="2052"/>
      <c r="CH86" s="2052"/>
      <c r="CI86" s="2052"/>
      <c r="CJ86" s="2052"/>
      <c r="CK86" s="2052"/>
      <c r="CL86" s="2052"/>
      <c r="CM86" s="2052"/>
      <c r="CN86" s="2053"/>
      <c r="CO86" s="2053"/>
      <c r="CP86" s="2053"/>
      <c r="CQ86" s="2053"/>
      <c r="CR86" s="2053"/>
      <c r="CS86" s="2054"/>
      <c r="CT86" s="2054"/>
      <c r="CU86" s="2054"/>
      <c r="CV86" s="2054"/>
      <c r="CW86" s="2054"/>
      <c r="CX86" s="2054"/>
      <c r="CY86" s="2054"/>
      <c r="CZ86" s="2054"/>
      <c r="DA86" s="2054"/>
      <c r="DB86" s="2054"/>
      <c r="DC86" s="2054"/>
      <c r="DD86" s="2054"/>
      <c r="DE86" s="2054"/>
      <c r="DF86" s="2054"/>
      <c r="DG86" s="2055"/>
      <c r="DJ86" s="1121"/>
    </row>
    <row r="87" spans="1:114" ht="60" customHeight="1">
      <c r="A87" s="2059">
        <v>73</v>
      </c>
      <c r="B87" s="2060"/>
      <c r="C87" s="2058"/>
      <c r="D87" s="2058"/>
      <c r="E87" s="2058"/>
      <c r="F87" s="2058"/>
      <c r="G87" s="2058"/>
      <c r="H87" s="2058"/>
      <c r="I87" s="2058"/>
      <c r="J87" s="2054"/>
      <c r="K87" s="2054"/>
      <c r="L87" s="2054"/>
      <c r="M87" s="2054"/>
      <c r="N87" s="2054"/>
      <c r="O87" s="2054"/>
      <c r="P87" s="2054"/>
      <c r="Q87" s="2054"/>
      <c r="R87" s="2058"/>
      <c r="S87" s="2058"/>
      <c r="T87" s="2058"/>
      <c r="U87" s="2058"/>
      <c r="V87" s="2058"/>
      <c r="W87" s="2058"/>
      <c r="X87" s="2058"/>
      <c r="Y87" s="2058"/>
      <c r="Z87" s="2058"/>
      <c r="AA87" s="2058"/>
      <c r="AB87" s="2058"/>
      <c r="AC87" s="2058"/>
      <c r="AD87" s="2058"/>
      <c r="AE87" s="2058"/>
      <c r="AF87" s="2058"/>
      <c r="AG87" s="2054"/>
      <c r="AH87" s="2054"/>
      <c r="AI87" s="2054"/>
      <c r="AJ87" s="2054"/>
      <c r="AK87" s="2054"/>
      <c r="AL87" s="2054"/>
      <c r="AM87" s="2054"/>
      <c r="AN87" s="2054"/>
      <c r="AO87" s="2054"/>
      <c r="AP87" s="2054"/>
      <c r="AQ87" s="2054"/>
      <c r="AR87" s="2054"/>
      <c r="AS87" s="2054"/>
      <c r="AT87" s="2054"/>
      <c r="AU87" s="2054"/>
      <c r="AV87" s="1956"/>
      <c r="AW87" s="1956"/>
      <c r="AX87" s="1956"/>
      <c r="AY87" s="1956"/>
      <c r="AZ87" s="1956"/>
      <c r="BA87" s="1956"/>
      <c r="BB87" s="1956"/>
      <c r="BC87" s="1956"/>
      <c r="BD87" s="1956"/>
      <c r="BE87" s="1956"/>
      <c r="BF87" s="1956"/>
      <c r="BG87" s="1956"/>
      <c r="BH87" s="1956"/>
      <c r="BI87" s="1956"/>
      <c r="BJ87" s="1956"/>
      <c r="BK87" s="1956"/>
      <c r="BL87" s="1956"/>
      <c r="BM87" s="1956"/>
      <c r="BN87" s="2051"/>
      <c r="BO87" s="2051"/>
      <c r="BP87" s="2051"/>
      <c r="BQ87" s="2051"/>
      <c r="BR87" s="2051"/>
      <c r="BS87" s="2051"/>
      <c r="BT87" s="2052"/>
      <c r="BU87" s="2052"/>
      <c r="BV87" s="2052"/>
      <c r="BW87" s="2052"/>
      <c r="BX87" s="2052"/>
      <c r="BY87" s="2052"/>
      <c r="BZ87" s="2052"/>
      <c r="CA87" s="2052"/>
      <c r="CB87" s="2052"/>
      <c r="CC87" s="2052"/>
      <c r="CD87" s="2052"/>
      <c r="CE87" s="2052"/>
      <c r="CF87" s="2052"/>
      <c r="CG87" s="2052"/>
      <c r="CH87" s="2052"/>
      <c r="CI87" s="2052"/>
      <c r="CJ87" s="2052"/>
      <c r="CK87" s="2052"/>
      <c r="CL87" s="2052"/>
      <c r="CM87" s="2052"/>
      <c r="CN87" s="2053"/>
      <c r="CO87" s="2053"/>
      <c r="CP87" s="2053"/>
      <c r="CQ87" s="2053"/>
      <c r="CR87" s="2053"/>
      <c r="CS87" s="2054"/>
      <c r="CT87" s="2054"/>
      <c r="CU87" s="2054"/>
      <c r="CV87" s="2054"/>
      <c r="CW87" s="2054"/>
      <c r="CX87" s="2054"/>
      <c r="CY87" s="2054"/>
      <c r="CZ87" s="2054"/>
      <c r="DA87" s="2054"/>
      <c r="DB87" s="2054"/>
      <c r="DC87" s="2054"/>
      <c r="DD87" s="2054"/>
      <c r="DE87" s="2054"/>
      <c r="DF87" s="2054"/>
      <c r="DG87" s="2055"/>
      <c r="DJ87" s="1121"/>
    </row>
    <row r="88" spans="1:114" ht="60" customHeight="1">
      <c r="A88" s="2059">
        <v>74</v>
      </c>
      <c r="B88" s="2060"/>
      <c r="C88" s="2058"/>
      <c r="D88" s="2058"/>
      <c r="E88" s="2058"/>
      <c r="F88" s="2058"/>
      <c r="G88" s="2058"/>
      <c r="H88" s="2058"/>
      <c r="I88" s="2058"/>
      <c r="J88" s="2054"/>
      <c r="K88" s="2054"/>
      <c r="L88" s="2054"/>
      <c r="M88" s="2054"/>
      <c r="N88" s="2054"/>
      <c r="O88" s="2054"/>
      <c r="P88" s="2054"/>
      <c r="Q88" s="2054"/>
      <c r="R88" s="2058"/>
      <c r="S88" s="2058"/>
      <c r="T88" s="2058"/>
      <c r="U88" s="2058"/>
      <c r="V88" s="2058"/>
      <c r="W88" s="2058"/>
      <c r="X88" s="2058"/>
      <c r="Y88" s="2058"/>
      <c r="Z88" s="2058"/>
      <c r="AA88" s="2058"/>
      <c r="AB88" s="2058"/>
      <c r="AC88" s="2058"/>
      <c r="AD88" s="2058"/>
      <c r="AE88" s="2058"/>
      <c r="AF88" s="2058"/>
      <c r="AG88" s="2054"/>
      <c r="AH88" s="2054"/>
      <c r="AI88" s="2054"/>
      <c r="AJ88" s="2054"/>
      <c r="AK88" s="2054"/>
      <c r="AL88" s="2054"/>
      <c r="AM88" s="2054"/>
      <c r="AN88" s="2054"/>
      <c r="AO88" s="2054"/>
      <c r="AP88" s="2054"/>
      <c r="AQ88" s="2054"/>
      <c r="AR88" s="2054"/>
      <c r="AS88" s="2054"/>
      <c r="AT88" s="2054"/>
      <c r="AU88" s="2054"/>
      <c r="AV88" s="1956"/>
      <c r="AW88" s="1956"/>
      <c r="AX88" s="1956"/>
      <c r="AY88" s="1956"/>
      <c r="AZ88" s="1956"/>
      <c r="BA88" s="1956"/>
      <c r="BB88" s="1956"/>
      <c r="BC88" s="1956"/>
      <c r="BD88" s="1956"/>
      <c r="BE88" s="1956"/>
      <c r="BF88" s="1956"/>
      <c r="BG88" s="1956"/>
      <c r="BH88" s="1956"/>
      <c r="BI88" s="1956"/>
      <c r="BJ88" s="1956"/>
      <c r="BK88" s="1956"/>
      <c r="BL88" s="1956"/>
      <c r="BM88" s="1956"/>
      <c r="BN88" s="2051"/>
      <c r="BO88" s="2051"/>
      <c r="BP88" s="2051"/>
      <c r="BQ88" s="2051"/>
      <c r="BR88" s="2051"/>
      <c r="BS88" s="2051"/>
      <c r="BT88" s="2052"/>
      <c r="BU88" s="2052"/>
      <c r="BV88" s="2052"/>
      <c r="BW88" s="2052"/>
      <c r="BX88" s="2052"/>
      <c r="BY88" s="2052"/>
      <c r="BZ88" s="2052"/>
      <c r="CA88" s="2052"/>
      <c r="CB88" s="2052"/>
      <c r="CC88" s="2052"/>
      <c r="CD88" s="2052"/>
      <c r="CE88" s="2052"/>
      <c r="CF88" s="2052"/>
      <c r="CG88" s="2052"/>
      <c r="CH88" s="2052"/>
      <c r="CI88" s="2052"/>
      <c r="CJ88" s="2052"/>
      <c r="CK88" s="2052"/>
      <c r="CL88" s="2052"/>
      <c r="CM88" s="2052"/>
      <c r="CN88" s="2053"/>
      <c r="CO88" s="2053"/>
      <c r="CP88" s="2053"/>
      <c r="CQ88" s="2053"/>
      <c r="CR88" s="2053"/>
      <c r="CS88" s="2054"/>
      <c r="CT88" s="2054"/>
      <c r="CU88" s="2054"/>
      <c r="CV88" s="2054"/>
      <c r="CW88" s="2054"/>
      <c r="CX88" s="2054"/>
      <c r="CY88" s="2054"/>
      <c r="CZ88" s="2054"/>
      <c r="DA88" s="2054"/>
      <c r="DB88" s="2054"/>
      <c r="DC88" s="2054"/>
      <c r="DD88" s="2054"/>
      <c r="DE88" s="2054"/>
      <c r="DF88" s="2054"/>
      <c r="DG88" s="2055"/>
      <c r="DJ88" s="1121"/>
    </row>
    <row r="89" spans="1:114" ht="60" customHeight="1">
      <c r="A89" s="2059">
        <v>75</v>
      </c>
      <c r="B89" s="2060"/>
      <c r="C89" s="2058"/>
      <c r="D89" s="2058"/>
      <c r="E89" s="2058"/>
      <c r="F89" s="2058"/>
      <c r="G89" s="2058"/>
      <c r="H89" s="2058"/>
      <c r="I89" s="2058"/>
      <c r="J89" s="2054"/>
      <c r="K89" s="2054"/>
      <c r="L89" s="2054"/>
      <c r="M89" s="2054"/>
      <c r="N89" s="2054"/>
      <c r="O89" s="2054"/>
      <c r="P89" s="2054"/>
      <c r="Q89" s="2054"/>
      <c r="R89" s="2058"/>
      <c r="S89" s="2058"/>
      <c r="T89" s="2058"/>
      <c r="U89" s="2058"/>
      <c r="V89" s="2058"/>
      <c r="W89" s="2058"/>
      <c r="X89" s="2058"/>
      <c r="Y89" s="2058"/>
      <c r="Z89" s="2058"/>
      <c r="AA89" s="2058"/>
      <c r="AB89" s="2058"/>
      <c r="AC89" s="2058"/>
      <c r="AD89" s="2058"/>
      <c r="AE89" s="2058"/>
      <c r="AF89" s="2058"/>
      <c r="AG89" s="2054"/>
      <c r="AH89" s="2054"/>
      <c r="AI89" s="2054"/>
      <c r="AJ89" s="2054"/>
      <c r="AK89" s="2054"/>
      <c r="AL89" s="2054"/>
      <c r="AM89" s="2054"/>
      <c r="AN89" s="2054"/>
      <c r="AO89" s="2054"/>
      <c r="AP89" s="2054"/>
      <c r="AQ89" s="2054"/>
      <c r="AR89" s="2054"/>
      <c r="AS89" s="2054"/>
      <c r="AT89" s="2054"/>
      <c r="AU89" s="2054"/>
      <c r="AV89" s="1956"/>
      <c r="AW89" s="1956"/>
      <c r="AX89" s="1956"/>
      <c r="AY89" s="1956"/>
      <c r="AZ89" s="1956"/>
      <c r="BA89" s="1956"/>
      <c r="BB89" s="1956"/>
      <c r="BC89" s="1956"/>
      <c r="BD89" s="1956"/>
      <c r="BE89" s="1956"/>
      <c r="BF89" s="1956"/>
      <c r="BG89" s="1956"/>
      <c r="BH89" s="1956"/>
      <c r="BI89" s="1956"/>
      <c r="BJ89" s="1956"/>
      <c r="BK89" s="1956"/>
      <c r="BL89" s="1956"/>
      <c r="BM89" s="1956"/>
      <c r="BN89" s="2051"/>
      <c r="BO89" s="2051"/>
      <c r="BP89" s="2051"/>
      <c r="BQ89" s="2051"/>
      <c r="BR89" s="2051"/>
      <c r="BS89" s="2051"/>
      <c r="BT89" s="2052"/>
      <c r="BU89" s="2052"/>
      <c r="BV89" s="2052"/>
      <c r="BW89" s="2052"/>
      <c r="BX89" s="2052"/>
      <c r="BY89" s="2052"/>
      <c r="BZ89" s="2052"/>
      <c r="CA89" s="2052"/>
      <c r="CB89" s="2052"/>
      <c r="CC89" s="2052"/>
      <c r="CD89" s="2052"/>
      <c r="CE89" s="2052"/>
      <c r="CF89" s="2052"/>
      <c r="CG89" s="2052"/>
      <c r="CH89" s="2052"/>
      <c r="CI89" s="2052"/>
      <c r="CJ89" s="2052"/>
      <c r="CK89" s="2052"/>
      <c r="CL89" s="2052"/>
      <c r="CM89" s="2052"/>
      <c r="CN89" s="2053"/>
      <c r="CO89" s="2053"/>
      <c r="CP89" s="2053"/>
      <c r="CQ89" s="2053"/>
      <c r="CR89" s="2053"/>
      <c r="CS89" s="2054"/>
      <c r="CT89" s="2054"/>
      <c r="CU89" s="2054"/>
      <c r="CV89" s="2054"/>
      <c r="CW89" s="2054"/>
      <c r="CX89" s="2054"/>
      <c r="CY89" s="2054"/>
      <c r="CZ89" s="2054"/>
      <c r="DA89" s="2054"/>
      <c r="DB89" s="2054"/>
      <c r="DC89" s="2054"/>
      <c r="DD89" s="2054"/>
      <c r="DE89" s="2054"/>
      <c r="DF89" s="2054"/>
      <c r="DG89" s="2055"/>
      <c r="DJ89" s="1121"/>
    </row>
    <row r="90" spans="1:114" ht="60" customHeight="1">
      <c r="A90" s="2059">
        <v>76</v>
      </c>
      <c r="B90" s="2060"/>
      <c r="C90" s="2058"/>
      <c r="D90" s="2058"/>
      <c r="E90" s="2058"/>
      <c r="F90" s="2058"/>
      <c r="G90" s="2058"/>
      <c r="H90" s="2058"/>
      <c r="I90" s="2058"/>
      <c r="J90" s="2054"/>
      <c r="K90" s="2054"/>
      <c r="L90" s="2054"/>
      <c r="M90" s="2054"/>
      <c r="N90" s="2054"/>
      <c r="O90" s="2054"/>
      <c r="P90" s="2054"/>
      <c r="Q90" s="2054"/>
      <c r="R90" s="2058"/>
      <c r="S90" s="2058"/>
      <c r="T90" s="2058"/>
      <c r="U90" s="2058"/>
      <c r="V90" s="2058"/>
      <c r="W90" s="2058"/>
      <c r="X90" s="2058"/>
      <c r="Y90" s="2058"/>
      <c r="Z90" s="2058"/>
      <c r="AA90" s="2058"/>
      <c r="AB90" s="2058"/>
      <c r="AC90" s="2058"/>
      <c r="AD90" s="2058"/>
      <c r="AE90" s="2058"/>
      <c r="AF90" s="2058"/>
      <c r="AG90" s="2054"/>
      <c r="AH90" s="2054"/>
      <c r="AI90" s="2054"/>
      <c r="AJ90" s="2054"/>
      <c r="AK90" s="2054"/>
      <c r="AL90" s="2054"/>
      <c r="AM90" s="2054"/>
      <c r="AN90" s="2054"/>
      <c r="AO90" s="2054"/>
      <c r="AP90" s="2054"/>
      <c r="AQ90" s="2054"/>
      <c r="AR90" s="2054"/>
      <c r="AS90" s="2054"/>
      <c r="AT90" s="2054"/>
      <c r="AU90" s="2054"/>
      <c r="AV90" s="1956"/>
      <c r="AW90" s="1956"/>
      <c r="AX90" s="1956"/>
      <c r="AY90" s="1956"/>
      <c r="AZ90" s="1956"/>
      <c r="BA90" s="1956"/>
      <c r="BB90" s="1956"/>
      <c r="BC90" s="1956"/>
      <c r="BD90" s="1956"/>
      <c r="BE90" s="1956"/>
      <c r="BF90" s="1956"/>
      <c r="BG90" s="1956"/>
      <c r="BH90" s="1956"/>
      <c r="BI90" s="1956"/>
      <c r="BJ90" s="1956"/>
      <c r="BK90" s="1956"/>
      <c r="BL90" s="1956"/>
      <c r="BM90" s="1956"/>
      <c r="BN90" s="2051"/>
      <c r="BO90" s="2051"/>
      <c r="BP90" s="2051"/>
      <c r="BQ90" s="2051"/>
      <c r="BR90" s="2051"/>
      <c r="BS90" s="2051"/>
      <c r="BT90" s="2052"/>
      <c r="BU90" s="2052"/>
      <c r="BV90" s="2052"/>
      <c r="BW90" s="2052"/>
      <c r="BX90" s="2052"/>
      <c r="BY90" s="2052"/>
      <c r="BZ90" s="2052"/>
      <c r="CA90" s="2052"/>
      <c r="CB90" s="2052"/>
      <c r="CC90" s="2052"/>
      <c r="CD90" s="2052"/>
      <c r="CE90" s="2052"/>
      <c r="CF90" s="2052"/>
      <c r="CG90" s="2052"/>
      <c r="CH90" s="2052"/>
      <c r="CI90" s="2052"/>
      <c r="CJ90" s="2052"/>
      <c r="CK90" s="2052"/>
      <c r="CL90" s="2052"/>
      <c r="CM90" s="2052"/>
      <c r="CN90" s="2053"/>
      <c r="CO90" s="2053"/>
      <c r="CP90" s="2053"/>
      <c r="CQ90" s="2053"/>
      <c r="CR90" s="2053"/>
      <c r="CS90" s="2054"/>
      <c r="CT90" s="2054"/>
      <c r="CU90" s="2054"/>
      <c r="CV90" s="2054"/>
      <c r="CW90" s="2054"/>
      <c r="CX90" s="2054"/>
      <c r="CY90" s="2054"/>
      <c r="CZ90" s="2054"/>
      <c r="DA90" s="2054"/>
      <c r="DB90" s="2054"/>
      <c r="DC90" s="2054"/>
      <c r="DD90" s="2054"/>
      <c r="DE90" s="2054"/>
      <c r="DF90" s="2054"/>
      <c r="DG90" s="2055"/>
      <c r="DJ90" s="1121"/>
    </row>
    <row r="91" spans="1:114" ht="60" customHeight="1">
      <c r="A91" s="2059">
        <v>77</v>
      </c>
      <c r="B91" s="2060"/>
      <c r="C91" s="2058"/>
      <c r="D91" s="2058"/>
      <c r="E91" s="2058"/>
      <c r="F91" s="2058"/>
      <c r="G91" s="2058"/>
      <c r="H91" s="2058"/>
      <c r="I91" s="2058"/>
      <c r="J91" s="2054"/>
      <c r="K91" s="2054"/>
      <c r="L91" s="2054"/>
      <c r="M91" s="2054"/>
      <c r="N91" s="2054"/>
      <c r="O91" s="2054"/>
      <c r="P91" s="2054"/>
      <c r="Q91" s="2054"/>
      <c r="R91" s="2058"/>
      <c r="S91" s="2058"/>
      <c r="T91" s="2058"/>
      <c r="U91" s="2058"/>
      <c r="V91" s="2058"/>
      <c r="W91" s="2058"/>
      <c r="X91" s="2058"/>
      <c r="Y91" s="2058"/>
      <c r="Z91" s="2058"/>
      <c r="AA91" s="2058"/>
      <c r="AB91" s="2058"/>
      <c r="AC91" s="2058"/>
      <c r="AD91" s="2058"/>
      <c r="AE91" s="2058"/>
      <c r="AF91" s="2058"/>
      <c r="AG91" s="2054"/>
      <c r="AH91" s="2054"/>
      <c r="AI91" s="2054"/>
      <c r="AJ91" s="2054"/>
      <c r="AK91" s="2054"/>
      <c r="AL91" s="2054"/>
      <c r="AM91" s="2054"/>
      <c r="AN91" s="2054"/>
      <c r="AO91" s="2054"/>
      <c r="AP91" s="2054"/>
      <c r="AQ91" s="2054"/>
      <c r="AR91" s="2054"/>
      <c r="AS91" s="2054"/>
      <c r="AT91" s="2054"/>
      <c r="AU91" s="2054"/>
      <c r="AV91" s="1956"/>
      <c r="AW91" s="1956"/>
      <c r="AX91" s="1956"/>
      <c r="AY91" s="1956"/>
      <c r="AZ91" s="1956"/>
      <c r="BA91" s="1956"/>
      <c r="BB91" s="1956"/>
      <c r="BC91" s="1956"/>
      <c r="BD91" s="1956"/>
      <c r="BE91" s="1956"/>
      <c r="BF91" s="1956"/>
      <c r="BG91" s="1956"/>
      <c r="BH91" s="1956"/>
      <c r="BI91" s="1956"/>
      <c r="BJ91" s="1956"/>
      <c r="BK91" s="1956"/>
      <c r="BL91" s="1956"/>
      <c r="BM91" s="1956"/>
      <c r="BN91" s="2051"/>
      <c r="BO91" s="2051"/>
      <c r="BP91" s="2051"/>
      <c r="BQ91" s="2051"/>
      <c r="BR91" s="2051"/>
      <c r="BS91" s="2051"/>
      <c r="BT91" s="2052"/>
      <c r="BU91" s="2052"/>
      <c r="BV91" s="2052"/>
      <c r="BW91" s="2052"/>
      <c r="BX91" s="2052"/>
      <c r="BY91" s="2052"/>
      <c r="BZ91" s="2052"/>
      <c r="CA91" s="2052"/>
      <c r="CB91" s="2052"/>
      <c r="CC91" s="2052"/>
      <c r="CD91" s="2052"/>
      <c r="CE91" s="2052"/>
      <c r="CF91" s="2052"/>
      <c r="CG91" s="2052"/>
      <c r="CH91" s="2052"/>
      <c r="CI91" s="2052"/>
      <c r="CJ91" s="2052"/>
      <c r="CK91" s="2052"/>
      <c r="CL91" s="2052"/>
      <c r="CM91" s="2052"/>
      <c r="CN91" s="2053"/>
      <c r="CO91" s="2053"/>
      <c r="CP91" s="2053"/>
      <c r="CQ91" s="2053"/>
      <c r="CR91" s="2053"/>
      <c r="CS91" s="2054"/>
      <c r="CT91" s="2054"/>
      <c r="CU91" s="2054"/>
      <c r="CV91" s="2054"/>
      <c r="CW91" s="2054"/>
      <c r="CX91" s="2054"/>
      <c r="CY91" s="2054"/>
      <c r="CZ91" s="2054"/>
      <c r="DA91" s="2054"/>
      <c r="DB91" s="2054"/>
      <c r="DC91" s="2054"/>
      <c r="DD91" s="2054"/>
      <c r="DE91" s="2054"/>
      <c r="DF91" s="2054"/>
      <c r="DG91" s="2055"/>
      <c r="DJ91" s="1121"/>
    </row>
    <row r="92" spans="1:114" ht="60" customHeight="1">
      <c r="A92" s="2059">
        <v>78</v>
      </c>
      <c r="B92" s="2060"/>
      <c r="C92" s="2058"/>
      <c r="D92" s="2058"/>
      <c r="E92" s="2058"/>
      <c r="F92" s="2058"/>
      <c r="G92" s="2058"/>
      <c r="H92" s="2058"/>
      <c r="I92" s="2058"/>
      <c r="J92" s="2054"/>
      <c r="K92" s="2054"/>
      <c r="L92" s="2054"/>
      <c r="M92" s="2054"/>
      <c r="N92" s="2054"/>
      <c r="O92" s="2054"/>
      <c r="P92" s="2054"/>
      <c r="Q92" s="2054"/>
      <c r="R92" s="2058"/>
      <c r="S92" s="2058"/>
      <c r="T92" s="2058"/>
      <c r="U92" s="2058"/>
      <c r="V92" s="2058"/>
      <c r="W92" s="2058"/>
      <c r="X92" s="2058"/>
      <c r="Y92" s="2058"/>
      <c r="Z92" s="2058"/>
      <c r="AA92" s="2058"/>
      <c r="AB92" s="2058"/>
      <c r="AC92" s="2058"/>
      <c r="AD92" s="2058"/>
      <c r="AE92" s="2058"/>
      <c r="AF92" s="2058"/>
      <c r="AG92" s="2054"/>
      <c r="AH92" s="2054"/>
      <c r="AI92" s="2054"/>
      <c r="AJ92" s="2054"/>
      <c r="AK92" s="2054"/>
      <c r="AL92" s="2054"/>
      <c r="AM92" s="2054"/>
      <c r="AN92" s="2054"/>
      <c r="AO92" s="2054"/>
      <c r="AP92" s="2054"/>
      <c r="AQ92" s="2054"/>
      <c r="AR92" s="2054"/>
      <c r="AS92" s="2054"/>
      <c r="AT92" s="2054"/>
      <c r="AU92" s="2054"/>
      <c r="AV92" s="1956"/>
      <c r="AW92" s="1956"/>
      <c r="AX92" s="1956"/>
      <c r="AY92" s="1956"/>
      <c r="AZ92" s="1956"/>
      <c r="BA92" s="1956"/>
      <c r="BB92" s="1956"/>
      <c r="BC92" s="1956"/>
      <c r="BD92" s="1956"/>
      <c r="BE92" s="1956"/>
      <c r="BF92" s="1956"/>
      <c r="BG92" s="1956"/>
      <c r="BH92" s="1956"/>
      <c r="BI92" s="1956"/>
      <c r="BJ92" s="1956"/>
      <c r="BK92" s="1956"/>
      <c r="BL92" s="1956"/>
      <c r="BM92" s="1956"/>
      <c r="BN92" s="2051"/>
      <c r="BO92" s="2051"/>
      <c r="BP92" s="2051"/>
      <c r="BQ92" s="2051"/>
      <c r="BR92" s="2051"/>
      <c r="BS92" s="2051"/>
      <c r="BT92" s="2052"/>
      <c r="BU92" s="2052"/>
      <c r="BV92" s="2052"/>
      <c r="BW92" s="2052"/>
      <c r="BX92" s="2052"/>
      <c r="BY92" s="2052"/>
      <c r="BZ92" s="2052"/>
      <c r="CA92" s="2052"/>
      <c r="CB92" s="2052"/>
      <c r="CC92" s="2052"/>
      <c r="CD92" s="2052"/>
      <c r="CE92" s="2052"/>
      <c r="CF92" s="2052"/>
      <c r="CG92" s="2052"/>
      <c r="CH92" s="2052"/>
      <c r="CI92" s="2052"/>
      <c r="CJ92" s="2052"/>
      <c r="CK92" s="2052"/>
      <c r="CL92" s="2052"/>
      <c r="CM92" s="2052"/>
      <c r="CN92" s="2053"/>
      <c r="CO92" s="2053"/>
      <c r="CP92" s="2053"/>
      <c r="CQ92" s="2053"/>
      <c r="CR92" s="2053"/>
      <c r="CS92" s="2054"/>
      <c r="CT92" s="2054"/>
      <c r="CU92" s="2054"/>
      <c r="CV92" s="2054"/>
      <c r="CW92" s="2054"/>
      <c r="CX92" s="2054"/>
      <c r="CY92" s="2054"/>
      <c r="CZ92" s="2054"/>
      <c r="DA92" s="2054"/>
      <c r="DB92" s="2054"/>
      <c r="DC92" s="2054"/>
      <c r="DD92" s="2054"/>
      <c r="DE92" s="2054"/>
      <c r="DF92" s="2054"/>
      <c r="DG92" s="2055"/>
      <c r="DJ92" s="1121"/>
    </row>
    <row r="93" spans="1:114" ht="60" customHeight="1">
      <c r="A93" s="2059">
        <v>79</v>
      </c>
      <c r="B93" s="2060"/>
      <c r="C93" s="2058"/>
      <c r="D93" s="2058"/>
      <c r="E93" s="2058"/>
      <c r="F93" s="2058"/>
      <c r="G93" s="2058"/>
      <c r="H93" s="2058"/>
      <c r="I93" s="2058"/>
      <c r="J93" s="2054"/>
      <c r="K93" s="2054"/>
      <c r="L93" s="2054"/>
      <c r="M93" s="2054"/>
      <c r="N93" s="2054"/>
      <c r="O93" s="2054"/>
      <c r="P93" s="2054"/>
      <c r="Q93" s="2054"/>
      <c r="R93" s="2058"/>
      <c r="S93" s="2058"/>
      <c r="T93" s="2058"/>
      <c r="U93" s="2058"/>
      <c r="V93" s="2058"/>
      <c r="W93" s="2058"/>
      <c r="X93" s="2058"/>
      <c r="Y93" s="2058"/>
      <c r="Z93" s="2058"/>
      <c r="AA93" s="2058"/>
      <c r="AB93" s="2058"/>
      <c r="AC93" s="2058"/>
      <c r="AD93" s="2058"/>
      <c r="AE93" s="2058"/>
      <c r="AF93" s="2058"/>
      <c r="AG93" s="2054"/>
      <c r="AH93" s="2054"/>
      <c r="AI93" s="2054"/>
      <c r="AJ93" s="2054"/>
      <c r="AK93" s="2054"/>
      <c r="AL93" s="2054"/>
      <c r="AM93" s="2054"/>
      <c r="AN93" s="2054"/>
      <c r="AO93" s="2054"/>
      <c r="AP93" s="2054"/>
      <c r="AQ93" s="2054"/>
      <c r="AR93" s="2054"/>
      <c r="AS93" s="2054"/>
      <c r="AT93" s="2054"/>
      <c r="AU93" s="2054"/>
      <c r="AV93" s="1956"/>
      <c r="AW93" s="1956"/>
      <c r="AX93" s="1956"/>
      <c r="AY93" s="1956"/>
      <c r="AZ93" s="1956"/>
      <c r="BA93" s="1956"/>
      <c r="BB93" s="1956"/>
      <c r="BC93" s="1956"/>
      <c r="BD93" s="1956"/>
      <c r="BE93" s="1956"/>
      <c r="BF93" s="1956"/>
      <c r="BG93" s="1956"/>
      <c r="BH93" s="1956"/>
      <c r="BI93" s="1956"/>
      <c r="BJ93" s="1956"/>
      <c r="BK93" s="1956"/>
      <c r="BL93" s="1956"/>
      <c r="BM93" s="1956"/>
      <c r="BN93" s="2051"/>
      <c r="BO93" s="2051"/>
      <c r="BP93" s="2051"/>
      <c r="BQ93" s="2051"/>
      <c r="BR93" s="2051"/>
      <c r="BS93" s="2051"/>
      <c r="BT93" s="2052"/>
      <c r="BU93" s="2052"/>
      <c r="BV93" s="2052"/>
      <c r="BW93" s="2052"/>
      <c r="BX93" s="2052"/>
      <c r="BY93" s="2052"/>
      <c r="BZ93" s="2052"/>
      <c r="CA93" s="2052"/>
      <c r="CB93" s="2052"/>
      <c r="CC93" s="2052"/>
      <c r="CD93" s="2052"/>
      <c r="CE93" s="2052"/>
      <c r="CF93" s="2052"/>
      <c r="CG93" s="2052"/>
      <c r="CH93" s="2052"/>
      <c r="CI93" s="2052"/>
      <c r="CJ93" s="2052"/>
      <c r="CK93" s="2052"/>
      <c r="CL93" s="2052"/>
      <c r="CM93" s="2052"/>
      <c r="CN93" s="2053"/>
      <c r="CO93" s="2053"/>
      <c r="CP93" s="2053"/>
      <c r="CQ93" s="2053"/>
      <c r="CR93" s="2053"/>
      <c r="CS93" s="2054"/>
      <c r="CT93" s="2054"/>
      <c r="CU93" s="2054"/>
      <c r="CV93" s="2054"/>
      <c r="CW93" s="2054"/>
      <c r="CX93" s="2054"/>
      <c r="CY93" s="2054"/>
      <c r="CZ93" s="2054"/>
      <c r="DA93" s="2054"/>
      <c r="DB93" s="2054"/>
      <c r="DC93" s="2054"/>
      <c r="DD93" s="2054"/>
      <c r="DE93" s="2054"/>
      <c r="DF93" s="2054"/>
      <c r="DG93" s="2055"/>
      <c r="DJ93" s="1121"/>
    </row>
    <row r="94" spans="1:114" ht="60" customHeight="1">
      <c r="A94" s="2059">
        <v>80</v>
      </c>
      <c r="B94" s="2060"/>
      <c r="C94" s="2058"/>
      <c r="D94" s="2058"/>
      <c r="E94" s="2058"/>
      <c r="F94" s="2058"/>
      <c r="G94" s="2058"/>
      <c r="H94" s="2058"/>
      <c r="I94" s="2058"/>
      <c r="J94" s="2054"/>
      <c r="K94" s="2054"/>
      <c r="L94" s="2054"/>
      <c r="M94" s="2054"/>
      <c r="N94" s="2054"/>
      <c r="O94" s="2054"/>
      <c r="P94" s="2054"/>
      <c r="Q94" s="2054"/>
      <c r="R94" s="2058"/>
      <c r="S94" s="2058"/>
      <c r="T94" s="2058"/>
      <c r="U94" s="2058"/>
      <c r="V94" s="2058"/>
      <c r="W94" s="2058"/>
      <c r="X94" s="2058"/>
      <c r="Y94" s="2058"/>
      <c r="Z94" s="2058"/>
      <c r="AA94" s="2058"/>
      <c r="AB94" s="2058"/>
      <c r="AC94" s="2058"/>
      <c r="AD94" s="2058"/>
      <c r="AE94" s="2058"/>
      <c r="AF94" s="2058"/>
      <c r="AG94" s="2054"/>
      <c r="AH94" s="2054"/>
      <c r="AI94" s="2054"/>
      <c r="AJ94" s="2054"/>
      <c r="AK94" s="2054"/>
      <c r="AL94" s="2054"/>
      <c r="AM94" s="2054"/>
      <c r="AN94" s="2054"/>
      <c r="AO94" s="2054"/>
      <c r="AP94" s="2054"/>
      <c r="AQ94" s="2054"/>
      <c r="AR94" s="2054"/>
      <c r="AS94" s="2054"/>
      <c r="AT94" s="2054"/>
      <c r="AU94" s="2054"/>
      <c r="AV94" s="1956"/>
      <c r="AW94" s="1956"/>
      <c r="AX94" s="1956"/>
      <c r="AY94" s="1956"/>
      <c r="AZ94" s="1956"/>
      <c r="BA94" s="1956"/>
      <c r="BB94" s="1956"/>
      <c r="BC94" s="1956"/>
      <c r="BD94" s="1956"/>
      <c r="BE94" s="1956"/>
      <c r="BF94" s="1956"/>
      <c r="BG94" s="1956"/>
      <c r="BH94" s="1956"/>
      <c r="BI94" s="1956"/>
      <c r="BJ94" s="1956"/>
      <c r="BK94" s="1956"/>
      <c r="BL94" s="1956"/>
      <c r="BM94" s="1956"/>
      <c r="BN94" s="2051"/>
      <c r="BO94" s="2051"/>
      <c r="BP94" s="2051"/>
      <c r="BQ94" s="2051"/>
      <c r="BR94" s="2051"/>
      <c r="BS94" s="2051"/>
      <c r="BT94" s="2052"/>
      <c r="BU94" s="2052"/>
      <c r="BV94" s="2052"/>
      <c r="BW94" s="2052"/>
      <c r="BX94" s="2052"/>
      <c r="BY94" s="2052"/>
      <c r="BZ94" s="2052"/>
      <c r="CA94" s="2052"/>
      <c r="CB94" s="2052"/>
      <c r="CC94" s="2052"/>
      <c r="CD94" s="2052"/>
      <c r="CE94" s="2052"/>
      <c r="CF94" s="2052"/>
      <c r="CG94" s="2052"/>
      <c r="CH94" s="2052"/>
      <c r="CI94" s="2052"/>
      <c r="CJ94" s="2052"/>
      <c r="CK94" s="2052"/>
      <c r="CL94" s="2052"/>
      <c r="CM94" s="2052"/>
      <c r="CN94" s="2053"/>
      <c r="CO94" s="2053"/>
      <c r="CP94" s="2053"/>
      <c r="CQ94" s="2053"/>
      <c r="CR94" s="2053"/>
      <c r="CS94" s="2054"/>
      <c r="CT94" s="2054"/>
      <c r="CU94" s="2054"/>
      <c r="CV94" s="2054"/>
      <c r="CW94" s="2054"/>
      <c r="CX94" s="2054"/>
      <c r="CY94" s="2054"/>
      <c r="CZ94" s="2054"/>
      <c r="DA94" s="2054"/>
      <c r="DB94" s="2054"/>
      <c r="DC94" s="2054"/>
      <c r="DD94" s="2054"/>
      <c r="DE94" s="2054"/>
      <c r="DF94" s="2054"/>
      <c r="DG94" s="2055"/>
      <c r="DJ94" s="1121"/>
    </row>
    <row r="95" spans="1:114" ht="60" customHeight="1">
      <c r="A95" s="2059">
        <v>81</v>
      </c>
      <c r="B95" s="2060"/>
      <c r="C95" s="2058"/>
      <c r="D95" s="2058"/>
      <c r="E95" s="2058"/>
      <c r="F95" s="2058"/>
      <c r="G95" s="2058"/>
      <c r="H95" s="2058"/>
      <c r="I95" s="2058"/>
      <c r="J95" s="2054"/>
      <c r="K95" s="2054"/>
      <c r="L95" s="2054"/>
      <c r="M95" s="2054"/>
      <c r="N95" s="2054"/>
      <c r="O95" s="2054"/>
      <c r="P95" s="2054"/>
      <c r="Q95" s="2054"/>
      <c r="R95" s="2058"/>
      <c r="S95" s="2058"/>
      <c r="T95" s="2058"/>
      <c r="U95" s="2058"/>
      <c r="V95" s="2058"/>
      <c r="W95" s="2058"/>
      <c r="X95" s="2058"/>
      <c r="Y95" s="2058"/>
      <c r="Z95" s="2058"/>
      <c r="AA95" s="2058"/>
      <c r="AB95" s="2058"/>
      <c r="AC95" s="2058"/>
      <c r="AD95" s="2058"/>
      <c r="AE95" s="2058"/>
      <c r="AF95" s="2058"/>
      <c r="AG95" s="2054"/>
      <c r="AH95" s="2054"/>
      <c r="AI95" s="2054"/>
      <c r="AJ95" s="2054"/>
      <c r="AK95" s="2054"/>
      <c r="AL95" s="2054"/>
      <c r="AM95" s="2054"/>
      <c r="AN95" s="2054"/>
      <c r="AO95" s="2054"/>
      <c r="AP95" s="2054"/>
      <c r="AQ95" s="2054"/>
      <c r="AR95" s="2054"/>
      <c r="AS95" s="2054"/>
      <c r="AT95" s="2054"/>
      <c r="AU95" s="2054"/>
      <c r="AV95" s="1956"/>
      <c r="AW95" s="1956"/>
      <c r="AX95" s="1956"/>
      <c r="AY95" s="1956"/>
      <c r="AZ95" s="1956"/>
      <c r="BA95" s="1956"/>
      <c r="BB95" s="1956"/>
      <c r="BC95" s="1956"/>
      <c r="BD95" s="1956"/>
      <c r="BE95" s="1956"/>
      <c r="BF95" s="1956"/>
      <c r="BG95" s="1956"/>
      <c r="BH95" s="1956"/>
      <c r="BI95" s="1956"/>
      <c r="BJ95" s="1956"/>
      <c r="BK95" s="1956"/>
      <c r="BL95" s="1956"/>
      <c r="BM95" s="1956"/>
      <c r="BN95" s="2051"/>
      <c r="BO95" s="2051"/>
      <c r="BP95" s="2051"/>
      <c r="BQ95" s="2051"/>
      <c r="BR95" s="2051"/>
      <c r="BS95" s="2051"/>
      <c r="BT95" s="2052"/>
      <c r="BU95" s="2052"/>
      <c r="BV95" s="2052"/>
      <c r="BW95" s="2052"/>
      <c r="BX95" s="2052"/>
      <c r="BY95" s="2052"/>
      <c r="BZ95" s="2052"/>
      <c r="CA95" s="2052"/>
      <c r="CB95" s="2052"/>
      <c r="CC95" s="2052"/>
      <c r="CD95" s="2052"/>
      <c r="CE95" s="2052"/>
      <c r="CF95" s="2052"/>
      <c r="CG95" s="2052"/>
      <c r="CH95" s="2052"/>
      <c r="CI95" s="2052"/>
      <c r="CJ95" s="2052"/>
      <c r="CK95" s="2052"/>
      <c r="CL95" s="2052"/>
      <c r="CM95" s="2052"/>
      <c r="CN95" s="2053"/>
      <c r="CO95" s="2053"/>
      <c r="CP95" s="2053"/>
      <c r="CQ95" s="2053"/>
      <c r="CR95" s="2053"/>
      <c r="CS95" s="2054"/>
      <c r="CT95" s="2054"/>
      <c r="CU95" s="2054"/>
      <c r="CV95" s="2054"/>
      <c r="CW95" s="2054"/>
      <c r="CX95" s="2054"/>
      <c r="CY95" s="2054"/>
      <c r="CZ95" s="2054"/>
      <c r="DA95" s="2054"/>
      <c r="DB95" s="2054"/>
      <c r="DC95" s="2054"/>
      <c r="DD95" s="2054"/>
      <c r="DE95" s="2054"/>
      <c r="DF95" s="2054"/>
      <c r="DG95" s="2055"/>
      <c r="DJ95" s="1121"/>
    </row>
    <row r="96" spans="1:114" ht="60" customHeight="1">
      <c r="A96" s="2059">
        <v>82</v>
      </c>
      <c r="B96" s="2060"/>
      <c r="C96" s="2058"/>
      <c r="D96" s="2058"/>
      <c r="E96" s="2058"/>
      <c r="F96" s="2058"/>
      <c r="G96" s="2058"/>
      <c r="H96" s="2058"/>
      <c r="I96" s="2058"/>
      <c r="J96" s="2054"/>
      <c r="K96" s="2054"/>
      <c r="L96" s="2054"/>
      <c r="M96" s="2054"/>
      <c r="N96" s="2054"/>
      <c r="O96" s="2054"/>
      <c r="P96" s="2054"/>
      <c r="Q96" s="2054"/>
      <c r="R96" s="2058"/>
      <c r="S96" s="2058"/>
      <c r="T96" s="2058"/>
      <c r="U96" s="2058"/>
      <c r="V96" s="2058"/>
      <c r="W96" s="2058"/>
      <c r="X96" s="2058"/>
      <c r="Y96" s="2058"/>
      <c r="Z96" s="2058"/>
      <c r="AA96" s="2058"/>
      <c r="AB96" s="2058"/>
      <c r="AC96" s="2058"/>
      <c r="AD96" s="2058"/>
      <c r="AE96" s="2058"/>
      <c r="AF96" s="2058"/>
      <c r="AG96" s="2054"/>
      <c r="AH96" s="2054"/>
      <c r="AI96" s="2054"/>
      <c r="AJ96" s="2054"/>
      <c r="AK96" s="2054"/>
      <c r="AL96" s="2054"/>
      <c r="AM96" s="2054"/>
      <c r="AN96" s="2054"/>
      <c r="AO96" s="2054"/>
      <c r="AP96" s="2054"/>
      <c r="AQ96" s="2054"/>
      <c r="AR96" s="2054"/>
      <c r="AS96" s="2054"/>
      <c r="AT96" s="2054"/>
      <c r="AU96" s="2054"/>
      <c r="AV96" s="1956"/>
      <c r="AW96" s="1956"/>
      <c r="AX96" s="1956"/>
      <c r="AY96" s="1956"/>
      <c r="AZ96" s="1956"/>
      <c r="BA96" s="1956"/>
      <c r="BB96" s="1956"/>
      <c r="BC96" s="1956"/>
      <c r="BD96" s="1956"/>
      <c r="BE96" s="1956"/>
      <c r="BF96" s="1956"/>
      <c r="BG96" s="1956"/>
      <c r="BH96" s="1956"/>
      <c r="BI96" s="1956"/>
      <c r="BJ96" s="1956"/>
      <c r="BK96" s="1956"/>
      <c r="BL96" s="1956"/>
      <c r="BM96" s="1956"/>
      <c r="BN96" s="2051"/>
      <c r="BO96" s="2051"/>
      <c r="BP96" s="2051"/>
      <c r="BQ96" s="2051"/>
      <c r="BR96" s="2051"/>
      <c r="BS96" s="2051"/>
      <c r="BT96" s="2052"/>
      <c r="BU96" s="2052"/>
      <c r="BV96" s="2052"/>
      <c r="BW96" s="2052"/>
      <c r="BX96" s="2052"/>
      <c r="BY96" s="2052"/>
      <c r="BZ96" s="2052"/>
      <c r="CA96" s="2052"/>
      <c r="CB96" s="2052"/>
      <c r="CC96" s="2052"/>
      <c r="CD96" s="2052"/>
      <c r="CE96" s="2052"/>
      <c r="CF96" s="2052"/>
      <c r="CG96" s="2052"/>
      <c r="CH96" s="2052"/>
      <c r="CI96" s="2052"/>
      <c r="CJ96" s="2052"/>
      <c r="CK96" s="2052"/>
      <c r="CL96" s="2052"/>
      <c r="CM96" s="2052"/>
      <c r="CN96" s="2053"/>
      <c r="CO96" s="2053"/>
      <c r="CP96" s="2053"/>
      <c r="CQ96" s="2053"/>
      <c r="CR96" s="2053"/>
      <c r="CS96" s="2054"/>
      <c r="CT96" s="2054"/>
      <c r="CU96" s="2054"/>
      <c r="CV96" s="2054"/>
      <c r="CW96" s="2054"/>
      <c r="CX96" s="2054"/>
      <c r="CY96" s="2054"/>
      <c r="CZ96" s="2054"/>
      <c r="DA96" s="2054"/>
      <c r="DB96" s="2054"/>
      <c r="DC96" s="2054"/>
      <c r="DD96" s="2054"/>
      <c r="DE96" s="2054"/>
      <c r="DF96" s="2054"/>
      <c r="DG96" s="2055"/>
      <c r="DJ96" s="1121"/>
    </row>
    <row r="97" spans="1:114" ht="60" customHeight="1">
      <c r="A97" s="2059">
        <v>83</v>
      </c>
      <c r="B97" s="2060"/>
      <c r="C97" s="2058"/>
      <c r="D97" s="2058"/>
      <c r="E97" s="2058"/>
      <c r="F97" s="2058"/>
      <c r="G97" s="2058"/>
      <c r="H97" s="2058"/>
      <c r="I97" s="2058"/>
      <c r="J97" s="2054"/>
      <c r="K97" s="2054"/>
      <c r="L97" s="2054"/>
      <c r="M97" s="2054"/>
      <c r="N97" s="2054"/>
      <c r="O97" s="2054"/>
      <c r="P97" s="2054"/>
      <c r="Q97" s="2054"/>
      <c r="R97" s="2058"/>
      <c r="S97" s="2058"/>
      <c r="T97" s="2058"/>
      <c r="U97" s="2058"/>
      <c r="V97" s="2058"/>
      <c r="W97" s="2058"/>
      <c r="X97" s="2058"/>
      <c r="Y97" s="2058"/>
      <c r="Z97" s="2058"/>
      <c r="AA97" s="2058"/>
      <c r="AB97" s="2058"/>
      <c r="AC97" s="2058"/>
      <c r="AD97" s="2058"/>
      <c r="AE97" s="2058"/>
      <c r="AF97" s="2058"/>
      <c r="AG97" s="2054"/>
      <c r="AH97" s="2054"/>
      <c r="AI97" s="2054"/>
      <c r="AJ97" s="2054"/>
      <c r="AK97" s="2054"/>
      <c r="AL97" s="2054"/>
      <c r="AM97" s="2054"/>
      <c r="AN97" s="2054"/>
      <c r="AO97" s="2054"/>
      <c r="AP97" s="2054"/>
      <c r="AQ97" s="2054"/>
      <c r="AR97" s="2054"/>
      <c r="AS97" s="2054"/>
      <c r="AT97" s="2054"/>
      <c r="AU97" s="2054"/>
      <c r="AV97" s="1956"/>
      <c r="AW97" s="1956"/>
      <c r="AX97" s="1956"/>
      <c r="AY97" s="1956"/>
      <c r="AZ97" s="1956"/>
      <c r="BA97" s="1956"/>
      <c r="BB97" s="1956"/>
      <c r="BC97" s="1956"/>
      <c r="BD97" s="1956"/>
      <c r="BE97" s="1956"/>
      <c r="BF97" s="1956"/>
      <c r="BG97" s="1956"/>
      <c r="BH97" s="1956"/>
      <c r="BI97" s="1956"/>
      <c r="BJ97" s="1956"/>
      <c r="BK97" s="1956"/>
      <c r="BL97" s="1956"/>
      <c r="BM97" s="1956"/>
      <c r="BN97" s="2051"/>
      <c r="BO97" s="2051"/>
      <c r="BP97" s="2051"/>
      <c r="BQ97" s="2051"/>
      <c r="BR97" s="2051"/>
      <c r="BS97" s="2051"/>
      <c r="BT97" s="2052"/>
      <c r="BU97" s="2052"/>
      <c r="BV97" s="2052"/>
      <c r="BW97" s="2052"/>
      <c r="BX97" s="2052"/>
      <c r="BY97" s="2052"/>
      <c r="BZ97" s="2052"/>
      <c r="CA97" s="2052"/>
      <c r="CB97" s="2052"/>
      <c r="CC97" s="2052"/>
      <c r="CD97" s="2052"/>
      <c r="CE97" s="2052"/>
      <c r="CF97" s="2052"/>
      <c r="CG97" s="2052"/>
      <c r="CH97" s="2052"/>
      <c r="CI97" s="2052"/>
      <c r="CJ97" s="2052"/>
      <c r="CK97" s="2052"/>
      <c r="CL97" s="2052"/>
      <c r="CM97" s="2052"/>
      <c r="CN97" s="2053"/>
      <c r="CO97" s="2053"/>
      <c r="CP97" s="2053"/>
      <c r="CQ97" s="2053"/>
      <c r="CR97" s="2053"/>
      <c r="CS97" s="2054"/>
      <c r="CT97" s="2054"/>
      <c r="CU97" s="2054"/>
      <c r="CV97" s="2054"/>
      <c r="CW97" s="2054"/>
      <c r="CX97" s="2054"/>
      <c r="CY97" s="2054"/>
      <c r="CZ97" s="2054"/>
      <c r="DA97" s="2054"/>
      <c r="DB97" s="2054"/>
      <c r="DC97" s="2054"/>
      <c r="DD97" s="2054"/>
      <c r="DE97" s="2054"/>
      <c r="DF97" s="2054"/>
      <c r="DG97" s="2055"/>
      <c r="DJ97" s="1121"/>
    </row>
    <row r="98" spans="1:114" ht="60" customHeight="1">
      <c r="A98" s="2059">
        <v>84</v>
      </c>
      <c r="B98" s="2060"/>
      <c r="C98" s="2058"/>
      <c r="D98" s="2058"/>
      <c r="E98" s="2058"/>
      <c r="F98" s="2058"/>
      <c r="G98" s="2058"/>
      <c r="H98" s="2058"/>
      <c r="I98" s="2058"/>
      <c r="J98" s="2054"/>
      <c r="K98" s="2054"/>
      <c r="L98" s="2054"/>
      <c r="M98" s="2054"/>
      <c r="N98" s="2054"/>
      <c r="O98" s="2054"/>
      <c r="P98" s="2054"/>
      <c r="Q98" s="2054"/>
      <c r="R98" s="2058"/>
      <c r="S98" s="2058"/>
      <c r="T98" s="2058"/>
      <c r="U98" s="2058"/>
      <c r="V98" s="2058"/>
      <c r="W98" s="2058"/>
      <c r="X98" s="2058"/>
      <c r="Y98" s="2058"/>
      <c r="Z98" s="2058"/>
      <c r="AA98" s="2058"/>
      <c r="AB98" s="2058"/>
      <c r="AC98" s="2058"/>
      <c r="AD98" s="2058"/>
      <c r="AE98" s="2058"/>
      <c r="AF98" s="2058"/>
      <c r="AG98" s="2054"/>
      <c r="AH98" s="2054"/>
      <c r="AI98" s="2054"/>
      <c r="AJ98" s="2054"/>
      <c r="AK98" s="2054"/>
      <c r="AL98" s="2054"/>
      <c r="AM98" s="2054"/>
      <c r="AN98" s="2054"/>
      <c r="AO98" s="2054"/>
      <c r="AP98" s="2054"/>
      <c r="AQ98" s="2054"/>
      <c r="AR98" s="2054"/>
      <c r="AS98" s="2054"/>
      <c r="AT98" s="2054"/>
      <c r="AU98" s="2054"/>
      <c r="AV98" s="1956"/>
      <c r="AW98" s="1956"/>
      <c r="AX98" s="1956"/>
      <c r="AY98" s="1956"/>
      <c r="AZ98" s="1956"/>
      <c r="BA98" s="1956"/>
      <c r="BB98" s="1956"/>
      <c r="BC98" s="1956"/>
      <c r="BD98" s="1956"/>
      <c r="BE98" s="1956"/>
      <c r="BF98" s="1956"/>
      <c r="BG98" s="1956"/>
      <c r="BH98" s="1956"/>
      <c r="BI98" s="1956"/>
      <c r="BJ98" s="1956"/>
      <c r="BK98" s="1956"/>
      <c r="BL98" s="1956"/>
      <c r="BM98" s="1956"/>
      <c r="BN98" s="2051"/>
      <c r="BO98" s="2051"/>
      <c r="BP98" s="2051"/>
      <c r="BQ98" s="2051"/>
      <c r="BR98" s="2051"/>
      <c r="BS98" s="2051"/>
      <c r="BT98" s="2052"/>
      <c r="BU98" s="2052"/>
      <c r="BV98" s="2052"/>
      <c r="BW98" s="2052"/>
      <c r="BX98" s="2052"/>
      <c r="BY98" s="2052"/>
      <c r="BZ98" s="2052"/>
      <c r="CA98" s="2052"/>
      <c r="CB98" s="2052"/>
      <c r="CC98" s="2052"/>
      <c r="CD98" s="2052"/>
      <c r="CE98" s="2052"/>
      <c r="CF98" s="2052"/>
      <c r="CG98" s="2052"/>
      <c r="CH98" s="2052"/>
      <c r="CI98" s="2052"/>
      <c r="CJ98" s="2052"/>
      <c r="CK98" s="2052"/>
      <c r="CL98" s="2052"/>
      <c r="CM98" s="2052"/>
      <c r="CN98" s="2053"/>
      <c r="CO98" s="2053"/>
      <c r="CP98" s="2053"/>
      <c r="CQ98" s="2053"/>
      <c r="CR98" s="2053"/>
      <c r="CS98" s="2054"/>
      <c r="CT98" s="2054"/>
      <c r="CU98" s="2054"/>
      <c r="CV98" s="2054"/>
      <c r="CW98" s="2054"/>
      <c r="CX98" s="2054"/>
      <c r="CY98" s="2054"/>
      <c r="CZ98" s="2054"/>
      <c r="DA98" s="2054"/>
      <c r="DB98" s="2054"/>
      <c r="DC98" s="2054"/>
      <c r="DD98" s="2054"/>
      <c r="DE98" s="2054"/>
      <c r="DF98" s="2054"/>
      <c r="DG98" s="2055"/>
      <c r="DJ98" s="1121"/>
    </row>
    <row r="99" spans="1:114" ht="60" customHeight="1">
      <c r="A99" s="2059">
        <v>85</v>
      </c>
      <c r="B99" s="2060"/>
      <c r="C99" s="2058"/>
      <c r="D99" s="2058"/>
      <c r="E99" s="2058"/>
      <c r="F99" s="2058"/>
      <c r="G99" s="2058"/>
      <c r="H99" s="2058"/>
      <c r="I99" s="2058"/>
      <c r="J99" s="2054"/>
      <c r="K99" s="2054"/>
      <c r="L99" s="2054"/>
      <c r="M99" s="2054"/>
      <c r="N99" s="2054"/>
      <c r="O99" s="2054"/>
      <c r="P99" s="2054"/>
      <c r="Q99" s="2054"/>
      <c r="R99" s="2058"/>
      <c r="S99" s="2058"/>
      <c r="T99" s="2058"/>
      <c r="U99" s="2058"/>
      <c r="V99" s="2058"/>
      <c r="W99" s="2058"/>
      <c r="X99" s="2058"/>
      <c r="Y99" s="2058"/>
      <c r="Z99" s="2058"/>
      <c r="AA99" s="2058"/>
      <c r="AB99" s="2058"/>
      <c r="AC99" s="2058"/>
      <c r="AD99" s="2058"/>
      <c r="AE99" s="2058"/>
      <c r="AF99" s="2058"/>
      <c r="AG99" s="2054"/>
      <c r="AH99" s="2054"/>
      <c r="AI99" s="2054"/>
      <c r="AJ99" s="2054"/>
      <c r="AK99" s="2054"/>
      <c r="AL99" s="2054"/>
      <c r="AM99" s="2054"/>
      <c r="AN99" s="2054"/>
      <c r="AO99" s="2054"/>
      <c r="AP99" s="2054"/>
      <c r="AQ99" s="2054"/>
      <c r="AR99" s="2054"/>
      <c r="AS99" s="2054"/>
      <c r="AT99" s="2054"/>
      <c r="AU99" s="2054"/>
      <c r="AV99" s="1956"/>
      <c r="AW99" s="1956"/>
      <c r="AX99" s="1956"/>
      <c r="AY99" s="1956"/>
      <c r="AZ99" s="1956"/>
      <c r="BA99" s="1956"/>
      <c r="BB99" s="1956"/>
      <c r="BC99" s="1956"/>
      <c r="BD99" s="1956"/>
      <c r="BE99" s="1956"/>
      <c r="BF99" s="1956"/>
      <c r="BG99" s="1956"/>
      <c r="BH99" s="1956"/>
      <c r="BI99" s="1956"/>
      <c r="BJ99" s="1956"/>
      <c r="BK99" s="1956"/>
      <c r="BL99" s="1956"/>
      <c r="BM99" s="1956"/>
      <c r="BN99" s="2051"/>
      <c r="BO99" s="2051"/>
      <c r="BP99" s="2051"/>
      <c r="BQ99" s="2051"/>
      <c r="BR99" s="2051"/>
      <c r="BS99" s="2051"/>
      <c r="BT99" s="2052"/>
      <c r="BU99" s="2052"/>
      <c r="BV99" s="2052"/>
      <c r="BW99" s="2052"/>
      <c r="BX99" s="2052"/>
      <c r="BY99" s="2052"/>
      <c r="BZ99" s="2052"/>
      <c r="CA99" s="2052"/>
      <c r="CB99" s="2052"/>
      <c r="CC99" s="2052"/>
      <c r="CD99" s="2052"/>
      <c r="CE99" s="2052"/>
      <c r="CF99" s="2052"/>
      <c r="CG99" s="2052"/>
      <c r="CH99" s="2052"/>
      <c r="CI99" s="2052"/>
      <c r="CJ99" s="2052"/>
      <c r="CK99" s="2052"/>
      <c r="CL99" s="2052"/>
      <c r="CM99" s="2052"/>
      <c r="CN99" s="2053"/>
      <c r="CO99" s="2053"/>
      <c r="CP99" s="2053"/>
      <c r="CQ99" s="2053"/>
      <c r="CR99" s="2053"/>
      <c r="CS99" s="2054"/>
      <c r="CT99" s="2054"/>
      <c r="CU99" s="2054"/>
      <c r="CV99" s="2054"/>
      <c r="CW99" s="2054"/>
      <c r="CX99" s="2054"/>
      <c r="CY99" s="2054"/>
      <c r="CZ99" s="2054"/>
      <c r="DA99" s="2054"/>
      <c r="DB99" s="2054"/>
      <c r="DC99" s="2054"/>
      <c r="DD99" s="2054"/>
      <c r="DE99" s="2054"/>
      <c r="DF99" s="2054"/>
      <c r="DG99" s="2055"/>
      <c r="DJ99" s="1121"/>
    </row>
    <row r="100" spans="1:114" ht="60" customHeight="1">
      <c r="A100" s="2059">
        <v>86</v>
      </c>
      <c r="B100" s="2060"/>
      <c r="C100" s="2058"/>
      <c r="D100" s="2058"/>
      <c r="E100" s="2058"/>
      <c r="F100" s="2058"/>
      <c r="G100" s="2058"/>
      <c r="H100" s="2058"/>
      <c r="I100" s="2058"/>
      <c r="J100" s="2054"/>
      <c r="K100" s="2054"/>
      <c r="L100" s="2054"/>
      <c r="M100" s="2054"/>
      <c r="N100" s="2054"/>
      <c r="O100" s="2054"/>
      <c r="P100" s="2054"/>
      <c r="Q100" s="2054"/>
      <c r="R100" s="2058"/>
      <c r="S100" s="2058"/>
      <c r="T100" s="2058"/>
      <c r="U100" s="2058"/>
      <c r="V100" s="2058"/>
      <c r="W100" s="2058"/>
      <c r="X100" s="2058"/>
      <c r="Y100" s="2058"/>
      <c r="Z100" s="2058"/>
      <c r="AA100" s="2058"/>
      <c r="AB100" s="2058"/>
      <c r="AC100" s="2058"/>
      <c r="AD100" s="2058"/>
      <c r="AE100" s="2058"/>
      <c r="AF100" s="2058"/>
      <c r="AG100" s="2054"/>
      <c r="AH100" s="2054"/>
      <c r="AI100" s="2054"/>
      <c r="AJ100" s="2054"/>
      <c r="AK100" s="2054"/>
      <c r="AL100" s="2054"/>
      <c r="AM100" s="2054"/>
      <c r="AN100" s="2054"/>
      <c r="AO100" s="2054"/>
      <c r="AP100" s="2054"/>
      <c r="AQ100" s="2054"/>
      <c r="AR100" s="2054"/>
      <c r="AS100" s="2054"/>
      <c r="AT100" s="2054"/>
      <c r="AU100" s="2054"/>
      <c r="AV100" s="1956"/>
      <c r="AW100" s="1956"/>
      <c r="AX100" s="1956"/>
      <c r="AY100" s="1956"/>
      <c r="AZ100" s="1956"/>
      <c r="BA100" s="1956"/>
      <c r="BB100" s="1956"/>
      <c r="BC100" s="1956"/>
      <c r="BD100" s="1956"/>
      <c r="BE100" s="1956"/>
      <c r="BF100" s="1956"/>
      <c r="BG100" s="1956"/>
      <c r="BH100" s="1956"/>
      <c r="BI100" s="1956"/>
      <c r="BJ100" s="1956"/>
      <c r="BK100" s="1956"/>
      <c r="BL100" s="1956"/>
      <c r="BM100" s="1956"/>
      <c r="BN100" s="2051"/>
      <c r="BO100" s="2051"/>
      <c r="BP100" s="2051"/>
      <c r="BQ100" s="2051"/>
      <c r="BR100" s="2051"/>
      <c r="BS100" s="2051"/>
      <c r="BT100" s="2052"/>
      <c r="BU100" s="2052"/>
      <c r="BV100" s="2052"/>
      <c r="BW100" s="2052"/>
      <c r="BX100" s="2052"/>
      <c r="BY100" s="2052"/>
      <c r="BZ100" s="2052"/>
      <c r="CA100" s="2052"/>
      <c r="CB100" s="2052"/>
      <c r="CC100" s="2052"/>
      <c r="CD100" s="2052"/>
      <c r="CE100" s="2052"/>
      <c r="CF100" s="2052"/>
      <c r="CG100" s="2052"/>
      <c r="CH100" s="2052"/>
      <c r="CI100" s="2052"/>
      <c r="CJ100" s="2052"/>
      <c r="CK100" s="2052"/>
      <c r="CL100" s="2052"/>
      <c r="CM100" s="2052"/>
      <c r="CN100" s="2053"/>
      <c r="CO100" s="2053"/>
      <c r="CP100" s="2053"/>
      <c r="CQ100" s="2053"/>
      <c r="CR100" s="2053"/>
      <c r="CS100" s="2054"/>
      <c r="CT100" s="2054"/>
      <c r="CU100" s="2054"/>
      <c r="CV100" s="2054"/>
      <c r="CW100" s="2054"/>
      <c r="CX100" s="2054"/>
      <c r="CY100" s="2054"/>
      <c r="CZ100" s="2054"/>
      <c r="DA100" s="2054"/>
      <c r="DB100" s="2054"/>
      <c r="DC100" s="2054"/>
      <c r="DD100" s="2054"/>
      <c r="DE100" s="2054"/>
      <c r="DF100" s="2054"/>
      <c r="DG100" s="2055"/>
      <c r="DJ100" s="1121"/>
    </row>
    <row r="101" spans="1:114" ht="60" customHeight="1">
      <c r="A101" s="2059">
        <v>87</v>
      </c>
      <c r="B101" s="2060"/>
      <c r="C101" s="2058"/>
      <c r="D101" s="2058"/>
      <c r="E101" s="2058"/>
      <c r="F101" s="2058"/>
      <c r="G101" s="2058"/>
      <c r="H101" s="2058"/>
      <c r="I101" s="2058"/>
      <c r="J101" s="2054"/>
      <c r="K101" s="2054"/>
      <c r="L101" s="2054"/>
      <c r="M101" s="2054"/>
      <c r="N101" s="2054"/>
      <c r="O101" s="2054"/>
      <c r="P101" s="2054"/>
      <c r="Q101" s="2054"/>
      <c r="R101" s="2058"/>
      <c r="S101" s="2058"/>
      <c r="T101" s="2058"/>
      <c r="U101" s="2058"/>
      <c r="V101" s="2058"/>
      <c r="W101" s="2058"/>
      <c r="X101" s="2058"/>
      <c r="Y101" s="2058"/>
      <c r="Z101" s="2058"/>
      <c r="AA101" s="2058"/>
      <c r="AB101" s="2058"/>
      <c r="AC101" s="2058"/>
      <c r="AD101" s="2058"/>
      <c r="AE101" s="2058"/>
      <c r="AF101" s="2058"/>
      <c r="AG101" s="2054"/>
      <c r="AH101" s="2054"/>
      <c r="AI101" s="2054"/>
      <c r="AJ101" s="2054"/>
      <c r="AK101" s="2054"/>
      <c r="AL101" s="2054"/>
      <c r="AM101" s="2054"/>
      <c r="AN101" s="2054"/>
      <c r="AO101" s="2054"/>
      <c r="AP101" s="2054"/>
      <c r="AQ101" s="2054"/>
      <c r="AR101" s="2054"/>
      <c r="AS101" s="2054"/>
      <c r="AT101" s="2054"/>
      <c r="AU101" s="2054"/>
      <c r="AV101" s="1956"/>
      <c r="AW101" s="1956"/>
      <c r="AX101" s="1956"/>
      <c r="AY101" s="1956"/>
      <c r="AZ101" s="1956"/>
      <c r="BA101" s="1956"/>
      <c r="BB101" s="1956"/>
      <c r="BC101" s="1956"/>
      <c r="BD101" s="1956"/>
      <c r="BE101" s="1956"/>
      <c r="BF101" s="1956"/>
      <c r="BG101" s="1956"/>
      <c r="BH101" s="1956"/>
      <c r="BI101" s="1956"/>
      <c r="BJ101" s="1956"/>
      <c r="BK101" s="1956"/>
      <c r="BL101" s="1956"/>
      <c r="BM101" s="1956"/>
      <c r="BN101" s="2051"/>
      <c r="BO101" s="2051"/>
      <c r="BP101" s="2051"/>
      <c r="BQ101" s="2051"/>
      <c r="BR101" s="2051"/>
      <c r="BS101" s="2051"/>
      <c r="BT101" s="2052"/>
      <c r="BU101" s="2052"/>
      <c r="BV101" s="2052"/>
      <c r="BW101" s="2052"/>
      <c r="BX101" s="2052"/>
      <c r="BY101" s="2052"/>
      <c r="BZ101" s="2052"/>
      <c r="CA101" s="2052"/>
      <c r="CB101" s="2052"/>
      <c r="CC101" s="2052"/>
      <c r="CD101" s="2052"/>
      <c r="CE101" s="2052"/>
      <c r="CF101" s="2052"/>
      <c r="CG101" s="2052"/>
      <c r="CH101" s="2052"/>
      <c r="CI101" s="2052"/>
      <c r="CJ101" s="2052"/>
      <c r="CK101" s="2052"/>
      <c r="CL101" s="2052"/>
      <c r="CM101" s="2052"/>
      <c r="CN101" s="2053"/>
      <c r="CO101" s="2053"/>
      <c r="CP101" s="2053"/>
      <c r="CQ101" s="2053"/>
      <c r="CR101" s="2053"/>
      <c r="CS101" s="2054"/>
      <c r="CT101" s="2054"/>
      <c r="CU101" s="2054"/>
      <c r="CV101" s="2054"/>
      <c r="CW101" s="2054"/>
      <c r="CX101" s="2054"/>
      <c r="CY101" s="2054"/>
      <c r="CZ101" s="2054"/>
      <c r="DA101" s="2054"/>
      <c r="DB101" s="2054"/>
      <c r="DC101" s="2054"/>
      <c r="DD101" s="2054"/>
      <c r="DE101" s="2054"/>
      <c r="DF101" s="2054"/>
      <c r="DG101" s="2055"/>
      <c r="DJ101" s="1121"/>
    </row>
    <row r="102" spans="1:114" ht="60" customHeight="1">
      <c r="A102" s="2059">
        <v>88</v>
      </c>
      <c r="B102" s="2060"/>
      <c r="C102" s="2058"/>
      <c r="D102" s="2058"/>
      <c r="E102" s="2058"/>
      <c r="F102" s="2058"/>
      <c r="G102" s="2058"/>
      <c r="H102" s="2058"/>
      <c r="I102" s="2058"/>
      <c r="J102" s="2054"/>
      <c r="K102" s="2054"/>
      <c r="L102" s="2054"/>
      <c r="M102" s="2054"/>
      <c r="N102" s="2054"/>
      <c r="O102" s="2054"/>
      <c r="P102" s="2054"/>
      <c r="Q102" s="2054"/>
      <c r="R102" s="2058"/>
      <c r="S102" s="2058"/>
      <c r="T102" s="2058"/>
      <c r="U102" s="2058"/>
      <c r="V102" s="2058"/>
      <c r="W102" s="2058"/>
      <c r="X102" s="2058"/>
      <c r="Y102" s="2058"/>
      <c r="Z102" s="2058"/>
      <c r="AA102" s="2058"/>
      <c r="AB102" s="2058"/>
      <c r="AC102" s="2058"/>
      <c r="AD102" s="2058"/>
      <c r="AE102" s="2058"/>
      <c r="AF102" s="2058"/>
      <c r="AG102" s="2054"/>
      <c r="AH102" s="2054"/>
      <c r="AI102" s="2054"/>
      <c r="AJ102" s="2054"/>
      <c r="AK102" s="2054"/>
      <c r="AL102" s="2054"/>
      <c r="AM102" s="2054"/>
      <c r="AN102" s="2054"/>
      <c r="AO102" s="2054"/>
      <c r="AP102" s="2054"/>
      <c r="AQ102" s="2054"/>
      <c r="AR102" s="2054"/>
      <c r="AS102" s="2054"/>
      <c r="AT102" s="2054"/>
      <c r="AU102" s="2054"/>
      <c r="AV102" s="1956"/>
      <c r="AW102" s="1956"/>
      <c r="AX102" s="1956"/>
      <c r="AY102" s="1956"/>
      <c r="AZ102" s="1956"/>
      <c r="BA102" s="1956"/>
      <c r="BB102" s="1956"/>
      <c r="BC102" s="1956"/>
      <c r="BD102" s="1956"/>
      <c r="BE102" s="1956"/>
      <c r="BF102" s="1956"/>
      <c r="BG102" s="1956"/>
      <c r="BH102" s="1956"/>
      <c r="BI102" s="1956"/>
      <c r="BJ102" s="1956"/>
      <c r="BK102" s="1956"/>
      <c r="BL102" s="1956"/>
      <c r="BM102" s="1956"/>
      <c r="BN102" s="2051"/>
      <c r="BO102" s="2051"/>
      <c r="BP102" s="2051"/>
      <c r="BQ102" s="2051"/>
      <c r="BR102" s="2051"/>
      <c r="BS102" s="2051"/>
      <c r="BT102" s="2052"/>
      <c r="BU102" s="2052"/>
      <c r="BV102" s="2052"/>
      <c r="BW102" s="2052"/>
      <c r="BX102" s="2052"/>
      <c r="BY102" s="2052"/>
      <c r="BZ102" s="2052"/>
      <c r="CA102" s="2052"/>
      <c r="CB102" s="2052"/>
      <c r="CC102" s="2052"/>
      <c r="CD102" s="2052"/>
      <c r="CE102" s="2052"/>
      <c r="CF102" s="2052"/>
      <c r="CG102" s="2052"/>
      <c r="CH102" s="2052"/>
      <c r="CI102" s="2052"/>
      <c r="CJ102" s="2052"/>
      <c r="CK102" s="2052"/>
      <c r="CL102" s="2052"/>
      <c r="CM102" s="2052"/>
      <c r="CN102" s="2053"/>
      <c r="CO102" s="2053"/>
      <c r="CP102" s="2053"/>
      <c r="CQ102" s="2053"/>
      <c r="CR102" s="2053"/>
      <c r="CS102" s="2054"/>
      <c r="CT102" s="2054"/>
      <c r="CU102" s="2054"/>
      <c r="CV102" s="2054"/>
      <c r="CW102" s="2054"/>
      <c r="CX102" s="2054"/>
      <c r="CY102" s="2054"/>
      <c r="CZ102" s="2054"/>
      <c r="DA102" s="2054"/>
      <c r="DB102" s="2054"/>
      <c r="DC102" s="2054"/>
      <c r="DD102" s="2054"/>
      <c r="DE102" s="2054"/>
      <c r="DF102" s="2054"/>
      <c r="DG102" s="2055"/>
      <c r="DJ102" s="1121"/>
    </row>
    <row r="103" spans="1:114" ht="60" customHeight="1">
      <c r="A103" s="2059">
        <v>89</v>
      </c>
      <c r="B103" s="2060"/>
      <c r="C103" s="2058"/>
      <c r="D103" s="2058"/>
      <c r="E103" s="2058"/>
      <c r="F103" s="2058"/>
      <c r="G103" s="2058"/>
      <c r="H103" s="2058"/>
      <c r="I103" s="2058"/>
      <c r="J103" s="2054"/>
      <c r="K103" s="2054"/>
      <c r="L103" s="2054"/>
      <c r="M103" s="2054"/>
      <c r="N103" s="2054"/>
      <c r="O103" s="2054"/>
      <c r="P103" s="2054"/>
      <c r="Q103" s="2054"/>
      <c r="R103" s="2058"/>
      <c r="S103" s="2058"/>
      <c r="T103" s="2058"/>
      <c r="U103" s="2058"/>
      <c r="V103" s="2058"/>
      <c r="W103" s="2058"/>
      <c r="X103" s="2058"/>
      <c r="Y103" s="2058"/>
      <c r="Z103" s="2058"/>
      <c r="AA103" s="2058"/>
      <c r="AB103" s="2058"/>
      <c r="AC103" s="2058"/>
      <c r="AD103" s="2058"/>
      <c r="AE103" s="2058"/>
      <c r="AF103" s="2058"/>
      <c r="AG103" s="2054"/>
      <c r="AH103" s="2054"/>
      <c r="AI103" s="2054"/>
      <c r="AJ103" s="2054"/>
      <c r="AK103" s="2054"/>
      <c r="AL103" s="2054"/>
      <c r="AM103" s="2054"/>
      <c r="AN103" s="2054"/>
      <c r="AO103" s="2054"/>
      <c r="AP103" s="2054"/>
      <c r="AQ103" s="2054"/>
      <c r="AR103" s="2054"/>
      <c r="AS103" s="2054"/>
      <c r="AT103" s="2054"/>
      <c r="AU103" s="2054"/>
      <c r="AV103" s="1956"/>
      <c r="AW103" s="1956"/>
      <c r="AX103" s="1956"/>
      <c r="AY103" s="1956"/>
      <c r="AZ103" s="1956"/>
      <c r="BA103" s="1956"/>
      <c r="BB103" s="1956"/>
      <c r="BC103" s="1956"/>
      <c r="BD103" s="1956"/>
      <c r="BE103" s="1956"/>
      <c r="BF103" s="1956"/>
      <c r="BG103" s="1956"/>
      <c r="BH103" s="1956"/>
      <c r="BI103" s="1956"/>
      <c r="BJ103" s="1956"/>
      <c r="BK103" s="1956"/>
      <c r="BL103" s="1956"/>
      <c r="BM103" s="1956"/>
      <c r="BN103" s="2051"/>
      <c r="BO103" s="2051"/>
      <c r="BP103" s="2051"/>
      <c r="BQ103" s="2051"/>
      <c r="BR103" s="2051"/>
      <c r="BS103" s="2051"/>
      <c r="BT103" s="2052"/>
      <c r="BU103" s="2052"/>
      <c r="BV103" s="2052"/>
      <c r="BW103" s="2052"/>
      <c r="BX103" s="2052"/>
      <c r="BY103" s="2052"/>
      <c r="BZ103" s="2052"/>
      <c r="CA103" s="2052"/>
      <c r="CB103" s="2052"/>
      <c r="CC103" s="2052"/>
      <c r="CD103" s="2052"/>
      <c r="CE103" s="2052"/>
      <c r="CF103" s="2052"/>
      <c r="CG103" s="2052"/>
      <c r="CH103" s="2052"/>
      <c r="CI103" s="2052"/>
      <c r="CJ103" s="2052"/>
      <c r="CK103" s="2052"/>
      <c r="CL103" s="2052"/>
      <c r="CM103" s="2052"/>
      <c r="CN103" s="2053"/>
      <c r="CO103" s="2053"/>
      <c r="CP103" s="2053"/>
      <c r="CQ103" s="2053"/>
      <c r="CR103" s="2053"/>
      <c r="CS103" s="2054"/>
      <c r="CT103" s="2054"/>
      <c r="CU103" s="2054"/>
      <c r="CV103" s="2054"/>
      <c r="CW103" s="2054"/>
      <c r="CX103" s="2054"/>
      <c r="CY103" s="2054"/>
      <c r="CZ103" s="2054"/>
      <c r="DA103" s="2054"/>
      <c r="DB103" s="2054"/>
      <c r="DC103" s="2054"/>
      <c r="DD103" s="2054"/>
      <c r="DE103" s="2054"/>
      <c r="DF103" s="2054"/>
      <c r="DG103" s="2055"/>
      <c r="DJ103" s="1121"/>
    </row>
    <row r="104" spans="1:114" ht="60" customHeight="1">
      <c r="A104" s="2059">
        <v>90</v>
      </c>
      <c r="B104" s="2060"/>
      <c r="C104" s="2058"/>
      <c r="D104" s="2058"/>
      <c r="E104" s="2058"/>
      <c r="F104" s="2058"/>
      <c r="G104" s="2058"/>
      <c r="H104" s="2058"/>
      <c r="I104" s="2058"/>
      <c r="J104" s="2054"/>
      <c r="K104" s="2054"/>
      <c r="L104" s="2054"/>
      <c r="M104" s="2054"/>
      <c r="N104" s="2054"/>
      <c r="O104" s="2054"/>
      <c r="P104" s="2054"/>
      <c r="Q104" s="2054"/>
      <c r="R104" s="2058"/>
      <c r="S104" s="2058"/>
      <c r="T104" s="2058"/>
      <c r="U104" s="2058"/>
      <c r="V104" s="2058"/>
      <c r="W104" s="2058"/>
      <c r="X104" s="2058"/>
      <c r="Y104" s="2058"/>
      <c r="Z104" s="2058"/>
      <c r="AA104" s="2058"/>
      <c r="AB104" s="2058"/>
      <c r="AC104" s="2058"/>
      <c r="AD104" s="2058"/>
      <c r="AE104" s="2058"/>
      <c r="AF104" s="2058"/>
      <c r="AG104" s="2054"/>
      <c r="AH104" s="2054"/>
      <c r="AI104" s="2054"/>
      <c r="AJ104" s="2054"/>
      <c r="AK104" s="2054"/>
      <c r="AL104" s="2054"/>
      <c r="AM104" s="2054"/>
      <c r="AN104" s="2054"/>
      <c r="AO104" s="2054"/>
      <c r="AP104" s="2054"/>
      <c r="AQ104" s="2054"/>
      <c r="AR104" s="2054"/>
      <c r="AS104" s="2054"/>
      <c r="AT104" s="2054"/>
      <c r="AU104" s="2054"/>
      <c r="AV104" s="1956"/>
      <c r="AW104" s="1956"/>
      <c r="AX104" s="1956"/>
      <c r="AY104" s="1956"/>
      <c r="AZ104" s="1956"/>
      <c r="BA104" s="1956"/>
      <c r="BB104" s="1956"/>
      <c r="BC104" s="1956"/>
      <c r="BD104" s="1956"/>
      <c r="BE104" s="1956"/>
      <c r="BF104" s="1956"/>
      <c r="BG104" s="1956"/>
      <c r="BH104" s="1956"/>
      <c r="BI104" s="1956"/>
      <c r="BJ104" s="1956"/>
      <c r="BK104" s="1956"/>
      <c r="BL104" s="1956"/>
      <c r="BM104" s="1956"/>
      <c r="BN104" s="2051"/>
      <c r="BO104" s="2051"/>
      <c r="BP104" s="2051"/>
      <c r="BQ104" s="2051"/>
      <c r="BR104" s="2051"/>
      <c r="BS104" s="2051"/>
      <c r="BT104" s="2052"/>
      <c r="BU104" s="2052"/>
      <c r="BV104" s="2052"/>
      <c r="BW104" s="2052"/>
      <c r="BX104" s="2052"/>
      <c r="BY104" s="2052"/>
      <c r="BZ104" s="2052"/>
      <c r="CA104" s="2052"/>
      <c r="CB104" s="2052"/>
      <c r="CC104" s="2052"/>
      <c r="CD104" s="2052"/>
      <c r="CE104" s="2052"/>
      <c r="CF104" s="2052"/>
      <c r="CG104" s="2052"/>
      <c r="CH104" s="2052"/>
      <c r="CI104" s="2052"/>
      <c r="CJ104" s="2052"/>
      <c r="CK104" s="2052"/>
      <c r="CL104" s="2052"/>
      <c r="CM104" s="2052"/>
      <c r="CN104" s="2053"/>
      <c r="CO104" s="2053"/>
      <c r="CP104" s="2053"/>
      <c r="CQ104" s="2053"/>
      <c r="CR104" s="2053"/>
      <c r="CS104" s="2054"/>
      <c r="CT104" s="2054"/>
      <c r="CU104" s="2054"/>
      <c r="CV104" s="2054"/>
      <c r="CW104" s="2054"/>
      <c r="CX104" s="2054"/>
      <c r="CY104" s="2054"/>
      <c r="CZ104" s="2054"/>
      <c r="DA104" s="2054"/>
      <c r="DB104" s="2054"/>
      <c r="DC104" s="2054"/>
      <c r="DD104" s="2054"/>
      <c r="DE104" s="2054"/>
      <c r="DF104" s="2054"/>
      <c r="DG104" s="2055"/>
      <c r="DJ104" s="1121"/>
    </row>
    <row r="105" spans="1:114" ht="60" customHeight="1">
      <c r="A105" s="2059">
        <v>91</v>
      </c>
      <c r="B105" s="2060"/>
      <c r="C105" s="2058"/>
      <c r="D105" s="2058"/>
      <c r="E105" s="2058"/>
      <c r="F105" s="2058"/>
      <c r="G105" s="2058"/>
      <c r="H105" s="2058"/>
      <c r="I105" s="2058"/>
      <c r="J105" s="2054"/>
      <c r="K105" s="2054"/>
      <c r="L105" s="2054"/>
      <c r="M105" s="2054"/>
      <c r="N105" s="2054"/>
      <c r="O105" s="2054"/>
      <c r="P105" s="2054"/>
      <c r="Q105" s="2054"/>
      <c r="R105" s="2058"/>
      <c r="S105" s="2058"/>
      <c r="T105" s="2058"/>
      <c r="U105" s="2058"/>
      <c r="V105" s="2058"/>
      <c r="W105" s="2058"/>
      <c r="X105" s="2058"/>
      <c r="Y105" s="2058"/>
      <c r="Z105" s="2058"/>
      <c r="AA105" s="2058"/>
      <c r="AB105" s="2058"/>
      <c r="AC105" s="2058"/>
      <c r="AD105" s="2058"/>
      <c r="AE105" s="2058"/>
      <c r="AF105" s="2058"/>
      <c r="AG105" s="2054"/>
      <c r="AH105" s="2054"/>
      <c r="AI105" s="2054"/>
      <c r="AJ105" s="2054"/>
      <c r="AK105" s="2054"/>
      <c r="AL105" s="2054"/>
      <c r="AM105" s="2054"/>
      <c r="AN105" s="2054"/>
      <c r="AO105" s="2054"/>
      <c r="AP105" s="2054"/>
      <c r="AQ105" s="2054"/>
      <c r="AR105" s="2054"/>
      <c r="AS105" s="2054"/>
      <c r="AT105" s="2054"/>
      <c r="AU105" s="2054"/>
      <c r="AV105" s="1956"/>
      <c r="AW105" s="1956"/>
      <c r="AX105" s="1956"/>
      <c r="AY105" s="1956"/>
      <c r="AZ105" s="1956"/>
      <c r="BA105" s="1956"/>
      <c r="BB105" s="1956"/>
      <c r="BC105" s="1956"/>
      <c r="BD105" s="1956"/>
      <c r="BE105" s="1956"/>
      <c r="BF105" s="1956"/>
      <c r="BG105" s="1956"/>
      <c r="BH105" s="1956"/>
      <c r="BI105" s="1956"/>
      <c r="BJ105" s="1956"/>
      <c r="BK105" s="1956"/>
      <c r="BL105" s="1956"/>
      <c r="BM105" s="1956"/>
      <c r="BN105" s="2051"/>
      <c r="BO105" s="2051"/>
      <c r="BP105" s="2051"/>
      <c r="BQ105" s="2051"/>
      <c r="BR105" s="2051"/>
      <c r="BS105" s="2051"/>
      <c r="BT105" s="2052"/>
      <c r="BU105" s="2052"/>
      <c r="BV105" s="2052"/>
      <c r="BW105" s="2052"/>
      <c r="BX105" s="2052"/>
      <c r="BY105" s="2052"/>
      <c r="BZ105" s="2052"/>
      <c r="CA105" s="2052"/>
      <c r="CB105" s="2052"/>
      <c r="CC105" s="2052"/>
      <c r="CD105" s="2052"/>
      <c r="CE105" s="2052"/>
      <c r="CF105" s="2052"/>
      <c r="CG105" s="2052"/>
      <c r="CH105" s="2052"/>
      <c r="CI105" s="2052"/>
      <c r="CJ105" s="2052"/>
      <c r="CK105" s="2052"/>
      <c r="CL105" s="2052"/>
      <c r="CM105" s="2052"/>
      <c r="CN105" s="2053"/>
      <c r="CO105" s="2053"/>
      <c r="CP105" s="2053"/>
      <c r="CQ105" s="2053"/>
      <c r="CR105" s="2053"/>
      <c r="CS105" s="2054"/>
      <c r="CT105" s="2054"/>
      <c r="CU105" s="2054"/>
      <c r="CV105" s="2054"/>
      <c r="CW105" s="2054"/>
      <c r="CX105" s="2054"/>
      <c r="CY105" s="2054"/>
      <c r="CZ105" s="2054"/>
      <c r="DA105" s="2054"/>
      <c r="DB105" s="2054"/>
      <c r="DC105" s="2054"/>
      <c r="DD105" s="2054"/>
      <c r="DE105" s="2054"/>
      <c r="DF105" s="2054"/>
      <c r="DG105" s="2055"/>
      <c r="DJ105" s="1121"/>
    </row>
    <row r="106" spans="1:114" ht="60" customHeight="1">
      <c r="A106" s="2059">
        <v>92</v>
      </c>
      <c r="B106" s="2060"/>
      <c r="C106" s="2058"/>
      <c r="D106" s="2058"/>
      <c r="E106" s="2058"/>
      <c r="F106" s="2058"/>
      <c r="G106" s="2058"/>
      <c r="H106" s="2058"/>
      <c r="I106" s="2058"/>
      <c r="J106" s="2054"/>
      <c r="K106" s="2054"/>
      <c r="L106" s="2054"/>
      <c r="M106" s="2054"/>
      <c r="N106" s="2054"/>
      <c r="O106" s="2054"/>
      <c r="P106" s="2054"/>
      <c r="Q106" s="2054"/>
      <c r="R106" s="2058"/>
      <c r="S106" s="2058"/>
      <c r="T106" s="2058"/>
      <c r="U106" s="2058"/>
      <c r="V106" s="2058"/>
      <c r="W106" s="2058"/>
      <c r="X106" s="2058"/>
      <c r="Y106" s="2058"/>
      <c r="Z106" s="2058"/>
      <c r="AA106" s="2058"/>
      <c r="AB106" s="2058"/>
      <c r="AC106" s="2058"/>
      <c r="AD106" s="2058"/>
      <c r="AE106" s="2058"/>
      <c r="AF106" s="2058"/>
      <c r="AG106" s="2054"/>
      <c r="AH106" s="2054"/>
      <c r="AI106" s="2054"/>
      <c r="AJ106" s="2054"/>
      <c r="AK106" s="2054"/>
      <c r="AL106" s="2054"/>
      <c r="AM106" s="2054"/>
      <c r="AN106" s="2054"/>
      <c r="AO106" s="2054"/>
      <c r="AP106" s="2054"/>
      <c r="AQ106" s="2054"/>
      <c r="AR106" s="2054"/>
      <c r="AS106" s="2054"/>
      <c r="AT106" s="2054"/>
      <c r="AU106" s="2054"/>
      <c r="AV106" s="1956"/>
      <c r="AW106" s="1956"/>
      <c r="AX106" s="1956"/>
      <c r="AY106" s="1956"/>
      <c r="AZ106" s="1956"/>
      <c r="BA106" s="1956"/>
      <c r="BB106" s="1956"/>
      <c r="BC106" s="1956"/>
      <c r="BD106" s="1956"/>
      <c r="BE106" s="1956"/>
      <c r="BF106" s="1956"/>
      <c r="BG106" s="1956"/>
      <c r="BH106" s="1956"/>
      <c r="BI106" s="1956"/>
      <c r="BJ106" s="1956"/>
      <c r="BK106" s="1956"/>
      <c r="BL106" s="1956"/>
      <c r="BM106" s="1956"/>
      <c r="BN106" s="2051"/>
      <c r="BO106" s="2051"/>
      <c r="BP106" s="2051"/>
      <c r="BQ106" s="2051"/>
      <c r="BR106" s="2051"/>
      <c r="BS106" s="2051"/>
      <c r="BT106" s="2052"/>
      <c r="BU106" s="2052"/>
      <c r="BV106" s="2052"/>
      <c r="BW106" s="2052"/>
      <c r="BX106" s="2052"/>
      <c r="BY106" s="2052"/>
      <c r="BZ106" s="2052"/>
      <c r="CA106" s="2052"/>
      <c r="CB106" s="2052"/>
      <c r="CC106" s="2052"/>
      <c r="CD106" s="2052"/>
      <c r="CE106" s="2052"/>
      <c r="CF106" s="2052"/>
      <c r="CG106" s="2052"/>
      <c r="CH106" s="2052"/>
      <c r="CI106" s="2052"/>
      <c r="CJ106" s="2052"/>
      <c r="CK106" s="2052"/>
      <c r="CL106" s="2052"/>
      <c r="CM106" s="2052"/>
      <c r="CN106" s="2053"/>
      <c r="CO106" s="2053"/>
      <c r="CP106" s="2053"/>
      <c r="CQ106" s="2053"/>
      <c r="CR106" s="2053"/>
      <c r="CS106" s="2054"/>
      <c r="CT106" s="2054"/>
      <c r="CU106" s="2054"/>
      <c r="CV106" s="2054"/>
      <c r="CW106" s="2054"/>
      <c r="CX106" s="2054"/>
      <c r="CY106" s="2054"/>
      <c r="CZ106" s="2054"/>
      <c r="DA106" s="2054"/>
      <c r="DB106" s="2054"/>
      <c r="DC106" s="2054"/>
      <c r="DD106" s="2054"/>
      <c r="DE106" s="2054"/>
      <c r="DF106" s="2054"/>
      <c r="DG106" s="2055"/>
      <c r="DJ106" s="1121"/>
    </row>
    <row r="107" spans="1:114" ht="60" customHeight="1">
      <c r="A107" s="2059">
        <v>93</v>
      </c>
      <c r="B107" s="2060"/>
      <c r="C107" s="2058"/>
      <c r="D107" s="2058"/>
      <c r="E107" s="2058"/>
      <c r="F107" s="2058"/>
      <c r="G107" s="2058"/>
      <c r="H107" s="2058"/>
      <c r="I107" s="2058"/>
      <c r="J107" s="2054"/>
      <c r="K107" s="2054"/>
      <c r="L107" s="2054"/>
      <c r="M107" s="2054"/>
      <c r="N107" s="2054"/>
      <c r="O107" s="2054"/>
      <c r="P107" s="2054"/>
      <c r="Q107" s="2054"/>
      <c r="R107" s="2058"/>
      <c r="S107" s="2058"/>
      <c r="T107" s="2058"/>
      <c r="U107" s="2058"/>
      <c r="V107" s="2058"/>
      <c r="W107" s="2058"/>
      <c r="X107" s="2058"/>
      <c r="Y107" s="2058"/>
      <c r="Z107" s="2058"/>
      <c r="AA107" s="2058"/>
      <c r="AB107" s="2058"/>
      <c r="AC107" s="2058"/>
      <c r="AD107" s="2058"/>
      <c r="AE107" s="2058"/>
      <c r="AF107" s="2058"/>
      <c r="AG107" s="2054"/>
      <c r="AH107" s="2054"/>
      <c r="AI107" s="2054"/>
      <c r="AJ107" s="2054"/>
      <c r="AK107" s="2054"/>
      <c r="AL107" s="2054"/>
      <c r="AM107" s="2054"/>
      <c r="AN107" s="2054"/>
      <c r="AO107" s="2054"/>
      <c r="AP107" s="2054"/>
      <c r="AQ107" s="2054"/>
      <c r="AR107" s="2054"/>
      <c r="AS107" s="2054"/>
      <c r="AT107" s="2054"/>
      <c r="AU107" s="2054"/>
      <c r="AV107" s="1956"/>
      <c r="AW107" s="1956"/>
      <c r="AX107" s="1956"/>
      <c r="AY107" s="1956"/>
      <c r="AZ107" s="1956"/>
      <c r="BA107" s="1956"/>
      <c r="BB107" s="1956"/>
      <c r="BC107" s="1956"/>
      <c r="BD107" s="1956"/>
      <c r="BE107" s="1956"/>
      <c r="BF107" s="1956"/>
      <c r="BG107" s="1956"/>
      <c r="BH107" s="1956"/>
      <c r="BI107" s="1956"/>
      <c r="BJ107" s="1956"/>
      <c r="BK107" s="1956"/>
      <c r="BL107" s="1956"/>
      <c r="BM107" s="1956"/>
      <c r="BN107" s="2051"/>
      <c r="BO107" s="2051"/>
      <c r="BP107" s="2051"/>
      <c r="BQ107" s="2051"/>
      <c r="BR107" s="2051"/>
      <c r="BS107" s="2051"/>
      <c r="BT107" s="2052"/>
      <c r="BU107" s="2052"/>
      <c r="BV107" s="2052"/>
      <c r="BW107" s="2052"/>
      <c r="BX107" s="2052"/>
      <c r="BY107" s="2052"/>
      <c r="BZ107" s="2052"/>
      <c r="CA107" s="2052"/>
      <c r="CB107" s="2052"/>
      <c r="CC107" s="2052"/>
      <c r="CD107" s="2052"/>
      <c r="CE107" s="2052"/>
      <c r="CF107" s="2052"/>
      <c r="CG107" s="2052"/>
      <c r="CH107" s="2052"/>
      <c r="CI107" s="2052"/>
      <c r="CJ107" s="2052"/>
      <c r="CK107" s="2052"/>
      <c r="CL107" s="2052"/>
      <c r="CM107" s="2052"/>
      <c r="CN107" s="2053"/>
      <c r="CO107" s="2053"/>
      <c r="CP107" s="2053"/>
      <c r="CQ107" s="2053"/>
      <c r="CR107" s="2053"/>
      <c r="CS107" s="2054"/>
      <c r="CT107" s="2054"/>
      <c r="CU107" s="2054"/>
      <c r="CV107" s="2054"/>
      <c r="CW107" s="2054"/>
      <c r="CX107" s="2054"/>
      <c r="CY107" s="2054"/>
      <c r="CZ107" s="2054"/>
      <c r="DA107" s="2054"/>
      <c r="DB107" s="2054"/>
      <c r="DC107" s="2054"/>
      <c r="DD107" s="2054"/>
      <c r="DE107" s="2054"/>
      <c r="DF107" s="2054"/>
      <c r="DG107" s="2055"/>
      <c r="DJ107" s="1121"/>
    </row>
    <row r="108" spans="1:114" ht="60" customHeight="1">
      <c r="A108" s="2059">
        <v>94</v>
      </c>
      <c r="B108" s="2060"/>
      <c r="C108" s="2058"/>
      <c r="D108" s="2058"/>
      <c r="E108" s="2058"/>
      <c r="F108" s="2058"/>
      <c r="G108" s="2058"/>
      <c r="H108" s="2058"/>
      <c r="I108" s="2058"/>
      <c r="J108" s="2054"/>
      <c r="K108" s="2054"/>
      <c r="L108" s="2054"/>
      <c r="M108" s="2054"/>
      <c r="N108" s="2054"/>
      <c r="O108" s="2054"/>
      <c r="P108" s="2054"/>
      <c r="Q108" s="2054"/>
      <c r="R108" s="2058"/>
      <c r="S108" s="2058"/>
      <c r="T108" s="2058"/>
      <c r="U108" s="2058"/>
      <c r="V108" s="2058"/>
      <c r="W108" s="2058"/>
      <c r="X108" s="2058"/>
      <c r="Y108" s="2058"/>
      <c r="Z108" s="2058"/>
      <c r="AA108" s="2058"/>
      <c r="AB108" s="2058"/>
      <c r="AC108" s="2058"/>
      <c r="AD108" s="2058"/>
      <c r="AE108" s="2058"/>
      <c r="AF108" s="2058"/>
      <c r="AG108" s="2054"/>
      <c r="AH108" s="2054"/>
      <c r="AI108" s="2054"/>
      <c r="AJ108" s="2054"/>
      <c r="AK108" s="2054"/>
      <c r="AL108" s="2054"/>
      <c r="AM108" s="2054"/>
      <c r="AN108" s="2054"/>
      <c r="AO108" s="2054"/>
      <c r="AP108" s="2054"/>
      <c r="AQ108" s="2054"/>
      <c r="AR108" s="2054"/>
      <c r="AS108" s="2054"/>
      <c r="AT108" s="2054"/>
      <c r="AU108" s="2054"/>
      <c r="AV108" s="1956"/>
      <c r="AW108" s="1956"/>
      <c r="AX108" s="1956"/>
      <c r="AY108" s="1956"/>
      <c r="AZ108" s="1956"/>
      <c r="BA108" s="1956"/>
      <c r="BB108" s="1956"/>
      <c r="BC108" s="1956"/>
      <c r="BD108" s="1956"/>
      <c r="BE108" s="1956"/>
      <c r="BF108" s="1956"/>
      <c r="BG108" s="1956"/>
      <c r="BH108" s="1956"/>
      <c r="BI108" s="1956"/>
      <c r="BJ108" s="1956"/>
      <c r="BK108" s="1956"/>
      <c r="BL108" s="1956"/>
      <c r="BM108" s="1956"/>
      <c r="BN108" s="2051"/>
      <c r="BO108" s="2051"/>
      <c r="BP108" s="2051"/>
      <c r="BQ108" s="2051"/>
      <c r="BR108" s="2051"/>
      <c r="BS108" s="2051"/>
      <c r="BT108" s="2052"/>
      <c r="BU108" s="2052"/>
      <c r="BV108" s="2052"/>
      <c r="BW108" s="2052"/>
      <c r="BX108" s="2052"/>
      <c r="BY108" s="2052"/>
      <c r="BZ108" s="2052"/>
      <c r="CA108" s="2052"/>
      <c r="CB108" s="2052"/>
      <c r="CC108" s="2052"/>
      <c r="CD108" s="2052"/>
      <c r="CE108" s="2052"/>
      <c r="CF108" s="2052"/>
      <c r="CG108" s="2052"/>
      <c r="CH108" s="2052"/>
      <c r="CI108" s="2052"/>
      <c r="CJ108" s="2052"/>
      <c r="CK108" s="2052"/>
      <c r="CL108" s="2052"/>
      <c r="CM108" s="2052"/>
      <c r="CN108" s="2053"/>
      <c r="CO108" s="2053"/>
      <c r="CP108" s="2053"/>
      <c r="CQ108" s="2053"/>
      <c r="CR108" s="2053"/>
      <c r="CS108" s="2054"/>
      <c r="CT108" s="2054"/>
      <c r="CU108" s="2054"/>
      <c r="CV108" s="2054"/>
      <c r="CW108" s="2054"/>
      <c r="CX108" s="2054"/>
      <c r="CY108" s="2054"/>
      <c r="CZ108" s="2054"/>
      <c r="DA108" s="2054"/>
      <c r="DB108" s="2054"/>
      <c r="DC108" s="2054"/>
      <c r="DD108" s="2054"/>
      <c r="DE108" s="2054"/>
      <c r="DF108" s="2054"/>
      <c r="DG108" s="2055"/>
      <c r="DJ108" s="1121"/>
    </row>
    <row r="109" spans="1:114" ht="60" customHeight="1">
      <c r="A109" s="2059">
        <v>95</v>
      </c>
      <c r="B109" s="2060"/>
      <c r="C109" s="2058"/>
      <c r="D109" s="2058"/>
      <c r="E109" s="2058"/>
      <c r="F109" s="2058"/>
      <c r="G109" s="2058"/>
      <c r="H109" s="2058"/>
      <c r="I109" s="2058"/>
      <c r="J109" s="2054"/>
      <c r="K109" s="2054"/>
      <c r="L109" s="2054"/>
      <c r="M109" s="2054"/>
      <c r="N109" s="2054"/>
      <c r="O109" s="2054"/>
      <c r="P109" s="2054"/>
      <c r="Q109" s="2054"/>
      <c r="R109" s="2058"/>
      <c r="S109" s="2058"/>
      <c r="T109" s="2058"/>
      <c r="U109" s="2058"/>
      <c r="V109" s="2058"/>
      <c r="W109" s="2058"/>
      <c r="X109" s="2058"/>
      <c r="Y109" s="2058"/>
      <c r="Z109" s="2058"/>
      <c r="AA109" s="2058"/>
      <c r="AB109" s="2058"/>
      <c r="AC109" s="2058"/>
      <c r="AD109" s="2058"/>
      <c r="AE109" s="2058"/>
      <c r="AF109" s="2058"/>
      <c r="AG109" s="2054"/>
      <c r="AH109" s="2054"/>
      <c r="AI109" s="2054"/>
      <c r="AJ109" s="2054"/>
      <c r="AK109" s="2054"/>
      <c r="AL109" s="2054"/>
      <c r="AM109" s="2054"/>
      <c r="AN109" s="2054"/>
      <c r="AO109" s="2054"/>
      <c r="AP109" s="2054"/>
      <c r="AQ109" s="2054"/>
      <c r="AR109" s="2054"/>
      <c r="AS109" s="2054"/>
      <c r="AT109" s="2054"/>
      <c r="AU109" s="2054"/>
      <c r="AV109" s="1956"/>
      <c r="AW109" s="1956"/>
      <c r="AX109" s="1956"/>
      <c r="AY109" s="1956"/>
      <c r="AZ109" s="1956"/>
      <c r="BA109" s="1956"/>
      <c r="BB109" s="1956"/>
      <c r="BC109" s="1956"/>
      <c r="BD109" s="1956"/>
      <c r="BE109" s="1956"/>
      <c r="BF109" s="1956"/>
      <c r="BG109" s="1956"/>
      <c r="BH109" s="1956"/>
      <c r="BI109" s="1956"/>
      <c r="BJ109" s="1956"/>
      <c r="BK109" s="1956"/>
      <c r="BL109" s="1956"/>
      <c r="BM109" s="1956"/>
      <c r="BN109" s="2051"/>
      <c r="BO109" s="2051"/>
      <c r="BP109" s="2051"/>
      <c r="BQ109" s="2051"/>
      <c r="BR109" s="2051"/>
      <c r="BS109" s="2051"/>
      <c r="BT109" s="2052"/>
      <c r="BU109" s="2052"/>
      <c r="BV109" s="2052"/>
      <c r="BW109" s="2052"/>
      <c r="BX109" s="2052"/>
      <c r="BY109" s="2052"/>
      <c r="BZ109" s="2052"/>
      <c r="CA109" s="2052"/>
      <c r="CB109" s="2052"/>
      <c r="CC109" s="2052"/>
      <c r="CD109" s="2052"/>
      <c r="CE109" s="2052"/>
      <c r="CF109" s="2052"/>
      <c r="CG109" s="2052"/>
      <c r="CH109" s="2052"/>
      <c r="CI109" s="2052"/>
      <c r="CJ109" s="2052"/>
      <c r="CK109" s="2052"/>
      <c r="CL109" s="2052"/>
      <c r="CM109" s="2052"/>
      <c r="CN109" s="2053"/>
      <c r="CO109" s="2053"/>
      <c r="CP109" s="2053"/>
      <c r="CQ109" s="2053"/>
      <c r="CR109" s="2053"/>
      <c r="CS109" s="2054"/>
      <c r="CT109" s="2054"/>
      <c r="CU109" s="2054"/>
      <c r="CV109" s="2054"/>
      <c r="CW109" s="2054"/>
      <c r="CX109" s="2054"/>
      <c r="CY109" s="2054"/>
      <c r="CZ109" s="2054"/>
      <c r="DA109" s="2054"/>
      <c r="DB109" s="2054"/>
      <c r="DC109" s="2054"/>
      <c r="DD109" s="2054"/>
      <c r="DE109" s="2054"/>
      <c r="DF109" s="2054"/>
      <c r="DG109" s="2055"/>
      <c r="DJ109" s="1121"/>
    </row>
    <row r="110" spans="1:114" ht="60" customHeight="1">
      <c r="A110" s="2059">
        <v>96</v>
      </c>
      <c r="B110" s="2060"/>
      <c r="C110" s="2058"/>
      <c r="D110" s="2058"/>
      <c r="E110" s="2058"/>
      <c r="F110" s="2058"/>
      <c r="G110" s="2058"/>
      <c r="H110" s="2058"/>
      <c r="I110" s="2058"/>
      <c r="J110" s="2054"/>
      <c r="K110" s="2054"/>
      <c r="L110" s="2054"/>
      <c r="M110" s="2054"/>
      <c r="N110" s="2054"/>
      <c r="O110" s="2054"/>
      <c r="P110" s="2054"/>
      <c r="Q110" s="2054"/>
      <c r="R110" s="2058"/>
      <c r="S110" s="2058"/>
      <c r="T110" s="2058"/>
      <c r="U110" s="2058"/>
      <c r="V110" s="2058"/>
      <c r="W110" s="2058"/>
      <c r="X110" s="2058"/>
      <c r="Y110" s="2058"/>
      <c r="Z110" s="2058"/>
      <c r="AA110" s="2058"/>
      <c r="AB110" s="2058"/>
      <c r="AC110" s="2058"/>
      <c r="AD110" s="2058"/>
      <c r="AE110" s="2058"/>
      <c r="AF110" s="2058"/>
      <c r="AG110" s="2054"/>
      <c r="AH110" s="2054"/>
      <c r="AI110" s="2054"/>
      <c r="AJ110" s="2054"/>
      <c r="AK110" s="2054"/>
      <c r="AL110" s="2054"/>
      <c r="AM110" s="2054"/>
      <c r="AN110" s="2054"/>
      <c r="AO110" s="2054"/>
      <c r="AP110" s="2054"/>
      <c r="AQ110" s="2054"/>
      <c r="AR110" s="2054"/>
      <c r="AS110" s="2054"/>
      <c r="AT110" s="2054"/>
      <c r="AU110" s="2054"/>
      <c r="AV110" s="1956"/>
      <c r="AW110" s="1956"/>
      <c r="AX110" s="1956"/>
      <c r="AY110" s="1956"/>
      <c r="AZ110" s="1956"/>
      <c r="BA110" s="1956"/>
      <c r="BB110" s="1956"/>
      <c r="BC110" s="1956"/>
      <c r="BD110" s="1956"/>
      <c r="BE110" s="1956"/>
      <c r="BF110" s="1956"/>
      <c r="BG110" s="1956"/>
      <c r="BH110" s="1956"/>
      <c r="BI110" s="1956"/>
      <c r="BJ110" s="1956"/>
      <c r="BK110" s="1956"/>
      <c r="BL110" s="1956"/>
      <c r="BM110" s="1956"/>
      <c r="BN110" s="2051"/>
      <c r="BO110" s="2051"/>
      <c r="BP110" s="2051"/>
      <c r="BQ110" s="2051"/>
      <c r="BR110" s="2051"/>
      <c r="BS110" s="2051"/>
      <c r="BT110" s="2052"/>
      <c r="BU110" s="2052"/>
      <c r="BV110" s="2052"/>
      <c r="BW110" s="2052"/>
      <c r="BX110" s="2052"/>
      <c r="BY110" s="2052"/>
      <c r="BZ110" s="2052"/>
      <c r="CA110" s="2052"/>
      <c r="CB110" s="2052"/>
      <c r="CC110" s="2052"/>
      <c r="CD110" s="2052"/>
      <c r="CE110" s="2052"/>
      <c r="CF110" s="2052"/>
      <c r="CG110" s="2052"/>
      <c r="CH110" s="2052"/>
      <c r="CI110" s="2052"/>
      <c r="CJ110" s="2052"/>
      <c r="CK110" s="2052"/>
      <c r="CL110" s="2052"/>
      <c r="CM110" s="2052"/>
      <c r="CN110" s="2053"/>
      <c r="CO110" s="2053"/>
      <c r="CP110" s="2053"/>
      <c r="CQ110" s="2053"/>
      <c r="CR110" s="2053"/>
      <c r="CS110" s="2054"/>
      <c r="CT110" s="2054"/>
      <c r="CU110" s="2054"/>
      <c r="CV110" s="2054"/>
      <c r="CW110" s="2054"/>
      <c r="CX110" s="2054"/>
      <c r="CY110" s="2054"/>
      <c r="CZ110" s="2054"/>
      <c r="DA110" s="2054"/>
      <c r="DB110" s="2054"/>
      <c r="DC110" s="2054"/>
      <c r="DD110" s="2054"/>
      <c r="DE110" s="2054"/>
      <c r="DF110" s="2054"/>
      <c r="DG110" s="2055"/>
      <c r="DJ110" s="1121"/>
    </row>
    <row r="111" spans="1:114" ht="60" customHeight="1">
      <c r="A111" s="2059">
        <v>97</v>
      </c>
      <c r="B111" s="2060"/>
      <c r="C111" s="2058"/>
      <c r="D111" s="2058"/>
      <c r="E111" s="2058"/>
      <c r="F111" s="2058"/>
      <c r="G111" s="2058"/>
      <c r="H111" s="2058"/>
      <c r="I111" s="2058"/>
      <c r="J111" s="2054"/>
      <c r="K111" s="2054"/>
      <c r="L111" s="2054"/>
      <c r="M111" s="2054"/>
      <c r="N111" s="2054"/>
      <c r="O111" s="2054"/>
      <c r="P111" s="2054"/>
      <c r="Q111" s="2054"/>
      <c r="R111" s="2058"/>
      <c r="S111" s="2058"/>
      <c r="T111" s="2058"/>
      <c r="U111" s="2058"/>
      <c r="V111" s="2058"/>
      <c r="W111" s="2058"/>
      <c r="X111" s="2058"/>
      <c r="Y111" s="2058"/>
      <c r="Z111" s="2058"/>
      <c r="AA111" s="2058"/>
      <c r="AB111" s="2058"/>
      <c r="AC111" s="2058"/>
      <c r="AD111" s="2058"/>
      <c r="AE111" s="2058"/>
      <c r="AF111" s="2058"/>
      <c r="AG111" s="2054"/>
      <c r="AH111" s="2054"/>
      <c r="AI111" s="2054"/>
      <c r="AJ111" s="2054"/>
      <c r="AK111" s="2054"/>
      <c r="AL111" s="2054"/>
      <c r="AM111" s="2054"/>
      <c r="AN111" s="2054"/>
      <c r="AO111" s="2054"/>
      <c r="AP111" s="2054"/>
      <c r="AQ111" s="2054"/>
      <c r="AR111" s="2054"/>
      <c r="AS111" s="2054"/>
      <c r="AT111" s="2054"/>
      <c r="AU111" s="2054"/>
      <c r="AV111" s="1956"/>
      <c r="AW111" s="1956"/>
      <c r="AX111" s="1956"/>
      <c r="AY111" s="1956"/>
      <c r="AZ111" s="1956"/>
      <c r="BA111" s="1956"/>
      <c r="BB111" s="1956"/>
      <c r="BC111" s="1956"/>
      <c r="BD111" s="1956"/>
      <c r="BE111" s="1956"/>
      <c r="BF111" s="1956"/>
      <c r="BG111" s="1956"/>
      <c r="BH111" s="1956"/>
      <c r="BI111" s="1956"/>
      <c r="BJ111" s="1956"/>
      <c r="BK111" s="1956"/>
      <c r="BL111" s="1956"/>
      <c r="BM111" s="1956"/>
      <c r="BN111" s="2051"/>
      <c r="BO111" s="2051"/>
      <c r="BP111" s="2051"/>
      <c r="BQ111" s="2051"/>
      <c r="BR111" s="2051"/>
      <c r="BS111" s="2051"/>
      <c r="BT111" s="2052"/>
      <c r="BU111" s="2052"/>
      <c r="BV111" s="2052"/>
      <c r="BW111" s="2052"/>
      <c r="BX111" s="2052"/>
      <c r="BY111" s="2052"/>
      <c r="BZ111" s="2052"/>
      <c r="CA111" s="2052"/>
      <c r="CB111" s="2052"/>
      <c r="CC111" s="2052"/>
      <c r="CD111" s="2052"/>
      <c r="CE111" s="2052"/>
      <c r="CF111" s="2052"/>
      <c r="CG111" s="2052"/>
      <c r="CH111" s="2052"/>
      <c r="CI111" s="2052"/>
      <c r="CJ111" s="2052"/>
      <c r="CK111" s="2052"/>
      <c r="CL111" s="2052"/>
      <c r="CM111" s="2052"/>
      <c r="CN111" s="2053"/>
      <c r="CO111" s="2053"/>
      <c r="CP111" s="2053"/>
      <c r="CQ111" s="2053"/>
      <c r="CR111" s="2053"/>
      <c r="CS111" s="2054"/>
      <c r="CT111" s="2054"/>
      <c r="CU111" s="2054"/>
      <c r="CV111" s="2054"/>
      <c r="CW111" s="2054"/>
      <c r="CX111" s="2054"/>
      <c r="CY111" s="2054"/>
      <c r="CZ111" s="2054"/>
      <c r="DA111" s="2054"/>
      <c r="DB111" s="2054"/>
      <c r="DC111" s="2054"/>
      <c r="DD111" s="2054"/>
      <c r="DE111" s="2054"/>
      <c r="DF111" s="2054"/>
      <c r="DG111" s="2055"/>
      <c r="DJ111" s="1121"/>
    </row>
    <row r="112" spans="1:114" ht="60" customHeight="1">
      <c r="A112" s="2059">
        <v>98</v>
      </c>
      <c r="B112" s="2060"/>
      <c r="C112" s="2058"/>
      <c r="D112" s="2058"/>
      <c r="E112" s="2058"/>
      <c r="F112" s="2058"/>
      <c r="G112" s="2058"/>
      <c r="H112" s="2058"/>
      <c r="I112" s="2058"/>
      <c r="J112" s="2054"/>
      <c r="K112" s="2054"/>
      <c r="L112" s="2054"/>
      <c r="M112" s="2054"/>
      <c r="N112" s="2054"/>
      <c r="O112" s="2054"/>
      <c r="P112" s="2054"/>
      <c r="Q112" s="2054"/>
      <c r="R112" s="2058"/>
      <c r="S112" s="2058"/>
      <c r="T112" s="2058"/>
      <c r="U112" s="2058"/>
      <c r="V112" s="2058"/>
      <c r="W112" s="2058"/>
      <c r="X112" s="2058"/>
      <c r="Y112" s="2058"/>
      <c r="Z112" s="2058"/>
      <c r="AA112" s="2058"/>
      <c r="AB112" s="2058"/>
      <c r="AC112" s="2058"/>
      <c r="AD112" s="2058"/>
      <c r="AE112" s="2058"/>
      <c r="AF112" s="2058"/>
      <c r="AG112" s="2054"/>
      <c r="AH112" s="2054"/>
      <c r="AI112" s="2054"/>
      <c r="AJ112" s="2054"/>
      <c r="AK112" s="2054"/>
      <c r="AL112" s="2054"/>
      <c r="AM112" s="2054"/>
      <c r="AN112" s="2054"/>
      <c r="AO112" s="2054"/>
      <c r="AP112" s="2054"/>
      <c r="AQ112" s="2054"/>
      <c r="AR112" s="2054"/>
      <c r="AS112" s="2054"/>
      <c r="AT112" s="2054"/>
      <c r="AU112" s="2054"/>
      <c r="AV112" s="1956"/>
      <c r="AW112" s="1956"/>
      <c r="AX112" s="1956"/>
      <c r="AY112" s="1956"/>
      <c r="AZ112" s="1956"/>
      <c r="BA112" s="1956"/>
      <c r="BB112" s="1956"/>
      <c r="BC112" s="1956"/>
      <c r="BD112" s="1956"/>
      <c r="BE112" s="1956"/>
      <c r="BF112" s="1956"/>
      <c r="BG112" s="1956"/>
      <c r="BH112" s="1956"/>
      <c r="BI112" s="1956"/>
      <c r="BJ112" s="1956"/>
      <c r="BK112" s="1956"/>
      <c r="BL112" s="1956"/>
      <c r="BM112" s="1956"/>
      <c r="BN112" s="2051"/>
      <c r="BO112" s="2051"/>
      <c r="BP112" s="2051"/>
      <c r="BQ112" s="2051"/>
      <c r="BR112" s="2051"/>
      <c r="BS112" s="2051"/>
      <c r="BT112" s="2052"/>
      <c r="BU112" s="2052"/>
      <c r="BV112" s="2052"/>
      <c r="BW112" s="2052"/>
      <c r="BX112" s="2052"/>
      <c r="BY112" s="2052"/>
      <c r="BZ112" s="2052"/>
      <c r="CA112" s="2052"/>
      <c r="CB112" s="2052"/>
      <c r="CC112" s="2052"/>
      <c r="CD112" s="2052"/>
      <c r="CE112" s="2052"/>
      <c r="CF112" s="2052"/>
      <c r="CG112" s="2052"/>
      <c r="CH112" s="2052"/>
      <c r="CI112" s="2052"/>
      <c r="CJ112" s="2052"/>
      <c r="CK112" s="2052"/>
      <c r="CL112" s="2052"/>
      <c r="CM112" s="2052"/>
      <c r="CN112" s="2053"/>
      <c r="CO112" s="2053"/>
      <c r="CP112" s="2053"/>
      <c r="CQ112" s="2053"/>
      <c r="CR112" s="2053"/>
      <c r="CS112" s="2054"/>
      <c r="CT112" s="2054"/>
      <c r="CU112" s="2054"/>
      <c r="CV112" s="2054"/>
      <c r="CW112" s="2054"/>
      <c r="CX112" s="2054"/>
      <c r="CY112" s="2054"/>
      <c r="CZ112" s="2054"/>
      <c r="DA112" s="2054"/>
      <c r="DB112" s="2054"/>
      <c r="DC112" s="2054"/>
      <c r="DD112" s="2054"/>
      <c r="DE112" s="2054"/>
      <c r="DF112" s="2054"/>
      <c r="DG112" s="2055"/>
      <c r="DJ112" s="1121"/>
    </row>
    <row r="113" spans="1:114" ht="60" customHeight="1">
      <c r="A113" s="2056">
        <v>99</v>
      </c>
      <c r="B113" s="2057"/>
      <c r="C113" s="2058"/>
      <c r="D113" s="2058"/>
      <c r="E113" s="2058"/>
      <c r="F113" s="2058"/>
      <c r="G113" s="2058"/>
      <c r="H113" s="2058"/>
      <c r="I113" s="2058"/>
      <c r="J113" s="2054"/>
      <c r="K113" s="2054"/>
      <c r="L113" s="2054"/>
      <c r="M113" s="2054"/>
      <c r="N113" s="2054"/>
      <c r="O113" s="2054"/>
      <c r="P113" s="2054"/>
      <c r="Q113" s="2054"/>
      <c r="R113" s="2058"/>
      <c r="S113" s="2058"/>
      <c r="T113" s="2058"/>
      <c r="U113" s="2058"/>
      <c r="V113" s="2058"/>
      <c r="W113" s="2058"/>
      <c r="X113" s="2058"/>
      <c r="Y113" s="2058"/>
      <c r="Z113" s="2058"/>
      <c r="AA113" s="2058"/>
      <c r="AB113" s="2058"/>
      <c r="AC113" s="2058"/>
      <c r="AD113" s="2058"/>
      <c r="AE113" s="2058"/>
      <c r="AF113" s="2058"/>
      <c r="AG113" s="2054"/>
      <c r="AH113" s="2054"/>
      <c r="AI113" s="2054"/>
      <c r="AJ113" s="2054"/>
      <c r="AK113" s="2054"/>
      <c r="AL113" s="2054"/>
      <c r="AM113" s="2054"/>
      <c r="AN113" s="2054"/>
      <c r="AO113" s="2054"/>
      <c r="AP113" s="2054"/>
      <c r="AQ113" s="2054"/>
      <c r="AR113" s="2054"/>
      <c r="AS113" s="2054"/>
      <c r="AT113" s="2054"/>
      <c r="AU113" s="2054"/>
      <c r="AV113" s="1956"/>
      <c r="AW113" s="1956"/>
      <c r="AX113" s="1956"/>
      <c r="AY113" s="1956"/>
      <c r="AZ113" s="1956"/>
      <c r="BA113" s="1956"/>
      <c r="BB113" s="1956"/>
      <c r="BC113" s="1956"/>
      <c r="BD113" s="1956"/>
      <c r="BE113" s="1956"/>
      <c r="BF113" s="1956"/>
      <c r="BG113" s="1956"/>
      <c r="BH113" s="1956"/>
      <c r="BI113" s="1956"/>
      <c r="BJ113" s="1956"/>
      <c r="BK113" s="1956"/>
      <c r="BL113" s="1956"/>
      <c r="BM113" s="1956"/>
      <c r="BN113" s="2051"/>
      <c r="BO113" s="2051"/>
      <c r="BP113" s="2051"/>
      <c r="BQ113" s="2051"/>
      <c r="BR113" s="2051"/>
      <c r="BS113" s="2051"/>
      <c r="BT113" s="2052"/>
      <c r="BU113" s="2052"/>
      <c r="BV113" s="2052"/>
      <c r="BW113" s="2052"/>
      <c r="BX113" s="2052"/>
      <c r="BY113" s="2052"/>
      <c r="BZ113" s="2052"/>
      <c r="CA113" s="2052"/>
      <c r="CB113" s="2052"/>
      <c r="CC113" s="2052"/>
      <c r="CD113" s="2052"/>
      <c r="CE113" s="2052"/>
      <c r="CF113" s="2052"/>
      <c r="CG113" s="2052"/>
      <c r="CH113" s="2052"/>
      <c r="CI113" s="2052"/>
      <c r="CJ113" s="2052"/>
      <c r="CK113" s="2052"/>
      <c r="CL113" s="2052"/>
      <c r="CM113" s="2052"/>
      <c r="CN113" s="2053"/>
      <c r="CO113" s="2053"/>
      <c r="CP113" s="2053"/>
      <c r="CQ113" s="2053"/>
      <c r="CR113" s="2053"/>
      <c r="CS113" s="2054"/>
      <c r="CT113" s="2054"/>
      <c r="CU113" s="2054"/>
      <c r="CV113" s="2054"/>
      <c r="CW113" s="2054"/>
      <c r="CX113" s="2054"/>
      <c r="CY113" s="2054"/>
      <c r="CZ113" s="2054"/>
      <c r="DA113" s="2054"/>
      <c r="DB113" s="2054"/>
      <c r="DC113" s="2054"/>
      <c r="DD113" s="2054"/>
      <c r="DE113" s="2054"/>
      <c r="DF113" s="2054"/>
      <c r="DG113" s="2055"/>
      <c r="DJ113" s="1121"/>
    </row>
    <row r="114" spans="1:114" ht="60" customHeight="1" thickBot="1">
      <c r="A114" s="2044">
        <v>100</v>
      </c>
      <c r="B114" s="2045"/>
      <c r="C114" s="2046"/>
      <c r="D114" s="2046"/>
      <c r="E114" s="2046"/>
      <c r="F114" s="2046"/>
      <c r="G114" s="2046"/>
      <c r="H114" s="2046"/>
      <c r="I114" s="2046"/>
      <c r="J114" s="2042"/>
      <c r="K114" s="2042"/>
      <c r="L114" s="2042"/>
      <c r="M114" s="2042"/>
      <c r="N114" s="2042"/>
      <c r="O114" s="2042"/>
      <c r="P114" s="2042"/>
      <c r="Q114" s="2042"/>
      <c r="R114" s="2046"/>
      <c r="S114" s="2046"/>
      <c r="T114" s="2046"/>
      <c r="U114" s="2046"/>
      <c r="V114" s="2046"/>
      <c r="W114" s="2046"/>
      <c r="X114" s="2046"/>
      <c r="Y114" s="2046"/>
      <c r="Z114" s="2046"/>
      <c r="AA114" s="2046"/>
      <c r="AB114" s="2046"/>
      <c r="AC114" s="2046"/>
      <c r="AD114" s="2046"/>
      <c r="AE114" s="2046"/>
      <c r="AF114" s="2046"/>
      <c r="AG114" s="2047"/>
      <c r="AH114" s="2048"/>
      <c r="AI114" s="2048"/>
      <c r="AJ114" s="2048"/>
      <c r="AK114" s="2048"/>
      <c r="AL114" s="2048"/>
      <c r="AM114" s="2048"/>
      <c r="AN114" s="2048"/>
      <c r="AO114" s="2048"/>
      <c r="AP114" s="2048"/>
      <c r="AQ114" s="2048"/>
      <c r="AR114" s="2048"/>
      <c r="AS114" s="2048"/>
      <c r="AT114" s="2048"/>
      <c r="AU114" s="2049"/>
      <c r="AV114" s="2050"/>
      <c r="AW114" s="2050"/>
      <c r="AX114" s="2050"/>
      <c r="AY114" s="2050"/>
      <c r="AZ114" s="2050"/>
      <c r="BA114" s="2050"/>
      <c r="BB114" s="2050"/>
      <c r="BC114" s="2050"/>
      <c r="BD114" s="2050"/>
      <c r="BE114" s="2050"/>
      <c r="BF114" s="2050"/>
      <c r="BG114" s="2050"/>
      <c r="BH114" s="2050"/>
      <c r="BI114" s="2050"/>
      <c r="BJ114" s="2050"/>
      <c r="BK114" s="2050"/>
      <c r="BL114" s="2050"/>
      <c r="BM114" s="2050"/>
      <c r="BN114" s="2039"/>
      <c r="BO114" s="2039"/>
      <c r="BP114" s="2039"/>
      <c r="BQ114" s="2039"/>
      <c r="BR114" s="2039"/>
      <c r="BS114" s="2039"/>
      <c r="BT114" s="2040"/>
      <c r="BU114" s="2040"/>
      <c r="BV114" s="2040"/>
      <c r="BW114" s="2040"/>
      <c r="BX114" s="2040"/>
      <c r="BY114" s="2040"/>
      <c r="BZ114" s="2040"/>
      <c r="CA114" s="2040"/>
      <c r="CB114" s="2040"/>
      <c r="CC114" s="2040"/>
      <c r="CD114" s="2040"/>
      <c r="CE114" s="2040"/>
      <c r="CF114" s="2040"/>
      <c r="CG114" s="2040"/>
      <c r="CH114" s="2040"/>
      <c r="CI114" s="2040"/>
      <c r="CJ114" s="2040"/>
      <c r="CK114" s="2040"/>
      <c r="CL114" s="2040"/>
      <c r="CM114" s="2040"/>
      <c r="CN114" s="2041"/>
      <c r="CO114" s="2041"/>
      <c r="CP114" s="2041"/>
      <c r="CQ114" s="2041"/>
      <c r="CR114" s="2041"/>
      <c r="CS114" s="2042"/>
      <c r="CT114" s="2042"/>
      <c r="CU114" s="2042"/>
      <c r="CV114" s="2042"/>
      <c r="CW114" s="2042"/>
      <c r="CX114" s="2042"/>
      <c r="CY114" s="2042"/>
      <c r="CZ114" s="2042"/>
      <c r="DA114" s="2042"/>
      <c r="DB114" s="2042"/>
      <c r="DC114" s="2042"/>
      <c r="DD114" s="2042"/>
      <c r="DE114" s="2042"/>
      <c r="DF114" s="2042"/>
      <c r="DG114" s="2043"/>
      <c r="DJ114" s="1121"/>
    </row>
    <row r="115" spans="1:114" ht="14.25">
      <c r="DB115" s="2038">
        <f>★マスタシート!$CV$32</f>
        <v>2.48</v>
      </c>
      <c r="DC115" s="2038"/>
      <c r="DD115" s="2038"/>
      <c r="DE115" s="2038"/>
      <c r="DF115" s="2038"/>
      <c r="DG115" s="2038"/>
    </row>
  </sheetData>
  <sheetProtection selectLockedCells="1"/>
  <mergeCells count="1226">
    <mergeCell ref="BO1:BW1"/>
    <mergeCell ref="BO2:BW2"/>
    <mergeCell ref="F4:CO5"/>
    <mergeCell ref="A7:A11"/>
    <mergeCell ref="B7:H7"/>
    <mergeCell ref="I7:X7"/>
    <mergeCell ref="B8:H11"/>
    <mergeCell ref="I8:O9"/>
    <mergeCell ref="P8:DG9"/>
    <mergeCell ref="I10:O11"/>
    <mergeCell ref="BT14:CD14"/>
    <mergeCell ref="CE14:CM14"/>
    <mergeCell ref="CN14:CR14"/>
    <mergeCell ref="CS14:DG14"/>
    <mergeCell ref="A15:B15"/>
    <mergeCell ref="C15:I15"/>
    <mergeCell ref="J15:Q15"/>
    <mergeCell ref="R15:AF15"/>
    <mergeCell ref="AG15:AU15"/>
    <mergeCell ref="AV15:BM15"/>
    <mergeCell ref="P10:DG11"/>
    <mergeCell ref="A13:DG13"/>
    <mergeCell ref="A14:B14"/>
    <mergeCell ref="C14:I14"/>
    <mergeCell ref="J14:Q14"/>
    <mergeCell ref="R14:AF14"/>
    <mergeCell ref="AG14:AU14"/>
    <mergeCell ref="AV14:BM14"/>
    <mergeCell ref="BN14:BP14"/>
    <mergeCell ref="BQ14:BS14"/>
    <mergeCell ref="DB1:DG1"/>
    <mergeCell ref="BN16:BP16"/>
    <mergeCell ref="BQ16:BS16"/>
    <mergeCell ref="BT16:CD16"/>
    <mergeCell ref="CE16:CM16"/>
    <mergeCell ref="CN16:CR16"/>
    <mergeCell ref="CS16:DG16"/>
    <mergeCell ref="A16:B16"/>
    <mergeCell ref="C16:I16"/>
    <mergeCell ref="J16:Q16"/>
    <mergeCell ref="R16:AF16"/>
    <mergeCell ref="AG16:AU16"/>
    <mergeCell ref="AV16:BM16"/>
    <mergeCell ref="BN15:BP15"/>
    <mergeCell ref="BQ15:BS15"/>
    <mergeCell ref="BT15:CD15"/>
    <mergeCell ref="CE15:CM15"/>
    <mergeCell ref="CN15:CR15"/>
    <mergeCell ref="CS15:DG15"/>
    <mergeCell ref="BN18:BP18"/>
    <mergeCell ref="BQ18:BS18"/>
    <mergeCell ref="BT18:CD18"/>
    <mergeCell ref="CE18:CM18"/>
    <mergeCell ref="CN18:CR18"/>
    <mergeCell ref="CS18:DG18"/>
    <mergeCell ref="A18:B18"/>
    <mergeCell ref="C18:I18"/>
    <mergeCell ref="J18:Q18"/>
    <mergeCell ref="R18:AF18"/>
    <mergeCell ref="AG18:AU18"/>
    <mergeCell ref="AV18:BM18"/>
    <mergeCell ref="BN17:BP17"/>
    <mergeCell ref="BQ17:BS17"/>
    <mergeCell ref="BT17:CD17"/>
    <mergeCell ref="CE17:CM17"/>
    <mergeCell ref="CN17:CR17"/>
    <mergeCell ref="CS17:DG17"/>
    <mergeCell ref="A17:B17"/>
    <mergeCell ref="C17:I17"/>
    <mergeCell ref="J17:Q17"/>
    <mergeCell ref="R17:AF17"/>
    <mergeCell ref="AG17:AU17"/>
    <mergeCell ref="AV17:BM17"/>
    <mergeCell ref="BN20:BP20"/>
    <mergeCell ref="BQ20:BS20"/>
    <mergeCell ref="BT20:CD20"/>
    <mergeCell ref="CE20:CM20"/>
    <mergeCell ref="CN20:CR20"/>
    <mergeCell ref="CS20:DG20"/>
    <mergeCell ref="A20:B20"/>
    <mergeCell ref="C20:I20"/>
    <mergeCell ref="J20:Q20"/>
    <mergeCell ref="R20:AF20"/>
    <mergeCell ref="AG20:AU20"/>
    <mergeCell ref="AV20:BM20"/>
    <mergeCell ref="BN19:BP19"/>
    <mergeCell ref="BQ19:BS19"/>
    <mergeCell ref="BT19:CD19"/>
    <mergeCell ref="CE19:CM19"/>
    <mergeCell ref="CN19:CR19"/>
    <mergeCell ref="CS19:DG19"/>
    <mergeCell ref="A19:B19"/>
    <mergeCell ref="C19:I19"/>
    <mergeCell ref="J19:Q19"/>
    <mergeCell ref="R19:AF19"/>
    <mergeCell ref="AG19:AU19"/>
    <mergeCell ref="AV19:BM19"/>
    <mergeCell ref="BN22:BP22"/>
    <mergeCell ref="BQ22:BS22"/>
    <mergeCell ref="BT22:CD22"/>
    <mergeCell ref="CE22:CM22"/>
    <mergeCell ref="CN22:CR22"/>
    <mergeCell ref="CS22:DG22"/>
    <mergeCell ref="A22:B22"/>
    <mergeCell ref="C22:I22"/>
    <mergeCell ref="J22:Q22"/>
    <mergeCell ref="R22:AF22"/>
    <mergeCell ref="AG22:AU22"/>
    <mergeCell ref="AV22:BM22"/>
    <mergeCell ref="BN21:BP21"/>
    <mergeCell ref="BQ21:BS21"/>
    <mergeCell ref="BT21:CD21"/>
    <mergeCell ref="CE21:CM21"/>
    <mergeCell ref="CN21:CR21"/>
    <mergeCell ref="CS21:DG21"/>
    <mergeCell ref="A21:B21"/>
    <mergeCell ref="C21:I21"/>
    <mergeCell ref="J21:Q21"/>
    <mergeCell ref="R21:AF21"/>
    <mergeCell ref="AG21:AU21"/>
    <mergeCell ref="AV21:BM21"/>
    <mergeCell ref="BN24:BP24"/>
    <mergeCell ref="BQ24:BS24"/>
    <mergeCell ref="BT24:CD24"/>
    <mergeCell ref="CE24:CM24"/>
    <mergeCell ref="CN24:CR24"/>
    <mergeCell ref="CS24:DG24"/>
    <mergeCell ref="A24:B24"/>
    <mergeCell ref="C24:I24"/>
    <mergeCell ref="J24:Q24"/>
    <mergeCell ref="R24:AF24"/>
    <mergeCell ref="AG24:AU24"/>
    <mergeCell ref="AV24:BM24"/>
    <mergeCell ref="BN23:BP23"/>
    <mergeCell ref="BQ23:BS23"/>
    <mergeCell ref="BT23:CD23"/>
    <mergeCell ref="CE23:CM23"/>
    <mergeCell ref="CN23:CR23"/>
    <mergeCell ref="CS23:DG23"/>
    <mergeCell ref="A23:B23"/>
    <mergeCell ref="C23:I23"/>
    <mergeCell ref="J23:Q23"/>
    <mergeCell ref="R23:AF23"/>
    <mergeCell ref="AG23:AU23"/>
    <mergeCell ref="AV23:BM23"/>
    <mergeCell ref="BN26:BP26"/>
    <mergeCell ref="BQ26:BS26"/>
    <mergeCell ref="BT26:CD26"/>
    <mergeCell ref="CE26:CM26"/>
    <mergeCell ref="CN26:CR26"/>
    <mergeCell ref="CS26:DG26"/>
    <mergeCell ref="A26:B26"/>
    <mergeCell ref="C26:I26"/>
    <mergeCell ref="J26:Q26"/>
    <mergeCell ref="R26:AF26"/>
    <mergeCell ref="AG26:AU26"/>
    <mergeCell ref="AV26:BM26"/>
    <mergeCell ref="BN25:BP25"/>
    <mergeCell ref="BQ25:BS25"/>
    <mergeCell ref="BT25:CD25"/>
    <mergeCell ref="CE25:CM25"/>
    <mergeCell ref="CN25:CR25"/>
    <mergeCell ref="CS25:DG25"/>
    <mergeCell ref="A25:B25"/>
    <mergeCell ref="C25:I25"/>
    <mergeCell ref="J25:Q25"/>
    <mergeCell ref="R25:AF25"/>
    <mergeCell ref="AG25:AU25"/>
    <mergeCell ref="AV25:BM25"/>
    <mergeCell ref="BN28:BP28"/>
    <mergeCell ref="BQ28:BS28"/>
    <mergeCell ref="BT28:CD28"/>
    <mergeCell ref="CE28:CM28"/>
    <mergeCell ref="CN28:CR28"/>
    <mergeCell ref="CS28:DG28"/>
    <mergeCell ref="A28:B28"/>
    <mergeCell ref="C28:I28"/>
    <mergeCell ref="J28:Q28"/>
    <mergeCell ref="R28:AF28"/>
    <mergeCell ref="AG28:AU28"/>
    <mergeCell ref="AV28:BM28"/>
    <mergeCell ref="BN27:BP27"/>
    <mergeCell ref="BQ27:BS27"/>
    <mergeCell ref="BT27:CD27"/>
    <mergeCell ref="CE27:CM27"/>
    <mergeCell ref="CN27:CR27"/>
    <mergeCell ref="CS27:DG27"/>
    <mergeCell ref="A27:B27"/>
    <mergeCell ref="C27:I27"/>
    <mergeCell ref="J27:Q27"/>
    <mergeCell ref="R27:AF27"/>
    <mergeCell ref="AG27:AU27"/>
    <mergeCell ref="AV27:BM27"/>
    <mergeCell ref="BN30:BP30"/>
    <mergeCell ref="BQ30:BS30"/>
    <mergeCell ref="BT30:CD30"/>
    <mergeCell ref="CE30:CM30"/>
    <mergeCell ref="CN30:CR30"/>
    <mergeCell ref="CS30:DG30"/>
    <mergeCell ref="A30:B30"/>
    <mergeCell ref="C30:I30"/>
    <mergeCell ref="J30:Q30"/>
    <mergeCell ref="R30:AF30"/>
    <mergeCell ref="AG30:AU30"/>
    <mergeCell ref="AV30:BM30"/>
    <mergeCell ref="BN29:BP29"/>
    <mergeCell ref="BQ29:BS29"/>
    <mergeCell ref="BT29:CD29"/>
    <mergeCell ref="CE29:CM29"/>
    <mergeCell ref="CN29:CR29"/>
    <mergeCell ref="CS29:DG29"/>
    <mergeCell ref="A29:B29"/>
    <mergeCell ref="C29:I29"/>
    <mergeCell ref="J29:Q29"/>
    <mergeCell ref="R29:AF29"/>
    <mergeCell ref="AG29:AU29"/>
    <mergeCell ref="AV29:BM29"/>
    <mergeCell ref="BN32:BP32"/>
    <mergeCell ref="BQ32:BS32"/>
    <mergeCell ref="BT32:CD32"/>
    <mergeCell ref="CE32:CM32"/>
    <mergeCell ref="CN32:CR32"/>
    <mergeCell ref="CS32:DG32"/>
    <mergeCell ref="A32:B32"/>
    <mergeCell ref="C32:I32"/>
    <mergeCell ref="J32:Q32"/>
    <mergeCell ref="R32:AF32"/>
    <mergeCell ref="AG32:AU32"/>
    <mergeCell ref="AV32:BM32"/>
    <mergeCell ref="BN31:BP31"/>
    <mergeCell ref="BQ31:BS31"/>
    <mergeCell ref="BT31:CD31"/>
    <mergeCell ref="CE31:CM31"/>
    <mergeCell ref="CN31:CR31"/>
    <mergeCell ref="CS31:DG31"/>
    <mergeCell ref="A31:B31"/>
    <mergeCell ref="C31:I31"/>
    <mergeCell ref="J31:Q31"/>
    <mergeCell ref="R31:AF31"/>
    <mergeCell ref="AG31:AU31"/>
    <mergeCell ref="AV31:BM31"/>
    <mergeCell ref="BN34:BP34"/>
    <mergeCell ref="BQ34:BS34"/>
    <mergeCell ref="BT34:CD34"/>
    <mergeCell ref="CE34:CM34"/>
    <mergeCell ref="CN34:CR34"/>
    <mergeCell ref="CS34:DG34"/>
    <mergeCell ref="A34:B34"/>
    <mergeCell ref="C34:I34"/>
    <mergeCell ref="J34:Q34"/>
    <mergeCell ref="R34:AF34"/>
    <mergeCell ref="AG34:AU34"/>
    <mergeCell ref="AV34:BM34"/>
    <mergeCell ref="BN33:BP33"/>
    <mergeCell ref="BQ33:BS33"/>
    <mergeCell ref="BT33:CD33"/>
    <mergeCell ref="CE33:CM33"/>
    <mergeCell ref="CN33:CR33"/>
    <mergeCell ref="CS33:DG33"/>
    <mergeCell ref="A33:B33"/>
    <mergeCell ref="C33:I33"/>
    <mergeCell ref="J33:Q33"/>
    <mergeCell ref="R33:AF33"/>
    <mergeCell ref="AG33:AU33"/>
    <mergeCell ref="AV33:BM33"/>
    <mergeCell ref="BN36:BP36"/>
    <mergeCell ref="BQ36:BS36"/>
    <mergeCell ref="BT36:CD36"/>
    <mergeCell ref="CE36:CM36"/>
    <mergeCell ref="CN36:CR36"/>
    <mergeCell ref="CS36:DG36"/>
    <mergeCell ref="A36:B36"/>
    <mergeCell ref="C36:I36"/>
    <mergeCell ref="J36:Q36"/>
    <mergeCell ref="R36:AF36"/>
    <mergeCell ref="AG36:AU36"/>
    <mergeCell ref="AV36:BM36"/>
    <mergeCell ref="BN35:BP35"/>
    <mergeCell ref="BQ35:BS35"/>
    <mergeCell ref="BT35:CD35"/>
    <mergeCell ref="CE35:CM35"/>
    <mergeCell ref="CN35:CR35"/>
    <mergeCell ref="CS35:DG35"/>
    <mergeCell ref="A35:B35"/>
    <mergeCell ref="C35:I35"/>
    <mergeCell ref="J35:Q35"/>
    <mergeCell ref="R35:AF35"/>
    <mergeCell ref="AG35:AU35"/>
    <mergeCell ref="AV35:BM35"/>
    <mergeCell ref="BN38:BP38"/>
    <mergeCell ref="BQ38:BS38"/>
    <mergeCell ref="BT38:CD38"/>
    <mergeCell ref="CE38:CM38"/>
    <mergeCell ref="CN38:CR38"/>
    <mergeCell ref="CS38:DG38"/>
    <mergeCell ref="A38:B38"/>
    <mergeCell ref="C38:I38"/>
    <mergeCell ref="J38:Q38"/>
    <mergeCell ref="R38:AF38"/>
    <mergeCell ref="AG38:AU38"/>
    <mergeCell ref="AV38:BM38"/>
    <mergeCell ref="BN37:BP37"/>
    <mergeCell ref="BQ37:BS37"/>
    <mergeCell ref="BT37:CD37"/>
    <mergeCell ref="CE37:CM37"/>
    <mergeCell ref="CN37:CR37"/>
    <mergeCell ref="CS37:DG37"/>
    <mergeCell ref="A37:B37"/>
    <mergeCell ref="C37:I37"/>
    <mergeCell ref="J37:Q37"/>
    <mergeCell ref="R37:AF37"/>
    <mergeCell ref="AG37:AU37"/>
    <mergeCell ref="AV37:BM37"/>
    <mergeCell ref="BN40:BP40"/>
    <mergeCell ref="BQ40:BS40"/>
    <mergeCell ref="BT40:CD40"/>
    <mergeCell ref="CE40:CM40"/>
    <mergeCell ref="CN40:CR40"/>
    <mergeCell ref="CS40:DG40"/>
    <mergeCell ref="A40:B40"/>
    <mergeCell ref="C40:I40"/>
    <mergeCell ref="J40:Q40"/>
    <mergeCell ref="R40:AF40"/>
    <mergeCell ref="AG40:AU40"/>
    <mergeCell ref="AV40:BM40"/>
    <mergeCell ref="BN39:BP39"/>
    <mergeCell ref="BQ39:BS39"/>
    <mergeCell ref="BT39:CD39"/>
    <mergeCell ref="CE39:CM39"/>
    <mergeCell ref="CN39:CR39"/>
    <mergeCell ref="CS39:DG39"/>
    <mergeCell ref="A39:B39"/>
    <mergeCell ref="C39:I39"/>
    <mergeCell ref="J39:Q39"/>
    <mergeCell ref="R39:AF39"/>
    <mergeCell ref="AG39:AU39"/>
    <mergeCell ref="AV39:BM39"/>
    <mergeCell ref="BN42:BP42"/>
    <mergeCell ref="BQ42:BS42"/>
    <mergeCell ref="BT42:CD42"/>
    <mergeCell ref="CE42:CM42"/>
    <mergeCell ref="CN42:CR42"/>
    <mergeCell ref="CS42:DG42"/>
    <mergeCell ref="A42:B42"/>
    <mergeCell ref="C42:I42"/>
    <mergeCell ref="J42:Q42"/>
    <mergeCell ref="R42:AF42"/>
    <mergeCell ref="AG42:AU42"/>
    <mergeCell ref="AV42:BM42"/>
    <mergeCell ref="BN41:BP41"/>
    <mergeCell ref="BQ41:BS41"/>
    <mergeCell ref="BT41:CD41"/>
    <mergeCell ref="CE41:CM41"/>
    <mergeCell ref="CN41:CR41"/>
    <mergeCell ref="CS41:DG41"/>
    <mergeCell ref="A41:B41"/>
    <mergeCell ref="C41:I41"/>
    <mergeCell ref="J41:Q41"/>
    <mergeCell ref="R41:AF41"/>
    <mergeCell ref="AG41:AU41"/>
    <mergeCell ref="AV41:BM41"/>
    <mergeCell ref="BN44:BP44"/>
    <mergeCell ref="BQ44:BS44"/>
    <mergeCell ref="BT44:CD44"/>
    <mergeCell ref="CE44:CM44"/>
    <mergeCell ref="CN44:CR44"/>
    <mergeCell ref="CS44:DG44"/>
    <mergeCell ref="A44:B44"/>
    <mergeCell ref="C44:I44"/>
    <mergeCell ref="J44:Q44"/>
    <mergeCell ref="R44:AF44"/>
    <mergeCell ref="AG44:AU44"/>
    <mergeCell ref="AV44:BM44"/>
    <mergeCell ref="BN43:BP43"/>
    <mergeCell ref="BQ43:BS43"/>
    <mergeCell ref="BT43:CD43"/>
    <mergeCell ref="CE43:CM43"/>
    <mergeCell ref="CN43:CR43"/>
    <mergeCell ref="CS43:DG43"/>
    <mergeCell ref="A43:B43"/>
    <mergeCell ref="C43:I43"/>
    <mergeCell ref="J43:Q43"/>
    <mergeCell ref="R43:AF43"/>
    <mergeCell ref="AG43:AU43"/>
    <mergeCell ref="AV43:BM43"/>
    <mergeCell ref="BN46:BP46"/>
    <mergeCell ref="BQ46:BS46"/>
    <mergeCell ref="BT46:CD46"/>
    <mergeCell ref="CE46:CM46"/>
    <mergeCell ref="CN46:CR46"/>
    <mergeCell ref="CS46:DG46"/>
    <mergeCell ref="A46:B46"/>
    <mergeCell ref="C46:I46"/>
    <mergeCell ref="J46:Q46"/>
    <mergeCell ref="R46:AF46"/>
    <mergeCell ref="AG46:AU46"/>
    <mergeCell ref="AV46:BM46"/>
    <mergeCell ref="BN45:BP45"/>
    <mergeCell ref="BQ45:BS45"/>
    <mergeCell ref="BT45:CD45"/>
    <mergeCell ref="CE45:CM45"/>
    <mergeCell ref="CN45:CR45"/>
    <mergeCell ref="CS45:DG45"/>
    <mergeCell ref="A45:B45"/>
    <mergeCell ref="C45:I45"/>
    <mergeCell ref="J45:Q45"/>
    <mergeCell ref="R45:AF45"/>
    <mergeCell ref="AG45:AU45"/>
    <mergeCell ref="AV45:BM45"/>
    <mergeCell ref="BN48:BP48"/>
    <mergeCell ref="BQ48:BS48"/>
    <mergeCell ref="BT48:CD48"/>
    <mergeCell ref="CE48:CM48"/>
    <mergeCell ref="CN48:CR48"/>
    <mergeCell ref="CS48:DG48"/>
    <mergeCell ref="A48:B48"/>
    <mergeCell ref="C48:I48"/>
    <mergeCell ref="J48:Q48"/>
    <mergeCell ref="R48:AF48"/>
    <mergeCell ref="AG48:AU48"/>
    <mergeCell ref="AV48:BM48"/>
    <mergeCell ref="BN47:BP47"/>
    <mergeCell ref="BQ47:BS47"/>
    <mergeCell ref="BT47:CD47"/>
    <mergeCell ref="CE47:CM47"/>
    <mergeCell ref="CN47:CR47"/>
    <mergeCell ref="CS47:DG47"/>
    <mergeCell ref="A47:B47"/>
    <mergeCell ref="C47:I47"/>
    <mergeCell ref="J47:Q47"/>
    <mergeCell ref="R47:AF47"/>
    <mergeCell ref="AG47:AU47"/>
    <mergeCell ref="AV47:BM47"/>
    <mergeCell ref="BN50:BP50"/>
    <mergeCell ref="BQ50:BS50"/>
    <mergeCell ref="BT50:CD50"/>
    <mergeCell ref="CE50:CM50"/>
    <mergeCell ref="CN50:CR50"/>
    <mergeCell ref="CS50:DG50"/>
    <mergeCell ref="A50:B50"/>
    <mergeCell ref="C50:I50"/>
    <mergeCell ref="J50:Q50"/>
    <mergeCell ref="R50:AF50"/>
    <mergeCell ref="AG50:AU50"/>
    <mergeCell ref="AV50:BM50"/>
    <mergeCell ref="BN49:BP49"/>
    <mergeCell ref="BQ49:BS49"/>
    <mergeCell ref="BT49:CD49"/>
    <mergeCell ref="CE49:CM49"/>
    <mergeCell ref="CN49:CR49"/>
    <mergeCell ref="CS49:DG49"/>
    <mergeCell ref="A49:B49"/>
    <mergeCell ref="C49:I49"/>
    <mergeCell ref="J49:Q49"/>
    <mergeCell ref="R49:AF49"/>
    <mergeCell ref="AG49:AU49"/>
    <mergeCell ref="AV49:BM49"/>
    <mergeCell ref="BN52:BP52"/>
    <mergeCell ref="BQ52:BS52"/>
    <mergeCell ref="BT52:CD52"/>
    <mergeCell ref="CE52:CM52"/>
    <mergeCell ref="CN52:CR52"/>
    <mergeCell ref="CS52:DG52"/>
    <mergeCell ref="A52:B52"/>
    <mergeCell ref="C52:I52"/>
    <mergeCell ref="J52:Q52"/>
    <mergeCell ref="R52:AF52"/>
    <mergeCell ref="AG52:AU52"/>
    <mergeCell ref="AV52:BM52"/>
    <mergeCell ref="BN51:BP51"/>
    <mergeCell ref="BQ51:BS51"/>
    <mergeCell ref="BT51:CD51"/>
    <mergeCell ref="CE51:CM51"/>
    <mergeCell ref="CN51:CR51"/>
    <mergeCell ref="CS51:DG51"/>
    <mergeCell ref="A51:B51"/>
    <mergeCell ref="C51:I51"/>
    <mergeCell ref="J51:Q51"/>
    <mergeCell ref="R51:AF51"/>
    <mergeCell ref="AG51:AU51"/>
    <mergeCell ref="AV51:BM51"/>
    <mergeCell ref="BN54:BP54"/>
    <mergeCell ref="BQ54:BS54"/>
    <mergeCell ref="BT54:CD54"/>
    <mergeCell ref="CE54:CM54"/>
    <mergeCell ref="CN54:CR54"/>
    <mergeCell ref="CS54:DG54"/>
    <mergeCell ref="A54:B54"/>
    <mergeCell ref="C54:I54"/>
    <mergeCell ref="J54:Q54"/>
    <mergeCell ref="R54:AF54"/>
    <mergeCell ref="AG54:AU54"/>
    <mergeCell ref="AV54:BM54"/>
    <mergeCell ref="BN53:BP53"/>
    <mergeCell ref="BQ53:BS53"/>
    <mergeCell ref="BT53:CD53"/>
    <mergeCell ref="CE53:CM53"/>
    <mergeCell ref="CN53:CR53"/>
    <mergeCell ref="CS53:DG53"/>
    <mergeCell ref="A53:B53"/>
    <mergeCell ref="C53:I53"/>
    <mergeCell ref="J53:Q53"/>
    <mergeCell ref="R53:AF53"/>
    <mergeCell ref="AG53:AU53"/>
    <mergeCell ref="AV53:BM53"/>
    <mergeCell ref="BN56:BP56"/>
    <mergeCell ref="BQ56:BS56"/>
    <mergeCell ref="BT56:CD56"/>
    <mergeCell ref="CE56:CM56"/>
    <mergeCell ref="CN56:CR56"/>
    <mergeCell ref="CS56:DG56"/>
    <mergeCell ref="A56:B56"/>
    <mergeCell ref="C56:I56"/>
    <mergeCell ref="J56:Q56"/>
    <mergeCell ref="R56:AF56"/>
    <mergeCell ref="AG56:AU56"/>
    <mergeCell ref="AV56:BM56"/>
    <mergeCell ref="BN55:BP55"/>
    <mergeCell ref="BQ55:BS55"/>
    <mergeCell ref="BT55:CD55"/>
    <mergeCell ref="CE55:CM55"/>
    <mergeCell ref="CN55:CR55"/>
    <mergeCell ref="CS55:DG55"/>
    <mergeCell ref="A55:B55"/>
    <mergeCell ref="C55:I55"/>
    <mergeCell ref="J55:Q55"/>
    <mergeCell ref="R55:AF55"/>
    <mergeCell ref="AG55:AU55"/>
    <mergeCell ref="AV55:BM55"/>
    <mergeCell ref="BN58:BP58"/>
    <mergeCell ref="BQ58:BS58"/>
    <mergeCell ref="BT58:CD58"/>
    <mergeCell ref="CE58:CM58"/>
    <mergeCell ref="CN58:CR58"/>
    <mergeCell ref="CS58:DG58"/>
    <mergeCell ref="A58:B58"/>
    <mergeCell ref="C58:I58"/>
    <mergeCell ref="J58:Q58"/>
    <mergeCell ref="R58:AF58"/>
    <mergeCell ref="AG58:AU58"/>
    <mergeCell ref="AV58:BM58"/>
    <mergeCell ref="BN57:BP57"/>
    <mergeCell ref="BQ57:BS57"/>
    <mergeCell ref="BT57:CD57"/>
    <mergeCell ref="CE57:CM57"/>
    <mergeCell ref="CN57:CR57"/>
    <mergeCell ref="CS57:DG57"/>
    <mergeCell ref="A57:B57"/>
    <mergeCell ref="C57:I57"/>
    <mergeCell ref="J57:Q57"/>
    <mergeCell ref="R57:AF57"/>
    <mergeCell ref="AG57:AU57"/>
    <mergeCell ref="AV57:BM57"/>
    <mergeCell ref="BN60:BP60"/>
    <mergeCell ref="BQ60:BS60"/>
    <mergeCell ref="BT60:CD60"/>
    <mergeCell ref="CE60:CM60"/>
    <mergeCell ref="CN60:CR60"/>
    <mergeCell ref="CS60:DG60"/>
    <mergeCell ref="A60:B60"/>
    <mergeCell ref="C60:I60"/>
    <mergeCell ref="J60:Q60"/>
    <mergeCell ref="R60:AF60"/>
    <mergeCell ref="AG60:AU60"/>
    <mergeCell ref="AV60:BM60"/>
    <mergeCell ref="BN59:BP59"/>
    <mergeCell ref="BQ59:BS59"/>
    <mergeCell ref="BT59:CD59"/>
    <mergeCell ref="CE59:CM59"/>
    <mergeCell ref="CN59:CR59"/>
    <mergeCell ref="CS59:DG59"/>
    <mergeCell ref="A59:B59"/>
    <mergeCell ref="C59:I59"/>
    <mergeCell ref="J59:Q59"/>
    <mergeCell ref="R59:AF59"/>
    <mergeCell ref="AG59:AU59"/>
    <mergeCell ref="AV59:BM59"/>
    <mergeCell ref="BN62:BP62"/>
    <mergeCell ref="BQ62:BS62"/>
    <mergeCell ref="BT62:CD62"/>
    <mergeCell ref="CE62:CM62"/>
    <mergeCell ref="CN62:CR62"/>
    <mergeCell ref="CS62:DG62"/>
    <mergeCell ref="A62:B62"/>
    <mergeCell ref="C62:I62"/>
    <mergeCell ref="J62:Q62"/>
    <mergeCell ref="R62:AF62"/>
    <mergeCell ref="AG62:AU62"/>
    <mergeCell ref="AV62:BM62"/>
    <mergeCell ref="BN61:BP61"/>
    <mergeCell ref="BQ61:BS61"/>
    <mergeCell ref="BT61:CD61"/>
    <mergeCell ref="CE61:CM61"/>
    <mergeCell ref="CN61:CR61"/>
    <mergeCell ref="CS61:DG61"/>
    <mergeCell ref="A61:B61"/>
    <mergeCell ref="C61:I61"/>
    <mergeCell ref="J61:Q61"/>
    <mergeCell ref="R61:AF61"/>
    <mergeCell ref="AG61:AU61"/>
    <mergeCell ref="AV61:BM61"/>
    <mergeCell ref="BN64:BP64"/>
    <mergeCell ref="BQ64:BS64"/>
    <mergeCell ref="BT64:CD64"/>
    <mergeCell ref="CE64:CM64"/>
    <mergeCell ref="CN64:CR64"/>
    <mergeCell ref="CS64:DG64"/>
    <mergeCell ref="A64:B64"/>
    <mergeCell ref="C64:I64"/>
    <mergeCell ref="J64:Q64"/>
    <mergeCell ref="R64:AF64"/>
    <mergeCell ref="AG64:AU64"/>
    <mergeCell ref="AV64:BM64"/>
    <mergeCell ref="BN63:BP63"/>
    <mergeCell ref="BQ63:BS63"/>
    <mergeCell ref="BT63:CD63"/>
    <mergeCell ref="CE63:CM63"/>
    <mergeCell ref="CN63:CR63"/>
    <mergeCell ref="CS63:DG63"/>
    <mergeCell ref="A63:B63"/>
    <mergeCell ref="C63:I63"/>
    <mergeCell ref="J63:Q63"/>
    <mergeCell ref="R63:AF63"/>
    <mergeCell ref="AG63:AU63"/>
    <mergeCell ref="AV63:BM63"/>
    <mergeCell ref="BN66:BP66"/>
    <mergeCell ref="BQ66:BS66"/>
    <mergeCell ref="BT66:CD66"/>
    <mergeCell ref="CE66:CM66"/>
    <mergeCell ref="CN66:CR66"/>
    <mergeCell ref="CS66:DG66"/>
    <mergeCell ref="A66:B66"/>
    <mergeCell ref="C66:I66"/>
    <mergeCell ref="J66:Q66"/>
    <mergeCell ref="R66:AF66"/>
    <mergeCell ref="AG66:AU66"/>
    <mergeCell ref="AV66:BM66"/>
    <mergeCell ref="BN65:BP65"/>
    <mergeCell ref="BQ65:BS65"/>
    <mergeCell ref="BT65:CD65"/>
    <mergeCell ref="CE65:CM65"/>
    <mergeCell ref="CN65:CR65"/>
    <mergeCell ref="CS65:DG65"/>
    <mergeCell ref="A65:B65"/>
    <mergeCell ref="C65:I65"/>
    <mergeCell ref="J65:Q65"/>
    <mergeCell ref="R65:AF65"/>
    <mergeCell ref="AG65:AU65"/>
    <mergeCell ref="AV65:BM65"/>
    <mergeCell ref="BN68:BP68"/>
    <mergeCell ref="BQ68:BS68"/>
    <mergeCell ref="BT68:CD68"/>
    <mergeCell ref="CE68:CM68"/>
    <mergeCell ref="CN68:CR68"/>
    <mergeCell ref="CS68:DG68"/>
    <mergeCell ref="A68:B68"/>
    <mergeCell ref="C68:I68"/>
    <mergeCell ref="J68:Q68"/>
    <mergeCell ref="R68:AF68"/>
    <mergeCell ref="AG68:AU68"/>
    <mergeCell ref="AV68:BM68"/>
    <mergeCell ref="BN67:BP67"/>
    <mergeCell ref="BQ67:BS67"/>
    <mergeCell ref="BT67:CD67"/>
    <mergeCell ref="CE67:CM67"/>
    <mergeCell ref="CN67:CR67"/>
    <mergeCell ref="CS67:DG67"/>
    <mergeCell ref="A67:B67"/>
    <mergeCell ref="C67:I67"/>
    <mergeCell ref="J67:Q67"/>
    <mergeCell ref="R67:AF67"/>
    <mergeCell ref="AG67:AU67"/>
    <mergeCell ref="AV67:BM67"/>
    <mergeCell ref="BN70:BP70"/>
    <mergeCell ref="BQ70:BS70"/>
    <mergeCell ref="BT70:CD70"/>
    <mergeCell ref="CE70:CM70"/>
    <mergeCell ref="CN70:CR70"/>
    <mergeCell ref="CS70:DG70"/>
    <mergeCell ref="A70:B70"/>
    <mergeCell ref="C70:I70"/>
    <mergeCell ref="J70:Q70"/>
    <mergeCell ref="R70:AF70"/>
    <mergeCell ref="AG70:AU70"/>
    <mergeCell ref="AV70:BM70"/>
    <mergeCell ref="BN69:BP69"/>
    <mergeCell ref="BQ69:BS69"/>
    <mergeCell ref="BT69:CD69"/>
    <mergeCell ref="CE69:CM69"/>
    <mergeCell ref="CN69:CR69"/>
    <mergeCell ref="CS69:DG69"/>
    <mergeCell ref="A69:B69"/>
    <mergeCell ref="C69:I69"/>
    <mergeCell ref="J69:Q69"/>
    <mergeCell ref="R69:AF69"/>
    <mergeCell ref="AG69:AU69"/>
    <mergeCell ref="AV69:BM69"/>
    <mergeCell ref="BN72:BP72"/>
    <mergeCell ref="BQ72:BS72"/>
    <mergeCell ref="BT72:CD72"/>
    <mergeCell ref="CE72:CM72"/>
    <mergeCell ref="CN72:CR72"/>
    <mergeCell ref="CS72:DG72"/>
    <mergeCell ref="A72:B72"/>
    <mergeCell ref="C72:I72"/>
    <mergeCell ref="J72:Q72"/>
    <mergeCell ref="R72:AF72"/>
    <mergeCell ref="AG72:AU72"/>
    <mergeCell ref="AV72:BM72"/>
    <mergeCell ref="BN71:BP71"/>
    <mergeCell ref="BQ71:BS71"/>
    <mergeCell ref="BT71:CD71"/>
    <mergeCell ref="CE71:CM71"/>
    <mergeCell ref="CN71:CR71"/>
    <mergeCell ref="CS71:DG71"/>
    <mergeCell ref="A71:B71"/>
    <mergeCell ref="C71:I71"/>
    <mergeCell ref="J71:Q71"/>
    <mergeCell ref="R71:AF71"/>
    <mergeCell ref="AG71:AU71"/>
    <mergeCell ref="AV71:BM71"/>
    <mergeCell ref="BN74:BP74"/>
    <mergeCell ref="BQ74:BS74"/>
    <mergeCell ref="BT74:CD74"/>
    <mergeCell ref="CE74:CM74"/>
    <mergeCell ref="CN74:CR74"/>
    <mergeCell ref="CS74:DG74"/>
    <mergeCell ref="A74:B74"/>
    <mergeCell ref="C74:I74"/>
    <mergeCell ref="J74:Q74"/>
    <mergeCell ref="R74:AF74"/>
    <mergeCell ref="AG74:AU74"/>
    <mergeCell ref="AV74:BM74"/>
    <mergeCell ref="BN73:BP73"/>
    <mergeCell ref="BQ73:BS73"/>
    <mergeCell ref="BT73:CD73"/>
    <mergeCell ref="CE73:CM73"/>
    <mergeCell ref="CN73:CR73"/>
    <mergeCell ref="CS73:DG73"/>
    <mergeCell ref="A73:B73"/>
    <mergeCell ref="C73:I73"/>
    <mergeCell ref="J73:Q73"/>
    <mergeCell ref="R73:AF73"/>
    <mergeCell ref="AG73:AU73"/>
    <mergeCell ref="AV73:BM73"/>
    <mergeCell ref="BN76:BP76"/>
    <mergeCell ref="BQ76:BS76"/>
    <mergeCell ref="BT76:CD76"/>
    <mergeCell ref="CE76:CM76"/>
    <mergeCell ref="CN76:CR76"/>
    <mergeCell ref="CS76:DG76"/>
    <mergeCell ref="A76:B76"/>
    <mergeCell ref="C76:I76"/>
    <mergeCell ref="J76:Q76"/>
    <mergeCell ref="R76:AF76"/>
    <mergeCell ref="AG76:AU76"/>
    <mergeCell ref="AV76:BM76"/>
    <mergeCell ref="BN75:BP75"/>
    <mergeCell ref="BQ75:BS75"/>
    <mergeCell ref="BT75:CD75"/>
    <mergeCell ref="CE75:CM75"/>
    <mergeCell ref="CN75:CR75"/>
    <mergeCell ref="CS75:DG75"/>
    <mergeCell ref="A75:B75"/>
    <mergeCell ref="C75:I75"/>
    <mergeCell ref="J75:Q75"/>
    <mergeCell ref="R75:AF75"/>
    <mergeCell ref="AG75:AU75"/>
    <mergeCell ref="AV75:BM75"/>
    <mergeCell ref="BN78:BP78"/>
    <mergeCell ref="BQ78:BS78"/>
    <mergeCell ref="BT78:CD78"/>
    <mergeCell ref="CE78:CM78"/>
    <mergeCell ref="CN78:CR78"/>
    <mergeCell ref="CS78:DG78"/>
    <mergeCell ref="A78:B78"/>
    <mergeCell ref="C78:I78"/>
    <mergeCell ref="J78:Q78"/>
    <mergeCell ref="R78:AF78"/>
    <mergeCell ref="AG78:AU78"/>
    <mergeCell ref="AV78:BM78"/>
    <mergeCell ref="BN77:BP77"/>
    <mergeCell ref="BQ77:BS77"/>
    <mergeCell ref="BT77:CD77"/>
    <mergeCell ref="CE77:CM77"/>
    <mergeCell ref="CN77:CR77"/>
    <mergeCell ref="CS77:DG77"/>
    <mergeCell ref="A77:B77"/>
    <mergeCell ref="C77:I77"/>
    <mergeCell ref="J77:Q77"/>
    <mergeCell ref="R77:AF77"/>
    <mergeCell ref="AG77:AU77"/>
    <mergeCell ref="AV77:BM77"/>
    <mergeCell ref="BN80:BP80"/>
    <mergeCell ref="BQ80:BS80"/>
    <mergeCell ref="BT80:CD80"/>
    <mergeCell ref="CE80:CM80"/>
    <mergeCell ref="CN80:CR80"/>
    <mergeCell ref="CS80:DG80"/>
    <mergeCell ref="A80:B80"/>
    <mergeCell ref="C80:I80"/>
    <mergeCell ref="J80:Q80"/>
    <mergeCell ref="R80:AF80"/>
    <mergeCell ref="AG80:AU80"/>
    <mergeCell ref="AV80:BM80"/>
    <mergeCell ref="BN79:BP79"/>
    <mergeCell ref="BQ79:BS79"/>
    <mergeCell ref="BT79:CD79"/>
    <mergeCell ref="CE79:CM79"/>
    <mergeCell ref="CN79:CR79"/>
    <mergeCell ref="CS79:DG79"/>
    <mergeCell ref="A79:B79"/>
    <mergeCell ref="C79:I79"/>
    <mergeCell ref="J79:Q79"/>
    <mergeCell ref="R79:AF79"/>
    <mergeCell ref="AG79:AU79"/>
    <mergeCell ref="AV79:BM79"/>
    <mergeCell ref="BN82:BP82"/>
    <mergeCell ref="BQ82:BS82"/>
    <mergeCell ref="BT82:CD82"/>
    <mergeCell ref="CE82:CM82"/>
    <mergeCell ref="CN82:CR82"/>
    <mergeCell ref="CS82:DG82"/>
    <mergeCell ref="A82:B82"/>
    <mergeCell ref="C82:I82"/>
    <mergeCell ref="J82:Q82"/>
    <mergeCell ref="R82:AF82"/>
    <mergeCell ref="AG82:AU82"/>
    <mergeCell ref="AV82:BM82"/>
    <mergeCell ref="BN81:BP81"/>
    <mergeCell ref="BQ81:BS81"/>
    <mergeCell ref="BT81:CD81"/>
    <mergeCell ref="CE81:CM81"/>
    <mergeCell ref="CN81:CR81"/>
    <mergeCell ref="CS81:DG81"/>
    <mergeCell ref="A81:B81"/>
    <mergeCell ref="C81:I81"/>
    <mergeCell ref="J81:Q81"/>
    <mergeCell ref="R81:AF81"/>
    <mergeCell ref="AG81:AU81"/>
    <mergeCell ref="AV81:BM81"/>
    <mergeCell ref="BN84:BP84"/>
    <mergeCell ref="BQ84:BS84"/>
    <mergeCell ref="BT84:CD84"/>
    <mergeCell ref="CE84:CM84"/>
    <mergeCell ref="CN84:CR84"/>
    <mergeCell ref="CS84:DG84"/>
    <mergeCell ref="A84:B84"/>
    <mergeCell ref="C84:I84"/>
    <mergeCell ref="J84:Q84"/>
    <mergeCell ref="R84:AF84"/>
    <mergeCell ref="AG84:AU84"/>
    <mergeCell ref="AV84:BM84"/>
    <mergeCell ref="BN83:BP83"/>
    <mergeCell ref="BQ83:BS83"/>
    <mergeCell ref="BT83:CD83"/>
    <mergeCell ref="CE83:CM83"/>
    <mergeCell ref="CN83:CR83"/>
    <mergeCell ref="CS83:DG83"/>
    <mergeCell ref="A83:B83"/>
    <mergeCell ref="C83:I83"/>
    <mergeCell ref="J83:Q83"/>
    <mergeCell ref="R83:AF83"/>
    <mergeCell ref="AG83:AU83"/>
    <mergeCell ref="AV83:BM83"/>
    <mergeCell ref="BN86:BP86"/>
    <mergeCell ref="BQ86:BS86"/>
    <mergeCell ref="BT86:CD86"/>
    <mergeCell ref="CE86:CM86"/>
    <mergeCell ref="CN86:CR86"/>
    <mergeCell ref="CS86:DG86"/>
    <mergeCell ref="A86:B86"/>
    <mergeCell ref="C86:I86"/>
    <mergeCell ref="J86:Q86"/>
    <mergeCell ref="R86:AF86"/>
    <mergeCell ref="AG86:AU86"/>
    <mergeCell ref="AV86:BM86"/>
    <mergeCell ref="BN85:BP85"/>
    <mergeCell ref="BQ85:BS85"/>
    <mergeCell ref="BT85:CD85"/>
    <mergeCell ref="CE85:CM85"/>
    <mergeCell ref="CN85:CR85"/>
    <mergeCell ref="CS85:DG85"/>
    <mergeCell ref="A85:B85"/>
    <mergeCell ref="C85:I85"/>
    <mergeCell ref="J85:Q85"/>
    <mergeCell ref="R85:AF85"/>
    <mergeCell ref="AG85:AU85"/>
    <mergeCell ref="AV85:BM85"/>
    <mergeCell ref="BN88:BP88"/>
    <mergeCell ref="BQ88:BS88"/>
    <mergeCell ref="BT88:CD88"/>
    <mergeCell ref="CE88:CM88"/>
    <mergeCell ref="CN88:CR88"/>
    <mergeCell ref="CS88:DG88"/>
    <mergeCell ref="A88:B88"/>
    <mergeCell ref="C88:I88"/>
    <mergeCell ref="J88:Q88"/>
    <mergeCell ref="R88:AF88"/>
    <mergeCell ref="AG88:AU88"/>
    <mergeCell ref="AV88:BM88"/>
    <mergeCell ref="BN87:BP87"/>
    <mergeCell ref="BQ87:BS87"/>
    <mergeCell ref="BT87:CD87"/>
    <mergeCell ref="CE87:CM87"/>
    <mergeCell ref="CN87:CR87"/>
    <mergeCell ref="CS87:DG87"/>
    <mergeCell ref="A87:B87"/>
    <mergeCell ref="C87:I87"/>
    <mergeCell ref="J87:Q87"/>
    <mergeCell ref="R87:AF87"/>
    <mergeCell ref="AG87:AU87"/>
    <mergeCell ref="AV87:BM87"/>
    <mergeCell ref="BN90:BP90"/>
    <mergeCell ref="BQ90:BS90"/>
    <mergeCell ref="BT90:CD90"/>
    <mergeCell ref="CE90:CM90"/>
    <mergeCell ref="CN90:CR90"/>
    <mergeCell ref="CS90:DG90"/>
    <mergeCell ref="A90:B90"/>
    <mergeCell ref="C90:I90"/>
    <mergeCell ref="J90:Q90"/>
    <mergeCell ref="R90:AF90"/>
    <mergeCell ref="AG90:AU90"/>
    <mergeCell ref="AV90:BM90"/>
    <mergeCell ref="BN89:BP89"/>
    <mergeCell ref="BQ89:BS89"/>
    <mergeCell ref="BT89:CD89"/>
    <mergeCell ref="CE89:CM89"/>
    <mergeCell ref="CN89:CR89"/>
    <mergeCell ref="CS89:DG89"/>
    <mergeCell ref="A89:B89"/>
    <mergeCell ref="C89:I89"/>
    <mergeCell ref="J89:Q89"/>
    <mergeCell ref="R89:AF89"/>
    <mergeCell ref="AG89:AU89"/>
    <mergeCell ref="AV89:BM89"/>
    <mergeCell ref="BN92:BP92"/>
    <mergeCell ref="BQ92:BS92"/>
    <mergeCell ref="BT92:CD92"/>
    <mergeCell ref="CE92:CM92"/>
    <mergeCell ref="CN92:CR92"/>
    <mergeCell ref="CS92:DG92"/>
    <mergeCell ref="A92:B92"/>
    <mergeCell ref="C92:I92"/>
    <mergeCell ref="J92:Q92"/>
    <mergeCell ref="R92:AF92"/>
    <mergeCell ref="AG92:AU92"/>
    <mergeCell ref="AV92:BM92"/>
    <mergeCell ref="BN91:BP91"/>
    <mergeCell ref="BQ91:BS91"/>
    <mergeCell ref="BT91:CD91"/>
    <mergeCell ref="CE91:CM91"/>
    <mergeCell ref="CN91:CR91"/>
    <mergeCell ref="CS91:DG91"/>
    <mergeCell ref="A91:B91"/>
    <mergeCell ref="C91:I91"/>
    <mergeCell ref="J91:Q91"/>
    <mergeCell ref="R91:AF91"/>
    <mergeCell ref="AG91:AU91"/>
    <mergeCell ref="AV91:BM91"/>
    <mergeCell ref="BN94:BP94"/>
    <mergeCell ref="BQ94:BS94"/>
    <mergeCell ref="BT94:CD94"/>
    <mergeCell ref="CE94:CM94"/>
    <mergeCell ref="CN94:CR94"/>
    <mergeCell ref="CS94:DG94"/>
    <mergeCell ref="A94:B94"/>
    <mergeCell ref="C94:I94"/>
    <mergeCell ref="J94:Q94"/>
    <mergeCell ref="R94:AF94"/>
    <mergeCell ref="AG94:AU94"/>
    <mergeCell ref="AV94:BM94"/>
    <mergeCell ref="BN93:BP93"/>
    <mergeCell ref="BQ93:BS93"/>
    <mergeCell ref="BT93:CD93"/>
    <mergeCell ref="CE93:CM93"/>
    <mergeCell ref="CN93:CR93"/>
    <mergeCell ref="CS93:DG93"/>
    <mergeCell ref="A93:B93"/>
    <mergeCell ref="C93:I93"/>
    <mergeCell ref="J93:Q93"/>
    <mergeCell ref="R93:AF93"/>
    <mergeCell ref="AG93:AU93"/>
    <mergeCell ref="AV93:BM93"/>
    <mergeCell ref="BN96:BP96"/>
    <mergeCell ref="BQ96:BS96"/>
    <mergeCell ref="BT96:CD96"/>
    <mergeCell ref="CE96:CM96"/>
    <mergeCell ref="CN96:CR96"/>
    <mergeCell ref="CS96:DG96"/>
    <mergeCell ref="A96:B96"/>
    <mergeCell ref="C96:I96"/>
    <mergeCell ref="J96:Q96"/>
    <mergeCell ref="R96:AF96"/>
    <mergeCell ref="AG96:AU96"/>
    <mergeCell ref="AV96:BM96"/>
    <mergeCell ref="BN95:BP95"/>
    <mergeCell ref="BQ95:BS95"/>
    <mergeCell ref="BT95:CD95"/>
    <mergeCell ref="CE95:CM95"/>
    <mergeCell ref="CN95:CR95"/>
    <mergeCell ref="CS95:DG95"/>
    <mergeCell ref="A95:B95"/>
    <mergeCell ref="C95:I95"/>
    <mergeCell ref="J95:Q95"/>
    <mergeCell ref="R95:AF95"/>
    <mergeCell ref="AG95:AU95"/>
    <mergeCell ref="AV95:BM95"/>
    <mergeCell ref="BN98:BP98"/>
    <mergeCell ref="BQ98:BS98"/>
    <mergeCell ref="BT98:CD98"/>
    <mergeCell ref="CE98:CM98"/>
    <mergeCell ref="CN98:CR98"/>
    <mergeCell ref="CS98:DG98"/>
    <mergeCell ref="A98:B98"/>
    <mergeCell ref="C98:I98"/>
    <mergeCell ref="J98:Q98"/>
    <mergeCell ref="R98:AF98"/>
    <mergeCell ref="AG98:AU98"/>
    <mergeCell ref="AV98:BM98"/>
    <mergeCell ref="BN97:BP97"/>
    <mergeCell ref="BQ97:BS97"/>
    <mergeCell ref="BT97:CD97"/>
    <mergeCell ref="CE97:CM97"/>
    <mergeCell ref="CN97:CR97"/>
    <mergeCell ref="CS97:DG97"/>
    <mergeCell ref="A97:B97"/>
    <mergeCell ref="C97:I97"/>
    <mergeCell ref="J97:Q97"/>
    <mergeCell ref="R97:AF97"/>
    <mergeCell ref="AG97:AU97"/>
    <mergeCell ref="AV97:BM97"/>
    <mergeCell ref="BN100:BP100"/>
    <mergeCell ref="BQ100:BS100"/>
    <mergeCell ref="BT100:CD100"/>
    <mergeCell ref="CE100:CM100"/>
    <mergeCell ref="CN100:CR100"/>
    <mergeCell ref="CS100:DG100"/>
    <mergeCell ref="A100:B100"/>
    <mergeCell ref="C100:I100"/>
    <mergeCell ref="J100:Q100"/>
    <mergeCell ref="R100:AF100"/>
    <mergeCell ref="AG100:AU100"/>
    <mergeCell ref="AV100:BM100"/>
    <mergeCell ref="BN99:BP99"/>
    <mergeCell ref="BQ99:BS99"/>
    <mergeCell ref="BT99:CD99"/>
    <mergeCell ref="CE99:CM99"/>
    <mergeCell ref="CN99:CR99"/>
    <mergeCell ref="CS99:DG99"/>
    <mergeCell ref="A99:B99"/>
    <mergeCell ref="C99:I99"/>
    <mergeCell ref="J99:Q99"/>
    <mergeCell ref="R99:AF99"/>
    <mergeCell ref="AG99:AU99"/>
    <mergeCell ref="AV99:BM99"/>
    <mergeCell ref="BN102:BP102"/>
    <mergeCell ref="BQ102:BS102"/>
    <mergeCell ref="BT102:CD102"/>
    <mergeCell ref="CE102:CM102"/>
    <mergeCell ref="CN102:CR102"/>
    <mergeCell ref="CS102:DG102"/>
    <mergeCell ref="A102:B102"/>
    <mergeCell ref="C102:I102"/>
    <mergeCell ref="J102:Q102"/>
    <mergeCell ref="R102:AF102"/>
    <mergeCell ref="AG102:AU102"/>
    <mergeCell ref="AV102:BM102"/>
    <mergeCell ref="BN101:BP101"/>
    <mergeCell ref="BQ101:BS101"/>
    <mergeCell ref="BT101:CD101"/>
    <mergeCell ref="CE101:CM101"/>
    <mergeCell ref="CN101:CR101"/>
    <mergeCell ref="CS101:DG101"/>
    <mergeCell ref="A101:B101"/>
    <mergeCell ref="C101:I101"/>
    <mergeCell ref="J101:Q101"/>
    <mergeCell ref="R101:AF101"/>
    <mergeCell ref="AG101:AU101"/>
    <mergeCell ref="AV101:BM101"/>
    <mergeCell ref="BN104:BP104"/>
    <mergeCell ref="BQ104:BS104"/>
    <mergeCell ref="BT104:CD104"/>
    <mergeCell ref="CE104:CM104"/>
    <mergeCell ref="CN104:CR104"/>
    <mergeCell ref="CS104:DG104"/>
    <mergeCell ref="A104:B104"/>
    <mergeCell ref="C104:I104"/>
    <mergeCell ref="J104:Q104"/>
    <mergeCell ref="R104:AF104"/>
    <mergeCell ref="AG104:AU104"/>
    <mergeCell ref="AV104:BM104"/>
    <mergeCell ref="BN103:BP103"/>
    <mergeCell ref="BQ103:BS103"/>
    <mergeCell ref="BT103:CD103"/>
    <mergeCell ref="CE103:CM103"/>
    <mergeCell ref="CN103:CR103"/>
    <mergeCell ref="CS103:DG103"/>
    <mergeCell ref="A103:B103"/>
    <mergeCell ref="C103:I103"/>
    <mergeCell ref="J103:Q103"/>
    <mergeCell ref="R103:AF103"/>
    <mergeCell ref="AG103:AU103"/>
    <mergeCell ref="AV103:BM103"/>
    <mergeCell ref="BN106:BP106"/>
    <mergeCell ref="BQ106:BS106"/>
    <mergeCell ref="BT106:CD106"/>
    <mergeCell ref="CE106:CM106"/>
    <mergeCell ref="CN106:CR106"/>
    <mergeCell ref="CS106:DG106"/>
    <mergeCell ref="A106:B106"/>
    <mergeCell ref="C106:I106"/>
    <mergeCell ref="J106:Q106"/>
    <mergeCell ref="R106:AF106"/>
    <mergeCell ref="AG106:AU106"/>
    <mergeCell ref="AV106:BM106"/>
    <mergeCell ref="BN105:BP105"/>
    <mergeCell ref="BQ105:BS105"/>
    <mergeCell ref="BT105:CD105"/>
    <mergeCell ref="CE105:CM105"/>
    <mergeCell ref="CN105:CR105"/>
    <mergeCell ref="CS105:DG105"/>
    <mergeCell ref="A105:B105"/>
    <mergeCell ref="C105:I105"/>
    <mergeCell ref="J105:Q105"/>
    <mergeCell ref="R105:AF105"/>
    <mergeCell ref="AG105:AU105"/>
    <mergeCell ref="AV105:BM105"/>
    <mergeCell ref="BN108:BP108"/>
    <mergeCell ref="BQ108:BS108"/>
    <mergeCell ref="BT108:CD108"/>
    <mergeCell ref="CE108:CM108"/>
    <mergeCell ref="CN108:CR108"/>
    <mergeCell ref="CS108:DG108"/>
    <mergeCell ref="A108:B108"/>
    <mergeCell ref="C108:I108"/>
    <mergeCell ref="J108:Q108"/>
    <mergeCell ref="R108:AF108"/>
    <mergeCell ref="AG108:AU108"/>
    <mergeCell ref="AV108:BM108"/>
    <mergeCell ref="BN107:BP107"/>
    <mergeCell ref="BQ107:BS107"/>
    <mergeCell ref="BT107:CD107"/>
    <mergeCell ref="CE107:CM107"/>
    <mergeCell ref="CN107:CR107"/>
    <mergeCell ref="CS107:DG107"/>
    <mergeCell ref="A107:B107"/>
    <mergeCell ref="C107:I107"/>
    <mergeCell ref="J107:Q107"/>
    <mergeCell ref="R107:AF107"/>
    <mergeCell ref="AG107:AU107"/>
    <mergeCell ref="AV107:BM107"/>
    <mergeCell ref="BN110:BP110"/>
    <mergeCell ref="BQ110:BS110"/>
    <mergeCell ref="BT110:CD110"/>
    <mergeCell ref="CE110:CM110"/>
    <mergeCell ref="CN110:CR110"/>
    <mergeCell ref="CS110:DG110"/>
    <mergeCell ref="A110:B110"/>
    <mergeCell ref="C110:I110"/>
    <mergeCell ref="J110:Q110"/>
    <mergeCell ref="R110:AF110"/>
    <mergeCell ref="AG110:AU110"/>
    <mergeCell ref="AV110:BM110"/>
    <mergeCell ref="BN109:BP109"/>
    <mergeCell ref="BQ109:BS109"/>
    <mergeCell ref="BT109:CD109"/>
    <mergeCell ref="CE109:CM109"/>
    <mergeCell ref="CN109:CR109"/>
    <mergeCell ref="CS109:DG109"/>
    <mergeCell ref="A109:B109"/>
    <mergeCell ref="C109:I109"/>
    <mergeCell ref="J109:Q109"/>
    <mergeCell ref="R109:AF109"/>
    <mergeCell ref="AG109:AU109"/>
    <mergeCell ref="AV109:BM109"/>
    <mergeCell ref="BN112:BP112"/>
    <mergeCell ref="BQ112:BS112"/>
    <mergeCell ref="BT112:CD112"/>
    <mergeCell ref="CE112:CM112"/>
    <mergeCell ref="CN112:CR112"/>
    <mergeCell ref="CS112:DG112"/>
    <mergeCell ref="A112:B112"/>
    <mergeCell ref="C112:I112"/>
    <mergeCell ref="J112:Q112"/>
    <mergeCell ref="R112:AF112"/>
    <mergeCell ref="AG112:AU112"/>
    <mergeCell ref="AV112:BM112"/>
    <mergeCell ref="BN111:BP111"/>
    <mergeCell ref="BQ111:BS111"/>
    <mergeCell ref="BT111:CD111"/>
    <mergeCell ref="CE111:CM111"/>
    <mergeCell ref="CN111:CR111"/>
    <mergeCell ref="CS111:DG111"/>
    <mergeCell ref="A111:B111"/>
    <mergeCell ref="C111:I111"/>
    <mergeCell ref="J111:Q111"/>
    <mergeCell ref="R111:AF111"/>
    <mergeCell ref="AG111:AU111"/>
    <mergeCell ref="AV111:BM111"/>
    <mergeCell ref="DB115:DG115"/>
    <mergeCell ref="BN114:BP114"/>
    <mergeCell ref="BQ114:BS114"/>
    <mergeCell ref="BT114:CD114"/>
    <mergeCell ref="CE114:CM114"/>
    <mergeCell ref="CN114:CR114"/>
    <mergeCell ref="CS114:DG114"/>
    <mergeCell ref="A114:B114"/>
    <mergeCell ref="C114:I114"/>
    <mergeCell ref="J114:Q114"/>
    <mergeCell ref="R114:AF114"/>
    <mergeCell ref="AG114:AU114"/>
    <mergeCell ref="AV114:BM114"/>
    <mergeCell ref="BN113:BP113"/>
    <mergeCell ref="BQ113:BS113"/>
    <mergeCell ref="BT113:CD113"/>
    <mergeCell ref="CE113:CM113"/>
    <mergeCell ref="CN113:CR113"/>
    <mergeCell ref="CS113:DG113"/>
    <mergeCell ref="A113:B113"/>
    <mergeCell ref="C113:I113"/>
    <mergeCell ref="J113:Q113"/>
    <mergeCell ref="R113:AF113"/>
    <mergeCell ref="AG113:AU113"/>
    <mergeCell ref="AV113:BM113"/>
  </mergeCells>
  <phoneticPr fontId="32"/>
  <pageMargins left="0.70866141732283472" right="0.70866141732283472" top="0.74803149606299213" bottom="0.74803149606299213" header="0.31496062992125984" footer="0.31496062992125984"/>
  <pageSetup paperSize="8" scale="85" fitToWidth="0" fitToHeight="0" orientation="landscape" r:id="rId1"/>
  <headerFooter>
    <oddHeader>&amp;L&amp;F</oddHeader>
    <oddFooter>&amp;R&amp;K00-049情報機器SO投入依頼_Ver.1.00</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★マスタシート!$AX$210:$AX$218</xm:f>
          </x14:formula1>
          <xm:sqref>AV114:BM114</xm:sqref>
        </x14:dataValidation>
        <x14:dataValidation type="list" allowBlank="1" showInputMessage="1" showErrorMessage="1">
          <x14:formula1>
            <xm:f>★マスタシート!$AX$210:$AX$218</xm:f>
          </x14:formula1>
          <xm:sqref>AV15:BM113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K25"/>
  <sheetViews>
    <sheetView showGridLines="0" view="pageBreakPreview" zoomScale="85" zoomScaleNormal="85" zoomScaleSheetLayoutView="85" workbookViewId="0"/>
  </sheetViews>
  <sheetFormatPr defaultColWidth="2.125" defaultRowHeight="13.5"/>
  <cols>
    <col min="1" max="1" width="2.75" style="1115" customWidth="1"/>
    <col min="2" max="68" width="1.875" style="1115" customWidth="1"/>
    <col min="69" max="69" width="2.625" style="1115" customWidth="1"/>
    <col min="70" max="89" width="2.125" style="1115"/>
    <col min="90" max="90" width="2.125" style="1115" customWidth="1"/>
    <col min="91" max="16384" width="2.125" style="1115"/>
  </cols>
  <sheetData>
    <row r="1" spans="1:89" ht="14.25">
      <c r="BO1" s="2082"/>
      <c r="BP1" s="2082"/>
      <c r="BQ1" s="2082"/>
      <c r="BR1" s="2082"/>
      <c r="BS1" s="2082"/>
      <c r="BT1" s="2082"/>
      <c r="BU1" s="2082"/>
      <c r="BV1" s="2082"/>
      <c r="BW1" s="2082"/>
      <c r="CE1" s="2132">
        <f>★マスタシート!$CV$33</f>
        <v>2.48</v>
      </c>
      <c r="CF1" s="2132"/>
      <c r="CG1" s="2132"/>
      <c r="CH1" s="2132"/>
      <c r="CI1" s="2132"/>
      <c r="CJ1" s="2132"/>
    </row>
    <row r="2" spans="1:89">
      <c r="BO2" s="2083"/>
      <c r="BP2" s="2083"/>
      <c r="BQ2" s="2083"/>
      <c r="BR2" s="2083"/>
      <c r="BS2" s="2083"/>
      <c r="BT2" s="2083"/>
      <c r="BU2" s="2083"/>
      <c r="BV2" s="2083"/>
      <c r="BW2" s="2083"/>
    </row>
    <row r="3" spans="1:89" ht="18" customHeight="1"/>
    <row r="4" spans="1:89" ht="18.75" customHeight="1">
      <c r="B4" s="1117"/>
      <c r="C4" s="1117"/>
      <c r="D4" s="1117"/>
      <c r="E4" s="1117"/>
      <c r="F4" s="2084" t="s">
        <v>754</v>
      </c>
      <c r="G4" s="2084"/>
      <c r="H4" s="2084"/>
      <c r="I4" s="2084"/>
      <c r="J4" s="2084"/>
      <c r="K4" s="2084"/>
      <c r="L4" s="2084"/>
      <c r="M4" s="2084"/>
      <c r="N4" s="2084"/>
      <c r="O4" s="2084"/>
      <c r="P4" s="2084"/>
      <c r="Q4" s="2084"/>
      <c r="R4" s="2084"/>
      <c r="S4" s="2084"/>
      <c r="T4" s="2084"/>
      <c r="U4" s="2084"/>
      <c r="V4" s="2084"/>
      <c r="W4" s="2084"/>
      <c r="X4" s="2084"/>
      <c r="Y4" s="2084"/>
      <c r="Z4" s="2084"/>
      <c r="AA4" s="2084"/>
      <c r="AB4" s="2084"/>
      <c r="AC4" s="2084"/>
      <c r="AD4" s="2084"/>
      <c r="AE4" s="2084"/>
      <c r="AF4" s="2084"/>
      <c r="AG4" s="2084"/>
      <c r="AH4" s="2084"/>
      <c r="AI4" s="2084"/>
      <c r="AJ4" s="2084"/>
      <c r="AK4" s="2084"/>
      <c r="AL4" s="2084"/>
      <c r="AM4" s="2084"/>
      <c r="AN4" s="2084"/>
      <c r="AO4" s="2084"/>
      <c r="AP4" s="2084"/>
      <c r="AQ4" s="2084"/>
      <c r="AR4" s="2084"/>
      <c r="AS4" s="2084"/>
      <c r="AT4" s="2084"/>
      <c r="AU4" s="2084"/>
      <c r="AV4" s="2084"/>
      <c r="AW4" s="2084"/>
      <c r="AX4" s="2084"/>
      <c r="AY4" s="2084"/>
      <c r="AZ4" s="2084"/>
      <c r="BA4" s="2084"/>
      <c r="BB4" s="2084"/>
      <c r="BC4" s="2084"/>
      <c r="BD4" s="2084"/>
      <c r="BE4" s="2084"/>
      <c r="BF4" s="2084"/>
      <c r="BG4" s="2084"/>
      <c r="BH4" s="2084"/>
      <c r="BI4" s="2084"/>
      <c r="BJ4" s="2084"/>
      <c r="BK4" s="2084"/>
      <c r="BL4" s="2084"/>
      <c r="BM4" s="2084"/>
      <c r="BN4" s="2084"/>
      <c r="BO4" s="2084"/>
      <c r="BP4" s="2084"/>
      <c r="BQ4" s="2084"/>
      <c r="BR4" s="2084"/>
      <c r="BS4" s="2084"/>
      <c r="BT4" s="2084"/>
      <c r="BU4" s="2084"/>
      <c r="BV4" s="2084"/>
      <c r="BW4" s="2084"/>
      <c r="BX4" s="2084"/>
      <c r="BY4" s="2084"/>
      <c r="BZ4" s="2084"/>
      <c r="CA4" s="2084"/>
      <c r="CB4" s="2084"/>
      <c r="CC4" s="2084"/>
    </row>
    <row r="5" spans="1:89" ht="18.75" customHeight="1">
      <c r="B5" s="1117"/>
      <c r="C5" s="1117"/>
      <c r="D5" s="1117"/>
      <c r="E5" s="1117"/>
      <c r="F5" s="2084"/>
      <c r="G5" s="2084"/>
      <c r="H5" s="2084"/>
      <c r="I5" s="2084"/>
      <c r="J5" s="2084"/>
      <c r="K5" s="2084"/>
      <c r="L5" s="2084"/>
      <c r="M5" s="2084"/>
      <c r="N5" s="2084"/>
      <c r="O5" s="2084"/>
      <c r="P5" s="2084"/>
      <c r="Q5" s="2084"/>
      <c r="R5" s="2084"/>
      <c r="S5" s="2084"/>
      <c r="T5" s="2084"/>
      <c r="U5" s="2084"/>
      <c r="V5" s="2084"/>
      <c r="W5" s="2084"/>
      <c r="X5" s="2084"/>
      <c r="Y5" s="2084"/>
      <c r="Z5" s="2084"/>
      <c r="AA5" s="2084"/>
      <c r="AB5" s="2084"/>
      <c r="AC5" s="2084"/>
      <c r="AD5" s="2084"/>
      <c r="AE5" s="2084"/>
      <c r="AF5" s="2084"/>
      <c r="AG5" s="2084"/>
      <c r="AH5" s="2084"/>
      <c r="AI5" s="2084"/>
      <c r="AJ5" s="2084"/>
      <c r="AK5" s="2084"/>
      <c r="AL5" s="2084"/>
      <c r="AM5" s="2084"/>
      <c r="AN5" s="2084"/>
      <c r="AO5" s="2084"/>
      <c r="AP5" s="2084"/>
      <c r="AQ5" s="2084"/>
      <c r="AR5" s="2084"/>
      <c r="AS5" s="2084"/>
      <c r="AT5" s="2084"/>
      <c r="AU5" s="2084"/>
      <c r="AV5" s="2084"/>
      <c r="AW5" s="2084"/>
      <c r="AX5" s="2084"/>
      <c r="AY5" s="2084"/>
      <c r="AZ5" s="2084"/>
      <c r="BA5" s="2084"/>
      <c r="BB5" s="2084"/>
      <c r="BC5" s="2084"/>
      <c r="BD5" s="2084"/>
      <c r="BE5" s="2084"/>
      <c r="BF5" s="2084"/>
      <c r="BG5" s="2084"/>
      <c r="BH5" s="2084"/>
      <c r="BI5" s="2084"/>
      <c r="BJ5" s="2084"/>
      <c r="BK5" s="2084"/>
      <c r="BL5" s="2084"/>
      <c r="BM5" s="2084"/>
      <c r="BN5" s="2084"/>
      <c r="BO5" s="2084"/>
      <c r="BP5" s="2084"/>
      <c r="BQ5" s="2084"/>
      <c r="BR5" s="2084"/>
      <c r="BS5" s="2084"/>
      <c r="BT5" s="2084"/>
      <c r="BU5" s="2084"/>
      <c r="BV5" s="2084"/>
      <c r="BW5" s="2084"/>
      <c r="BX5" s="2084"/>
      <c r="BY5" s="2084"/>
      <c r="BZ5" s="2084"/>
      <c r="CA5" s="2084"/>
      <c r="CB5" s="2084"/>
      <c r="CC5" s="2084"/>
    </row>
    <row r="6" spans="1:89" ht="9" customHeight="1" thickBot="1"/>
    <row r="7" spans="1:89" ht="18" customHeight="1" thickBot="1">
      <c r="A7" s="2085" t="s">
        <v>728</v>
      </c>
      <c r="B7" s="2088" t="s">
        <v>729</v>
      </c>
      <c r="C7" s="2089"/>
      <c r="D7" s="2089"/>
      <c r="E7" s="2089"/>
      <c r="F7" s="2089"/>
      <c r="G7" s="2089"/>
      <c r="H7" s="2090"/>
      <c r="I7" s="2152"/>
      <c r="J7" s="2153"/>
      <c r="K7" s="2153"/>
      <c r="L7" s="2153"/>
      <c r="M7" s="2153"/>
      <c r="N7" s="2153"/>
      <c r="O7" s="2153"/>
      <c r="P7" s="2153"/>
      <c r="Q7" s="2153"/>
      <c r="R7" s="2153"/>
      <c r="S7" s="2153"/>
      <c r="T7" s="2153"/>
      <c r="U7" s="2153"/>
      <c r="V7" s="2153"/>
      <c r="W7" s="2153"/>
      <c r="X7" s="2153"/>
      <c r="Y7" s="2154"/>
    </row>
    <row r="8" spans="1:89" ht="21" customHeight="1">
      <c r="A8" s="2086"/>
      <c r="B8" s="2094" t="s">
        <v>730</v>
      </c>
      <c r="C8" s="2095"/>
      <c r="D8" s="2095"/>
      <c r="E8" s="2095"/>
      <c r="F8" s="2095"/>
      <c r="G8" s="2095"/>
      <c r="H8" s="2095"/>
      <c r="I8" s="2155" t="s">
        <v>731</v>
      </c>
      <c r="J8" s="2155"/>
      <c r="K8" s="2155"/>
      <c r="L8" s="2155"/>
      <c r="M8" s="2102" t="str">
        <f>★マスタシート!$H$7</f>
        <v>ニホンキリストキョウダンナゴヤチュウオウキョウカイ</v>
      </c>
      <c r="N8" s="2103"/>
      <c r="O8" s="2103"/>
      <c r="P8" s="2103"/>
      <c r="Q8" s="2103"/>
      <c r="R8" s="2103"/>
      <c r="S8" s="2103"/>
      <c r="T8" s="2103"/>
      <c r="U8" s="2103"/>
      <c r="V8" s="2103"/>
      <c r="W8" s="2103"/>
      <c r="X8" s="2103"/>
      <c r="Y8" s="2103"/>
      <c r="Z8" s="2103"/>
      <c r="AA8" s="2103"/>
      <c r="AB8" s="2103"/>
      <c r="AC8" s="2103"/>
      <c r="AD8" s="2103"/>
      <c r="AE8" s="2103"/>
      <c r="AF8" s="2103"/>
      <c r="AG8" s="2103"/>
      <c r="AH8" s="2103"/>
      <c r="AI8" s="2103"/>
      <c r="AJ8" s="2103"/>
      <c r="AK8" s="2103"/>
      <c r="AL8" s="2103"/>
      <c r="AM8" s="2103"/>
      <c r="AN8" s="2103"/>
      <c r="AO8" s="2103"/>
      <c r="AP8" s="2103"/>
      <c r="AQ8" s="2103"/>
      <c r="AR8" s="2103"/>
      <c r="AS8" s="2103"/>
      <c r="AT8" s="2103"/>
      <c r="AU8" s="2103"/>
      <c r="AV8" s="2103"/>
      <c r="AW8" s="2103"/>
      <c r="AX8" s="2103"/>
      <c r="AY8" s="2103"/>
      <c r="AZ8" s="2103"/>
      <c r="BA8" s="2103"/>
      <c r="BB8" s="2103"/>
      <c r="BC8" s="2103"/>
      <c r="BD8" s="2103"/>
      <c r="BE8" s="2103"/>
      <c r="BF8" s="2103"/>
      <c r="BG8" s="2103"/>
      <c r="BH8" s="2103"/>
      <c r="BI8" s="2103"/>
      <c r="BJ8" s="2103"/>
      <c r="BK8" s="2103"/>
      <c r="BL8" s="2103"/>
      <c r="BM8" s="2103"/>
      <c r="BN8" s="2103"/>
      <c r="BO8" s="2103"/>
      <c r="BP8" s="2103"/>
      <c r="BQ8" s="2103"/>
      <c r="BR8" s="2103"/>
      <c r="BS8" s="2103"/>
      <c r="BT8" s="2103"/>
      <c r="BU8" s="2103"/>
      <c r="BV8" s="2103"/>
      <c r="BW8" s="2103"/>
      <c r="BX8" s="2103"/>
      <c r="BY8" s="2103"/>
      <c r="BZ8" s="2103"/>
      <c r="CA8" s="2103"/>
      <c r="CB8" s="2103"/>
      <c r="CC8" s="2103"/>
      <c r="CD8" s="2103"/>
      <c r="CE8" s="2103"/>
      <c r="CF8" s="2103"/>
      <c r="CG8" s="2103"/>
      <c r="CH8" s="2103"/>
      <c r="CI8" s="2103"/>
      <c r="CJ8" s="2104"/>
    </row>
    <row r="9" spans="1:89" ht="21" customHeight="1">
      <c r="A9" s="2086"/>
      <c r="B9" s="2096"/>
      <c r="C9" s="2097"/>
      <c r="D9" s="2097"/>
      <c r="E9" s="2097"/>
      <c r="F9" s="2097"/>
      <c r="G9" s="2097"/>
      <c r="H9" s="2097"/>
      <c r="I9" s="2156"/>
      <c r="J9" s="2156"/>
      <c r="K9" s="2156"/>
      <c r="L9" s="2156"/>
      <c r="M9" s="2105"/>
      <c r="N9" s="2106"/>
      <c r="O9" s="2106"/>
      <c r="P9" s="2106"/>
      <c r="Q9" s="2106"/>
      <c r="R9" s="2106"/>
      <c r="S9" s="2106"/>
      <c r="T9" s="2106"/>
      <c r="U9" s="2106"/>
      <c r="V9" s="2106"/>
      <c r="W9" s="2106"/>
      <c r="X9" s="2106"/>
      <c r="Y9" s="2106"/>
      <c r="Z9" s="2106"/>
      <c r="AA9" s="2106"/>
      <c r="AB9" s="2106"/>
      <c r="AC9" s="2106"/>
      <c r="AD9" s="2106"/>
      <c r="AE9" s="2106"/>
      <c r="AF9" s="2106"/>
      <c r="AG9" s="2106"/>
      <c r="AH9" s="2106"/>
      <c r="AI9" s="2106"/>
      <c r="AJ9" s="2106"/>
      <c r="AK9" s="2106"/>
      <c r="AL9" s="2106"/>
      <c r="AM9" s="2106"/>
      <c r="AN9" s="2106"/>
      <c r="AO9" s="2106"/>
      <c r="AP9" s="2106"/>
      <c r="AQ9" s="2106"/>
      <c r="AR9" s="2106"/>
      <c r="AS9" s="2106"/>
      <c r="AT9" s="2106"/>
      <c r="AU9" s="2106"/>
      <c r="AV9" s="2106"/>
      <c r="AW9" s="2106"/>
      <c r="AX9" s="2106"/>
      <c r="AY9" s="2106"/>
      <c r="AZ9" s="2106"/>
      <c r="BA9" s="2106"/>
      <c r="BB9" s="2106"/>
      <c r="BC9" s="2106"/>
      <c r="BD9" s="2106"/>
      <c r="BE9" s="2106"/>
      <c r="BF9" s="2106"/>
      <c r="BG9" s="2106"/>
      <c r="BH9" s="2106"/>
      <c r="BI9" s="2106"/>
      <c r="BJ9" s="2106"/>
      <c r="BK9" s="2106"/>
      <c r="BL9" s="2106"/>
      <c r="BM9" s="2106"/>
      <c r="BN9" s="2106"/>
      <c r="BO9" s="2106"/>
      <c r="BP9" s="2106"/>
      <c r="BQ9" s="2106"/>
      <c r="BR9" s="2106"/>
      <c r="BS9" s="2106"/>
      <c r="BT9" s="2106"/>
      <c r="BU9" s="2106"/>
      <c r="BV9" s="2106"/>
      <c r="BW9" s="2106"/>
      <c r="BX9" s="2106"/>
      <c r="BY9" s="2106"/>
      <c r="BZ9" s="2106"/>
      <c r="CA9" s="2106"/>
      <c r="CB9" s="2106"/>
      <c r="CC9" s="2106"/>
      <c r="CD9" s="2106"/>
      <c r="CE9" s="2106"/>
      <c r="CF9" s="2106"/>
      <c r="CG9" s="2106"/>
      <c r="CH9" s="2106"/>
      <c r="CI9" s="2106"/>
      <c r="CJ9" s="2107"/>
    </row>
    <row r="10" spans="1:89" ht="21" customHeight="1">
      <c r="A10" s="2086"/>
      <c r="B10" s="2096"/>
      <c r="C10" s="2097"/>
      <c r="D10" s="2097"/>
      <c r="E10" s="2097"/>
      <c r="F10" s="2097"/>
      <c r="G10" s="2097"/>
      <c r="H10" s="2097"/>
      <c r="I10" s="2156" t="s">
        <v>732</v>
      </c>
      <c r="J10" s="2156"/>
      <c r="K10" s="2156"/>
      <c r="L10" s="2156"/>
      <c r="M10" s="2105" t="str">
        <f>★マスタシート!$H$6</f>
        <v>日本基督教団名古屋中央教会</v>
      </c>
      <c r="N10" s="2106"/>
      <c r="O10" s="2106"/>
      <c r="P10" s="2106"/>
      <c r="Q10" s="2106"/>
      <c r="R10" s="2106"/>
      <c r="S10" s="2106"/>
      <c r="T10" s="2106"/>
      <c r="U10" s="2106"/>
      <c r="V10" s="2106"/>
      <c r="W10" s="2106"/>
      <c r="X10" s="2106"/>
      <c r="Y10" s="2106"/>
      <c r="Z10" s="2106"/>
      <c r="AA10" s="2106"/>
      <c r="AB10" s="2106"/>
      <c r="AC10" s="2106"/>
      <c r="AD10" s="2106"/>
      <c r="AE10" s="2106"/>
      <c r="AF10" s="2106"/>
      <c r="AG10" s="2106"/>
      <c r="AH10" s="2106"/>
      <c r="AI10" s="2106"/>
      <c r="AJ10" s="2106"/>
      <c r="AK10" s="2106"/>
      <c r="AL10" s="2106"/>
      <c r="AM10" s="2106"/>
      <c r="AN10" s="2106"/>
      <c r="AO10" s="2106"/>
      <c r="AP10" s="2106"/>
      <c r="AQ10" s="2106"/>
      <c r="AR10" s="2106"/>
      <c r="AS10" s="2106"/>
      <c r="AT10" s="2106"/>
      <c r="AU10" s="2106"/>
      <c r="AV10" s="2106"/>
      <c r="AW10" s="2106"/>
      <c r="AX10" s="2106"/>
      <c r="AY10" s="2106"/>
      <c r="AZ10" s="2106"/>
      <c r="BA10" s="2106"/>
      <c r="BB10" s="2106"/>
      <c r="BC10" s="2106"/>
      <c r="BD10" s="2106"/>
      <c r="BE10" s="2106"/>
      <c r="BF10" s="2106"/>
      <c r="BG10" s="2106"/>
      <c r="BH10" s="2106"/>
      <c r="BI10" s="2106"/>
      <c r="BJ10" s="2106"/>
      <c r="BK10" s="2106"/>
      <c r="BL10" s="2106"/>
      <c r="BM10" s="2106"/>
      <c r="BN10" s="2106"/>
      <c r="BO10" s="2106"/>
      <c r="BP10" s="2106"/>
      <c r="BQ10" s="2106"/>
      <c r="BR10" s="2106"/>
      <c r="BS10" s="2106"/>
      <c r="BT10" s="2106"/>
      <c r="BU10" s="2106"/>
      <c r="BV10" s="2106"/>
      <c r="BW10" s="2106"/>
      <c r="BX10" s="2106"/>
      <c r="BY10" s="2106"/>
      <c r="BZ10" s="2106"/>
      <c r="CA10" s="2106"/>
      <c r="CB10" s="2106"/>
      <c r="CC10" s="2106"/>
      <c r="CD10" s="2106"/>
      <c r="CE10" s="2106"/>
      <c r="CF10" s="2106"/>
      <c r="CG10" s="2106"/>
      <c r="CH10" s="2106"/>
      <c r="CI10" s="2106"/>
      <c r="CJ10" s="2107"/>
    </row>
    <row r="11" spans="1:89" ht="21" customHeight="1" thickBot="1">
      <c r="A11" s="2087"/>
      <c r="B11" s="2098"/>
      <c r="C11" s="2099"/>
      <c r="D11" s="2099"/>
      <c r="E11" s="2099"/>
      <c r="F11" s="2099"/>
      <c r="G11" s="2099"/>
      <c r="H11" s="2099"/>
      <c r="I11" s="2157"/>
      <c r="J11" s="2157"/>
      <c r="K11" s="2157"/>
      <c r="L11" s="2157"/>
      <c r="M11" s="2118"/>
      <c r="N11" s="2119"/>
      <c r="O11" s="2119"/>
      <c r="P11" s="2119"/>
      <c r="Q11" s="2119"/>
      <c r="R11" s="2119"/>
      <c r="S11" s="2119"/>
      <c r="T11" s="2119"/>
      <c r="U11" s="2119"/>
      <c r="V11" s="2119"/>
      <c r="W11" s="2119"/>
      <c r="X11" s="2119"/>
      <c r="Y11" s="2119"/>
      <c r="Z11" s="2119"/>
      <c r="AA11" s="2119"/>
      <c r="AB11" s="2119"/>
      <c r="AC11" s="2119"/>
      <c r="AD11" s="2119"/>
      <c r="AE11" s="2119"/>
      <c r="AF11" s="2119"/>
      <c r="AG11" s="2119"/>
      <c r="AH11" s="2119"/>
      <c r="AI11" s="2119"/>
      <c r="AJ11" s="2119"/>
      <c r="AK11" s="2119"/>
      <c r="AL11" s="2119"/>
      <c r="AM11" s="2119"/>
      <c r="AN11" s="2119"/>
      <c r="AO11" s="2119"/>
      <c r="AP11" s="2119"/>
      <c r="AQ11" s="2119"/>
      <c r="AR11" s="2119"/>
      <c r="AS11" s="2119"/>
      <c r="AT11" s="2119"/>
      <c r="AU11" s="2119"/>
      <c r="AV11" s="2119"/>
      <c r="AW11" s="2119"/>
      <c r="AX11" s="2119"/>
      <c r="AY11" s="2119"/>
      <c r="AZ11" s="2119"/>
      <c r="BA11" s="2119"/>
      <c r="BB11" s="2119"/>
      <c r="BC11" s="2119"/>
      <c r="BD11" s="2119"/>
      <c r="BE11" s="2119"/>
      <c r="BF11" s="2119"/>
      <c r="BG11" s="2119"/>
      <c r="BH11" s="2119"/>
      <c r="BI11" s="2119"/>
      <c r="BJ11" s="2119"/>
      <c r="BK11" s="2119"/>
      <c r="BL11" s="2119"/>
      <c r="BM11" s="2119"/>
      <c r="BN11" s="2119"/>
      <c r="BO11" s="2119"/>
      <c r="BP11" s="2119"/>
      <c r="BQ11" s="2119"/>
      <c r="BR11" s="2119"/>
      <c r="BS11" s="2119"/>
      <c r="BT11" s="2119"/>
      <c r="BU11" s="2119"/>
      <c r="BV11" s="2119"/>
      <c r="BW11" s="2119"/>
      <c r="BX11" s="2119"/>
      <c r="BY11" s="2119"/>
      <c r="BZ11" s="2119"/>
      <c r="CA11" s="2119"/>
      <c r="CB11" s="2119"/>
      <c r="CC11" s="2119"/>
      <c r="CD11" s="2119"/>
      <c r="CE11" s="2119"/>
      <c r="CF11" s="2119"/>
      <c r="CG11" s="2119"/>
      <c r="CH11" s="2119"/>
      <c r="CI11" s="2119"/>
      <c r="CJ11" s="2120"/>
    </row>
    <row r="12" spans="1:89" ht="9" customHeight="1"/>
    <row r="13" spans="1:89" ht="18" customHeight="1" thickBot="1">
      <c r="A13" s="2121" t="s">
        <v>733</v>
      </c>
      <c r="B13" s="2122"/>
      <c r="C13" s="2122"/>
      <c r="D13" s="2122"/>
      <c r="E13" s="2122"/>
      <c r="F13" s="2122"/>
      <c r="G13" s="2122"/>
      <c r="H13" s="2122"/>
      <c r="I13" s="2122"/>
      <c r="J13" s="2122"/>
      <c r="K13" s="2122"/>
      <c r="L13" s="2122"/>
      <c r="M13" s="2122"/>
      <c r="N13" s="2122"/>
      <c r="O13" s="2122"/>
      <c r="P13" s="2122"/>
      <c r="Q13" s="2122"/>
      <c r="R13" s="2122"/>
      <c r="S13" s="2122"/>
      <c r="T13" s="2122"/>
      <c r="U13" s="2122"/>
      <c r="V13" s="2122"/>
      <c r="W13" s="2122"/>
      <c r="X13" s="2122"/>
      <c r="Y13" s="2122"/>
      <c r="Z13" s="2122"/>
      <c r="AA13" s="2122"/>
      <c r="AB13" s="2122"/>
      <c r="AC13" s="2122"/>
      <c r="AD13" s="2122"/>
      <c r="AE13" s="2122"/>
      <c r="AF13" s="2122"/>
      <c r="AG13" s="2122"/>
      <c r="AH13" s="2122"/>
      <c r="AI13" s="2122"/>
      <c r="AJ13" s="2122"/>
      <c r="AK13" s="2122"/>
      <c r="AL13" s="2122"/>
      <c r="AM13" s="2122"/>
      <c r="AN13" s="2122"/>
      <c r="AO13" s="2122"/>
      <c r="AP13" s="2122"/>
      <c r="AQ13" s="2122"/>
      <c r="AR13" s="2122"/>
      <c r="AS13" s="2122"/>
      <c r="AT13" s="2122"/>
      <c r="AU13" s="2122"/>
      <c r="AV13" s="2122"/>
      <c r="AW13" s="2122"/>
      <c r="AX13" s="2122"/>
      <c r="AY13" s="2122"/>
      <c r="AZ13" s="2122"/>
      <c r="BA13" s="2122"/>
      <c r="BB13" s="2122"/>
      <c r="BC13" s="2122"/>
      <c r="BD13" s="2122"/>
      <c r="BE13" s="2122"/>
      <c r="BF13" s="2122"/>
      <c r="BG13" s="2122"/>
      <c r="BH13" s="2122"/>
      <c r="BI13" s="2122"/>
      <c r="BJ13" s="2122"/>
      <c r="BK13" s="2122"/>
      <c r="BL13" s="2122"/>
      <c r="BM13" s="2122"/>
      <c r="BN13" s="2122"/>
      <c r="BO13" s="2122"/>
      <c r="BP13" s="2122"/>
      <c r="BQ13" s="2122"/>
      <c r="BR13" s="2122"/>
      <c r="BS13" s="2122"/>
      <c r="BT13" s="2122"/>
      <c r="BU13" s="2122"/>
      <c r="BV13" s="2122"/>
      <c r="BW13" s="2122"/>
      <c r="BX13" s="2122"/>
      <c r="BY13" s="2122"/>
      <c r="BZ13" s="2122"/>
      <c r="CA13" s="2122"/>
      <c r="CB13" s="2122"/>
      <c r="CC13" s="2122"/>
      <c r="CD13" s="2122"/>
      <c r="CE13" s="2122"/>
      <c r="CF13" s="2122"/>
      <c r="CG13" s="2122"/>
      <c r="CH13" s="2122"/>
      <c r="CI13" s="2122"/>
      <c r="CJ13" s="2122"/>
    </row>
    <row r="14" spans="1:89" s="1119" customFormat="1" ht="37.5" customHeight="1" thickBot="1">
      <c r="A14" s="2124" t="s">
        <v>755</v>
      </c>
      <c r="B14" s="2109"/>
      <c r="C14" s="2109" t="s">
        <v>756</v>
      </c>
      <c r="D14" s="2109"/>
      <c r="E14" s="2109"/>
      <c r="F14" s="2109"/>
      <c r="G14" s="2109"/>
      <c r="H14" s="2109"/>
      <c r="I14" s="2109"/>
      <c r="J14" s="2109"/>
      <c r="K14" s="2109"/>
      <c r="L14" s="2109"/>
      <c r="M14" s="2109"/>
      <c r="N14" s="2125" t="s">
        <v>751</v>
      </c>
      <c r="O14" s="2126"/>
      <c r="P14" s="2126"/>
      <c r="Q14" s="2126"/>
      <c r="R14" s="2126"/>
      <c r="S14" s="2126"/>
      <c r="T14" s="2126"/>
      <c r="U14" s="2126"/>
      <c r="V14" s="2126"/>
      <c r="W14" s="2126"/>
      <c r="X14" s="2126"/>
      <c r="Y14" s="2126"/>
      <c r="Z14" s="2126"/>
      <c r="AA14" s="2126"/>
      <c r="AB14" s="2126"/>
      <c r="AC14" s="2126"/>
      <c r="AD14" s="2126"/>
      <c r="AE14" s="2126"/>
      <c r="AF14" s="2126"/>
      <c r="AG14" s="2126"/>
      <c r="AH14" s="2126"/>
      <c r="AI14" s="2126"/>
      <c r="AJ14" s="2126"/>
      <c r="AK14" s="2126"/>
      <c r="AL14" s="2126"/>
      <c r="AM14" s="2126"/>
      <c r="AN14" s="2126"/>
      <c r="AO14" s="2126"/>
      <c r="AP14" s="2126"/>
      <c r="AQ14" s="2126"/>
      <c r="AR14" s="2126"/>
      <c r="AS14" s="2126"/>
      <c r="AT14" s="2126"/>
      <c r="AU14" s="2126"/>
      <c r="AV14" s="2126"/>
      <c r="AW14" s="2126"/>
      <c r="AX14" s="2126"/>
      <c r="AY14" s="2126"/>
      <c r="AZ14" s="2126"/>
      <c r="BA14" s="2126"/>
      <c r="BB14" s="2126"/>
      <c r="BC14" s="2126"/>
      <c r="BD14" s="2126"/>
      <c r="BE14" s="2126"/>
      <c r="BF14" s="2126"/>
      <c r="BG14" s="2126"/>
      <c r="BH14" s="2126"/>
      <c r="BI14" s="2126"/>
      <c r="BJ14" s="2126"/>
      <c r="BK14" s="2126"/>
      <c r="BL14" s="2126"/>
      <c r="BM14" s="2126"/>
      <c r="BN14" s="2126"/>
      <c r="BO14" s="2126"/>
      <c r="BP14" s="2126"/>
      <c r="BQ14" s="2126"/>
      <c r="BR14" s="2126"/>
      <c r="BS14" s="2126"/>
      <c r="BT14" s="2126"/>
      <c r="BU14" s="2126"/>
      <c r="BV14" s="2126"/>
      <c r="BW14" s="2126"/>
      <c r="BX14" s="2126"/>
      <c r="BY14" s="2126"/>
      <c r="BZ14" s="2126"/>
      <c r="CA14" s="2127"/>
      <c r="CB14" s="2125" t="s">
        <v>752</v>
      </c>
      <c r="CC14" s="2126"/>
      <c r="CD14" s="2126"/>
      <c r="CE14" s="2126"/>
      <c r="CF14" s="2126"/>
      <c r="CG14" s="2126"/>
      <c r="CH14" s="2126"/>
      <c r="CI14" s="2126"/>
      <c r="CJ14" s="2145"/>
    </row>
    <row r="15" spans="1:89" ht="19.5" customHeight="1" thickTop="1">
      <c r="A15" s="2112">
        <v>1</v>
      </c>
      <c r="B15" s="2113"/>
      <c r="C15" s="2114"/>
      <c r="D15" s="2114"/>
      <c r="E15" s="2114"/>
      <c r="F15" s="2114"/>
      <c r="G15" s="2114"/>
      <c r="H15" s="2114"/>
      <c r="I15" s="2114"/>
      <c r="J15" s="2114"/>
      <c r="K15" s="2114"/>
      <c r="L15" s="2114"/>
      <c r="M15" s="2114"/>
      <c r="N15" s="2146"/>
      <c r="O15" s="2147"/>
      <c r="P15" s="2147"/>
      <c r="Q15" s="2147"/>
      <c r="R15" s="2147"/>
      <c r="S15" s="2147"/>
      <c r="T15" s="2147"/>
      <c r="U15" s="2147"/>
      <c r="V15" s="2147"/>
      <c r="W15" s="2147"/>
      <c r="X15" s="2147"/>
      <c r="Y15" s="2147"/>
      <c r="Z15" s="2147"/>
      <c r="AA15" s="2147"/>
      <c r="AB15" s="2147"/>
      <c r="AC15" s="2147"/>
      <c r="AD15" s="2147"/>
      <c r="AE15" s="2147"/>
      <c r="AF15" s="2147"/>
      <c r="AG15" s="2147"/>
      <c r="AH15" s="2147"/>
      <c r="AI15" s="2147"/>
      <c r="AJ15" s="2147"/>
      <c r="AK15" s="2147"/>
      <c r="AL15" s="2147"/>
      <c r="AM15" s="2147"/>
      <c r="AN15" s="2147"/>
      <c r="AO15" s="2147"/>
      <c r="AP15" s="2147"/>
      <c r="AQ15" s="2147"/>
      <c r="AR15" s="2147"/>
      <c r="AS15" s="2147"/>
      <c r="AT15" s="2147"/>
      <c r="AU15" s="2147"/>
      <c r="AV15" s="2147"/>
      <c r="AW15" s="2147"/>
      <c r="AX15" s="2147"/>
      <c r="AY15" s="2147"/>
      <c r="AZ15" s="2147"/>
      <c r="BA15" s="2147"/>
      <c r="BB15" s="2147"/>
      <c r="BC15" s="2147"/>
      <c r="BD15" s="2147"/>
      <c r="BE15" s="2147"/>
      <c r="BF15" s="2147"/>
      <c r="BG15" s="2147"/>
      <c r="BH15" s="2147"/>
      <c r="BI15" s="2147"/>
      <c r="BJ15" s="2147"/>
      <c r="BK15" s="2147"/>
      <c r="BL15" s="2147"/>
      <c r="BM15" s="2147"/>
      <c r="BN15" s="2147"/>
      <c r="BO15" s="2147"/>
      <c r="BP15" s="2147"/>
      <c r="BQ15" s="2147"/>
      <c r="BR15" s="2147"/>
      <c r="BS15" s="2147"/>
      <c r="BT15" s="2147"/>
      <c r="BU15" s="2147"/>
      <c r="BV15" s="2147"/>
      <c r="BW15" s="2147"/>
      <c r="BX15" s="2147"/>
      <c r="BY15" s="2147"/>
      <c r="BZ15" s="2147"/>
      <c r="CA15" s="2148"/>
      <c r="CB15" s="2149"/>
      <c r="CC15" s="2150"/>
      <c r="CD15" s="2150"/>
      <c r="CE15" s="2150"/>
      <c r="CF15" s="2150"/>
      <c r="CG15" s="2150"/>
      <c r="CH15" s="2150"/>
      <c r="CI15" s="2150"/>
      <c r="CJ15" s="2151"/>
      <c r="CK15" s="1116"/>
    </row>
    <row r="16" spans="1:89" ht="19.5" customHeight="1">
      <c r="A16" s="2059">
        <v>2</v>
      </c>
      <c r="B16" s="2060"/>
      <c r="C16" s="2058"/>
      <c r="D16" s="2058"/>
      <c r="E16" s="2058"/>
      <c r="F16" s="2058"/>
      <c r="G16" s="2058"/>
      <c r="H16" s="2058"/>
      <c r="I16" s="2058"/>
      <c r="J16" s="2058"/>
      <c r="K16" s="2058"/>
      <c r="L16" s="2058"/>
      <c r="M16" s="2058"/>
      <c r="N16" s="2139"/>
      <c r="O16" s="2140"/>
      <c r="P16" s="2140"/>
      <c r="Q16" s="2140"/>
      <c r="R16" s="2140"/>
      <c r="S16" s="2140"/>
      <c r="T16" s="2140"/>
      <c r="U16" s="2140"/>
      <c r="V16" s="2140"/>
      <c r="W16" s="2140"/>
      <c r="X16" s="2140"/>
      <c r="Y16" s="2140"/>
      <c r="Z16" s="2140"/>
      <c r="AA16" s="2140"/>
      <c r="AB16" s="2140"/>
      <c r="AC16" s="2140"/>
      <c r="AD16" s="2140"/>
      <c r="AE16" s="2140"/>
      <c r="AF16" s="2140"/>
      <c r="AG16" s="2140"/>
      <c r="AH16" s="2140"/>
      <c r="AI16" s="2140"/>
      <c r="AJ16" s="2140"/>
      <c r="AK16" s="2140"/>
      <c r="AL16" s="2140"/>
      <c r="AM16" s="2140"/>
      <c r="AN16" s="2140"/>
      <c r="AO16" s="2140"/>
      <c r="AP16" s="2140"/>
      <c r="AQ16" s="2140"/>
      <c r="AR16" s="2140"/>
      <c r="AS16" s="2140"/>
      <c r="AT16" s="2140"/>
      <c r="AU16" s="2140"/>
      <c r="AV16" s="2140"/>
      <c r="AW16" s="2140"/>
      <c r="AX16" s="2140"/>
      <c r="AY16" s="2140"/>
      <c r="AZ16" s="2140"/>
      <c r="BA16" s="2140"/>
      <c r="BB16" s="2140"/>
      <c r="BC16" s="2140"/>
      <c r="BD16" s="2140"/>
      <c r="BE16" s="2140"/>
      <c r="BF16" s="2140"/>
      <c r="BG16" s="2140"/>
      <c r="BH16" s="2140"/>
      <c r="BI16" s="2140"/>
      <c r="BJ16" s="2140"/>
      <c r="BK16" s="2140"/>
      <c r="BL16" s="2140"/>
      <c r="BM16" s="2140"/>
      <c r="BN16" s="2140"/>
      <c r="BO16" s="2140"/>
      <c r="BP16" s="2140"/>
      <c r="BQ16" s="2140"/>
      <c r="BR16" s="2140"/>
      <c r="BS16" s="2140"/>
      <c r="BT16" s="2140"/>
      <c r="BU16" s="2140"/>
      <c r="BV16" s="2140"/>
      <c r="BW16" s="2140"/>
      <c r="BX16" s="2140"/>
      <c r="BY16" s="2140"/>
      <c r="BZ16" s="2140"/>
      <c r="CA16" s="2141"/>
      <c r="CB16" s="2142"/>
      <c r="CC16" s="2143"/>
      <c r="CD16" s="2143"/>
      <c r="CE16" s="2143"/>
      <c r="CF16" s="2143"/>
      <c r="CG16" s="2143"/>
      <c r="CH16" s="2143"/>
      <c r="CI16" s="2143"/>
      <c r="CJ16" s="2144"/>
    </row>
    <row r="17" spans="1:88" ht="19.5" customHeight="1">
      <c r="A17" s="2059">
        <v>3</v>
      </c>
      <c r="B17" s="2060"/>
      <c r="C17" s="2058"/>
      <c r="D17" s="2058"/>
      <c r="E17" s="2058"/>
      <c r="F17" s="2058"/>
      <c r="G17" s="2058"/>
      <c r="H17" s="2058"/>
      <c r="I17" s="2058"/>
      <c r="J17" s="2058"/>
      <c r="K17" s="2058"/>
      <c r="L17" s="2058"/>
      <c r="M17" s="2058"/>
      <c r="N17" s="2139"/>
      <c r="O17" s="2140"/>
      <c r="P17" s="2140"/>
      <c r="Q17" s="2140"/>
      <c r="R17" s="2140"/>
      <c r="S17" s="2140"/>
      <c r="T17" s="2140"/>
      <c r="U17" s="2140"/>
      <c r="V17" s="2140"/>
      <c r="W17" s="2140"/>
      <c r="X17" s="2140"/>
      <c r="Y17" s="2140"/>
      <c r="Z17" s="2140"/>
      <c r="AA17" s="2140"/>
      <c r="AB17" s="2140"/>
      <c r="AC17" s="2140"/>
      <c r="AD17" s="2140"/>
      <c r="AE17" s="2140"/>
      <c r="AF17" s="2140"/>
      <c r="AG17" s="2140"/>
      <c r="AH17" s="2140"/>
      <c r="AI17" s="2140"/>
      <c r="AJ17" s="2140"/>
      <c r="AK17" s="2140"/>
      <c r="AL17" s="2140"/>
      <c r="AM17" s="2140"/>
      <c r="AN17" s="2140"/>
      <c r="AO17" s="2140"/>
      <c r="AP17" s="2140"/>
      <c r="AQ17" s="2140"/>
      <c r="AR17" s="2140"/>
      <c r="AS17" s="2140"/>
      <c r="AT17" s="2140"/>
      <c r="AU17" s="2140"/>
      <c r="AV17" s="2140"/>
      <c r="AW17" s="2140"/>
      <c r="AX17" s="2140"/>
      <c r="AY17" s="2140"/>
      <c r="AZ17" s="2140"/>
      <c r="BA17" s="2140"/>
      <c r="BB17" s="2140"/>
      <c r="BC17" s="2140"/>
      <c r="BD17" s="2140"/>
      <c r="BE17" s="2140"/>
      <c r="BF17" s="2140"/>
      <c r="BG17" s="2140"/>
      <c r="BH17" s="2140"/>
      <c r="BI17" s="2140"/>
      <c r="BJ17" s="2140"/>
      <c r="BK17" s="2140"/>
      <c r="BL17" s="2140"/>
      <c r="BM17" s="2140"/>
      <c r="BN17" s="2140"/>
      <c r="BO17" s="2140"/>
      <c r="BP17" s="2140"/>
      <c r="BQ17" s="2140"/>
      <c r="BR17" s="2140"/>
      <c r="BS17" s="2140"/>
      <c r="BT17" s="2140"/>
      <c r="BU17" s="2140"/>
      <c r="BV17" s="2140"/>
      <c r="BW17" s="2140"/>
      <c r="BX17" s="2140"/>
      <c r="BY17" s="2140"/>
      <c r="BZ17" s="2140"/>
      <c r="CA17" s="2141"/>
      <c r="CB17" s="2142"/>
      <c r="CC17" s="2143"/>
      <c r="CD17" s="2143"/>
      <c r="CE17" s="2143"/>
      <c r="CF17" s="2143"/>
      <c r="CG17" s="2143"/>
      <c r="CH17" s="2143"/>
      <c r="CI17" s="2143"/>
      <c r="CJ17" s="2144"/>
    </row>
    <row r="18" spans="1:88" ht="19.5" customHeight="1">
      <c r="A18" s="2059">
        <v>4</v>
      </c>
      <c r="B18" s="2060"/>
      <c r="C18" s="2058"/>
      <c r="D18" s="2058"/>
      <c r="E18" s="2058"/>
      <c r="F18" s="2058"/>
      <c r="G18" s="2058"/>
      <c r="H18" s="2058"/>
      <c r="I18" s="2058"/>
      <c r="J18" s="2058"/>
      <c r="K18" s="2058"/>
      <c r="L18" s="2058"/>
      <c r="M18" s="2058"/>
      <c r="N18" s="2139"/>
      <c r="O18" s="2140"/>
      <c r="P18" s="2140"/>
      <c r="Q18" s="2140"/>
      <c r="R18" s="2140"/>
      <c r="S18" s="2140"/>
      <c r="T18" s="2140"/>
      <c r="U18" s="2140"/>
      <c r="V18" s="2140"/>
      <c r="W18" s="2140"/>
      <c r="X18" s="2140"/>
      <c r="Y18" s="2140"/>
      <c r="Z18" s="2140"/>
      <c r="AA18" s="2140"/>
      <c r="AB18" s="2140"/>
      <c r="AC18" s="2140"/>
      <c r="AD18" s="2140"/>
      <c r="AE18" s="2140"/>
      <c r="AF18" s="2140"/>
      <c r="AG18" s="2140"/>
      <c r="AH18" s="2140"/>
      <c r="AI18" s="2140"/>
      <c r="AJ18" s="2140"/>
      <c r="AK18" s="2140"/>
      <c r="AL18" s="2140"/>
      <c r="AM18" s="2140"/>
      <c r="AN18" s="2140"/>
      <c r="AO18" s="2140"/>
      <c r="AP18" s="2140"/>
      <c r="AQ18" s="2140"/>
      <c r="AR18" s="2140"/>
      <c r="AS18" s="2140"/>
      <c r="AT18" s="2140"/>
      <c r="AU18" s="2140"/>
      <c r="AV18" s="2140"/>
      <c r="AW18" s="2140"/>
      <c r="AX18" s="2140"/>
      <c r="AY18" s="2140"/>
      <c r="AZ18" s="2140"/>
      <c r="BA18" s="2140"/>
      <c r="BB18" s="2140"/>
      <c r="BC18" s="2140"/>
      <c r="BD18" s="2140"/>
      <c r="BE18" s="2140"/>
      <c r="BF18" s="2140"/>
      <c r="BG18" s="2140"/>
      <c r="BH18" s="2140"/>
      <c r="BI18" s="2140"/>
      <c r="BJ18" s="2140"/>
      <c r="BK18" s="2140"/>
      <c r="BL18" s="2140"/>
      <c r="BM18" s="2140"/>
      <c r="BN18" s="2140"/>
      <c r="BO18" s="2140"/>
      <c r="BP18" s="2140"/>
      <c r="BQ18" s="2140"/>
      <c r="BR18" s="2140"/>
      <c r="BS18" s="2140"/>
      <c r="BT18" s="2140"/>
      <c r="BU18" s="2140"/>
      <c r="BV18" s="2140"/>
      <c r="BW18" s="2140"/>
      <c r="BX18" s="2140"/>
      <c r="BY18" s="2140"/>
      <c r="BZ18" s="2140"/>
      <c r="CA18" s="2141"/>
      <c r="CB18" s="2142"/>
      <c r="CC18" s="2143"/>
      <c r="CD18" s="2143"/>
      <c r="CE18" s="2143"/>
      <c r="CF18" s="2143"/>
      <c r="CG18" s="2143"/>
      <c r="CH18" s="2143"/>
      <c r="CI18" s="2143"/>
      <c r="CJ18" s="2144"/>
    </row>
    <row r="19" spans="1:88" ht="19.5" customHeight="1">
      <c r="A19" s="2059">
        <v>5</v>
      </c>
      <c r="B19" s="2060"/>
      <c r="C19" s="2058"/>
      <c r="D19" s="2058"/>
      <c r="E19" s="2058"/>
      <c r="F19" s="2058"/>
      <c r="G19" s="2058"/>
      <c r="H19" s="2058"/>
      <c r="I19" s="2058"/>
      <c r="J19" s="2058"/>
      <c r="K19" s="2058"/>
      <c r="L19" s="2058"/>
      <c r="M19" s="2058"/>
      <c r="N19" s="2139"/>
      <c r="O19" s="2140"/>
      <c r="P19" s="2140"/>
      <c r="Q19" s="2140"/>
      <c r="R19" s="2140"/>
      <c r="S19" s="2140"/>
      <c r="T19" s="2140"/>
      <c r="U19" s="2140"/>
      <c r="V19" s="2140"/>
      <c r="W19" s="2140"/>
      <c r="X19" s="2140"/>
      <c r="Y19" s="2140"/>
      <c r="Z19" s="2140"/>
      <c r="AA19" s="2140"/>
      <c r="AB19" s="2140"/>
      <c r="AC19" s="2140"/>
      <c r="AD19" s="2140"/>
      <c r="AE19" s="2140"/>
      <c r="AF19" s="2140"/>
      <c r="AG19" s="2140"/>
      <c r="AH19" s="2140"/>
      <c r="AI19" s="2140"/>
      <c r="AJ19" s="2140"/>
      <c r="AK19" s="2140"/>
      <c r="AL19" s="2140"/>
      <c r="AM19" s="2140"/>
      <c r="AN19" s="2140"/>
      <c r="AO19" s="2140"/>
      <c r="AP19" s="2140"/>
      <c r="AQ19" s="2140"/>
      <c r="AR19" s="2140"/>
      <c r="AS19" s="2140"/>
      <c r="AT19" s="2140"/>
      <c r="AU19" s="2140"/>
      <c r="AV19" s="2140"/>
      <c r="AW19" s="2140"/>
      <c r="AX19" s="2140"/>
      <c r="AY19" s="2140"/>
      <c r="AZ19" s="2140"/>
      <c r="BA19" s="2140"/>
      <c r="BB19" s="2140"/>
      <c r="BC19" s="2140"/>
      <c r="BD19" s="2140"/>
      <c r="BE19" s="2140"/>
      <c r="BF19" s="2140"/>
      <c r="BG19" s="2140"/>
      <c r="BH19" s="2140"/>
      <c r="BI19" s="2140"/>
      <c r="BJ19" s="2140"/>
      <c r="BK19" s="2140"/>
      <c r="BL19" s="2140"/>
      <c r="BM19" s="2140"/>
      <c r="BN19" s="2140"/>
      <c r="BO19" s="2140"/>
      <c r="BP19" s="2140"/>
      <c r="BQ19" s="2140"/>
      <c r="BR19" s="2140"/>
      <c r="BS19" s="2140"/>
      <c r="BT19" s="2140"/>
      <c r="BU19" s="2140"/>
      <c r="BV19" s="2140"/>
      <c r="BW19" s="2140"/>
      <c r="BX19" s="2140"/>
      <c r="BY19" s="2140"/>
      <c r="BZ19" s="2140"/>
      <c r="CA19" s="2141"/>
      <c r="CB19" s="2142"/>
      <c r="CC19" s="2143"/>
      <c r="CD19" s="2143"/>
      <c r="CE19" s="2143"/>
      <c r="CF19" s="2143"/>
      <c r="CG19" s="2143"/>
      <c r="CH19" s="2143"/>
      <c r="CI19" s="2143"/>
      <c r="CJ19" s="2144"/>
    </row>
    <row r="20" spans="1:88" ht="19.5" customHeight="1">
      <c r="A20" s="2059">
        <v>6</v>
      </c>
      <c r="B20" s="2060"/>
      <c r="C20" s="2058"/>
      <c r="D20" s="2058"/>
      <c r="E20" s="2058"/>
      <c r="F20" s="2058"/>
      <c r="G20" s="2058"/>
      <c r="H20" s="2058"/>
      <c r="I20" s="2058"/>
      <c r="J20" s="2058"/>
      <c r="K20" s="2058"/>
      <c r="L20" s="2058"/>
      <c r="M20" s="2058"/>
      <c r="N20" s="2139"/>
      <c r="O20" s="2140"/>
      <c r="P20" s="2140"/>
      <c r="Q20" s="2140"/>
      <c r="R20" s="2140"/>
      <c r="S20" s="2140"/>
      <c r="T20" s="2140"/>
      <c r="U20" s="2140"/>
      <c r="V20" s="2140"/>
      <c r="W20" s="2140"/>
      <c r="X20" s="2140"/>
      <c r="Y20" s="2140"/>
      <c r="Z20" s="2140"/>
      <c r="AA20" s="2140"/>
      <c r="AB20" s="2140"/>
      <c r="AC20" s="2140"/>
      <c r="AD20" s="2140"/>
      <c r="AE20" s="2140"/>
      <c r="AF20" s="2140"/>
      <c r="AG20" s="2140"/>
      <c r="AH20" s="2140"/>
      <c r="AI20" s="2140"/>
      <c r="AJ20" s="2140"/>
      <c r="AK20" s="2140"/>
      <c r="AL20" s="2140"/>
      <c r="AM20" s="2140"/>
      <c r="AN20" s="2140"/>
      <c r="AO20" s="2140"/>
      <c r="AP20" s="2140"/>
      <c r="AQ20" s="2140"/>
      <c r="AR20" s="2140"/>
      <c r="AS20" s="2140"/>
      <c r="AT20" s="2140"/>
      <c r="AU20" s="2140"/>
      <c r="AV20" s="2140"/>
      <c r="AW20" s="2140"/>
      <c r="AX20" s="2140"/>
      <c r="AY20" s="2140"/>
      <c r="AZ20" s="2140"/>
      <c r="BA20" s="2140"/>
      <c r="BB20" s="2140"/>
      <c r="BC20" s="2140"/>
      <c r="BD20" s="2140"/>
      <c r="BE20" s="2140"/>
      <c r="BF20" s="2140"/>
      <c r="BG20" s="2140"/>
      <c r="BH20" s="2140"/>
      <c r="BI20" s="2140"/>
      <c r="BJ20" s="2140"/>
      <c r="BK20" s="2140"/>
      <c r="BL20" s="2140"/>
      <c r="BM20" s="2140"/>
      <c r="BN20" s="2140"/>
      <c r="BO20" s="2140"/>
      <c r="BP20" s="2140"/>
      <c r="BQ20" s="2140"/>
      <c r="BR20" s="2140"/>
      <c r="BS20" s="2140"/>
      <c r="BT20" s="2140"/>
      <c r="BU20" s="2140"/>
      <c r="BV20" s="2140"/>
      <c r="BW20" s="2140"/>
      <c r="BX20" s="2140"/>
      <c r="BY20" s="2140"/>
      <c r="BZ20" s="2140"/>
      <c r="CA20" s="2141"/>
      <c r="CB20" s="2142"/>
      <c r="CC20" s="2143"/>
      <c r="CD20" s="2143"/>
      <c r="CE20" s="2143"/>
      <c r="CF20" s="2143"/>
      <c r="CG20" s="2143"/>
      <c r="CH20" s="2143"/>
      <c r="CI20" s="2143"/>
      <c r="CJ20" s="2144"/>
    </row>
    <row r="21" spans="1:88" ht="19.5" customHeight="1">
      <c r="A21" s="2059">
        <v>7</v>
      </c>
      <c r="B21" s="2060"/>
      <c r="C21" s="2058"/>
      <c r="D21" s="2058"/>
      <c r="E21" s="2058"/>
      <c r="F21" s="2058"/>
      <c r="G21" s="2058"/>
      <c r="H21" s="2058"/>
      <c r="I21" s="2058"/>
      <c r="J21" s="2058"/>
      <c r="K21" s="2058"/>
      <c r="L21" s="2058"/>
      <c r="M21" s="2058"/>
      <c r="N21" s="2139"/>
      <c r="O21" s="2140"/>
      <c r="P21" s="2140"/>
      <c r="Q21" s="2140"/>
      <c r="R21" s="2140"/>
      <c r="S21" s="2140"/>
      <c r="T21" s="2140"/>
      <c r="U21" s="2140"/>
      <c r="V21" s="2140"/>
      <c r="W21" s="2140"/>
      <c r="X21" s="2140"/>
      <c r="Y21" s="2140"/>
      <c r="Z21" s="2140"/>
      <c r="AA21" s="2140"/>
      <c r="AB21" s="2140"/>
      <c r="AC21" s="2140"/>
      <c r="AD21" s="2140"/>
      <c r="AE21" s="2140"/>
      <c r="AF21" s="2140"/>
      <c r="AG21" s="2140"/>
      <c r="AH21" s="2140"/>
      <c r="AI21" s="2140"/>
      <c r="AJ21" s="2140"/>
      <c r="AK21" s="2140"/>
      <c r="AL21" s="2140"/>
      <c r="AM21" s="2140"/>
      <c r="AN21" s="2140"/>
      <c r="AO21" s="2140"/>
      <c r="AP21" s="2140"/>
      <c r="AQ21" s="2140"/>
      <c r="AR21" s="2140"/>
      <c r="AS21" s="2140"/>
      <c r="AT21" s="2140"/>
      <c r="AU21" s="2140"/>
      <c r="AV21" s="2140"/>
      <c r="AW21" s="2140"/>
      <c r="AX21" s="2140"/>
      <c r="AY21" s="2140"/>
      <c r="AZ21" s="2140"/>
      <c r="BA21" s="2140"/>
      <c r="BB21" s="2140"/>
      <c r="BC21" s="2140"/>
      <c r="BD21" s="2140"/>
      <c r="BE21" s="2140"/>
      <c r="BF21" s="2140"/>
      <c r="BG21" s="2140"/>
      <c r="BH21" s="2140"/>
      <c r="BI21" s="2140"/>
      <c r="BJ21" s="2140"/>
      <c r="BK21" s="2140"/>
      <c r="BL21" s="2140"/>
      <c r="BM21" s="2140"/>
      <c r="BN21" s="2140"/>
      <c r="BO21" s="2140"/>
      <c r="BP21" s="2140"/>
      <c r="BQ21" s="2140"/>
      <c r="BR21" s="2140"/>
      <c r="BS21" s="2140"/>
      <c r="BT21" s="2140"/>
      <c r="BU21" s="2140"/>
      <c r="BV21" s="2140"/>
      <c r="BW21" s="2140"/>
      <c r="BX21" s="2140"/>
      <c r="BY21" s="2140"/>
      <c r="BZ21" s="2140"/>
      <c r="CA21" s="2141"/>
      <c r="CB21" s="2142"/>
      <c r="CC21" s="2143"/>
      <c r="CD21" s="2143"/>
      <c r="CE21" s="2143"/>
      <c r="CF21" s="2143"/>
      <c r="CG21" s="2143"/>
      <c r="CH21" s="2143"/>
      <c r="CI21" s="2143"/>
      <c r="CJ21" s="2144"/>
    </row>
    <row r="22" spans="1:88" ht="19.5" customHeight="1">
      <c r="A22" s="2059">
        <v>8</v>
      </c>
      <c r="B22" s="2060"/>
      <c r="C22" s="2058"/>
      <c r="D22" s="2058"/>
      <c r="E22" s="2058"/>
      <c r="F22" s="2058"/>
      <c r="G22" s="2058"/>
      <c r="H22" s="2058"/>
      <c r="I22" s="2058"/>
      <c r="J22" s="2058"/>
      <c r="K22" s="2058"/>
      <c r="L22" s="2058"/>
      <c r="M22" s="2058"/>
      <c r="N22" s="2139"/>
      <c r="O22" s="2140"/>
      <c r="P22" s="2140"/>
      <c r="Q22" s="2140"/>
      <c r="R22" s="2140"/>
      <c r="S22" s="2140"/>
      <c r="T22" s="2140"/>
      <c r="U22" s="2140"/>
      <c r="V22" s="2140"/>
      <c r="W22" s="2140"/>
      <c r="X22" s="2140"/>
      <c r="Y22" s="2140"/>
      <c r="Z22" s="2140"/>
      <c r="AA22" s="2140"/>
      <c r="AB22" s="2140"/>
      <c r="AC22" s="2140"/>
      <c r="AD22" s="2140"/>
      <c r="AE22" s="2140"/>
      <c r="AF22" s="2140"/>
      <c r="AG22" s="2140"/>
      <c r="AH22" s="2140"/>
      <c r="AI22" s="2140"/>
      <c r="AJ22" s="2140"/>
      <c r="AK22" s="2140"/>
      <c r="AL22" s="2140"/>
      <c r="AM22" s="2140"/>
      <c r="AN22" s="2140"/>
      <c r="AO22" s="2140"/>
      <c r="AP22" s="2140"/>
      <c r="AQ22" s="2140"/>
      <c r="AR22" s="2140"/>
      <c r="AS22" s="2140"/>
      <c r="AT22" s="2140"/>
      <c r="AU22" s="2140"/>
      <c r="AV22" s="2140"/>
      <c r="AW22" s="2140"/>
      <c r="AX22" s="2140"/>
      <c r="AY22" s="2140"/>
      <c r="AZ22" s="2140"/>
      <c r="BA22" s="2140"/>
      <c r="BB22" s="2140"/>
      <c r="BC22" s="2140"/>
      <c r="BD22" s="2140"/>
      <c r="BE22" s="2140"/>
      <c r="BF22" s="2140"/>
      <c r="BG22" s="2140"/>
      <c r="BH22" s="2140"/>
      <c r="BI22" s="2140"/>
      <c r="BJ22" s="2140"/>
      <c r="BK22" s="2140"/>
      <c r="BL22" s="2140"/>
      <c r="BM22" s="2140"/>
      <c r="BN22" s="2140"/>
      <c r="BO22" s="2140"/>
      <c r="BP22" s="2140"/>
      <c r="BQ22" s="2140"/>
      <c r="BR22" s="2140"/>
      <c r="BS22" s="2140"/>
      <c r="BT22" s="2140"/>
      <c r="BU22" s="2140"/>
      <c r="BV22" s="2140"/>
      <c r="BW22" s="2140"/>
      <c r="BX22" s="2140"/>
      <c r="BY22" s="2140"/>
      <c r="BZ22" s="2140"/>
      <c r="CA22" s="2141"/>
      <c r="CB22" s="2142"/>
      <c r="CC22" s="2143"/>
      <c r="CD22" s="2143"/>
      <c r="CE22" s="2143"/>
      <c r="CF22" s="2143"/>
      <c r="CG22" s="2143"/>
      <c r="CH22" s="2143"/>
      <c r="CI22" s="2143"/>
      <c r="CJ22" s="2144"/>
    </row>
    <row r="23" spans="1:88" ht="19.5" customHeight="1">
      <c r="A23" s="2059">
        <v>9</v>
      </c>
      <c r="B23" s="2060"/>
      <c r="C23" s="2058"/>
      <c r="D23" s="2058"/>
      <c r="E23" s="2058"/>
      <c r="F23" s="2058"/>
      <c r="G23" s="2058"/>
      <c r="H23" s="2058"/>
      <c r="I23" s="2058"/>
      <c r="J23" s="2058"/>
      <c r="K23" s="2058"/>
      <c r="L23" s="2058"/>
      <c r="M23" s="2058"/>
      <c r="N23" s="2139"/>
      <c r="O23" s="2140"/>
      <c r="P23" s="2140"/>
      <c r="Q23" s="2140"/>
      <c r="R23" s="2140"/>
      <c r="S23" s="2140"/>
      <c r="T23" s="2140"/>
      <c r="U23" s="2140"/>
      <c r="V23" s="2140"/>
      <c r="W23" s="2140"/>
      <c r="X23" s="2140"/>
      <c r="Y23" s="2140"/>
      <c r="Z23" s="2140"/>
      <c r="AA23" s="2140"/>
      <c r="AB23" s="2140"/>
      <c r="AC23" s="2140"/>
      <c r="AD23" s="2140"/>
      <c r="AE23" s="2140"/>
      <c r="AF23" s="2140"/>
      <c r="AG23" s="2140"/>
      <c r="AH23" s="2140"/>
      <c r="AI23" s="2140"/>
      <c r="AJ23" s="2140"/>
      <c r="AK23" s="2140"/>
      <c r="AL23" s="2140"/>
      <c r="AM23" s="2140"/>
      <c r="AN23" s="2140"/>
      <c r="AO23" s="2140"/>
      <c r="AP23" s="2140"/>
      <c r="AQ23" s="2140"/>
      <c r="AR23" s="2140"/>
      <c r="AS23" s="2140"/>
      <c r="AT23" s="2140"/>
      <c r="AU23" s="2140"/>
      <c r="AV23" s="2140"/>
      <c r="AW23" s="2140"/>
      <c r="AX23" s="2140"/>
      <c r="AY23" s="2140"/>
      <c r="AZ23" s="2140"/>
      <c r="BA23" s="2140"/>
      <c r="BB23" s="2140"/>
      <c r="BC23" s="2140"/>
      <c r="BD23" s="2140"/>
      <c r="BE23" s="2140"/>
      <c r="BF23" s="2140"/>
      <c r="BG23" s="2140"/>
      <c r="BH23" s="2140"/>
      <c r="BI23" s="2140"/>
      <c r="BJ23" s="2140"/>
      <c r="BK23" s="2140"/>
      <c r="BL23" s="2140"/>
      <c r="BM23" s="2140"/>
      <c r="BN23" s="2140"/>
      <c r="BO23" s="2140"/>
      <c r="BP23" s="2140"/>
      <c r="BQ23" s="2140"/>
      <c r="BR23" s="2140"/>
      <c r="BS23" s="2140"/>
      <c r="BT23" s="2140"/>
      <c r="BU23" s="2140"/>
      <c r="BV23" s="2140"/>
      <c r="BW23" s="2140"/>
      <c r="BX23" s="2140"/>
      <c r="BY23" s="2140"/>
      <c r="BZ23" s="2140"/>
      <c r="CA23" s="2141"/>
      <c r="CB23" s="2142"/>
      <c r="CC23" s="2143"/>
      <c r="CD23" s="2143"/>
      <c r="CE23" s="2143"/>
      <c r="CF23" s="2143"/>
      <c r="CG23" s="2143"/>
      <c r="CH23" s="2143"/>
      <c r="CI23" s="2143"/>
      <c r="CJ23" s="2144"/>
    </row>
    <row r="24" spans="1:88" ht="19.5" customHeight="1" thickBot="1">
      <c r="A24" s="2044">
        <v>10</v>
      </c>
      <c r="B24" s="2045"/>
      <c r="C24" s="2046"/>
      <c r="D24" s="2046"/>
      <c r="E24" s="2046"/>
      <c r="F24" s="2046"/>
      <c r="G24" s="2046"/>
      <c r="H24" s="2046"/>
      <c r="I24" s="2046"/>
      <c r="J24" s="2046"/>
      <c r="K24" s="2046"/>
      <c r="L24" s="2046"/>
      <c r="M24" s="2046"/>
      <c r="N24" s="2133"/>
      <c r="O24" s="2134"/>
      <c r="P24" s="2134"/>
      <c r="Q24" s="2134"/>
      <c r="R24" s="2134"/>
      <c r="S24" s="2134"/>
      <c r="T24" s="2134"/>
      <c r="U24" s="2134"/>
      <c r="V24" s="2134"/>
      <c r="W24" s="2134"/>
      <c r="X24" s="2134"/>
      <c r="Y24" s="2134"/>
      <c r="Z24" s="2134"/>
      <c r="AA24" s="2134"/>
      <c r="AB24" s="2134"/>
      <c r="AC24" s="2134"/>
      <c r="AD24" s="2134"/>
      <c r="AE24" s="2134"/>
      <c r="AF24" s="2134"/>
      <c r="AG24" s="2134"/>
      <c r="AH24" s="2134"/>
      <c r="AI24" s="2134"/>
      <c r="AJ24" s="2134"/>
      <c r="AK24" s="2134"/>
      <c r="AL24" s="2134"/>
      <c r="AM24" s="2134"/>
      <c r="AN24" s="2134"/>
      <c r="AO24" s="2134"/>
      <c r="AP24" s="2134"/>
      <c r="AQ24" s="2134"/>
      <c r="AR24" s="2134"/>
      <c r="AS24" s="2134"/>
      <c r="AT24" s="2134"/>
      <c r="AU24" s="2134"/>
      <c r="AV24" s="2134"/>
      <c r="AW24" s="2134"/>
      <c r="AX24" s="2134"/>
      <c r="AY24" s="2134"/>
      <c r="AZ24" s="2134"/>
      <c r="BA24" s="2134"/>
      <c r="BB24" s="2134"/>
      <c r="BC24" s="2134"/>
      <c r="BD24" s="2134"/>
      <c r="BE24" s="2134"/>
      <c r="BF24" s="2134"/>
      <c r="BG24" s="2134"/>
      <c r="BH24" s="2134"/>
      <c r="BI24" s="2134"/>
      <c r="BJ24" s="2134"/>
      <c r="BK24" s="2134"/>
      <c r="BL24" s="2134"/>
      <c r="BM24" s="2134"/>
      <c r="BN24" s="2134"/>
      <c r="BO24" s="2134"/>
      <c r="BP24" s="2134"/>
      <c r="BQ24" s="2134"/>
      <c r="BR24" s="2134"/>
      <c r="BS24" s="2134"/>
      <c r="BT24" s="2134"/>
      <c r="BU24" s="2134"/>
      <c r="BV24" s="2134"/>
      <c r="BW24" s="2134"/>
      <c r="BX24" s="2134"/>
      <c r="BY24" s="2134"/>
      <c r="BZ24" s="2134"/>
      <c r="CA24" s="2135"/>
      <c r="CB24" s="2136"/>
      <c r="CC24" s="2137"/>
      <c r="CD24" s="2137"/>
      <c r="CE24" s="2137"/>
      <c r="CF24" s="2137"/>
      <c r="CG24" s="2137"/>
      <c r="CH24" s="2137"/>
      <c r="CI24" s="2137"/>
      <c r="CJ24" s="2138"/>
    </row>
    <row r="25" spans="1:88" ht="14.25">
      <c r="CE25" s="2038">
        <f>★マスタシート!$CV$33</f>
        <v>2.48</v>
      </c>
      <c r="CF25" s="2038"/>
      <c r="CG25" s="2038"/>
      <c r="CH25" s="2038"/>
      <c r="CI25" s="2038"/>
      <c r="CJ25" s="2038"/>
    </row>
  </sheetData>
  <sheetProtection selectLockedCells="1"/>
  <mergeCells count="58">
    <mergeCell ref="CE25:CJ25"/>
    <mergeCell ref="BO1:BW1"/>
    <mergeCell ref="BO2:BW2"/>
    <mergeCell ref="F4:CC5"/>
    <mergeCell ref="A7:A11"/>
    <mergeCell ref="B7:H7"/>
    <mergeCell ref="I7:Y7"/>
    <mergeCell ref="B8:H11"/>
    <mergeCell ref="I8:L9"/>
    <mergeCell ref="M8:CJ9"/>
    <mergeCell ref="I10:L11"/>
    <mergeCell ref="M10:CJ11"/>
    <mergeCell ref="CE1:CJ1"/>
    <mergeCell ref="A13:CJ13"/>
    <mergeCell ref="A14:B14"/>
    <mergeCell ref="C14:M14"/>
    <mergeCell ref="N14:CA14"/>
    <mergeCell ref="CB14:CJ14"/>
    <mergeCell ref="A15:B15"/>
    <mergeCell ref="C15:M15"/>
    <mergeCell ref="N15:CA15"/>
    <mergeCell ref="CB15:CJ15"/>
    <mergeCell ref="A16:B16"/>
    <mergeCell ref="C16:M16"/>
    <mergeCell ref="N16:CA16"/>
    <mergeCell ref="CB16:CJ16"/>
    <mergeCell ref="A17:B17"/>
    <mergeCell ref="C17:M17"/>
    <mergeCell ref="N17:CA17"/>
    <mergeCell ref="CB17:CJ17"/>
    <mergeCell ref="A18:B18"/>
    <mergeCell ref="C18:M18"/>
    <mergeCell ref="N18:CA18"/>
    <mergeCell ref="CB18:CJ18"/>
    <mergeCell ref="A19:B19"/>
    <mergeCell ref="C19:M19"/>
    <mergeCell ref="N19:CA19"/>
    <mergeCell ref="CB19:CJ19"/>
    <mergeCell ref="A20:B20"/>
    <mergeCell ref="C20:M20"/>
    <mergeCell ref="N20:CA20"/>
    <mergeCell ref="CB20:CJ20"/>
    <mergeCell ref="A21:B21"/>
    <mergeCell ref="C21:M21"/>
    <mergeCell ref="N21:CA21"/>
    <mergeCell ref="CB21:CJ21"/>
    <mergeCell ref="A24:B24"/>
    <mergeCell ref="C24:M24"/>
    <mergeCell ref="N24:CA24"/>
    <mergeCell ref="CB24:CJ24"/>
    <mergeCell ref="A22:B22"/>
    <mergeCell ref="C22:M22"/>
    <mergeCell ref="N22:CA22"/>
    <mergeCell ref="CB22:CJ22"/>
    <mergeCell ref="A23:B23"/>
    <mergeCell ref="C23:M23"/>
    <mergeCell ref="N23:CA23"/>
    <mergeCell ref="CB23:CJ23"/>
  </mergeCells>
  <phoneticPr fontId="32"/>
  <dataValidations count="1">
    <dataValidation allowBlank="1" showInputMessage="1" showErrorMessage="1" promptTitle="入力時メッセージ" sqref="I7:Q7"/>
  </dataValidations>
  <pageMargins left="0.70866141732283472" right="0.70866141732283472" top="0.74803149606299213" bottom="0.74803149606299213" header="0.31496062992125984" footer="0.31496062992125984"/>
  <pageSetup paperSize="8" scale="72" fitToWidth="0" fitToHeight="0" orientation="portrait" r:id="rId1"/>
  <headerFooter>
    <oddHeader>&amp;L&amp;F</oddHeader>
    <oddFooter>&amp;R&amp;K00-049情報機器SO投入依頼_Ver.1.00</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07"/>
  <sheetViews>
    <sheetView showGridLines="0" view="pageBreakPreview" zoomScale="70" zoomScaleNormal="100" zoomScaleSheetLayoutView="70" workbookViewId="0"/>
  </sheetViews>
  <sheetFormatPr defaultColWidth="2.625" defaultRowHeight="18" customHeight="1"/>
  <cols>
    <col min="1" max="1" width="2.625" style="1127" customWidth="1"/>
    <col min="2" max="2" width="8.5" style="1127" customWidth="1"/>
    <col min="3" max="3" width="9.625" style="1127" customWidth="1"/>
    <col min="4" max="4" width="17.375" style="1129" customWidth="1"/>
    <col min="5" max="5" width="40.25" style="1129" customWidth="1"/>
    <col min="6" max="6" width="11.5" style="1129" customWidth="1"/>
    <col min="7" max="7" width="17.375" style="1129" customWidth="1"/>
    <col min="8" max="8" width="29.125" style="1129" customWidth="1"/>
    <col min="9" max="9" width="21.125" style="1129" customWidth="1"/>
    <col min="10" max="16384" width="2.625" style="1129"/>
  </cols>
  <sheetData>
    <row r="1" spans="1:9" ht="23.25" customHeight="1">
      <c r="A1" s="1126"/>
      <c r="D1" s="1127"/>
      <c r="E1" s="1127"/>
      <c r="F1" s="1127"/>
      <c r="G1" s="1128"/>
      <c r="H1" s="1128"/>
      <c r="I1" s="1164">
        <f>★マスタシート!$CV$34</f>
        <v>2.48</v>
      </c>
    </row>
    <row r="2" spans="1:9" ht="23.25" customHeight="1">
      <c r="B2" s="1130"/>
      <c r="C2" s="1130"/>
      <c r="D2" s="2158" t="s">
        <v>810</v>
      </c>
      <c r="E2" s="2158"/>
      <c r="F2" s="2158"/>
      <c r="G2" s="1128"/>
      <c r="H2" s="1128"/>
      <c r="I2" s="1128"/>
    </row>
    <row r="3" spans="1:9" ht="18" customHeight="1">
      <c r="A3" s="1131"/>
      <c r="B3" s="1128"/>
      <c r="C3" s="1128"/>
      <c r="D3" s="1128"/>
      <c r="E3" s="1128"/>
      <c r="F3" s="1128"/>
      <c r="G3" s="1128"/>
      <c r="H3" s="1128"/>
      <c r="I3" s="1128"/>
    </row>
    <row r="4" spans="1:9" ht="18" customHeight="1">
      <c r="A4" s="1132" t="s">
        <v>811</v>
      </c>
      <c r="B4" s="1133"/>
      <c r="C4" s="1133"/>
      <c r="D4" s="1133"/>
      <c r="E4" s="1133"/>
      <c r="F4" s="1133"/>
      <c r="G4" s="1133"/>
      <c r="H4" s="1133"/>
      <c r="I4" s="1134"/>
    </row>
    <row r="5" spans="1:9" s="1138" customFormat="1" ht="18" customHeight="1" thickBot="1">
      <c r="A5" s="1135" t="s">
        <v>812</v>
      </c>
      <c r="B5" s="1136"/>
      <c r="C5" s="1136"/>
      <c r="D5" s="1137"/>
      <c r="E5" s="1137"/>
      <c r="F5" s="1137"/>
      <c r="G5" s="1137"/>
      <c r="H5" s="1137"/>
      <c r="I5" s="1137"/>
    </row>
    <row r="6" spans="1:9" s="1138" customFormat="1" ht="18" customHeight="1">
      <c r="B6" s="1139" t="s">
        <v>813</v>
      </c>
      <c r="C6" s="1140" t="s">
        <v>814</v>
      </c>
      <c r="D6" s="1141" t="s">
        <v>815</v>
      </c>
      <c r="E6" s="1142" t="s">
        <v>816</v>
      </c>
      <c r="F6" s="1141" t="s">
        <v>817</v>
      </c>
      <c r="G6" s="1141" t="s">
        <v>818</v>
      </c>
      <c r="H6" s="1141" t="s">
        <v>819</v>
      </c>
      <c r="I6" s="1141" t="s">
        <v>820</v>
      </c>
    </row>
    <row r="7" spans="1:9" s="1143" customFormat="1" ht="34.5" customHeight="1">
      <c r="B7" s="1144">
        <v>1</v>
      </c>
      <c r="C7" s="1145"/>
      <c r="D7" s="1145" t="s">
        <v>971</v>
      </c>
      <c r="E7" s="1146" t="s">
        <v>929</v>
      </c>
      <c r="F7" s="1145">
        <v>1</v>
      </c>
      <c r="G7" s="1147">
        <f>★マスタシート!$H$11</f>
        <v>45199</v>
      </c>
      <c r="H7" s="1145"/>
      <c r="I7" s="1145"/>
    </row>
    <row r="8" spans="1:9" s="1143" customFormat="1" ht="34.5" customHeight="1">
      <c r="B8" s="1144">
        <v>2</v>
      </c>
      <c r="C8" s="1145"/>
      <c r="D8" s="1145" t="s">
        <v>973</v>
      </c>
      <c r="E8" s="1146" t="s">
        <v>931</v>
      </c>
      <c r="F8" s="1145">
        <v>1</v>
      </c>
      <c r="G8" s="1147">
        <f>★マスタシート!$H$11</f>
        <v>45199</v>
      </c>
      <c r="H8" s="1145"/>
      <c r="I8" s="1145"/>
    </row>
    <row r="9" spans="1:9" s="1143" customFormat="1" ht="34.5" customHeight="1">
      <c r="B9" s="1144">
        <v>3</v>
      </c>
      <c r="C9" s="1145"/>
      <c r="D9" s="1145" t="s">
        <v>976</v>
      </c>
      <c r="E9" s="1146" t="s">
        <v>933</v>
      </c>
      <c r="F9" s="1145">
        <v>4</v>
      </c>
      <c r="G9" s="1147">
        <f>★マスタシート!$H$11</f>
        <v>45199</v>
      </c>
      <c r="H9" s="1145"/>
      <c r="I9" s="1145"/>
    </row>
    <row r="10" spans="1:9" s="1143" customFormat="1" ht="34.5" customHeight="1">
      <c r="B10" s="1144">
        <v>4</v>
      </c>
      <c r="C10" s="1145"/>
      <c r="D10" s="1145" t="s">
        <v>978</v>
      </c>
      <c r="E10" s="1146" t="s">
        <v>935</v>
      </c>
      <c r="F10" s="1145">
        <v>3</v>
      </c>
      <c r="G10" s="1147">
        <f>★マスタシート!$H$11</f>
        <v>45199</v>
      </c>
      <c r="H10" s="1145"/>
      <c r="I10" s="1145"/>
    </row>
    <row r="11" spans="1:9" s="1143" customFormat="1" ht="34.5" customHeight="1">
      <c r="B11" s="1144">
        <v>5</v>
      </c>
      <c r="C11" s="1145"/>
      <c r="D11" s="1145" t="s">
        <v>496</v>
      </c>
      <c r="E11" s="1146" t="s">
        <v>937</v>
      </c>
      <c r="F11" s="1145">
        <v>3</v>
      </c>
      <c r="G11" s="1147">
        <f>★マスタシート!$H$11</f>
        <v>45199</v>
      </c>
      <c r="H11" s="1145"/>
      <c r="I11" s="1145"/>
    </row>
    <row r="12" spans="1:9" s="1143" customFormat="1" ht="34.5" customHeight="1">
      <c r="B12" s="1144">
        <v>6</v>
      </c>
      <c r="C12" s="1145"/>
      <c r="D12" s="1145" t="s">
        <v>981</v>
      </c>
      <c r="E12" s="1146" t="s">
        <v>939</v>
      </c>
      <c r="F12" s="1145">
        <v>1</v>
      </c>
      <c r="G12" s="1147">
        <f>★マスタシート!$H$11</f>
        <v>45199</v>
      </c>
      <c r="H12" s="1145"/>
      <c r="I12" s="1145"/>
    </row>
    <row r="13" spans="1:9" s="1143" customFormat="1" ht="34.5" customHeight="1">
      <c r="B13" s="1144">
        <v>7</v>
      </c>
      <c r="C13" s="1145"/>
      <c r="D13" s="1145" t="s">
        <v>983</v>
      </c>
      <c r="E13" s="1146" t="s">
        <v>941</v>
      </c>
      <c r="F13" s="1145">
        <v>1</v>
      </c>
      <c r="G13" s="1147">
        <f>★マスタシート!$H$11</f>
        <v>45199</v>
      </c>
      <c r="H13" s="1145"/>
      <c r="I13" s="1145"/>
    </row>
    <row r="14" spans="1:9" s="1143" customFormat="1" ht="34.5" customHeight="1">
      <c r="B14" s="1144">
        <v>8</v>
      </c>
      <c r="C14" s="1145"/>
      <c r="D14" s="1145" t="s">
        <v>985</v>
      </c>
      <c r="E14" s="1146" t="s">
        <v>943</v>
      </c>
      <c r="F14" s="1145">
        <v>1</v>
      </c>
      <c r="G14" s="1147">
        <f>★マスタシート!$H$11</f>
        <v>45199</v>
      </c>
      <c r="H14" s="1145"/>
      <c r="I14" s="1145"/>
    </row>
    <row r="15" spans="1:9" s="1143" customFormat="1" ht="34.5" customHeight="1">
      <c r="B15" s="1144">
        <v>9</v>
      </c>
      <c r="C15" s="1145"/>
      <c r="D15" s="1145" t="s">
        <v>987</v>
      </c>
      <c r="E15" s="1146" t="s">
        <v>945</v>
      </c>
      <c r="F15" s="1145">
        <v>1</v>
      </c>
      <c r="G15" s="1147">
        <f>★マスタシート!$H$11</f>
        <v>45199</v>
      </c>
      <c r="H15" s="1145"/>
      <c r="I15" s="1145"/>
    </row>
    <row r="16" spans="1:9" s="1143" customFormat="1" ht="34.5" customHeight="1">
      <c r="B16" s="1144">
        <v>10</v>
      </c>
      <c r="C16" s="1145"/>
      <c r="D16" s="1145" t="s">
        <v>989</v>
      </c>
      <c r="E16" s="1146" t="s">
        <v>947</v>
      </c>
      <c r="F16" s="1145">
        <v>1</v>
      </c>
      <c r="G16" s="1147">
        <f>★マスタシート!$H$11</f>
        <v>45199</v>
      </c>
      <c r="H16" s="1145"/>
      <c r="I16" s="1145"/>
    </row>
    <row r="17" spans="2:9" s="1143" customFormat="1" ht="34.5" customHeight="1">
      <c r="B17" s="1144">
        <v>11</v>
      </c>
      <c r="C17" s="1145"/>
      <c r="D17" s="1145" t="s">
        <v>991</v>
      </c>
      <c r="E17" s="1146" t="s">
        <v>949</v>
      </c>
      <c r="F17" s="1145">
        <v>1</v>
      </c>
      <c r="G17" s="1147">
        <f>★マスタシート!$H$11</f>
        <v>45199</v>
      </c>
      <c r="H17" s="1145"/>
      <c r="I17" s="1145"/>
    </row>
    <row r="18" spans="2:9" s="1143" customFormat="1" ht="34.5" customHeight="1">
      <c r="B18" s="1144">
        <v>12</v>
      </c>
      <c r="C18" s="1145"/>
      <c r="D18" s="1145"/>
      <c r="E18" s="1146"/>
      <c r="F18" s="1145"/>
      <c r="G18" s="1147"/>
      <c r="H18" s="1145"/>
      <c r="I18" s="1145"/>
    </row>
    <row r="19" spans="2:9" s="1143" customFormat="1" ht="34.5" customHeight="1">
      <c r="B19" s="1144">
        <v>13</v>
      </c>
      <c r="C19" s="1145"/>
      <c r="D19" s="1145"/>
      <c r="E19" s="1146"/>
      <c r="F19" s="1145"/>
      <c r="G19" s="1147"/>
      <c r="H19" s="1145"/>
      <c r="I19" s="1145"/>
    </row>
    <row r="20" spans="2:9" s="1143" customFormat="1" ht="34.5" customHeight="1">
      <c r="B20" s="1144">
        <v>14</v>
      </c>
      <c r="C20" s="1145"/>
      <c r="D20" s="1145"/>
      <c r="E20" s="1146"/>
      <c r="F20" s="1145"/>
      <c r="G20" s="1147"/>
      <c r="H20" s="1145"/>
      <c r="I20" s="1145"/>
    </row>
    <row r="21" spans="2:9" s="1143" customFormat="1" ht="34.5" customHeight="1">
      <c r="B21" s="1144">
        <v>15</v>
      </c>
      <c r="C21" s="1145"/>
      <c r="D21" s="1145"/>
      <c r="E21" s="1146"/>
      <c r="F21" s="1145"/>
      <c r="G21" s="1147"/>
      <c r="H21" s="1145"/>
      <c r="I21" s="1145"/>
    </row>
    <row r="22" spans="2:9" s="1143" customFormat="1" ht="34.5" customHeight="1">
      <c r="B22" s="1144">
        <v>16</v>
      </c>
      <c r="C22" s="1145"/>
      <c r="D22" s="1145"/>
      <c r="E22" s="1146"/>
      <c r="F22" s="1145"/>
      <c r="G22" s="1147"/>
      <c r="H22" s="1145"/>
      <c r="I22" s="1145"/>
    </row>
    <row r="23" spans="2:9" s="1143" customFormat="1" ht="34.5" customHeight="1">
      <c r="B23" s="1144">
        <v>17</v>
      </c>
      <c r="C23" s="1145"/>
      <c r="D23" s="1145"/>
      <c r="E23" s="1146"/>
      <c r="F23" s="1145"/>
      <c r="G23" s="1147"/>
      <c r="H23" s="1145"/>
      <c r="I23" s="1145"/>
    </row>
    <row r="24" spans="2:9" s="1143" customFormat="1" ht="34.5" customHeight="1">
      <c r="B24" s="1144">
        <v>18</v>
      </c>
      <c r="C24" s="1145"/>
      <c r="D24" s="1145"/>
      <c r="E24" s="1146"/>
      <c r="F24" s="1145"/>
      <c r="G24" s="1147"/>
      <c r="H24" s="1145"/>
      <c r="I24" s="1145"/>
    </row>
    <row r="25" spans="2:9" s="1143" customFormat="1" ht="34.5" customHeight="1">
      <c r="B25" s="1144">
        <v>19</v>
      </c>
      <c r="C25" s="1145"/>
      <c r="D25" s="1145"/>
      <c r="E25" s="1146"/>
      <c r="F25" s="1145"/>
      <c r="G25" s="1147"/>
      <c r="H25" s="1145"/>
      <c r="I25" s="1145"/>
    </row>
    <row r="26" spans="2:9" s="1143" customFormat="1" ht="34.5" customHeight="1">
      <c r="B26" s="1144">
        <v>20</v>
      </c>
      <c r="C26" s="1145"/>
      <c r="D26" s="1145"/>
      <c r="E26" s="1146"/>
      <c r="F26" s="1145"/>
      <c r="G26" s="1147"/>
      <c r="H26" s="1145"/>
      <c r="I26" s="1145"/>
    </row>
    <row r="27" spans="2:9" s="1143" customFormat="1" ht="34.5" customHeight="1">
      <c r="B27" s="1144">
        <v>21</v>
      </c>
      <c r="C27" s="1145"/>
      <c r="D27" s="1145"/>
      <c r="E27" s="1146"/>
      <c r="F27" s="1145"/>
      <c r="G27" s="1147"/>
      <c r="H27" s="1145"/>
      <c r="I27" s="1145"/>
    </row>
    <row r="28" spans="2:9" s="1143" customFormat="1" ht="34.5" customHeight="1">
      <c r="B28" s="1144">
        <v>22</v>
      </c>
      <c r="C28" s="1145"/>
      <c r="D28" s="1145"/>
      <c r="E28" s="1146"/>
      <c r="F28" s="1145"/>
      <c r="G28" s="1147"/>
      <c r="H28" s="1145"/>
      <c r="I28" s="1145"/>
    </row>
    <row r="29" spans="2:9" s="1143" customFormat="1" ht="34.5" customHeight="1">
      <c r="B29" s="1144">
        <v>23</v>
      </c>
      <c r="C29" s="1145"/>
      <c r="D29" s="1145"/>
      <c r="E29" s="1146"/>
      <c r="F29" s="1145"/>
      <c r="G29" s="1147"/>
      <c r="H29" s="1145"/>
      <c r="I29" s="1145"/>
    </row>
    <row r="30" spans="2:9" s="1143" customFormat="1" ht="34.5" customHeight="1">
      <c r="B30" s="1144">
        <v>24</v>
      </c>
      <c r="C30" s="1145"/>
      <c r="D30" s="1145"/>
      <c r="E30" s="1146"/>
      <c r="F30" s="1145"/>
      <c r="G30" s="1147"/>
      <c r="H30" s="1145"/>
      <c r="I30" s="1145"/>
    </row>
    <row r="31" spans="2:9" s="1143" customFormat="1" ht="34.5" customHeight="1">
      <c r="B31" s="1144">
        <v>25</v>
      </c>
      <c r="C31" s="1145"/>
      <c r="D31" s="1145"/>
      <c r="E31" s="1146"/>
      <c r="F31" s="1145"/>
      <c r="G31" s="1147"/>
      <c r="H31" s="1145"/>
      <c r="I31" s="1145"/>
    </row>
    <row r="32" spans="2:9" s="1143" customFormat="1" ht="34.5" customHeight="1">
      <c r="B32" s="1144">
        <v>26</v>
      </c>
      <c r="C32" s="1145"/>
      <c r="D32" s="1145"/>
      <c r="E32" s="1146"/>
      <c r="F32" s="1145"/>
      <c r="G32" s="1147"/>
      <c r="H32" s="1145"/>
      <c r="I32" s="1145"/>
    </row>
    <row r="33" spans="2:9" s="1143" customFormat="1" ht="34.5" customHeight="1">
      <c r="B33" s="1144">
        <v>27</v>
      </c>
      <c r="C33" s="1145"/>
      <c r="D33" s="1145"/>
      <c r="E33" s="1146"/>
      <c r="F33" s="1145"/>
      <c r="G33" s="1147"/>
      <c r="H33" s="1145"/>
      <c r="I33" s="1145"/>
    </row>
    <row r="34" spans="2:9" s="1143" customFormat="1" ht="34.5" customHeight="1">
      <c r="B34" s="1144">
        <v>28</v>
      </c>
      <c r="C34" s="1145"/>
      <c r="D34" s="1145"/>
      <c r="E34" s="1146"/>
      <c r="F34" s="1145"/>
      <c r="G34" s="1147"/>
      <c r="H34" s="1145"/>
      <c r="I34" s="1145"/>
    </row>
    <row r="35" spans="2:9" s="1143" customFormat="1" ht="34.5" customHeight="1">
      <c r="B35" s="1144">
        <v>29</v>
      </c>
      <c r="C35" s="1145"/>
      <c r="D35" s="1145"/>
      <c r="E35" s="1146"/>
      <c r="F35" s="1145"/>
      <c r="G35" s="1147"/>
      <c r="H35" s="1145"/>
      <c r="I35" s="1145"/>
    </row>
    <row r="36" spans="2:9" s="1143" customFormat="1" ht="34.5" customHeight="1">
      <c r="B36" s="1144">
        <v>30</v>
      </c>
      <c r="C36" s="1145"/>
      <c r="D36" s="1145"/>
      <c r="E36" s="1146"/>
      <c r="F36" s="1145"/>
      <c r="G36" s="1147"/>
      <c r="H36" s="1145"/>
      <c r="I36" s="1145"/>
    </row>
    <row r="37" spans="2:9" s="1143" customFormat="1" ht="34.5" customHeight="1">
      <c r="B37" s="1144">
        <v>31</v>
      </c>
      <c r="C37" s="1145"/>
      <c r="D37" s="1145"/>
      <c r="E37" s="1146"/>
      <c r="F37" s="1145"/>
      <c r="G37" s="1147"/>
      <c r="H37" s="1145"/>
      <c r="I37" s="1145"/>
    </row>
    <row r="38" spans="2:9" s="1143" customFormat="1" ht="34.5" customHeight="1">
      <c r="B38" s="1144">
        <v>32</v>
      </c>
      <c r="C38" s="1145"/>
      <c r="D38" s="1145"/>
      <c r="E38" s="1146"/>
      <c r="F38" s="1145"/>
      <c r="G38" s="1147"/>
      <c r="H38" s="1145"/>
      <c r="I38" s="1145"/>
    </row>
    <row r="39" spans="2:9" s="1143" customFormat="1" ht="34.5" customHeight="1">
      <c r="B39" s="1144">
        <v>33</v>
      </c>
      <c r="C39" s="1145"/>
      <c r="D39" s="1145"/>
      <c r="E39" s="1146"/>
      <c r="F39" s="1145"/>
      <c r="G39" s="1147"/>
      <c r="H39" s="1145"/>
      <c r="I39" s="1145"/>
    </row>
    <row r="40" spans="2:9" s="1143" customFormat="1" ht="34.5" customHeight="1">
      <c r="B40" s="1144">
        <v>34</v>
      </c>
      <c r="C40" s="1145"/>
      <c r="D40" s="1145"/>
      <c r="E40" s="1146"/>
      <c r="F40" s="1145"/>
      <c r="G40" s="1147"/>
      <c r="H40" s="1145"/>
      <c r="I40" s="1145"/>
    </row>
    <row r="41" spans="2:9" s="1143" customFormat="1" ht="34.5" customHeight="1">
      <c r="B41" s="1144">
        <v>35</v>
      </c>
      <c r="C41" s="1145"/>
      <c r="D41" s="1145"/>
      <c r="E41" s="1146"/>
      <c r="F41" s="1145"/>
      <c r="G41" s="1147"/>
      <c r="H41" s="1145"/>
      <c r="I41" s="1145"/>
    </row>
    <row r="42" spans="2:9" s="1143" customFormat="1" ht="34.5" customHeight="1">
      <c r="B42" s="1144">
        <v>36</v>
      </c>
      <c r="C42" s="1145"/>
      <c r="D42" s="1145"/>
      <c r="E42" s="1146"/>
      <c r="F42" s="1145"/>
      <c r="G42" s="1147"/>
      <c r="H42" s="1145"/>
      <c r="I42" s="1145"/>
    </row>
    <row r="43" spans="2:9" s="1143" customFormat="1" ht="34.5" customHeight="1">
      <c r="B43" s="1144">
        <v>37</v>
      </c>
      <c r="C43" s="1145"/>
      <c r="D43" s="1145"/>
      <c r="E43" s="1146"/>
      <c r="F43" s="1145"/>
      <c r="G43" s="1147"/>
      <c r="H43" s="1145"/>
      <c r="I43" s="1145"/>
    </row>
    <row r="44" spans="2:9" s="1143" customFormat="1" ht="34.5" customHeight="1">
      <c r="B44" s="1144">
        <v>38</v>
      </c>
      <c r="C44" s="1145"/>
      <c r="D44" s="1145"/>
      <c r="E44" s="1146"/>
      <c r="F44" s="1145"/>
      <c r="G44" s="1147"/>
      <c r="H44" s="1145"/>
      <c r="I44" s="1145"/>
    </row>
    <row r="45" spans="2:9" s="1143" customFormat="1" ht="34.5" customHeight="1">
      <c r="B45" s="1144">
        <v>39</v>
      </c>
      <c r="C45" s="1145"/>
      <c r="D45" s="1145"/>
      <c r="E45" s="1146"/>
      <c r="F45" s="1145"/>
      <c r="G45" s="1147"/>
      <c r="H45" s="1145"/>
      <c r="I45" s="1145"/>
    </row>
    <row r="46" spans="2:9" s="1143" customFormat="1" ht="34.5" customHeight="1">
      <c r="B46" s="1144">
        <v>40</v>
      </c>
      <c r="C46" s="1145"/>
      <c r="D46" s="1145"/>
      <c r="E46" s="1146"/>
      <c r="F46" s="1145"/>
      <c r="G46" s="1147"/>
      <c r="H46" s="1145"/>
      <c r="I46" s="1145"/>
    </row>
    <row r="47" spans="2:9" s="1143" customFormat="1" ht="34.5" customHeight="1">
      <c r="B47" s="1144">
        <v>41</v>
      </c>
      <c r="C47" s="1145"/>
      <c r="D47" s="1145"/>
      <c r="E47" s="1146"/>
      <c r="F47" s="1145"/>
      <c r="G47" s="1147"/>
      <c r="H47" s="1145"/>
      <c r="I47" s="1145"/>
    </row>
    <row r="48" spans="2:9" s="1143" customFormat="1" ht="34.5" customHeight="1">
      <c r="B48" s="1144">
        <v>42</v>
      </c>
      <c r="C48" s="1145"/>
      <c r="D48" s="1145"/>
      <c r="E48" s="1146"/>
      <c r="F48" s="1145"/>
      <c r="G48" s="1147"/>
      <c r="H48" s="1145"/>
      <c r="I48" s="1145"/>
    </row>
    <row r="49" spans="2:9" s="1143" customFormat="1" ht="34.5" customHeight="1">
      <c r="B49" s="1144">
        <v>43</v>
      </c>
      <c r="C49" s="1145"/>
      <c r="D49" s="1145"/>
      <c r="E49" s="1146"/>
      <c r="F49" s="1145"/>
      <c r="G49" s="1147"/>
      <c r="H49" s="1145"/>
      <c r="I49" s="1145"/>
    </row>
    <row r="50" spans="2:9" s="1143" customFormat="1" ht="34.5" customHeight="1">
      <c r="B50" s="1144">
        <v>44</v>
      </c>
      <c r="C50" s="1145"/>
      <c r="D50" s="1145"/>
      <c r="E50" s="1146"/>
      <c r="F50" s="1145"/>
      <c r="G50" s="1147"/>
      <c r="H50" s="1145"/>
      <c r="I50" s="1145"/>
    </row>
    <row r="51" spans="2:9" s="1143" customFormat="1" ht="34.5" customHeight="1">
      <c r="B51" s="1144">
        <v>45</v>
      </c>
      <c r="C51" s="1145"/>
      <c r="D51" s="1145"/>
      <c r="E51" s="1146"/>
      <c r="F51" s="1145"/>
      <c r="G51" s="1147"/>
      <c r="H51" s="1145"/>
      <c r="I51" s="1145"/>
    </row>
    <row r="52" spans="2:9" s="1143" customFormat="1" ht="34.5" customHeight="1">
      <c r="B52" s="1144">
        <v>46</v>
      </c>
      <c r="C52" s="1145"/>
      <c r="D52" s="1145"/>
      <c r="E52" s="1146"/>
      <c r="F52" s="1145"/>
      <c r="G52" s="1147"/>
      <c r="H52" s="1145"/>
      <c r="I52" s="1145"/>
    </row>
    <row r="53" spans="2:9" s="1143" customFormat="1" ht="34.5" customHeight="1">
      <c r="B53" s="1144">
        <v>47</v>
      </c>
      <c r="C53" s="1145"/>
      <c r="D53" s="1145"/>
      <c r="E53" s="1146"/>
      <c r="F53" s="1145"/>
      <c r="G53" s="1147"/>
      <c r="H53" s="1145"/>
      <c r="I53" s="1145"/>
    </row>
    <row r="54" spans="2:9" s="1143" customFormat="1" ht="34.5" customHeight="1">
      <c r="B54" s="1144">
        <v>48</v>
      </c>
      <c r="C54" s="1145"/>
      <c r="D54" s="1145"/>
      <c r="E54" s="1146"/>
      <c r="F54" s="1145"/>
      <c r="G54" s="1147"/>
      <c r="H54" s="1145"/>
      <c r="I54" s="1145"/>
    </row>
    <row r="55" spans="2:9" s="1143" customFormat="1" ht="34.5" customHeight="1">
      <c r="B55" s="1144">
        <v>49</v>
      </c>
      <c r="C55" s="1145"/>
      <c r="D55" s="1145"/>
      <c r="E55" s="1146"/>
      <c r="F55" s="1145"/>
      <c r="G55" s="1147"/>
      <c r="H55" s="1145"/>
      <c r="I55" s="1145"/>
    </row>
    <row r="56" spans="2:9" s="1143" customFormat="1" ht="34.5" customHeight="1">
      <c r="B56" s="1144">
        <v>50</v>
      </c>
      <c r="C56" s="1145"/>
      <c r="D56" s="1145"/>
      <c r="E56" s="1146"/>
      <c r="F56" s="1145"/>
      <c r="G56" s="1147"/>
      <c r="H56" s="1145"/>
      <c r="I56" s="1145"/>
    </row>
    <row r="57" spans="2:9" s="1143" customFormat="1" ht="34.5" customHeight="1">
      <c r="B57" s="1144">
        <v>51</v>
      </c>
      <c r="C57" s="1145"/>
      <c r="D57" s="1145"/>
      <c r="E57" s="1146"/>
      <c r="F57" s="1145"/>
      <c r="G57" s="1147"/>
      <c r="H57" s="1145"/>
      <c r="I57" s="1145"/>
    </row>
    <row r="58" spans="2:9" s="1143" customFormat="1" ht="34.5" customHeight="1">
      <c r="B58" s="1144">
        <v>52</v>
      </c>
      <c r="C58" s="1145"/>
      <c r="D58" s="1145"/>
      <c r="E58" s="1146"/>
      <c r="F58" s="1145"/>
      <c r="G58" s="1147"/>
      <c r="H58" s="1145"/>
      <c r="I58" s="1145"/>
    </row>
    <row r="59" spans="2:9" s="1143" customFormat="1" ht="34.5" customHeight="1">
      <c r="B59" s="1144">
        <v>53</v>
      </c>
      <c r="C59" s="1145"/>
      <c r="D59" s="1145"/>
      <c r="E59" s="1146"/>
      <c r="F59" s="1145"/>
      <c r="G59" s="1147"/>
      <c r="H59" s="1145"/>
      <c r="I59" s="1145"/>
    </row>
    <row r="60" spans="2:9" s="1143" customFormat="1" ht="34.5" customHeight="1">
      <c r="B60" s="1144">
        <v>54</v>
      </c>
      <c r="C60" s="1145"/>
      <c r="D60" s="1145"/>
      <c r="E60" s="1146"/>
      <c r="F60" s="1145"/>
      <c r="G60" s="1147"/>
      <c r="H60" s="1145"/>
      <c r="I60" s="1145"/>
    </row>
    <row r="61" spans="2:9" s="1143" customFormat="1" ht="34.5" customHeight="1">
      <c r="B61" s="1144">
        <v>55</v>
      </c>
      <c r="C61" s="1145"/>
      <c r="D61" s="1145"/>
      <c r="E61" s="1146"/>
      <c r="F61" s="1145"/>
      <c r="G61" s="1147"/>
      <c r="H61" s="1145"/>
      <c r="I61" s="1145"/>
    </row>
    <row r="62" spans="2:9" s="1143" customFormat="1" ht="34.5" customHeight="1">
      <c r="B62" s="1144">
        <v>56</v>
      </c>
      <c r="C62" s="1145"/>
      <c r="D62" s="1145"/>
      <c r="E62" s="1146"/>
      <c r="F62" s="1145"/>
      <c r="G62" s="1147"/>
      <c r="H62" s="1145"/>
      <c r="I62" s="1145"/>
    </row>
    <row r="63" spans="2:9" s="1143" customFormat="1" ht="34.5" customHeight="1">
      <c r="B63" s="1144">
        <v>57</v>
      </c>
      <c r="C63" s="1145"/>
      <c r="D63" s="1145"/>
      <c r="E63" s="1146"/>
      <c r="F63" s="1145"/>
      <c r="G63" s="1147"/>
      <c r="H63" s="1145"/>
      <c r="I63" s="1145"/>
    </row>
    <row r="64" spans="2:9" s="1143" customFormat="1" ht="34.5" customHeight="1">
      <c r="B64" s="1144">
        <v>58</v>
      </c>
      <c r="C64" s="1145"/>
      <c r="D64" s="1145"/>
      <c r="E64" s="1146"/>
      <c r="F64" s="1145"/>
      <c r="G64" s="1147"/>
      <c r="H64" s="1145"/>
      <c r="I64" s="1145"/>
    </row>
    <row r="65" spans="2:9" s="1143" customFormat="1" ht="34.5" customHeight="1">
      <c r="B65" s="1144">
        <v>59</v>
      </c>
      <c r="C65" s="1145"/>
      <c r="D65" s="1145"/>
      <c r="E65" s="1146"/>
      <c r="F65" s="1145"/>
      <c r="G65" s="1147"/>
      <c r="H65" s="1145"/>
      <c r="I65" s="1145"/>
    </row>
    <row r="66" spans="2:9" s="1143" customFormat="1" ht="34.5" customHeight="1">
      <c r="B66" s="1144">
        <v>60</v>
      </c>
      <c r="C66" s="1145"/>
      <c r="D66" s="1145"/>
      <c r="E66" s="1146"/>
      <c r="F66" s="1145"/>
      <c r="G66" s="1147"/>
      <c r="H66" s="1145"/>
      <c r="I66" s="1145"/>
    </row>
    <row r="67" spans="2:9" s="1143" customFormat="1" ht="34.5" customHeight="1">
      <c r="B67" s="1144">
        <v>61</v>
      </c>
      <c r="C67" s="1145"/>
      <c r="D67" s="1145"/>
      <c r="E67" s="1146"/>
      <c r="F67" s="1145"/>
      <c r="G67" s="1147"/>
      <c r="H67" s="1145"/>
      <c r="I67" s="1145"/>
    </row>
    <row r="68" spans="2:9" s="1143" customFormat="1" ht="34.5" customHeight="1">
      <c r="B68" s="1144">
        <v>62</v>
      </c>
      <c r="C68" s="1145"/>
      <c r="D68" s="1145"/>
      <c r="E68" s="1146"/>
      <c r="F68" s="1145"/>
      <c r="G68" s="1147"/>
      <c r="H68" s="1145"/>
      <c r="I68" s="1145"/>
    </row>
    <row r="69" spans="2:9" s="1143" customFormat="1" ht="34.5" customHeight="1">
      <c r="B69" s="1144">
        <v>63</v>
      </c>
      <c r="C69" s="1145"/>
      <c r="D69" s="1145"/>
      <c r="E69" s="1146"/>
      <c r="F69" s="1145"/>
      <c r="G69" s="1147"/>
      <c r="H69" s="1145"/>
      <c r="I69" s="1145"/>
    </row>
    <row r="70" spans="2:9" s="1143" customFormat="1" ht="34.5" customHeight="1">
      <c r="B70" s="1144">
        <v>64</v>
      </c>
      <c r="C70" s="1145"/>
      <c r="D70" s="1145"/>
      <c r="E70" s="1146"/>
      <c r="F70" s="1145"/>
      <c r="G70" s="1147"/>
      <c r="H70" s="1145"/>
      <c r="I70" s="1145"/>
    </row>
    <row r="71" spans="2:9" s="1143" customFormat="1" ht="34.5" customHeight="1">
      <c r="B71" s="1144">
        <v>65</v>
      </c>
      <c r="C71" s="1145"/>
      <c r="D71" s="1145"/>
      <c r="E71" s="1146"/>
      <c r="F71" s="1145"/>
      <c r="G71" s="1147"/>
      <c r="H71" s="1145"/>
      <c r="I71" s="1145"/>
    </row>
    <row r="72" spans="2:9" s="1143" customFormat="1" ht="34.5" customHeight="1">
      <c r="B72" s="1144">
        <v>66</v>
      </c>
      <c r="C72" s="1145"/>
      <c r="D72" s="1145"/>
      <c r="E72" s="1146"/>
      <c r="F72" s="1145"/>
      <c r="G72" s="1147"/>
      <c r="H72" s="1145"/>
      <c r="I72" s="1145"/>
    </row>
    <row r="73" spans="2:9" s="1143" customFormat="1" ht="34.5" customHeight="1">
      <c r="B73" s="1144">
        <v>67</v>
      </c>
      <c r="C73" s="1145"/>
      <c r="D73" s="1145"/>
      <c r="E73" s="1146"/>
      <c r="F73" s="1145"/>
      <c r="G73" s="1147"/>
      <c r="H73" s="1145"/>
      <c r="I73" s="1145"/>
    </row>
    <row r="74" spans="2:9" s="1143" customFormat="1" ht="34.5" customHeight="1">
      <c r="B74" s="1144">
        <v>68</v>
      </c>
      <c r="C74" s="1145"/>
      <c r="D74" s="1145"/>
      <c r="E74" s="1146"/>
      <c r="F74" s="1145"/>
      <c r="G74" s="1147"/>
      <c r="H74" s="1145"/>
      <c r="I74" s="1145"/>
    </row>
    <row r="75" spans="2:9" s="1143" customFormat="1" ht="34.5" customHeight="1">
      <c r="B75" s="1144">
        <v>69</v>
      </c>
      <c r="C75" s="1145"/>
      <c r="D75" s="1145"/>
      <c r="E75" s="1146"/>
      <c r="F75" s="1145"/>
      <c r="G75" s="1147"/>
      <c r="H75" s="1145"/>
      <c r="I75" s="1145"/>
    </row>
    <row r="76" spans="2:9" s="1143" customFormat="1" ht="34.5" customHeight="1">
      <c r="B76" s="1144">
        <v>70</v>
      </c>
      <c r="C76" s="1145"/>
      <c r="D76" s="1145"/>
      <c r="E76" s="1146"/>
      <c r="F76" s="1145"/>
      <c r="G76" s="1147"/>
      <c r="H76" s="1145"/>
      <c r="I76" s="1145"/>
    </row>
    <row r="77" spans="2:9" s="1143" customFormat="1" ht="34.5" customHeight="1">
      <c r="B77" s="1144">
        <v>71</v>
      </c>
      <c r="C77" s="1145"/>
      <c r="D77" s="1145"/>
      <c r="E77" s="1146"/>
      <c r="F77" s="1145"/>
      <c r="G77" s="1147"/>
      <c r="H77" s="1145"/>
      <c r="I77" s="1145"/>
    </row>
    <row r="78" spans="2:9" s="1143" customFormat="1" ht="34.5" customHeight="1">
      <c r="B78" s="1144">
        <v>72</v>
      </c>
      <c r="C78" s="1145"/>
      <c r="D78" s="1145"/>
      <c r="E78" s="1146"/>
      <c r="F78" s="1145"/>
      <c r="G78" s="1147"/>
      <c r="H78" s="1145"/>
      <c r="I78" s="1145"/>
    </row>
    <row r="79" spans="2:9" s="1143" customFormat="1" ht="34.5" customHeight="1">
      <c r="B79" s="1144">
        <v>73</v>
      </c>
      <c r="C79" s="1145"/>
      <c r="D79" s="1145"/>
      <c r="E79" s="1146"/>
      <c r="F79" s="1145"/>
      <c r="G79" s="1147"/>
      <c r="H79" s="1145"/>
      <c r="I79" s="1145"/>
    </row>
    <row r="80" spans="2:9" s="1143" customFormat="1" ht="34.5" customHeight="1">
      <c r="B80" s="1144">
        <v>74</v>
      </c>
      <c r="C80" s="1145"/>
      <c r="D80" s="1145"/>
      <c r="E80" s="1146"/>
      <c r="F80" s="1145"/>
      <c r="G80" s="1147"/>
      <c r="H80" s="1145"/>
      <c r="I80" s="1145"/>
    </row>
    <row r="81" spans="2:9" s="1143" customFormat="1" ht="34.5" customHeight="1">
      <c r="B81" s="1144">
        <v>75</v>
      </c>
      <c r="C81" s="1145"/>
      <c r="D81" s="1145"/>
      <c r="E81" s="1146"/>
      <c r="F81" s="1145"/>
      <c r="G81" s="1147"/>
      <c r="H81" s="1145"/>
      <c r="I81" s="1145"/>
    </row>
    <row r="82" spans="2:9" s="1143" customFormat="1" ht="34.5" customHeight="1">
      <c r="B82" s="1144">
        <v>76</v>
      </c>
      <c r="C82" s="1145"/>
      <c r="D82" s="1145"/>
      <c r="E82" s="1146"/>
      <c r="F82" s="1145"/>
      <c r="G82" s="1147"/>
      <c r="H82" s="1145"/>
      <c r="I82" s="1145"/>
    </row>
    <row r="83" spans="2:9" s="1143" customFormat="1" ht="34.5" customHeight="1">
      <c r="B83" s="1144">
        <v>77</v>
      </c>
      <c r="C83" s="1145"/>
      <c r="D83" s="1145"/>
      <c r="E83" s="1146"/>
      <c r="F83" s="1145"/>
      <c r="G83" s="1147"/>
      <c r="H83" s="1145"/>
      <c r="I83" s="1145"/>
    </row>
    <row r="84" spans="2:9" s="1143" customFormat="1" ht="34.5" customHeight="1">
      <c r="B84" s="1144">
        <v>78</v>
      </c>
      <c r="C84" s="1145"/>
      <c r="D84" s="1145"/>
      <c r="E84" s="1146"/>
      <c r="F84" s="1145"/>
      <c r="G84" s="1147"/>
      <c r="H84" s="1145"/>
      <c r="I84" s="1145"/>
    </row>
    <row r="85" spans="2:9" s="1143" customFormat="1" ht="34.5" customHeight="1">
      <c r="B85" s="1144">
        <v>79</v>
      </c>
      <c r="C85" s="1145"/>
      <c r="D85" s="1145"/>
      <c r="E85" s="1146"/>
      <c r="F85" s="1145"/>
      <c r="G85" s="1147"/>
      <c r="H85" s="1145"/>
      <c r="I85" s="1145"/>
    </row>
    <row r="86" spans="2:9" s="1143" customFormat="1" ht="34.5" customHeight="1">
      <c r="B86" s="1144">
        <v>80</v>
      </c>
      <c r="C86" s="1145"/>
      <c r="D86" s="1145"/>
      <c r="E86" s="1146"/>
      <c r="F86" s="1145"/>
      <c r="G86" s="1147"/>
      <c r="H86" s="1145"/>
      <c r="I86" s="1145"/>
    </row>
    <row r="87" spans="2:9" s="1143" customFormat="1" ht="34.5" customHeight="1">
      <c r="B87" s="1144">
        <v>81</v>
      </c>
      <c r="C87" s="1145"/>
      <c r="D87" s="1145"/>
      <c r="E87" s="1146"/>
      <c r="F87" s="1145"/>
      <c r="G87" s="1147"/>
      <c r="H87" s="1145"/>
      <c r="I87" s="1145"/>
    </row>
    <row r="88" spans="2:9" s="1143" customFormat="1" ht="34.5" customHeight="1">
      <c r="B88" s="1144">
        <v>82</v>
      </c>
      <c r="C88" s="1145"/>
      <c r="D88" s="1145"/>
      <c r="E88" s="1146"/>
      <c r="F88" s="1145"/>
      <c r="G88" s="1147"/>
      <c r="H88" s="1145"/>
      <c r="I88" s="1145"/>
    </row>
    <row r="89" spans="2:9" s="1143" customFormat="1" ht="34.5" customHeight="1">
      <c r="B89" s="1144">
        <v>83</v>
      </c>
      <c r="C89" s="1145"/>
      <c r="D89" s="1145"/>
      <c r="E89" s="1146"/>
      <c r="F89" s="1145"/>
      <c r="G89" s="1147"/>
      <c r="H89" s="1145"/>
      <c r="I89" s="1145"/>
    </row>
    <row r="90" spans="2:9" s="1143" customFormat="1" ht="34.5" customHeight="1">
      <c r="B90" s="1144">
        <v>84</v>
      </c>
      <c r="C90" s="1145"/>
      <c r="D90" s="1145"/>
      <c r="E90" s="1146"/>
      <c r="F90" s="1145"/>
      <c r="G90" s="1147"/>
      <c r="H90" s="1145"/>
      <c r="I90" s="1145"/>
    </row>
    <row r="91" spans="2:9" s="1143" customFormat="1" ht="34.5" customHeight="1">
      <c r="B91" s="1144">
        <v>85</v>
      </c>
      <c r="C91" s="1145"/>
      <c r="D91" s="1145"/>
      <c r="E91" s="1146"/>
      <c r="F91" s="1145"/>
      <c r="G91" s="1147"/>
      <c r="H91" s="1145"/>
      <c r="I91" s="1145"/>
    </row>
    <row r="92" spans="2:9" s="1143" customFormat="1" ht="34.5" customHeight="1">
      <c r="B92" s="1144">
        <v>86</v>
      </c>
      <c r="C92" s="1145"/>
      <c r="D92" s="1145"/>
      <c r="E92" s="1146"/>
      <c r="F92" s="1145"/>
      <c r="G92" s="1147"/>
      <c r="H92" s="1145"/>
      <c r="I92" s="1145"/>
    </row>
    <row r="93" spans="2:9" s="1143" customFormat="1" ht="34.5" customHeight="1">
      <c r="B93" s="1144">
        <v>87</v>
      </c>
      <c r="C93" s="1145"/>
      <c r="D93" s="1145"/>
      <c r="E93" s="1146"/>
      <c r="F93" s="1145"/>
      <c r="G93" s="1147"/>
      <c r="H93" s="1145"/>
      <c r="I93" s="1145"/>
    </row>
    <row r="94" spans="2:9" s="1143" customFormat="1" ht="34.5" customHeight="1">
      <c r="B94" s="1144">
        <v>88</v>
      </c>
      <c r="C94" s="1145"/>
      <c r="D94" s="1145"/>
      <c r="E94" s="1146"/>
      <c r="F94" s="1145"/>
      <c r="G94" s="1147"/>
      <c r="H94" s="1145"/>
      <c r="I94" s="1145"/>
    </row>
    <row r="95" spans="2:9" s="1143" customFormat="1" ht="34.5" customHeight="1">
      <c r="B95" s="1144">
        <v>89</v>
      </c>
      <c r="C95" s="1145"/>
      <c r="D95" s="1145"/>
      <c r="E95" s="1146"/>
      <c r="F95" s="1145"/>
      <c r="G95" s="1147"/>
      <c r="H95" s="1145"/>
      <c r="I95" s="1145"/>
    </row>
    <row r="96" spans="2:9" s="1143" customFormat="1" ht="34.5" customHeight="1">
      <c r="B96" s="1144">
        <v>90</v>
      </c>
      <c r="C96" s="1145"/>
      <c r="D96" s="1145"/>
      <c r="E96" s="1146"/>
      <c r="F96" s="1145"/>
      <c r="G96" s="1147"/>
      <c r="H96" s="1145"/>
      <c r="I96" s="1145"/>
    </row>
    <row r="97" spans="2:9" s="1143" customFormat="1" ht="34.5" customHeight="1">
      <c r="B97" s="1144">
        <v>91</v>
      </c>
      <c r="C97" s="1145"/>
      <c r="D97" s="1145"/>
      <c r="E97" s="1146"/>
      <c r="F97" s="1145"/>
      <c r="G97" s="1147"/>
      <c r="H97" s="1145"/>
      <c r="I97" s="1145"/>
    </row>
    <row r="98" spans="2:9" s="1143" customFormat="1" ht="34.5" customHeight="1">
      <c r="B98" s="1144">
        <v>92</v>
      </c>
      <c r="C98" s="1145"/>
      <c r="D98" s="1145"/>
      <c r="E98" s="1146"/>
      <c r="F98" s="1145"/>
      <c r="G98" s="1147"/>
      <c r="H98" s="1145"/>
      <c r="I98" s="1145"/>
    </row>
    <row r="99" spans="2:9" s="1143" customFormat="1" ht="34.5" customHeight="1">
      <c r="B99" s="1144">
        <v>93</v>
      </c>
      <c r="C99" s="1145"/>
      <c r="D99" s="1145"/>
      <c r="E99" s="1146"/>
      <c r="F99" s="1145"/>
      <c r="G99" s="1147"/>
      <c r="H99" s="1145"/>
      <c r="I99" s="1145"/>
    </row>
    <row r="100" spans="2:9" s="1143" customFormat="1" ht="34.5" customHeight="1">
      <c r="B100" s="1144">
        <v>94</v>
      </c>
      <c r="C100" s="1145"/>
      <c r="D100" s="1145"/>
      <c r="E100" s="1146"/>
      <c r="F100" s="1145"/>
      <c r="G100" s="1147"/>
      <c r="H100" s="1145"/>
      <c r="I100" s="1145"/>
    </row>
    <row r="101" spans="2:9" s="1143" customFormat="1" ht="34.5" customHeight="1">
      <c r="B101" s="1144">
        <v>95</v>
      </c>
      <c r="C101" s="1145"/>
      <c r="D101" s="1145"/>
      <c r="E101" s="1146"/>
      <c r="F101" s="1145"/>
      <c r="G101" s="1147"/>
      <c r="H101" s="1145"/>
      <c r="I101" s="1145"/>
    </row>
    <row r="102" spans="2:9" s="1143" customFormat="1" ht="34.5" customHeight="1">
      <c r="B102" s="1144">
        <v>96</v>
      </c>
      <c r="C102" s="1145"/>
      <c r="D102" s="1145"/>
      <c r="E102" s="1146"/>
      <c r="F102" s="1145"/>
      <c r="G102" s="1147"/>
      <c r="H102" s="1145"/>
      <c r="I102" s="1145"/>
    </row>
    <row r="103" spans="2:9" s="1143" customFormat="1" ht="34.5" customHeight="1">
      <c r="B103" s="1144">
        <v>97</v>
      </c>
      <c r="C103" s="1145"/>
      <c r="D103" s="1145"/>
      <c r="E103" s="1146"/>
      <c r="F103" s="1145"/>
      <c r="G103" s="1147"/>
      <c r="H103" s="1145"/>
      <c r="I103" s="1145"/>
    </row>
    <row r="104" spans="2:9" s="1143" customFormat="1" ht="34.5" customHeight="1">
      <c r="B104" s="1144">
        <v>98</v>
      </c>
      <c r="C104" s="1145"/>
      <c r="D104" s="1145"/>
      <c r="E104" s="1146"/>
      <c r="F104" s="1145"/>
      <c r="G104" s="1147"/>
      <c r="H104" s="1145"/>
      <c r="I104" s="1145"/>
    </row>
    <row r="105" spans="2:9" s="1143" customFormat="1" ht="34.5" customHeight="1">
      <c r="B105" s="1144">
        <v>99</v>
      </c>
      <c r="C105" s="1145"/>
      <c r="D105" s="1145"/>
      <c r="E105" s="1146"/>
      <c r="F105" s="1145"/>
      <c r="G105" s="1147"/>
      <c r="H105" s="1145"/>
      <c r="I105" s="1145"/>
    </row>
    <row r="106" spans="2:9" s="1143" customFormat="1" ht="34.5" customHeight="1">
      <c r="B106" s="1144">
        <v>100</v>
      </c>
      <c r="C106" s="1145"/>
      <c r="D106" s="1145"/>
      <c r="E106" s="1146"/>
      <c r="F106" s="1145"/>
      <c r="G106" s="1147"/>
      <c r="H106" s="1145"/>
      <c r="I106" s="1145"/>
    </row>
    <row r="107" spans="2:9" s="1143" customFormat="1" ht="34.5" customHeight="1">
      <c r="B107" s="1144">
        <v>101</v>
      </c>
      <c r="C107" s="1145"/>
      <c r="D107" s="1145"/>
      <c r="E107" s="1146"/>
      <c r="F107" s="1145"/>
      <c r="G107" s="1147"/>
      <c r="H107" s="1145"/>
      <c r="I107" s="1145"/>
    </row>
    <row r="108" spans="2:9" s="1143" customFormat="1" ht="34.5" customHeight="1">
      <c r="B108" s="1144">
        <v>102</v>
      </c>
      <c r="C108" s="1145"/>
      <c r="D108" s="1145"/>
      <c r="E108" s="1146"/>
      <c r="F108" s="1145"/>
      <c r="G108" s="1147"/>
      <c r="H108" s="1145"/>
      <c r="I108" s="1145"/>
    </row>
    <row r="109" spans="2:9" s="1143" customFormat="1" ht="34.5" customHeight="1">
      <c r="B109" s="1144">
        <v>103</v>
      </c>
      <c r="C109" s="1145"/>
      <c r="D109" s="1145"/>
      <c r="E109" s="1146"/>
      <c r="F109" s="1145"/>
      <c r="G109" s="1147"/>
      <c r="H109" s="1145"/>
      <c r="I109" s="1145"/>
    </row>
    <row r="110" spans="2:9" s="1143" customFormat="1" ht="34.5" customHeight="1">
      <c r="B110" s="1144">
        <v>104</v>
      </c>
      <c r="C110" s="1145"/>
      <c r="D110" s="1145"/>
      <c r="E110" s="1146"/>
      <c r="F110" s="1145"/>
      <c r="G110" s="1147"/>
      <c r="H110" s="1145"/>
      <c r="I110" s="1145"/>
    </row>
    <row r="111" spans="2:9" s="1143" customFormat="1" ht="34.5" customHeight="1">
      <c r="B111" s="1144">
        <v>105</v>
      </c>
      <c r="C111" s="1145"/>
      <c r="D111" s="1145"/>
      <c r="E111" s="1146"/>
      <c r="F111" s="1145"/>
      <c r="G111" s="1147"/>
      <c r="H111" s="1145"/>
      <c r="I111" s="1145"/>
    </row>
    <row r="112" spans="2:9" s="1143" customFormat="1" ht="34.5" customHeight="1">
      <c r="B112" s="1144">
        <v>106</v>
      </c>
      <c r="C112" s="1145"/>
      <c r="D112" s="1145"/>
      <c r="E112" s="1146"/>
      <c r="F112" s="1145"/>
      <c r="G112" s="1147"/>
      <c r="H112" s="1145"/>
      <c r="I112" s="1145"/>
    </row>
    <row r="113" spans="2:9" s="1143" customFormat="1" ht="34.5" customHeight="1">
      <c r="B113" s="1144">
        <v>107</v>
      </c>
      <c r="C113" s="1145"/>
      <c r="D113" s="1145"/>
      <c r="E113" s="1146"/>
      <c r="F113" s="1145"/>
      <c r="G113" s="1147"/>
      <c r="H113" s="1145"/>
      <c r="I113" s="1145"/>
    </row>
    <row r="114" spans="2:9" s="1143" customFormat="1" ht="34.5" customHeight="1">
      <c r="B114" s="1144">
        <v>108</v>
      </c>
      <c r="C114" s="1145"/>
      <c r="D114" s="1145"/>
      <c r="E114" s="1146"/>
      <c r="F114" s="1145"/>
      <c r="G114" s="1147"/>
      <c r="H114" s="1145"/>
      <c r="I114" s="1145"/>
    </row>
    <row r="115" spans="2:9" s="1143" customFormat="1" ht="34.5" customHeight="1">
      <c r="B115" s="1144">
        <v>109</v>
      </c>
      <c r="C115" s="1145"/>
      <c r="D115" s="1145"/>
      <c r="E115" s="1146"/>
      <c r="F115" s="1145"/>
      <c r="G115" s="1147"/>
      <c r="H115" s="1145"/>
      <c r="I115" s="1145"/>
    </row>
    <row r="116" spans="2:9" s="1143" customFormat="1" ht="34.5" customHeight="1">
      <c r="B116" s="1144">
        <v>110</v>
      </c>
      <c r="C116" s="1145"/>
      <c r="D116" s="1145"/>
      <c r="E116" s="1146"/>
      <c r="F116" s="1145"/>
      <c r="G116" s="1147"/>
      <c r="H116" s="1145"/>
      <c r="I116" s="1145"/>
    </row>
    <row r="117" spans="2:9" s="1143" customFormat="1" ht="34.5" customHeight="1">
      <c r="B117" s="1144">
        <v>111</v>
      </c>
      <c r="C117" s="1145"/>
      <c r="D117" s="1145"/>
      <c r="E117" s="1146"/>
      <c r="F117" s="1145"/>
      <c r="G117" s="1147"/>
      <c r="H117" s="1145"/>
      <c r="I117" s="1145"/>
    </row>
    <row r="118" spans="2:9" s="1143" customFormat="1" ht="34.5" customHeight="1">
      <c r="B118" s="1144">
        <v>112</v>
      </c>
      <c r="C118" s="1145"/>
      <c r="D118" s="1145"/>
      <c r="E118" s="1146"/>
      <c r="F118" s="1145"/>
      <c r="G118" s="1147"/>
      <c r="H118" s="1145"/>
      <c r="I118" s="1145"/>
    </row>
    <row r="119" spans="2:9" s="1143" customFormat="1" ht="34.5" customHeight="1">
      <c r="B119" s="1144">
        <v>113</v>
      </c>
      <c r="C119" s="1145"/>
      <c r="D119" s="1145"/>
      <c r="E119" s="1146"/>
      <c r="F119" s="1145"/>
      <c r="G119" s="1147"/>
      <c r="H119" s="1145"/>
      <c r="I119" s="1145"/>
    </row>
    <row r="120" spans="2:9" s="1143" customFormat="1" ht="34.5" customHeight="1">
      <c r="B120" s="1144">
        <v>114</v>
      </c>
      <c r="C120" s="1145"/>
      <c r="D120" s="1145"/>
      <c r="E120" s="1146"/>
      <c r="F120" s="1145"/>
      <c r="G120" s="1147"/>
      <c r="H120" s="1145"/>
      <c r="I120" s="1145"/>
    </row>
    <row r="121" spans="2:9" s="1143" customFormat="1" ht="34.5" customHeight="1">
      <c r="B121" s="1144">
        <v>115</v>
      </c>
      <c r="C121" s="1145"/>
      <c r="D121" s="1145"/>
      <c r="E121" s="1146"/>
      <c r="F121" s="1145"/>
      <c r="G121" s="1147"/>
      <c r="H121" s="1145"/>
      <c r="I121" s="1145"/>
    </row>
    <row r="122" spans="2:9" s="1143" customFormat="1" ht="34.5" customHeight="1">
      <c r="B122" s="1144">
        <v>116</v>
      </c>
      <c r="C122" s="1145"/>
      <c r="D122" s="1145"/>
      <c r="E122" s="1146"/>
      <c r="F122" s="1145"/>
      <c r="G122" s="1147"/>
      <c r="H122" s="1145"/>
      <c r="I122" s="1145"/>
    </row>
    <row r="123" spans="2:9" s="1143" customFormat="1" ht="34.5" customHeight="1">
      <c r="B123" s="1144">
        <v>117</v>
      </c>
      <c r="C123" s="1145"/>
      <c r="D123" s="1145"/>
      <c r="E123" s="1146"/>
      <c r="F123" s="1145"/>
      <c r="G123" s="1147"/>
      <c r="H123" s="1145"/>
      <c r="I123" s="1145"/>
    </row>
    <row r="124" spans="2:9" s="1143" customFormat="1" ht="34.5" customHeight="1">
      <c r="B124" s="1144">
        <v>118</v>
      </c>
      <c r="C124" s="1145"/>
      <c r="D124" s="1145"/>
      <c r="E124" s="1146"/>
      <c r="F124" s="1145"/>
      <c r="G124" s="1147"/>
      <c r="H124" s="1145"/>
      <c r="I124" s="1145"/>
    </row>
    <row r="125" spans="2:9" s="1143" customFormat="1" ht="34.5" customHeight="1">
      <c r="B125" s="1144">
        <v>119</v>
      </c>
      <c r="C125" s="1145"/>
      <c r="D125" s="1145"/>
      <c r="E125" s="1146"/>
      <c r="F125" s="1145"/>
      <c r="G125" s="1147"/>
      <c r="H125" s="1145"/>
      <c r="I125" s="1145"/>
    </row>
    <row r="126" spans="2:9" s="1143" customFormat="1" ht="34.5" customHeight="1">
      <c r="B126" s="1144">
        <v>120</v>
      </c>
      <c r="C126" s="1145"/>
      <c r="D126" s="1145"/>
      <c r="E126" s="1146"/>
      <c r="F126" s="1145"/>
      <c r="G126" s="1147"/>
      <c r="H126" s="1145"/>
      <c r="I126" s="1145"/>
    </row>
    <row r="127" spans="2:9" s="1143" customFormat="1" ht="34.5" customHeight="1">
      <c r="B127" s="1144">
        <v>121</v>
      </c>
      <c r="C127" s="1145"/>
      <c r="D127" s="1145"/>
      <c r="E127" s="1146"/>
      <c r="F127" s="1145"/>
      <c r="G127" s="1147"/>
      <c r="H127" s="1145"/>
      <c r="I127" s="1145"/>
    </row>
    <row r="128" spans="2:9" s="1143" customFormat="1" ht="34.5" customHeight="1">
      <c r="B128" s="1144">
        <v>122</v>
      </c>
      <c r="C128" s="1145"/>
      <c r="D128" s="1145"/>
      <c r="E128" s="1146"/>
      <c r="F128" s="1145"/>
      <c r="G128" s="1147"/>
      <c r="H128" s="1145"/>
      <c r="I128" s="1145"/>
    </row>
    <row r="129" spans="2:9" s="1143" customFormat="1" ht="34.5" customHeight="1">
      <c r="B129" s="1144">
        <v>123</v>
      </c>
      <c r="C129" s="1145"/>
      <c r="D129" s="1145"/>
      <c r="E129" s="1146"/>
      <c r="F129" s="1145"/>
      <c r="G129" s="1147"/>
      <c r="H129" s="1145"/>
      <c r="I129" s="1145"/>
    </row>
    <row r="130" spans="2:9" s="1143" customFormat="1" ht="34.5" customHeight="1">
      <c r="B130" s="1144">
        <v>124</v>
      </c>
      <c r="C130" s="1145"/>
      <c r="D130" s="1145"/>
      <c r="E130" s="1146"/>
      <c r="F130" s="1145"/>
      <c r="G130" s="1147"/>
      <c r="H130" s="1145"/>
      <c r="I130" s="1145"/>
    </row>
    <row r="131" spans="2:9" s="1143" customFormat="1" ht="34.5" customHeight="1">
      <c r="B131" s="1144">
        <v>125</v>
      </c>
      <c r="C131" s="1145"/>
      <c r="D131" s="1145"/>
      <c r="E131" s="1146"/>
      <c r="F131" s="1145"/>
      <c r="G131" s="1147"/>
      <c r="H131" s="1145"/>
      <c r="I131" s="1145"/>
    </row>
    <row r="132" spans="2:9" s="1143" customFormat="1" ht="34.5" customHeight="1">
      <c r="B132" s="1144">
        <v>126</v>
      </c>
      <c r="C132" s="1145"/>
      <c r="D132" s="1145"/>
      <c r="E132" s="1146"/>
      <c r="F132" s="1145"/>
      <c r="G132" s="1147"/>
      <c r="H132" s="1145"/>
      <c r="I132" s="1145"/>
    </row>
    <row r="133" spans="2:9" s="1143" customFormat="1" ht="34.5" customHeight="1">
      <c r="B133" s="1144">
        <v>127</v>
      </c>
      <c r="C133" s="1145"/>
      <c r="D133" s="1145"/>
      <c r="E133" s="1146"/>
      <c r="F133" s="1145"/>
      <c r="G133" s="1147"/>
      <c r="H133" s="1145"/>
      <c r="I133" s="1145"/>
    </row>
    <row r="134" spans="2:9" s="1143" customFormat="1" ht="34.5" customHeight="1">
      <c r="B134" s="1144">
        <v>128</v>
      </c>
      <c r="C134" s="1145"/>
      <c r="D134" s="1145"/>
      <c r="E134" s="1146"/>
      <c r="F134" s="1145"/>
      <c r="G134" s="1147"/>
      <c r="H134" s="1145"/>
      <c r="I134" s="1145"/>
    </row>
    <row r="135" spans="2:9" s="1143" customFormat="1" ht="34.5" customHeight="1">
      <c r="B135" s="1144">
        <v>129</v>
      </c>
      <c r="C135" s="1145"/>
      <c r="D135" s="1145"/>
      <c r="E135" s="1146"/>
      <c r="F135" s="1145"/>
      <c r="G135" s="1147"/>
      <c r="H135" s="1145"/>
      <c r="I135" s="1145"/>
    </row>
    <row r="136" spans="2:9" s="1143" customFormat="1" ht="34.5" customHeight="1">
      <c r="B136" s="1144">
        <v>130</v>
      </c>
      <c r="C136" s="1145"/>
      <c r="D136" s="1145"/>
      <c r="E136" s="1146"/>
      <c r="F136" s="1145"/>
      <c r="G136" s="1147"/>
      <c r="H136" s="1145"/>
      <c r="I136" s="1145"/>
    </row>
    <row r="137" spans="2:9" s="1143" customFormat="1" ht="34.5" customHeight="1">
      <c r="B137" s="1144">
        <v>131</v>
      </c>
      <c r="C137" s="1145"/>
      <c r="D137" s="1145"/>
      <c r="E137" s="1146"/>
      <c r="F137" s="1145"/>
      <c r="G137" s="1147"/>
      <c r="H137" s="1145"/>
      <c r="I137" s="1145"/>
    </row>
    <row r="138" spans="2:9" s="1143" customFormat="1" ht="34.5" customHeight="1">
      <c r="B138" s="1144">
        <v>132</v>
      </c>
      <c r="C138" s="1145"/>
      <c r="D138" s="1145"/>
      <c r="E138" s="1146"/>
      <c r="F138" s="1145"/>
      <c r="G138" s="1147"/>
      <c r="H138" s="1145"/>
      <c r="I138" s="1145"/>
    </row>
    <row r="139" spans="2:9" s="1143" customFormat="1" ht="34.5" customHeight="1">
      <c r="B139" s="1144">
        <v>133</v>
      </c>
      <c r="C139" s="1145"/>
      <c r="D139" s="1145"/>
      <c r="E139" s="1146"/>
      <c r="F139" s="1145"/>
      <c r="G139" s="1147"/>
      <c r="H139" s="1145"/>
      <c r="I139" s="1145"/>
    </row>
    <row r="140" spans="2:9" s="1143" customFormat="1" ht="34.5" customHeight="1">
      <c r="B140" s="1144">
        <v>134</v>
      </c>
      <c r="C140" s="1145"/>
      <c r="D140" s="1145"/>
      <c r="E140" s="1146"/>
      <c r="F140" s="1145"/>
      <c r="G140" s="1147"/>
      <c r="H140" s="1145"/>
      <c r="I140" s="1145"/>
    </row>
    <row r="141" spans="2:9" s="1143" customFormat="1" ht="34.5" customHeight="1">
      <c r="B141" s="1144">
        <v>135</v>
      </c>
      <c r="C141" s="1145"/>
      <c r="D141" s="1145"/>
      <c r="E141" s="1146"/>
      <c r="F141" s="1145"/>
      <c r="G141" s="1147"/>
      <c r="H141" s="1145"/>
      <c r="I141" s="1145"/>
    </row>
    <row r="142" spans="2:9" s="1143" customFormat="1" ht="34.5" customHeight="1">
      <c r="B142" s="1144">
        <v>136</v>
      </c>
      <c r="C142" s="1145"/>
      <c r="D142" s="1145"/>
      <c r="E142" s="1146"/>
      <c r="F142" s="1145"/>
      <c r="G142" s="1147"/>
      <c r="H142" s="1145"/>
      <c r="I142" s="1145"/>
    </row>
    <row r="143" spans="2:9" s="1143" customFormat="1" ht="34.5" customHeight="1">
      <c r="B143" s="1144">
        <v>137</v>
      </c>
      <c r="C143" s="1145"/>
      <c r="D143" s="1145"/>
      <c r="E143" s="1146"/>
      <c r="F143" s="1145"/>
      <c r="G143" s="1147"/>
      <c r="H143" s="1145"/>
      <c r="I143" s="1145"/>
    </row>
    <row r="144" spans="2:9" s="1143" customFormat="1" ht="34.5" customHeight="1">
      <c r="B144" s="1144">
        <v>138</v>
      </c>
      <c r="C144" s="1145"/>
      <c r="D144" s="1145"/>
      <c r="E144" s="1146"/>
      <c r="F144" s="1145"/>
      <c r="G144" s="1147"/>
      <c r="H144" s="1145"/>
      <c r="I144" s="1145"/>
    </row>
    <row r="145" spans="2:9" s="1143" customFormat="1" ht="34.5" customHeight="1">
      <c r="B145" s="1144">
        <v>139</v>
      </c>
      <c r="C145" s="1145"/>
      <c r="D145" s="1145"/>
      <c r="E145" s="1146"/>
      <c r="F145" s="1145"/>
      <c r="G145" s="1147"/>
      <c r="H145" s="1145"/>
      <c r="I145" s="1145"/>
    </row>
    <row r="146" spans="2:9" s="1143" customFormat="1" ht="34.5" customHeight="1">
      <c r="B146" s="1144">
        <v>140</v>
      </c>
      <c r="C146" s="1145"/>
      <c r="D146" s="1145"/>
      <c r="E146" s="1146"/>
      <c r="F146" s="1145"/>
      <c r="G146" s="1147"/>
      <c r="H146" s="1145"/>
      <c r="I146" s="1145"/>
    </row>
    <row r="147" spans="2:9" s="1143" customFormat="1" ht="34.5" customHeight="1">
      <c r="B147" s="1144">
        <v>141</v>
      </c>
      <c r="C147" s="1145"/>
      <c r="D147" s="1145"/>
      <c r="E147" s="1146"/>
      <c r="F147" s="1145"/>
      <c r="G147" s="1147"/>
      <c r="H147" s="1145"/>
      <c r="I147" s="1145"/>
    </row>
    <row r="148" spans="2:9" s="1143" customFormat="1" ht="34.5" customHeight="1">
      <c r="B148" s="1144">
        <v>142</v>
      </c>
      <c r="C148" s="1145"/>
      <c r="D148" s="1145"/>
      <c r="E148" s="1146"/>
      <c r="F148" s="1145"/>
      <c r="G148" s="1147"/>
      <c r="H148" s="1145"/>
      <c r="I148" s="1145"/>
    </row>
    <row r="149" spans="2:9" s="1143" customFormat="1" ht="34.5" customHeight="1">
      <c r="B149" s="1144">
        <v>143</v>
      </c>
      <c r="C149" s="1145"/>
      <c r="D149" s="1145"/>
      <c r="E149" s="1146"/>
      <c r="F149" s="1145"/>
      <c r="G149" s="1147"/>
      <c r="H149" s="1145"/>
      <c r="I149" s="1145"/>
    </row>
    <row r="150" spans="2:9" s="1143" customFormat="1" ht="34.5" customHeight="1">
      <c r="B150" s="1144">
        <v>144</v>
      </c>
      <c r="C150" s="1145"/>
      <c r="D150" s="1145"/>
      <c r="E150" s="1146"/>
      <c r="F150" s="1145"/>
      <c r="G150" s="1147"/>
      <c r="H150" s="1145"/>
      <c r="I150" s="1145"/>
    </row>
    <row r="151" spans="2:9" s="1143" customFormat="1" ht="34.5" customHeight="1">
      <c r="B151" s="1144">
        <v>145</v>
      </c>
      <c r="C151" s="1145"/>
      <c r="D151" s="1145"/>
      <c r="E151" s="1146"/>
      <c r="F151" s="1145"/>
      <c r="G151" s="1147"/>
      <c r="H151" s="1145"/>
      <c r="I151" s="1145"/>
    </row>
    <row r="152" spans="2:9" s="1143" customFormat="1" ht="34.5" customHeight="1">
      <c r="B152" s="1144">
        <v>146</v>
      </c>
      <c r="C152" s="1145"/>
      <c r="D152" s="1145"/>
      <c r="E152" s="1146"/>
      <c r="F152" s="1145"/>
      <c r="G152" s="1147"/>
      <c r="H152" s="1145"/>
      <c r="I152" s="1145"/>
    </row>
    <row r="153" spans="2:9" s="1143" customFormat="1" ht="34.5" customHeight="1">
      <c r="B153" s="1144">
        <v>147</v>
      </c>
      <c r="C153" s="1145"/>
      <c r="D153" s="1145"/>
      <c r="E153" s="1146"/>
      <c r="F153" s="1145"/>
      <c r="G153" s="1147"/>
      <c r="H153" s="1145"/>
      <c r="I153" s="1145"/>
    </row>
    <row r="154" spans="2:9" s="1143" customFormat="1" ht="34.5" customHeight="1">
      <c r="B154" s="1144">
        <v>148</v>
      </c>
      <c r="C154" s="1145"/>
      <c r="D154" s="1145"/>
      <c r="E154" s="1146"/>
      <c r="F154" s="1145"/>
      <c r="G154" s="1147"/>
      <c r="H154" s="1145"/>
      <c r="I154" s="1145"/>
    </row>
    <row r="155" spans="2:9" s="1143" customFormat="1" ht="34.5" customHeight="1">
      <c r="B155" s="1144">
        <v>149</v>
      </c>
      <c r="C155" s="1145"/>
      <c r="D155" s="1145"/>
      <c r="E155" s="1146"/>
      <c r="F155" s="1145"/>
      <c r="G155" s="1147"/>
      <c r="H155" s="1145"/>
      <c r="I155" s="1145"/>
    </row>
    <row r="156" spans="2:9" s="1143" customFormat="1" ht="34.5" customHeight="1">
      <c r="B156" s="1144">
        <v>150</v>
      </c>
      <c r="C156" s="1145"/>
      <c r="D156" s="1145"/>
      <c r="E156" s="1146"/>
      <c r="F156" s="1145"/>
      <c r="G156" s="1147"/>
      <c r="H156" s="1145"/>
      <c r="I156" s="1145"/>
    </row>
    <row r="157" spans="2:9" s="1143" customFormat="1" ht="34.5" customHeight="1">
      <c r="B157" s="1144">
        <v>151</v>
      </c>
      <c r="C157" s="1145"/>
      <c r="D157" s="1145"/>
      <c r="E157" s="1146"/>
      <c r="F157" s="1145"/>
      <c r="G157" s="1147"/>
      <c r="H157" s="1145"/>
      <c r="I157" s="1145"/>
    </row>
    <row r="158" spans="2:9" s="1143" customFormat="1" ht="34.5" customHeight="1">
      <c r="B158" s="1144">
        <v>152</v>
      </c>
      <c r="C158" s="1145"/>
      <c r="D158" s="1145"/>
      <c r="E158" s="1146"/>
      <c r="F158" s="1145"/>
      <c r="G158" s="1147"/>
      <c r="H158" s="1145"/>
      <c r="I158" s="1145"/>
    </row>
    <row r="159" spans="2:9" s="1143" customFormat="1" ht="34.5" customHeight="1">
      <c r="B159" s="1144">
        <v>153</v>
      </c>
      <c r="C159" s="1145"/>
      <c r="D159" s="1145"/>
      <c r="E159" s="1146"/>
      <c r="F159" s="1145"/>
      <c r="G159" s="1147"/>
      <c r="H159" s="1145"/>
      <c r="I159" s="1145"/>
    </row>
    <row r="160" spans="2:9" s="1143" customFormat="1" ht="34.5" customHeight="1">
      <c r="B160" s="1144">
        <v>154</v>
      </c>
      <c r="C160" s="1145"/>
      <c r="D160" s="1145"/>
      <c r="E160" s="1146"/>
      <c r="F160" s="1145"/>
      <c r="G160" s="1147"/>
      <c r="H160" s="1145"/>
      <c r="I160" s="1145"/>
    </row>
    <row r="161" spans="2:9" s="1143" customFormat="1" ht="34.5" customHeight="1">
      <c r="B161" s="1144">
        <v>155</v>
      </c>
      <c r="C161" s="1145"/>
      <c r="D161" s="1145"/>
      <c r="E161" s="1146"/>
      <c r="F161" s="1145"/>
      <c r="G161" s="1147"/>
      <c r="H161" s="1145"/>
      <c r="I161" s="1145"/>
    </row>
    <row r="162" spans="2:9" s="1143" customFormat="1" ht="34.5" customHeight="1">
      <c r="B162" s="1144">
        <v>156</v>
      </c>
      <c r="C162" s="1145"/>
      <c r="D162" s="1145"/>
      <c r="E162" s="1146"/>
      <c r="F162" s="1145"/>
      <c r="G162" s="1147"/>
      <c r="H162" s="1145"/>
      <c r="I162" s="1145"/>
    </row>
    <row r="163" spans="2:9" s="1143" customFormat="1" ht="34.5" customHeight="1">
      <c r="B163" s="1144">
        <v>157</v>
      </c>
      <c r="C163" s="1145"/>
      <c r="D163" s="1145"/>
      <c r="E163" s="1146"/>
      <c r="F163" s="1145"/>
      <c r="G163" s="1147"/>
      <c r="H163" s="1145"/>
      <c r="I163" s="1145"/>
    </row>
    <row r="164" spans="2:9" s="1143" customFormat="1" ht="34.5" customHeight="1">
      <c r="B164" s="1144">
        <v>158</v>
      </c>
      <c r="C164" s="1145"/>
      <c r="D164" s="1145"/>
      <c r="E164" s="1146"/>
      <c r="F164" s="1145"/>
      <c r="G164" s="1147"/>
      <c r="H164" s="1145"/>
      <c r="I164" s="1145"/>
    </row>
    <row r="165" spans="2:9" s="1143" customFormat="1" ht="34.5" customHeight="1">
      <c r="B165" s="1144">
        <v>159</v>
      </c>
      <c r="C165" s="1145"/>
      <c r="D165" s="1145"/>
      <c r="E165" s="1146"/>
      <c r="F165" s="1145"/>
      <c r="G165" s="1147"/>
      <c r="H165" s="1145"/>
      <c r="I165" s="1145"/>
    </row>
    <row r="166" spans="2:9" s="1143" customFormat="1" ht="34.5" customHeight="1">
      <c r="B166" s="1144">
        <v>160</v>
      </c>
      <c r="C166" s="1145"/>
      <c r="D166" s="1145"/>
      <c r="E166" s="1146"/>
      <c r="F166" s="1145"/>
      <c r="G166" s="1147"/>
      <c r="H166" s="1145"/>
      <c r="I166" s="1145"/>
    </row>
    <row r="167" spans="2:9" s="1143" customFormat="1" ht="34.5" customHeight="1">
      <c r="B167" s="1144">
        <v>161</v>
      </c>
      <c r="C167" s="1145"/>
      <c r="D167" s="1145"/>
      <c r="E167" s="1146"/>
      <c r="F167" s="1145"/>
      <c r="G167" s="1147"/>
      <c r="H167" s="1145"/>
      <c r="I167" s="1145"/>
    </row>
    <row r="168" spans="2:9" s="1143" customFormat="1" ht="34.5" customHeight="1">
      <c r="B168" s="1144">
        <v>162</v>
      </c>
      <c r="C168" s="1145"/>
      <c r="D168" s="1145"/>
      <c r="E168" s="1146"/>
      <c r="F168" s="1145"/>
      <c r="G168" s="1147"/>
      <c r="H168" s="1145"/>
      <c r="I168" s="1145"/>
    </row>
    <row r="169" spans="2:9" s="1143" customFormat="1" ht="34.5" customHeight="1">
      <c r="B169" s="1144">
        <v>163</v>
      </c>
      <c r="C169" s="1145"/>
      <c r="D169" s="1145"/>
      <c r="E169" s="1146"/>
      <c r="F169" s="1145"/>
      <c r="G169" s="1147"/>
      <c r="H169" s="1145"/>
      <c r="I169" s="1145"/>
    </row>
    <row r="170" spans="2:9" s="1143" customFormat="1" ht="34.5" customHeight="1">
      <c r="B170" s="1144">
        <v>164</v>
      </c>
      <c r="C170" s="1145"/>
      <c r="D170" s="1145"/>
      <c r="E170" s="1146"/>
      <c r="F170" s="1145"/>
      <c r="G170" s="1147"/>
      <c r="H170" s="1145"/>
      <c r="I170" s="1145"/>
    </row>
    <row r="171" spans="2:9" s="1143" customFormat="1" ht="34.5" customHeight="1">
      <c r="B171" s="1144">
        <v>165</v>
      </c>
      <c r="C171" s="1145"/>
      <c r="D171" s="1145"/>
      <c r="E171" s="1146"/>
      <c r="F171" s="1145"/>
      <c r="G171" s="1147"/>
      <c r="H171" s="1145"/>
      <c r="I171" s="1145"/>
    </row>
    <row r="172" spans="2:9" s="1143" customFormat="1" ht="34.5" customHeight="1">
      <c r="B172" s="1144">
        <v>166</v>
      </c>
      <c r="C172" s="1145"/>
      <c r="D172" s="1145"/>
      <c r="E172" s="1146"/>
      <c r="F172" s="1145"/>
      <c r="G172" s="1147"/>
      <c r="H172" s="1145"/>
      <c r="I172" s="1145"/>
    </row>
    <row r="173" spans="2:9" s="1143" customFormat="1" ht="34.5" customHeight="1">
      <c r="B173" s="1144">
        <v>167</v>
      </c>
      <c r="C173" s="1145"/>
      <c r="D173" s="1145"/>
      <c r="E173" s="1146"/>
      <c r="F173" s="1145"/>
      <c r="G173" s="1147"/>
      <c r="H173" s="1145"/>
      <c r="I173" s="1145"/>
    </row>
    <row r="174" spans="2:9" s="1143" customFormat="1" ht="34.5" customHeight="1">
      <c r="B174" s="1144">
        <v>168</v>
      </c>
      <c r="C174" s="1145"/>
      <c r="D174" s="1145"/>
      <c r="E174" s="1146"/>
      <c r="F174" s="1145"/>
      <c r="G174" s="1147"/>
      <c r="H174" s="1145"/>
      <c r="I174" s="1145"/>
    </row>
    <row r="175" spans="2:9" s="1143" customFormat="1" ht="34.5" customHeight="1">
      <c r="B175" s="1144">
        <v>169</v>
      </c>
      <c r="C175" s="1145"/>
      <c r="D175" s="1145"/>
      <c r="E175" s="1146"/>
      <c r="F175" s="1145"/>
      <c r="G175" s="1147"/>
      <c r="H175" s="1145"/>
      <c r="I175" s="1145"/>
    </row>
    <row r="176" spans="2:9" s="1143" customFormat="1" ht="34.5" customHeight="1">
      <c r="B176" s="1144">
        <v>170</v>
      </c>
      <c r="C176" s="1145"/>
      <c r="D176" s="1145"/>
      <c r="E176" s="1146"/>
      <c r="F176" s="1145"/>
      <c r="G176" s="1147"/>
      <c r="H176" s="1145"/>
      <c r="I176" s="1145"/>
    </row>
    <row r="177" spans="2:9" s="1143" customFormat="1" ht="34.5" customHeight="1">
      <c r="B177" s="1144">
        <v>171</v>
      </c>
      <c r="C177" s="1145"/>
      <c r="D177" s="1145"/>
      <c r="E177" s="1146"/>
      <c r="F177" s="1145"/>
      <c r="G177" s="1147"/>
      <c r="H177" s="1145"/>
      <c r="I177" s="1145"/>
    </row>
    <row r="178" spans="2:9" s="1143" customFormat="1" ht="34.5" customHeight="1">
      <c r="B178" s="1144">
        <v>172</v>
      </c>
      <c r="C178" s="1145"/>
      <c r="D178" s="1145"/>
      <c r="E178" s="1146"/>
      <c r="F178" s="1145"/>
      <c r="G178" s="1147"/>
      <c r="H178" s="1145"/>
      <c r="I178" s="1145"/>
    </row>
    <row r="179" spans="2:9" s="1143" customFormat="1" ht="34.5" customHeight="1">
      <c r="B179" s="1144">
        <v>173</v>
      </c>
      <c r="C179" s="1145"/>
      <c r="D179" s="1145"/>
      <c r="E179" s="1146"/>
      <c r="F179" s="1145"/>
      <c r="G179" s="1147"/>
      <c r="H179" s="1145"/>
      <c r="I179" s="1145"/>
    </row>
    <row r="180" spans="2:9" s="1143" customFormat="1" ht="34.5" customHeight="1">
      <c r="B180" s="1144">
        <v>174</v>
      </c>
      <c r="C180" s="1145"/>
      <c r="D180" s="1145"/>
      <c r="E180" s="1146"/>
      <c r="F180" s="1145"/>
      <c r="G180" s="1147"/>
      <c r="H180" s="1145"/>
      <c r="I180" s="1145"/>
    </row>
    <row r="181" spans="2:9" s="1143" customFormat="1" ht="34.5" customHeight="1">
      <c r="B181" s="1144">
        <v>175</v>
      </c>
      <c r="C181" s="1145"/>
      <c r="D181" s="1145"/>
      <c r="E181" s="1146"/>
      <c r="F181" s="1145"/>
      <c r="G181" s="1147"/>
      <c r="H181" s="1145"/>
      <c r="I181" s="1145"/>
    </row>
    <row r="182" spans="2:9" s="1143" customFormat="1" ht="34.5" customHeight="1">
      <c r="B182" s="1144">
        <v>176</v>
      </c>
      <c r="C182" s="1145"/>
      <c r="D182" s="1145"/>
      <c r="E182" s="1146"/>
      <c r="F182" s="1145"/>
      <c r="G182" s="1147"/>
      <c r="H182" s="1145"/>
      <c r="I182" s="1145"/>
    </row>
    <row r="183" spans="2:9" s="1143" customFormat="1" ht="34.5" customHeight="1">
      <c r="B183" s="1144">
        <v>177</v>
      </c>
      <c r="C183" s="1145"/>
      <c r="D183" s="1145"/>
      <c r="E183" s="1146"/>
      <c r="F183" s="1145"/>
      <c r="G183" s="1147"/>
      <c r="H183" s="1145"/>
      <c r="I183" s="1145"/>
    </row>
    <row r="184" spans="2:9" s="1143" customFormat="1" ht="34.5" customHeight="1">
      <c r="B184" s="1144">
        <v>178</v>
      </c>
      <c r="C184" s="1145"/>
      <c r="D184" s="1145"/>
      <c r="E184" s="1146"/>
      <c r="F184" s="1145"/>
      <c r="G184" s="1147"/>
      <c r="H184" s="1145"/>
      <c r="I184" s="1145"/>
    </row>
    <row r="185" spans="2:9" s="1143" customFormat="1" ht="34.5" customHeight="1">
      <c r="B185" s="1144">
        <v>179</v>
      </c>
      <c r="C185" s="1145"/>
      <c r="D185" s="1145"/>
      <c r="E185" s="1146"/>
      <c r="F185" s="1145"/>
      <c r="G185" s="1147"/>
      <c r="H185" s="1145"/>
      <c r="I185" s="1145"/>
    </row>
    <row r="186" spans="2:9" s="1143" customFormat="1" ht="34.5" customHeight="1">
      <c r="B186" s="1144">
        <v>180</v>
      </c>
      <c r="C186" s="1145"/>
      <c r="D186" s="1145"/>
      <c r="E186" s="1146"/>
      <c r="F186" s="1145"/>
      <c r="G186" s="1147"/>
      <c r="H186" s="1145"/>
      <c r="I186" s="1145"/>
    </row>
    <row r="187" spans="2:9" s="1143" customFormat="1" ht="34.5" customHeight="1">
      <c r="B187" s="1144">
        <v>181</v>
      </c>
      <c r="C187" s="1145"/>
      <c r="D187" s="1145"/>
      <c r="E187" s="1146"/>
      <c r="F187" s="1145"/>
      <c r="G187" s="1147"/>
      <c r="H187" s="1145"/>
      <c r="I187" s="1145"/>
    </row>
    <row r="188" spans="2:9" s="1143" customFormat="1" ht="34.5" customHeight="1">
      <c r="B188" s="1144">
        <v>182</v>
      </c>
      <c r="C188" s="1145"/>
      <c r="D188" s="1145"/>
      <c r="E188" s="1146"/>
      <c r="F188" s="1145"/>
      <c r="G188" s="1147"/>
      <c r="H188" s="1145"/>
      <c r="I188" s="1145"/>
    </row>
    <row r="189" spans="2:9" s="1143" customFormat="1" ht="34.5" customHeight="1">
      <c r="B189" s="1144">
        <v>183</v>
      </c>
      <c r="C189" s="1145"/>
      <c r="D189" s="1145"/>
      <c r="E189" s="1146"/>
      <c r="F189" s="1145"/>
      <c r="G189" s="1147"/>
      <c r="H189" s="1145"/>
      <c r="I189" s="1145"/>
    </row>
    <row r="190" spans="2:9" s="1143" customFormat="1" ht="34.5" customHeight="1">
      <c r="B190" s="1144">
        <v>184</v>
      </c>
      <c r="C190" s="1145"/>
      <c r="D190" s="1145"/>
      <c r="E190" s="1146"/>
      <c r="F190" s="1145"/>
      <c r="G190" s="1147"/>
      <c r="H190" s="1145"/>
      <c r="I190" s="1145"/>
    </row>
    <row r="191" spans="2:9" s="1143" customFormat="1" ht="34.5" customHeight="1">
      <c r="B191" s="1144">
        <v>185</v>
      </c>
      <c r="C191" s="1145"/>
      <c r="D191" s="1145"/>
      <c r="E191" s="1146"/>
      <c r="F191" s="1145"/>
      <c r="G191" s="1147"/>
      <c r="H191" s="1145"/>
      <c r="I191" s="1145"/>
    </row>
    <row r="192" spans="2:9" s="1143" customFormat="1" ht="34.5" customHeight="1">
      <c r="B192" s="1144">
        <v>186</v>
      </c>
      <c r="C192" s="1145"/>
      <c r="D192" s="1145"/>
      <c r="E192" s="1146"/>
      <c r="F192" s="1145"/>
      <c r="G192" s="1147"/>
      <c r="H192" s="1145"/>
      <c r="I192" s="1145"/>
    </row>
    <row r="193" spans="2:9" s="1143" customFormat="1" ht="34.5" customHeight="1">
      <c r="B193" s="1144">
        <v>187</v>
      </c>
      <c r="C193" s="1145"/>
      <c r="D193" s="1145"/>
      <c r="E193" s="1146"/>
      <c r="F193" s="1145"/>
      <c r="G193" s="1147"/>
      <c r="H193" s="1145"/>
      <c r="I193" s="1145"/>
    </row>
    <row r="194" spans="2:9" s="1143" customFormat="1" ht="34.5" customHeight="1">
      <c r="B194" s="1144">
        <v>188</v>
      </c>
      <c r="C194" s="1145"/>
      <c r="D194" s="1145"/>
      <c r="E194" s="1146"/>
      <c r="F194" s="1145"/>
      <c r="G194" s="1147"/>
      <c r="H194" s="1145"/>
      <c r="I194" s="1145"/>
    </row>
    <row r="195" spans="2:9" s="1143" customFormat="1" ht="34.5" customHeight="1">
      <c r="B195" s="1144">
        <v>189</v>
      </c>
      <c r="C195" s="1145"/>
      <c r="D195" s="1145"/>
      <c r="E195" s="1146"/>
      <c r="F195" s="1145"/>
      <c r="G195" s="1147"/>
      <c r="H195" s="1145"/>
      <c r="I195" s="1145"/>
    </row>
    <row r="196" spans="2:9" s="1143" customFormat="1" ht="34.5" customHeight="1">
      <c r="B196" s="1144">
        <v>190</v>
      </c>
      <c r="C196" s="1145"/>
      <c r="D196" s="1145"/>
      <c r="E196" s="1146"/>
      <c r="F196" s="1145"/>
      <c r="G196" s="1147"/>
      <c r="H196" s="1145"/>
      <c r="I196" s="1145"/>
    </row>
    <row r="197" spans="2:9" s="1143" customFormat="1" ht="34.5" customHeight="1">
      <c r="B197" s="1144">
        <v>191</v>
      </c>
      <c r="C197" s="1145"/>
      <c r="D197" s="1145"/>
      <c r="E197" s="1146"/>
      <c r="F197" s="1145"/>
      <c r="G197" s="1147"/>
      <c r="H197" s="1145"/>
      <c r="I197" s="1145"/>
    </row>
    <row r="198" spans="2:9" s="1143" customFormat="1" ht="34.5" customHeight="1">
      <c r="B198" s="1144">
        <v>192</v>
      </c>
      <c r="C198" s="1145"/>
      <c r="D198" s="1145"/>
      <c r="E198" s="1146"/>
      <c r="F198" s="1145"/>
      <c r="G198" s="1147"/>
      <c r="H198" s="1145"/>
      <c r="I198" s="1145"/>
    </row>
    <row r="199" spans="2:9" s="1143" customFormat="1" ht="34.5" customHeight="1">
      <c r="B199" s="1144">
        <v>193</v>
      </c>
      <c r="C199" s="1145"/>
      <c r="D199" s="1145"/>
      <c r="E199" s="1146"/>
      <c r="F199" s="1145"/>
      <c r="G199" s="1147"/>
      <c r="H199" s="1145"/>
      <c r="I199" s="1145"/>
    </row>
    <row r="200" spans="2:9" s="1143" customFormat="1" ht="34.5" customHeight="1">
      <c r="B200" s="1144">
        <v>194</v>
      </c>
      <c r="C200" s="1145"/>
      <c r="D200" s="1145"/>
      <c r="E200" s="1146"/>
      <c r="F200" s="1145"/>
      <c r="G200" s="1147"/>
      <c r="H200" s="1145"/>
      <c r="I200" s="1145"/>
    </row>
    <row r="201" spans="2:9" s="1143" customFormat="1" ht="34.5" customHeight="1">
      <c r="B201" s="1144">
        <v>195</v>
      </c>
      <c r="C201" s="1145"/>
      <c r="D201" s="1145"/>
      <c r="E201" s="1146"/>
      <c r="F201" s="1145"/>
      <c r="G201" s="1147"/>
      <c r="H201" s="1145"/>
      <c r="I201" s="1145"/>
    </row>
    <row r="202" spans="2:9" s="1143" customFormat="1" ht="34.5" customHeight="1">
      <c r="B202" s="1144">
        <v>196</v>
      </c>
      <c r="C202" s="1145"/>
      <c r="D202" s="1145"/>
      <c r="E202" s="1146"/>
      <c r="F202" s="1145"/>
      <c r="G202" s="1147"/>
      <c r="H202" s="1145"/>
      <c r="I202" s="1145"/>
    </row>
    <row r="203" spans="2:9" s="1143" customFormat="1" ht="34.5" customHeight="1">
      <c r="B203" s="1144">
        <v>197</v>
      </c>
      <c r="C203" s="1145"/>
      <c r="D203" s="1145"/>
      <c r="E203" s="1146"/>
      <c r="F203" s="1145"/>
      <c r="G203" s="1147"/>
      <c r="H203" s="1145"/>
      <c r="I203" s="1145"/>
    </row>
    <row r="204" spans="2:9" s="1143" customFormat="1" ht="34.5" customHeight="1">
      <c r="B204" s="1144">
        <v>198</v>
      </c>
      <c r="C204" s="1145"/>
      <c r="D204" s="1145"/>
      <c r="E204" s="1146"/>
      <c r="F204" s="1145"/>
      <c r="G204" s="1147"/>
      <c r="H204" s="1145"/>
      <c r="I204" s="1145"/>
    </row>
    <row r="205" spans="2:9" s="1143" customFormat="1" ht="34.5" customHeight="1">
      <c r="B205" s="1144">
        <v>199</v>
      </c>
      <c r="C205" s="1145"/>
      <c r="D205" s="1145"/>
      <c r="E205" s="1146"/>
      <c r="F205" s="1145"/>
      <c r="G205" s="1147"/>
      <c r="H205" s="1145"/>
      <c r="I205" s="1145"/>
    </row>
    <row r="206" spans="2:9" s="1143" customFormat="1" ht="34.5" customHeight="1">
      <c r="B206" s="1144">
        <v>200</v>
      </c>
      <c r="C206" s="1145"/>
      <c r="D206" s="1145"/>
      <c r="E206" s="1146"/>
      <c r="F206" s="1145"/>
      <c r="G206" s="1147"/>
      <c r="H206" s="1145"/>
      <c r="I206" s="1145"/>
    </row>
    <row r="207" spans="2:9" s="1143" customFormat="1" ht="34.5" customHeight="1">
      <c r="B207" s="1144">
        <v>201</v>
      </c>
      <c r="C207" s="1145"/>
      <c r="D207" s="1145"/>
      <c r="E207" s="1146"/>
      <c r="F207" s="1145"/>
      <c r="G207" s="1147"/>
      <c r="H207" s="1145"/>
      <c r="I207" s="1145"/>
    </row>
    <row r="208" spans="2:9" s="1143" customFormat="1" ht="34.5" customHeight="1">
      <c r="B208" s="1144">
        <v>202</v>
      </c>
      <c r="C208" s="1145"/>
      <c r="D208" s="1145"/>
      <c r="E208" s="1146"/>
      <c r="F208" s="1145"/>
      <c r="G208" s="1147"/>
      <c r="H208" s="1145"/>
      <c r="I208" s="1145"/>
    </row>
    <row r="209" spans="2:9" s="1143" customFormat="1" ht="34.5" customHeight="1">
      <c r="B209" s="1144">
        <v>203</v>
      </c>
      <c r="C209" s="1145"/>
      <c r="D209" s="1145"/>
      <c r="E209" s="1146"/>
      <c r="F209" s="1145"/>
      <c r="G209" s="1147"/>
      <c r="H209" s="1145"/>
      <c r="I209" s="1145"/>
    </row>
    <row r="210" spans="2:9" s="1143" customFormat="1" ht="34.5" customHeight="1">
      <c r="B210" s="1144">
        <v>204</v>
      </c>
      <c r="C210" s="1145"/>
      <c r="D210" s="1145"/>
      <c r="E210" s="1146"/>
      <c r="F210" s="1145"/>
      <c r="G210" s="1147"/>
      <c r="H210" s="1145"/>
      <c r="I210" s="1145"/>
    </row>
    <row r="211" spans="2:9" s="1143" customFormat="1" ht="34.5" customHeight="1">
      <c r="B211" s="1144">
        <v>205</v>
      </c>
      <c r="C211" s="1145"/>
      <c r="D211" s="1145"/>
      <c r="E211" s="1146"/>
      <c r="F211" s="1145"/>
      <c r="G211" s="1147"/>
      <c r="H211" s="1145"/>
      <c r="I211" s="1145"/>
    </row>
    <row r="212" spans="2:9" s="1143" customFormat="1" ht="34.5" customHeight="1">
      <c r="B212" s="1144">
        <v>206</v>
      </c>
      <c r="C212" s="1145"/>
      <c r="D212" s="1145"/>
      <c r="E212" s="1146"/>
      <c r="F212" s="1145"/>
      <c r="G212" s="1147"/>
      <c r="H212" s="1145"/>
      <c r="I212" s="1145"/>
    </row>
    <row r="213" spans="2:9" s="1143" customFormat="1" ht="34.5" customHeight="1">
      <c r="B213" s="1144">
        <v>207</v>
      </c>
      <c r="C213" s="1145"/>
      <c r="D213" s="1145"/>
      <c r="E213" s="1146"/>
      <c r="F213" s="1145"/>
      <c r="G213" s="1147"/>
      <c r="H213" s="1145"/>
      <c r="I213" s="1145"/>
    </row>
    <row r="214" spans="2:9" s="1143" customFormat="1" ht="34.5" customHeight="1">
      <c r="B214" s="1144">
        <v>208</v>
      </c>
      <c r="C214" s="1145"/>
      <c r="D214" s="1145"/>
      <c r="E214" s="1146"/>
      <c r="F214" s="1145"/>
      <c r="G214" s="1147"/>
      <c r="H214" s="1145"/>
      <c r="I214" s="1145"/>
    </row>
    <row r="215" spans="2:9" s="1143" customFormat="1" ht="34.5" customHeight="1">
      <c r="B215" s="1144">
        <v>209</v>
      </c>
      <c r="C215" s="1145"/>
      <c r="D215" s="1145"/>
      <c r="E215" s="1146"/>
      <c r="F215" s="1145"/>
      <c r="G215" s="1147"/>
      <c r="H215" s="1145"/>
      <c r="I215" s="1145"/>
    </row>
    <row r="216" spans="2:9" s="1143" customFormat="1" ht="34.5" customHeight="1">
      <c r="B216" s="1144">
        <v>210</v>
      </c>
      <c r="C216" s="1145"/>
      <c r="D216" s="1145"/>
      <c r="E216" s="1146"/>
      <c r="F216" s="1145"/>
      <c r="G216" s="1147"/>
      <c r="H216" s="1145"/>
      <c r="I216" s="1145"/>
    </row>
    <row r="217" spans="2:9" s="1143" customFormat="1" ht="34.5" customHeight="1">
      <c r="B217" s="1144">
        <v>211</v>
      </c>
      <c r="C217" s="1145"/>
      <c r="D217" s="1145"/>
      <c r="E217" s="1146"/>
      <c r="F217" s="1145"/>
      <c r="G217" s="1147"/>
      <c r="H217" s="1145"/>
      <c r="I217" s="1145"/>
    </row>
    <row r="218" spans="2:9" s="1143" customFormat="1" ht="34.5" customHeight="1">
      <c r="B218" s="1144">
        <v>212</v>
      </c>
      <c r="C218" s="1145"/>
      <c r="D218" s="1145"/>
      <c r="E218" s="1146"/>
      <c r="F218" s="1145"/>
      <c r="G218" s="1147"/>
      <c r="H218" s="1145"/>
      <c r="I218" s="1145"/>
    </row>
    <row r="219" spans="2:9" s="1143" customFormat="1" ht="34.5" customHeight="1">
      <c r="B219" s="1144">
        <v>213</v>
      </c>
      <c r="C219" s="1145"/>
      <c r="D219" s="1145"/>
      <c r="E219" s="1146"/>
      <c r="F219" s="1145"/>
      <c r="G219" s="1147"/>
      <c r="H219" s="1145"/>
      <c r="I219" s="1145"/>
    </row>
    <row r="220" spans="2:9" s="1143" customFormat="1" ht="34.5" customHeight="1">
      <c r="B220" s="1144">
        <v>214</v>
      </c>
      <c r="C220" s="1145"/>
      <c r="D220" s="1145"/>
      <c r="E220" s="1146"/>
      <c r="F220" s="1145"/>
      <c r="G220" s="1147"/>
      <c r="H220" s="1145"/>
      <c r="I220" s="1145"/>
    </row>
    <row r="221" spans="2:9" s="1143" customFormat="1" ht="34.5" customHeight="1">
      <c r="B221" s="1144">
        <v>215</v>
      </c>
      <c r="C221" s="1145"/>
      <c r="D221" s="1145"/>
      <c r="E221" s="1146"/>
      <c r="F221" s="1145"/>
      <c r="G221" s="1147"/>
      <c r="H221" s="1145"/>
      <c r="I221" s="1145"/>
    </row>
    <row r="222" spans="2:9" s="1143" customFormat="1" ht="34.5" customHeight="1">
      <c r="B222" s="1144">
        <v>216</v>
      </c>
      <c r="C222" s="1145"/>
      <c r="D222" s="1145"/>
      <c r="E222" s="1146"/>
      <c r="F222" s="1145"/>
      <c r="G222" s="1147"/>
      <c r="H222" s="1145"/>
      <c r="I222" s="1145"/>
    </row>
    <row r="223" spans="2:9" s="1143" customFormat="1" ht="34.5" customHeight="1">
      <c r="B223" s="1144">
        <v>217</v>
      </c>
      <c r="C223" s="1145"/>
      <c r="D223" s="1145"/>
      <c r="E223" s="1146"/>
      <c r="F223" s="1145"/>
      <c r="G223" s="1147"/>
      <c r="H223" s="1145"/>
      <c r="I223" s="1145"/>
    </row>
    <row r="224" spans="2:9" s="1143" customFormat="1" ht="34.5" customHeight="1">
      <c r="B224" s="1144">
        <v>218</v>
      </c>
      <c r="C224" s="1145"/>
      <c r="D224" s="1145"/>
      <c r="E224" s="1146"/>
      <c r="F224" s="1145"/>
      <c r="G224" s="1147"/>
      <c r="H224" s="1145"/>
      <c r="I224" s="1145"/>
    </row>
    <row r="225" spans="2:9" s="1143" customFormat="1" ht="34.5" customHeight="1">
      <c r="B225" s="1144">
        <v>219</v>
      </c>
      <c r="C225" s="1145"/>
      <c r="D225" s="1145"/>
      <c r="E225" s="1146"/>
      <c r="F225" s="1145"/>
      <c r="G225" s="1147"/>
      <c r="H225" s="1145"/>
      <c r="I225" s="1145"/>
    </row>
    <row r="226" spans="2:9" s="1143" customFormat="1" ht="34.5" customHeight="1">
      <c r="B226" s="1144">
        <v>220</v>
      </c>
      <c r="C226" s="1145"/>
      <c r="D226" s="1145"/>
      <c r="E226" s="1146"/>
      <c r="F226" s="1145"/>
      <c r="G226" s="1147"/>
      <c r="H226" s="1145"/>
      <c r="I226" s="1145"/>
    </row>
    <row r="227" spans="2:9" s="1143" customFormat="1" ht="34.5" customHeight="1">
      <c r="B227" s="1144">
        <v>221</v>
      </c>
      <c r="C227" s="1145"/>
      <c r="D227" s="1145"/>
      <c r="E227" s="1146"/>
      <c r="F227" s="1145"/>
      <c r="G227" s="1147"/>
      <c r="H227" s="1145"/>
      <c r="I227" s="1145"/>
    </row>
    <row r="228" spans="2:9" s="1143" customFormat="1" ht="34.5" customHeight="1">
      <c r="B228" s="1144">
        <v>222</v>
      </c>
      <c r="C228" s="1145"/>
      <c r="D228" s="1145"/>
      <c r="E228" s="1146"/>
      <c r="F228" s="1145"/>
      <c r="G228" s="1147"/>
      <c r="H228" s="1145"/>
      <c r="I228" s="1145"/>
    </row>
    <row r="229" spans="2:9" s="1143" customFormat="1" ht="34.5" customHeight="1">
      <c r="B229" s="1144">
        <v>223</v>
      </c>
      <c r="C229" s="1145"/>
      <c r="D229" s="1145"/>
      <c r="E229" s="1146"/>
      <c r="F229" s="1145"/>
      <c r="G229" s="1147"/>
      <c r="H229" s="1145"/>
      <c r="I229" s="1145"/>
    </row>
    <row r="230" spans="2:9" s="1143" customFormat="1" ht="34.5" customHeight="1">
      <c r="B230" s="1144">
        <v>224</v>
      </c>
      <c r="C230" s="1145"/>
      <c r="D230" s="1145"/>
      <c r="E230" s="1146"/>
      <c r="F230" s="1145"/>
      <c r="G230" s="1147"/>
      <c r="H230" s="1145"/>
      <c r="I230" s="1145"/>
    </row>
    <row r="231" spans="2:9" s="1143" customFormat="1" ht="34.5" customHeight="1">
      <c r="B231" s="1144">
        <v>225</v>
      </c>
      <c r="C231" s="1145"/>
      <c r="D231" s="1145"/>
      <c r="E231" s="1146"/>
      <c r="F231" s="1145"/>
      <c r="G231" s="1147"/>
      <c r="H231" s="1145"/>
      <c r="I231" s="1145"/>
    </row>
    <row r="232" spans="2:9" s="1143" customFormat="1" ht="34.5" customHeight="1">
      <c r="B232" s="1144">
        <v>226</v>
      </c>
      <c r="C232" s="1145"/>
      <c r="D232" s="1145"/>
      <c r="E232" s="1146"/>
      <c r="F232" s="1145"/>
      <c r="G232" s="1147"/>
      <c r="H232" s="1145"/>
      <c r="I232" s="1145"/>
    </row>
    <row r="233" spans="2:9" s="1143" customFormat="1" ht="34.5" customHeight="1">
      <c r="B233" s="1144">
        <v>227</v>
      </c>
      <c r="C233" s="1145"/>
      <c r="D233" s="1145"/>
      <c r="E233" s="1146"/>
      <c r="F233" s="1145"/>
      <c r="G233" s="1147"/>
      <c r="H233" s="1145"/>
      <c r="I233" s="1145"/>
    </row>
    <row r="234" spans="2:9" s="1143" customFormat="1" ht="34.5" customHeight="1">
      <c r="B234" s="1144">
        <v>228</v>
      </c>
      <c r="C234" s="1145"/>
      <c r="D234" s="1145"/>
      <c r="E234" s="1146"/>
      <c r="F234" s="1145"/>
      <c r="G234" s="1147"/>
      <c r="H234" s="1145"/>
      <c r="I234" s="1145"/>
    </row>
    <row r="235" spans="2:9" s="1143" customFormat="1" ht="34.5" customHeight="1">
      <c r="B235" s="1144">
        <v>229</v>
      </c>
      <c r="C235" s="1145"/>
      <c r="D235" s="1145"/>
      <c r="E235" s="1146"/>
      <c r="F235" s="1145"/>
      <c r="G235" s="1147"/>
      <c r="H235" s="1145"/>
      <c r="I235" s="1145"/>
    </row>
    <row r="236" spans="2:9" s="1143" customFormat="1" ht="34.5" customHeight="1">
      <c r="B236" s="1144">
        <v>230</v>
      </c>
      <c r="C236" s="1145"/>
      <c r="D236" s="1145"/>
      <c r="E236" s="1146"/>
      <c r="F236" s="1145"/>
      <c r="G236" s="1147"/>
      <c r="H236" s="1145"/>
      <c r="I236" s="1145"/>
    </row>
    <row r="237" spans="2:9" s="1143" customFormat="1" ht="34.5" customHeight="1">
      <c r="B237" s="1144">
        <v>231</v>
      </c>
      <c r="C237" s="1145"/>
      <c r="D237" s="1145"/>
      <c r="E237" s="1146"/>
      <c r="F237" s="1145"/>
      <c r="G237" s="1147"/>
      <c r="H237" s="1145"/>
      <c r="I237" s="1145"/>
    </row>
    <row r="238" spans="2:9" s="1143" customFormat="1" ht="34.5" customHeight="1">
      <c r="B238" s="1144">
        <v>232</v>
      </c>
      <c r="C238" s="1145"/>
      <c r="D238" s="1145"/>
      <c r="E238" s="1146"/>
      <c r="F238" s="1145"/>
      <c r="G238" s="1147"/>
      <c r="H238" s="1145"/>
      <c r="I238" s="1145"/>
    </row>
    <row r="239" spans="2:9" s="1143" customFormat="1" ht="34.5" customHeight="1">
      <c r="B239" s="1144">
        <v>233</v>
      </c>
      <c r="C239" s="1145"/>
      <c r="D239" s="1145"/>
      <c r="E239" s="1146"/>
      <c r="F239" s="1145"/>
      <c r="G239" s="1147"/>
      <c r="H239" s="1145"/>
      <c r="I239" s="1145"/>
    </row>
    <row r="240" spans="2:9" s="1143" customFormat="1" ht="34.5" customHeight="1">
      <c r="B240" s="1144">
        <v>234</v>
      </c>
      <c r="C240" s="1145"/>
      <c r="D240" s="1145"/>
      <c r="E240" s="1146"/>
      <c r="F240" s="1145"/>
      <c r="G240" s="1147"/>
      <c r="H240" s="1145"/>
      <c r="I240" s="1145"/>
    </row>
    <row r="241" spans="2:9" s="1143" customFormat="1" ht="34.5" customHeight="1">
      <c r="B241" s="1144">
        <v>235</v>
      </c>
      <c r="C241" s="1145"/>
      <c r="D241" s="1145"/>
      <c r="E241" s="1146"/>
      <c r="F241" s="1145"/>
      <c r="G241" s="1147"/>
      <c r="H241" s="1145"/>
      <c r="I241" s="1145"/>
    </row>
    <row r="242" spans="2:9" s="1143" customFormat="1" ht="34.5" customHeight="1">
      <c r="B242" s="1144">
        <v>236</v>
      </c>
      <c r="C242" s="1145"/>
      <c r="D242" s="1145"/>
      <c r="E242" s="1146"/>
      <c r="F242" s="1145"/>
      <c r="G242" s="1147"/>
      <c r="H242" s="1145"/>
      <c r="I242" s="1145"/>
    </row>
    <row r="243" spans="2:9" s="1143" customFormat="1" ht="34.5" customHeight="1">
      <c r="B243" s="1144">
        <v>237</v>
      </c>
      <c r="C243" s="1145"/>
      <c r="D243" s="1145"/>
      <c r="E243" s="1146"/>
      <c r="F243" s="1145"/>
      <c r="G243" s="1147"/>
      <c r="H243" s="1145"/>
      <c r="I243" s="1145"/>
    </row>
    <row r="244" spans="2:9" s="1143" customFormat="1" ht="34.5" customHeight="1">
      <c r="B244" s="1144">
        <v>238</v>
      </c>
      <c r="C244" s="1145"/>
      <c r="D244" s="1145"/>
      <c r="E244" s="1146"/>
      <c r="F244" s="1145"/>
      <c r="G244" s="1147"/>
      <c r="H244" s="1145"/>
      <c r="I244" s="1145"/>
    </row>
    <row r="245" spans="2:9" s="1143" customFormat="1" ht="34.5" customHeight="1">
      <c r="B245" s="1144">
        <v>239</v>
      </c>
      <c r="C245" s="1145"/>
      <c r="D245" s="1145"/>
      <c r="E245" s="1146"/>
      <c r="F245" s="1145"/>
      <c r="G245" s="1147"/>
      <c r="H245" s="1145"/>
      <c r="I245" s="1145"/>
    </row>
    <row r="246" spans="2:9" s="1143" customFormat="1" ht="34.5" customHeight="1">
      <c r="B246" s="1144">
        <v>240</v>
      </c>
      <c r="C246" s="1145"/>
      <c r="D246" s="1145"/>
      <c r="E246" s="1146"/>
      <c r="F246" s="1145"/>
      <c r="G246" s="1147"/>
      <c r="H246" s="1145"/>
      <c r="I246" s="1145"/>
    </row>
    <row r="247" spans="2:9" s="1143" customFormat="1" ht="34.5" customHeight="1">
      <c r="B247" s="1144">
        <v>241</v>
      </c>
      <c r="C247" s="1145"/>
      <c r="D247" s="1145"/>
      <c r="E247" s="1146"/>
      <c r="F247" s="1145"/>
      <c r="G247" s="1147"/>
      <c r="H247" s="1145"/>
      <c r="I247" s="1145"/>
    </row>
    <row r="248" spans="2:9" s="1143" customFormat="1" ht="34.5" customHeight="1">
      <c r="B248" s="1144">
        <v>242</v>
      </c>
      <c r="C248" s="1145"/>
      <c r="D248" s="1145"/>
      <c r="E248" s="1146"/>
      <c r="F248" s="1145"/>
      <c r="G248" s="1147"/>
      <c r="H248" s="1145"/>
      <c r="I248" s="1145"/>
    </row>
    <row r="249" spans="2:9" s="1143" customFormat="1" ht="34.5" customHeight="1">
      <c r="B249" s="1144">
        <v>243</v>
      </c>
      <c r="C249" s="1145"/>
      <c r="D249" s="1145"/>
      <c r="E249" s="1146"/>
      <c r="F249" s="1145"/>
      <c r="G249" s="1147"/>
      <c r="H249" s="1145"/>
      <c r="I249" s="1145"/>
    </row>
    <row r="250" spans="2:9" s="1143" customFormat="1" ht="34.5" customHeight="1">
      <c r="B250" s="1144">
        <v>244</v>
      </c>
      <c r="C250" s="1145"/>
      <c r="D250" s="1145"/>
      <c r="E250" s="1146"/>
      <c r="F250" s="1145"/>
      <c r="G250" s="1147"/>
      <c r="H250" s="1145"/>
      <c r="I250" s="1145"/>
    </row>
    <row r="251" spans="2:9" s="1143" customFormat="1" ht="34.5" customHeight="1">
      <c r="B251" s="1144">
        <v>245</v>
      </c>
      <c r="C251" s="1145"/>
      <c r="D251" s="1145"/>
      <c r="E251" s="1146"/>
      <c r="F251" s="1145"/>
      <c r="G251" s="1147"/>
      <c r="H251" s="1145"/>
      <c r="I251" s="1145"/>
    </row>
    <row r="252" spans="2:9" s="1143" customFormat="1" ht="34.5" customHeight="1">
      <c r="B252" s="1144">
        <v>246</v>
      </c>
      <c r="C252" s="1145"/>
      <c r="D252" s="1145"/>
      <c r="E252" s="1146"/>
      <c r="F252" s="1145"/>
      <c r="G252" s="1147"/>
      <c r="H252" s="1145"/>
      <c r="I252" s="1145"/>
    </row>
    <row r="253" spans="2:9" s="1143" customFormat="1" ht="34.5" customHeight="1">
      <c r="B253" s="1144">
        <v>247</v>
      </c>
      <c r="C253" s="1145"/>
      <c r="D253" s="1145"/>
      <c r="E253" s="1146"/>
      <c r="F253" s="1145"/>
      <c r="G253" s="1147"/>
      <c r="H253" s="1145"/>
      <c r="I253" s="1145"/>
    </row>
    <row r="254" spans="2:9" s="1143" customFormat="1" ht="34.5" customHeight="1">
      <c r="B254" s="1144">
        <v>248</v>
      </c>
      <c r="C254" s="1145"/>
      <c r="D254" s="1145"/>
      <c r="E254" s="1146"/>
      <c r="F254" s="1145"/>
      <c r="G254" s="1147"/>
      <c r="H254" s="1145"/>
      <c r="I254" s="1145"/>
    </row>
    <row r="255" spans="2:9" s="1143" customFormat="1" ht="34.5" customHeight="1">
      <c r="B255" s="1144">
        <v>249</v>
      </c>
      <c r="C255" s="1145"/>
      <c r="D255" s="1145"/>
      <c r="E255" s="1146"/>
      <c r="F255" s="1145"/>
      <c r="G255" s="1147"/>
      <c r="H255" s="1145"/>
      <c r="I255" s="1145"/>
    </row>
    <row r="256" spans="2:9" s="1143" customFormat="1" ht="34.5" customHeight="1">
      <c r="B256" s="1144">
        <v>250</v>
      </c>
      <c r="C256" s="1145"/>
      <c r="D256" s="1145"/>
      <c r="E256" s="1146"/>
      <c r="F256" s="1145"/>
      <c r="G256" s="1147"/>
      <c r="H256" s="1145"/>
      <c r="I256" s="1145"/>
    </row>
    <row r="257" spans="2:9" s="1143" customFormat="1" ht="34.5" customHeight="1">
      <c r="B257" s="1144">
        <v>251</v>
      </c>
      <c r="C257" s="1145"/>
      <c r="D257" s="1145"/>
      <c r="E257" s="1146"/>
      <c r="F257" s="1145"/>
      <c r="G257" s="1147"/>
      <c r="H257" s="1145"/>
      <c r="I257" s="1145"/>
    </row>
    <row r="258" spans="2:9" s="1143" customFormat="1" ht="34.5" customHeight="1">
      <c r="B258" s="1144">
        <v>252</v>
      </c>
      <c r="C258" s="1145"/>
      <c r="D258" s="1145"/>
      <c r="E258" s="1146"/>
      <c r="F258" s="1145"/>
      <c r="G258" s="1147"/>
      <c r="H258" s="1145"/>
      <c r="I258" s="1145"/>
    </row>
    <row r="259" spans="2:9" s="1143" customFormat="1" ht="34.5" customHeight="1">
      <c r="B259" s="1144">
        <v>253</v>
      </c>
      <c r="C259" s="1145"/>
      <c r="D259" s="1145"/>
      <c r="E259" s="1146"/>
      <c r="F259" s="1145"/>
      <c r="G259" s="1147"/>
      <c r="H259" s="1145"/>
      <c r="I259" s="1145"/>
    </row>
    <row r="260" spans="2:9" s="1143" customFormat="1" ht="34.5" customHeight="1">
      <c r="B260" s="1144">
        <v>254</v>
      </c>
      <c r="C260" s="1145"/>
      <c r="D260" s="1145"/>
      <c r="E260" s="1146"/>
      <c r="F260" s="1145"/>
      <c r="G260" s="1147"/>
      <c r="H260" s="1145"/>
      <c r="I260" s="1145"/>
    </row>
    <row r="261" spans="2:9" s="1143" customFormat="1" ht="34.5" customHeight="1">
      <c r="B261" s="1144">
        <v>255</v>
      </c>
      <c r="C261" s="1145"/>
      <c r="D261" s="1145"/>
      <c r="E261" s="1146"/>
      <c r="F261" s="1145"/>
      <c r="G261" s="1147"/>
      <c r="H261" s="1145"/>
      <c r="I261" s="1145"/>
    </row>
    <row r="262" spans="2:9" s="1143" customFormat="1" ht="34.5" customHeight="1">
      <c r="B262" s="1144">
        <v>256</v>
      </c>
      <c r="C262" s="1145"/>
      <c r="D262" s="1145"/>
      <c r="E262" s="1146"/>
      <c r="F262" s="1145"/>
      <c r="G262" s="1147"/>
      <c r="H262" s="1145"/>
      <c r="I262" s="1145"/>
    </row>
    <row r="263" spans="2:9" s="1143" customFormat="1" ht="34.5" customHeight="1">
      <c r="B263" s="1144">
        <v>257</v>
      </c>
      <c r="C263" s="1145"/>
      <c r="D263" s="1145"/>
      <c r="E263" s="1146"/>
      <c r="F263" s="1145"/>
      <c r="G263" s="1147"/>
      <c r="H263" s="1145"/>
      <c r="I263" s="1145"/>
    </row>
    <row r="264" spans="2:9" s="1143" customFormat="1" ht="34.5" customHeight="1">
      <c r="B264" s="1144">
        <v>258</v>
      </c>
      <c r="C264" s="1145"/>
      <c r="D264" s="1145"/>
      <c r="E264" s="1146"/>
      <c r="F264" s="1145"/>
      <c r="G264" s="1147"/>
      <c r="H264" s="1145"/>
      <c r="I264" s="1145"/>
    </row>
    <row r="265" spans="2:9" s="1143" customFormat="1" ht="34.5" customHeight="1">
      <c r="B265" s="1144">
        <v>259</v>
      </c>
      <c r="C265" s="1145"/>
      <c r="D265" s="1145"/>
      <c r="E265" s="1146"/>
      <c r="F265" s="1145"/>
      <c r="G265" s="1147"/>
      <c r="H265" s="1145"/>
      <c r="I265" s="1145"/>
    </row>
    <row r="266" spans="2:9" s="1143" customFormat="1" ht="34.5" customHeight="1">
      <c r="B266" s="1144">
        <v>260</v>
      </c>
      <c r="C266" s="1145"/>
      <c r="D266" s="1145"/>
      <c r="E266" s="1146"/>
      <c r="F266" s="1145"/>
      <c r="G266" s="1147"/>
      <c r="H266" s="1145"/>
      <c r="I266" s="1145"/>
    </row>
    <row r="267" spans="2:9" s="1143" customFormat="1" ht="34.5" customHeight="1">
      <c r="B267" s="1144">
        <v>261</v>
      </c>
      <c r="C267" s="1145"/>
      <c r="D267" s="1145"/>
      <c r="E267" s="1146"/>
      <c r="F267" s="1145"/>
      <c r="G267" s="1147"/>
      <c r="H267" s="1145"/>
      <c r="I267" s="1145"/>
    </row>
    <row r="268" spans="2:9" s="1143" customFormat="1" ht="34.5" customHeight="1">
      <c r="B268" s="1144">
        <v>262</v>
      </c>
      <c r="C268" s="1145"/>
      <c r="D268" s="1145"/>
      <c r="E268" s="1146"/>
      <c r="F268" s="1145"/>
      <c r="G268" s="1147"/>
      <c r="H268" s="1145"/>
      <c r="I268" s="1145"/>
    </row>
    <row r="269" spans="2:9" s="1143" customFormat="1" ht="34.5" customHeight="1">
      <c r="B269" s="1144">
        <v>263</v>
      </c>
      <c r="C269" s="1145"/>
      <c r="D269" s="1145"/>
      <c r="E269" s="1146"/>
      <c r="F269" s="1145"/>
      <c r="G269" s="1147"/>
      <c r="H269" s="1145"/>
      <c r="I269" s="1145"/>
    </row>
    <row r="270" spans="2:9" s="1143" customFormat="1" ht="34.5" customHeight="1">
      <c r="B270" s="1144">
        <v>264</v>
      </c>
      <c r="C270" s="1145"/>
      <c r="D270" s="1145"/>
      <c r="E270" s="1146"/>
      <c r="F270" s="1145"/>
      <c r="G270" s="1147"/>
      <c r="H270" s="1145"/>
      <c r="I270" s="1145"/>
    </row>
    <row r="271" spans="2:9" s="1143" customFormat="1" ht="34.5" customHeight="1">
      <c r="B271" s="1144">
        <v>265</v>
      </c>
      <c r="C271" s="1145"/>
      <c r="D271" s="1145"/>
      <c r="E271" s="1146"/>
      <c r="F271" s="1145"/>
      <c r="G271" s="1147"/>
      <c r="H271" s="1145"/>
      <c r="I271" s="1145"/>
    </row>
    <row r="272" spans="2:9" s="1143" customFormat="1" ht="34.5" customHeight="1">
      <c r="B272" s="1144">
        <v>266</v>
      </c>
      <c r="C272" s="1145"/>
      <c r="D272" s="1145"/>
      <c r="E272" s="1146"/>
      <c r="F272" s="1145"/>
      <c r="G272" s="1147"/>
      <c r="H272" s="1145"/>
      <c r="I272" s="1145"/>
    </row>
    <row r="273" spans="2:9" s="1143" customFormat="1" ht="34.5" customHeight="1">
      <c r="B273" s="1144">
        <v>267</v>
      </c>
      <c r="C273" s="1145"/>
      <c r="D273" s="1145"/>
      <c r="E273" s="1146"/>
      <c r="F273" s="1145"/>
      <c r="G273" s="1147"/>
      <c r="H273" s="1145"/>
      <c r="I273" s="1145"/>
    </row>
    <row r="274" spans="2:9" s="1143" customFormat="1" ht="34.5" customHeight="1">
      <c r="B274" s="1144">
        <v>268</v>
      </c>
      <c r="C274" s="1145"/>
      <c r="D274" s="1145"/>
      <c r="E274" s="1146"/>
      <c r="F274" s="1145"/>
      <c r="G274" s="1147"/>
      <c r="H274" s="1145"/>
      <c r="I274" s="1145"/>
    </row>
    <row r="275" spans="2:9" s="1143" customFormat="1" ht="34.5" customHeight="1">
      <c r="B275" s="1144">
        <v>269</v>
      </c>
      <c r="C275" s="1145"/>
      <c r="D275" s="1145"/>
      <c r="E275" s="1146"/>
      <c r="F275" s="1145"/>
      <c r="G275" s="1147"/>
      <c r="H275" s="1145"/>
      <c r="I275" s="1145"/>
    </row>
    <row r="276" spans="2:9" s="1143" customFormat="1" ht="34.5" customHeight="1">
      <c r="B276" s="1144">
        <v>270</v>
      </c>
      <c r="C276" s="1145"/>
      <c r="D276" s="1145"/>
      <c r="E276" s="1146"/>
      <c r="F276" s="1145"/>
      <c r="G276" s="1147"/>
      <c r="H276" s="1145"/>
      <c r="I276" s="1145"/>
    </row>
    <row r="277" spans="2:9" s="1143" customFormat="1" ht="34.5" customHeight="1">
      <c r="B277" s="1144">
        <v>271</v>
      </c>
      <c r="C277" s="1145"/>
      <c r="D277" s="1145"/>
      <c r="E277" s="1146"/>
      <c r="F277" s="1145"/>
      <c r="G277" s="1147"/>
      <c r="H277" s="1145"/>
      <c r="I277" s="1145"/>
    </row>
    <row r="278" spans="2:9" s="1143" customFormat="1" ht="34.5" customHeight="1">
      <c r="B278" s="1144">
        <v>272</v>
      </c>
      <c r="C278" s="1145"/>
      <c r="D278" s="1145"/>
      <c r="E278" s="1146"/>
      <c r="F278" s="1145"/>
      <c r="G278" s="1147"/>
      <c r="H278" s="1145"/>
      <c r="I278" s="1145"/>
    </row>
    <row r="279" spans="2:9" s="1143" customFormat="1" ht="34.5" customHeight="1">
      <c r="B279" s="1144">
        <v>273</v>
      </c>
      <c r="C279" s="1145"/>
      <c r="D279" s="1145"/>
      <c r="E279" s="1146"/>
      <c r="F279" s="1145"/>
      <c r="G279" s="1147"/>
      <c r="H279" s="1145"/>
      <c r="I279" s="1145"/>
    </row>
    <row r="280" spans="2:9" s="1143" customFormat="1" ht="34.5" customHeight="1">
      <c r="B280" s="1144">
        <v>274</v>
      </c>
      <c r="C280" s="1145"/>
      <c r="D280" s="1145"/>
      <c r="E280" s="1146"/>
      <c r="F280" s="1145"/>
      <c r="G280" s="1147"/>
      <c r="H280" s="1145"/>
      <c r="I280" s="1145"/>
    </row>
    <row r="281" spans="2:9" s="1143" customFormat="1" ht="34.5" customHeight="1">
      <c r="B281" s="1144">
        <v>275</v>
      </c>
      <c r="C281" s="1145"/>
      <c r="D281" s="1145"/>
      <c r="E281" s="1146"/>
      <c r="F281" s="1145"/>
      <c r="G281" s="1147"/>
      <c r="H281" s="1145"/>
      <c r="I281" s="1145"/>
    </row>
    <row r="282" spans="2:9" s="1143" customFormat="1" ht="34.5" customHeight="1">
      <c r="B282" s="1144">
        <v>276</v>
      </c>
      <c r="C282" s="1145"/>
      <c r="D282" s="1145"/>
      <c r="E282" s="1146"/>
      <c r="F282" s="1145"/>
      <c r="G282" s="1147"/>
      <c r="H282" s="1145"/>
      <c r="I282" s="1145"/>
    </row>
    <row r="283" spans="2:9" s="1143" customFormat="1" ht="34.5" customHeight="1">
      <c r="B283" s="1144">
        <v>277</v>
      </c>
      <c r="C283" s="1145"/>
      <c r="D283" s="1145"/>
      <c r="E283" s="1146"/>
      <c r="F283" s="1145"/>
      <c r="G283" s="1147"/>
      <c r="H283" s="1145"/>
      <c r="I283" s="1145"/>
    </row>
    <row r="284" spans="2:9" s="1143" customFormat="1" ht="34.5" customHeight="1">
      <c r="B284" s="1144">
        <v>278</v>
      </c>
      <c r="C284" s="1145"/>
      <c r="D284" s="1145"/>
      <c r="E284" s="1146"/>
      <c r="F284" s="1145"/>
      <c r="G284" s="1147"/>
      <c r="H284" s="1145"/>
      <c r="I284" s="1145"/>
    </row>
    <row r="285" spans="2:9" s="1143" customFormat="1" ht="34.5" customHeight="1">
      <c r="B285" s="1144">
        <v>279</v>
      </c>
      <c r="C285" s="1145"/>
      <c r="D285" s="1145"/>
      <c r="E285" s="1146"/>
      <c r="F285" s="1145"/>
      <c r="G285" s="1147"/>
      <c r="H285" s="1145"/>
      <c r="I285" s="1145"/>
    </row>
    <row r="286" spans="2:9" s="1143" customFormat="1" ht="34.5" customHeight="1">
      <c r="B286" s="1144">
        <v>280</v>
      </c>
      <c r="C286" s="1145"/>
      <c r="D286" s="1145"/>
      <c r="E286" s="1146"/>
      <c r="F286" s="1145"/>
      <c r="G286" s="1147"/>
      <c r="H286" s="1145"/>
      <c r="I286" s="1145"/>
    </row>
    <row r="287" spans="2:9" s="1143" customFormat="1" ht="34.5" customHeight="1">
      <c r="B287" s="1144">
        <v>281</v>
      </c>
      <c r="C287" s="1145"/>
      <c r="D287" s="1145"/>
      <c r="E287" s="1146"/>
      <c r="F287" s="1145"/>
      <c r="G287" s="1147"/>
      <c r="H287" s="1145"/>
      <c r="I287" s="1145"/>
    </row>
    <row r="288" spans="2:9" s="1143" customFormat="1" ht="34.5" customHeight="1">
      <c r="B288" s="1144">
        <v>282</v>
      </c>
      <c r="C288" s="1145"/>
      <c r="D288" s="1145"/>
      <c r="E288" s="1146"/>
      <c r="F288" s="1145"/>
      <c r="G288" s="1147"/>
      <c r="H288" s="1145"/>
      <c r="I288" s="1145"/>
    </row>
    <row r="289" spans="2:9" s="1143" customFormat="1" ht="34.5" customHeight="1">
      <c r="B289" s="1144">
        <v>283</v>
      </c>
      <c r="C289" s="1145"/>
      <c r="D289" s="1145"/>
      <c r="E289" s="1146"/>
      <c r="F289" s="1145"/>
      <c r="G289" s="1147"/>
      <c r="H289" s="1145"/>
      <c r="I289" s="1145"/>
    </row>
    <row r="290" spans="2:9" s="1143" customFormat="1" ht="34.5" customHeight="1">
      <c r="B290" s="1144">
        <v>284</v>
      </c>
      <c r="C290" s="1145"/>
      <c r="D290" s="1145"/>
      <c r="E290" s="1146"/>
      <c r="F290" s="1145"/>
      <c r="G290" s="1147"/>
      <c r="H290" s="1145"/>
      <c r="I290" s="1145"/>
    </row>
    <row r="291" spans="2:9" s="1143" customFormat="1" ht="34.5" customHeight="1">
      <c r="B291" s="1144">
        <v>285</v>
      </c>
      <c r="C291" s="1145"/>
      <c r="D291" s="1145"/>
      <c r="E291" s="1146"/>
      <c r="F291" s="1145"/>
      <c r="G291" s="1147"/>
      <c r="H291" s="1145"/>
      <c r="I291" s="1145"/>
    </row>
    <row r="292" spans="2:9" s="1143" customFormat="1" ht="34.5" customHeight="1">
      <c r="B292" s="1144">
        <v>286</v>
      </c>
      <c r="C292" s="1145"/>
      <c r="D292" s="1145"/>
      <c r="E292" s="1146"/>
      <c r="F292" s="1145"/>
      <c r="G292" s="1147"/>
      <c r="H292" s="1145"/>
      <c r="I292" s="1145"/>
    </row>
    <row r="293" spans="2:9" s="1143" customFormat="1" ht="34.5" customHeight="1">
      <c r="B293" s="1144">
        <v>287</v>
      </c>
      <c r="C293" s="1145"/>
      <c r="D293" s="1145"/>
      <c r="E293" s="1146"/>
      <c r="F293" s="1145"/>
      <c r="G293" s="1147"/>
      <c r="H293" s="1145"/>
      <c r="I293" s="1145"/>
    </row>
    <row r="294" spans="2:9" s="1143" customFormat="1" ht="34.5" customHeight="1">
      <c r="B294" s="1144">
        <v>288</v>
      </c>
      <c r="C294" s="1145"/>
      <c r="D294" s="1145"/>
      <c r="E294" s="1146"/>
      <c r="F294" s="1145"/>
      <c r="G294" s="1147"/>
      <c r="H294" s="1145"/>
      <c r="I294" s="1145"/>
    </row>
    <row r="295" spans="2:9" s="1143" customFormat="1" ht="34.5" customHeight="1">
      <c r="B295" s="1144">
        <v>289</v>
      </c>
      <c r="C295" s="1145"/>
      <c r="D295" s="1145"/>
      <c r="E295" s="1146"/>
      <c r="F295" s="1145"/>
      <c r="G295" s="1147"/>
      <c r="H295" s="1145"/>
      <c r="I295" s="1145"/>
    </row>
    <row r="296" spans="2:9" s="1143" customFormat="1" ht="34.5" customHeight="1">
      <c r="B296" s="1144">
        <v>290</v>
      </c>
      <c r="C296" s="1145"/>
      <c r="D296" s="1145"/>
      <c r="E296" s="1146"/>
      <c r="F296" s="1145"/>
      <c r="G296" s="1147"/>
      <c r="H296" s="1145"/>
      <c r="I296" s="1145"/>
    </row>
    <row r="297" spans="2:9" s="1143" customFormat="1" ht="34.5" customHeight="1">
      <c r="B297" s="1144">
        <v>291</v>
      </c>
      <c r="C297" s="1145"/>
      <c r="D297" s="1145"/>
      <c r="E297" s="1146"/>
      <c r="F297" s="1145"/>
      <c r="G297" s="1147"/>
      <c r="H297" s="1145"/>
      <c r="I297" s="1145"/>
    </row>
    <row r="298" spans="2:9" s="1143" customFormat="1" ht="34.5" customHeight="1">
      <c r="B298" s="1144">
        <v>292</v>
      </c>
      <c r="C298" s="1145"/>
      <c r="D298" s="1145"/>
      <c r="E298" s="1146"/>
      <c r="F298" s="1145"/>
      <c r="G298" s="1147"/>
      <c r="H298" s="1145"/>
      <c r="I298" s="1145"/>
    </row>
    <row r="299" spans="2:9" s="1143" customFormat="1" ht="34.5" customHeight="1">
      <c r="B299" s="1144">
        <v>293</v>
      </c>
      <c r="C299" s="1145"/>
      <c r="D299" s="1145"/>
      <c r="E299" s="1146"/>
      <c r="F299" s="1145"/>
      <c r="G299" s="1147"/>
      <c r="H299" s="1145"/>
      <c r="I299" s="1145"/>
    </row>
    <row r="300" spans="2:9" s="1143" customFormat="1" ht="34.5" customHeight="1">
      <c r="B300" s="1144">
        <v>294</v>
      </c>
      <c r="C300" s="1145"/>
      <c r="D300" s="1145"/>
      <c r="E300" s="1146"/>
      <c r="F300" s="1145"/>
      <c r="G300" s="1147"/>
      <c r="H300" s="1145"/>
      <c r="I300" s="1145"/>
    </row>
    <row r="301" spans="2:9" s="1143" customFormat="1" ht="34.5" customHeight="1">
      <c r="B301" s="1144">
        <v>295</v>
      </c>
      <c r="C301" s="1145"/>
      <c r="D301" s="1145"/>
      <c r="E301" s="1146"/>
      <c r="F301" s="1145"/>
      <c r="G301" s="1147"/>
      <c r="H301" s="1145"/>
      <c r="I301" s="1145"/>
    </row>
    <row r="302" spans="2:9" s="1143" customFormat="1" ht="34.5" customHeight="1">
      <c r="B302" s="1144">
        <v>296</v>
      </c>
      <c r="C302" s="1145"/>
      <c r="D302" s="1145"/>
      <c r="E302" s="1146"/>
      <c r="F302" s="1145"/>
      <c r="G302" s="1147"/>
      <c r="H302" s="1145"/>
      <c r="I302" s="1145"/>
    </row>
    <row r="303" spans="2:9" s="1143" customFormat="1" ht="34.5" customHeight="1">
      <c r="B303" s="1144">
        <v>297</v>
      </c>
      <c r="C303" s="1145"/>
      <c r="D303" s="1145"/>
      <c r="E303" s="1146"/>
      <c r="F303" s="1145"/>
      <c r="G303" s="1147"/>
      <c r="H303" s="1145"/>
      <c r="I303" s="1145"/>
    </row>
    <row r="304" spans="2:9" s="1143" customFormat="1" ht="34.5" customHeight="1">
      <c r="B304" s="1144">
        <v>298</v>
      </c>
      <c r="C304" s="1145"/>
      <c r="D304" s="1145"/>
      <c r="E304" s="1146"/>
      <c r="F304" s="1145"/>
      <c r="G304" s="1147"/>
      <c r="H304" s="1145"/>
      <c r="I304" s="1145"/>
    </row>
    <row r="305" spans="2:9" s="1143" customFormat="1" ht="34.5" customHeight="1">
      <c r="B305" s="1144">
        <v>299</v>
      </c>
      <c r="C305" s="1145"/>
      <c r="D305" s="1145"/>
      <c r="E305" s="1146"/>
      <c r="F305" s="1145"/>
      <c r="G305" s="1147"/>
      <c r="H305" s="1145"/>
      <c r="I305" s="1145"/>
    </row>
    <row r="306" spans="2:9" s="1143" customFormat="1" ht="34.5" customHeight="1" thickBot="1">
      <c r="B306" s="1148" t="s">
        <v>821</v>
      </c>
      <c r="C306" s="1149"/>
      <c r="D306" s="1149"/>
      <c r="E306" s="1150"/>
      <c r="F306" s="1149"/>
      <c r="G306" s="1151"/>
      <c r="H306" s="1149"/>
      <c r="I306" s="1149"/>
    </row>
    <row r="307" spans="2:9" ht="18" customHeight="1">
      <c r="I307" s="1165">
        <f>★マスタシート!$CV$34</f>
        <v>2.48</v>
      </c>
    </row>
  </sheetData>
  <mergeCells count="1">
    <mergeCell ref="D2:F2"/>
  </mergeCells>
  <phoneticPr fontId="32"/>
  <printOptions horizontalCentered="1"/>
  <pageMargins left="0.11811023622047245" right="0.11811023622047245" top="0.11811023622047245" bottom="0.19685039370078741" header="0.39370078740157483" footer="0.11811023622047245"/>
  <pageSetup paperSize="9" scale="65" orientation="portrait" horizontalDpi="300" verticalDpi="300" r:id="rId1"/>
  <headerFooter>
    <oddFooter>&amp;R&amp;9&amp;K9D9D9DBF申込書Ver.1.00(2020.1)</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★マスタシート!$BQ$181:$BQ$184</xm:f>
          </x14:formula1>
          <xm:sqref>C306</xm:sqref>
        </x14:dataValidation>
        <x14:dataValidation type="list" allowBlank="1" showInputMessage="1" showErrorMessage="1">
          <x14:formula1>
            <xm:f>★マスタシート!$BQ$181:$BQ$184</xm:f>
          </x14:formula1>
          <xm:sqref>C7:C305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23</vt:i4>
      </vt:variant>
    </vt:vector>
  </HeadingPairs>
  <TitlesOfParts>
    <vt:vector size="46" baseType="lpstr">
      <vt:lpstr>★マスタシート</vt:lpstr>
      <vt:lpstr>見積内訳書A (改ページ)</vt:lpstr>
      <vt:lpstr>お申込物品確認書</vt:lpstr>
      <vt:lpstr>見積書LT-A-1</vt:lpstr>
      <vt:lpstr>見積書LT-B-1</vt:lpstr>
      <vt:lpstr>見積書LM-A-1</vt:lpstr>
      <vt:lpstr>見積書LM-B-1</vt:lpstr>
      <vt:lpstr>見積書M-A-1</vt:lpstr>
      <vt:lpstr>見積書KT-A-1</vt:lpstr>
      <vt:lpstr>見積内訳書A</vt:lpstr>
      <vt:lpstr>見積内訳書B</vt:lpstr>
      <vt:lpstr>物品要求依頼書</vt:lpstr>
      <vt:lpstr>リース代金計算書</vt:lpstr>
      <vt:lpstr>割賦代金計算書</vt:lpstr>
      <vt:lpstr>粗利率表</vt:lpstr>
      <vt:lpstr>ｶｳﾝﾀ保守案内</vt:lpstr>
      <vt:lpstr>ｶｳﾝﾀ保守</vt:lpstr>
      <vt:lpstr>ｷｯﾄ保守案内</vt:lpstr>
      <vt:lpstr>Biz-FLOW物品要求依頼書 (物品情報)</vt:lpstr>
      <vt:lpstr>Biz-FLOW物品要求依頼書 (PACKリスト)</vt:lpstr>
      <vt:lpstr>Biz-FLOW情報機器SO投入依頼（物品情報）</vt:lpstr>
      <vt:lpstr>Biz-FLOW情報機器SO投入依頼（PACKリスト）</vt:lpstr>
      <vt:lpstr>Biz-FLOW情報機器SO投入(ひかりHMI連携)</vt:lpstr>
      <vt:lpstr>★マスタシート!Print_Area</vt:lpstr>
      <vt:lpstr>'Biz-FLOW情報機器SO投入(ひかりHMI連携)'!Print_Area</vt:lpstr>
      <vt:lpstr>'Biz-FLOW情報機器SO投入依頼（PACKリスト）'!Print_Area</vt:lpstr>
      <vt:lpstr>'Biz-FLOW情報機器SO投入依頼（物品情報）'!Print_Area</vt:lpstr>
      <vt:lpstr>'Biz-FLOW物品要求依頼書 (PACKリスト)'!Print_Area</vt:lpstr>
      <vt:lpstr>'Biz-FLOW物品要求依頼書 (物品情報)'!Print_Area</vt:lpstr>
      <vt:lpstr>お申込物品確認書!Print_Area</vt:lpstr>
      <vt:lpstr>ｶｳﾝﾀ保守!Print_Area</vt:lpstr>
      <vt:lpstr>ｶｳﾝﾀ保守案内!Print_Area</vt:lpstr>
      <vt:lpstr>ｷｯﾄ保守案内!Print_Area</vt:lpstr>
      <vt:lpstr>リース代金計算書!Print_Area</vt:lpstr>
      <vt:lpstr>割賦代金計算書!Print_Area</vt:lpstr>
      <vt:lpstr>'見積書KT-A-1'!Print_Area</vt:lpstr>
      <vt:lpstr>'見積書LM-A-1'!Print_Area</vt:lpstr>
      <vt:lpstr>'見積書LM-B-1'!Print_Area</vt:lpstr>
      <vt:lpstr>'見積書LT-A-1'!Print_Area</vt:lpstr>
      <vt:lpstr>'見積書LT-B-1'!Print_Area</vt:lpstr>
      <vt:lpstr>'見積書M-A-1'!Print_Area</vt:lpstr>
      <vt:lpstr>見積内訳書A!Print_Area</vt:lpstr>
      <vt:lpstr>'見積内訳書A (改ページ)'!Print_Area</vt:lpstr>
      <vt:lpstr>見積内訳書B!Print_Area</vt:lpstr>
      <vt:lpstr>粗利率表!Print_Area</vt:lpstr>
      <vt:lpstr>物品要求依頼書!Print_Area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Folio03</dc:creator>
  <cp:lastModifiedBy>2242676</cp:lastModifiedBy>
  <cp:lastPrinted>2023-08-17T00:07:45Z</cp:lastPrinted>
  <dcterms:created xsi:type="dcterms:W3CDTF">2011-12-01T01:59:48Z</dcterms:created>
  <dcterms:modified xsi:type="dcterms:W3CDTF">2023-08-21T06:19:38Z</dcterms:modified>
</cp:coreProperties>
</file>