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plateRelever\photos\IIA A JOUR\"/>
    </mc:Choice>
  </mc:AlternateContent>
  <xr:revisionPtr revIDLastSave="0" documentId="13_ncr:1_{06BD5666-7239-4DE4-86E8-E85773FEC756}" xr6:coauthVersionLast="47" xr6:coauthVersionMax="47" xr10:uidLastSave="{00000000-0000-0000-0000-000000000000}"/>
  <bookViews>
    <workbookView xWindow="-120" yWindow="-120" windowWidth="24240" windowHeight="13740" xr2:uid="{BDE14BF9-8F50-440C-93A8-1544FFD88A8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A10" i="1" l="1"/>
  <c r="DY10" i="1"/>
  <c r="DP10" i="1"/>
  <c r="DH10" i="1"/>
  <c r="CZ10" i="1"/>
  <c r="CU10" i="1"/>
  <c r="CT10" i="1"/>
  <c r="CS10" i="1"/>
  <c r="CV10" i="1" s="1"/>
  <c r="CO10" i="1"/>
  <c r="CJ10" i="1"/>
  <c r="CC10" i="1"/>
  <c r="BV10" i="1"/>
  <c r="BO10" i="1"/>
  <c r="BH10" i="1"/>
  <c r="BA10" i="1"/>
  <c r="AT10" i="1"/>
  <c r="AM10" i="1"/>
  <c r="AF10" i="1"/>
  <c r="Y10" i="1"/>
  <c r="R10" i="1"/>
  <c r="K10" i="1"/>
  <c r="EA9" i="1"/>
  <c r="DY9" i="1"/>
  <c r="DP9" i="1"/>
  <c r="DH9" i="1"/>
  <c r="CZ9" i="1"/>
  <c r="CU9" i="1"/>
  <c r="CT9" i="1"/>
  <c r="CS9" i="1"/>
  <c r="CV9" i="1" s="1"/>
  <c r="CO9" i="1"/>
  <c r="CJ9" i="1"/>
  <c r="CC9" i="1"/>
  <c r="BV9" i="1"/>
  <c r="BO9" i="1"/>
  <c r="BH9" i="1"/>
  <c r="BA9" i="1"/>
  <c r="AT9" i="1"/>
  <c r="AM9" i="1"/>
  <c r="AF9" i="1"/>
  <c r="Y9" i="1"/>
  <c r="R9" i="1"/>
  <c r="K9" i="1"/>
  <c r="EA8" i="1"/>
  <c r="DY8" i="1"/>
  <c r="DP8" i="1"/>
  <c r="DH8" i="1"/>
  <c r="CZ8" i="1"/>
  <c r="CU8" i="1"/>
  <c r="CT8" i="1"/>
  <c r="CS8" i="1"/>
  <c r="CV8" i="1" s="1"/>
  <c r="CO8" i="1"/>
  <c r="CJ8" i="1"/>
  <c r="CC8" i="1"/>
  <c r="BV8" i="1"/>
  <c r="BO8" i="1"/>
  <c r="BH8" i="1"/>
  <c r="BA8" i="1"/>
  <c r="AT8" i="1"/>
  <c r="AM8" i="1"/>
  <c r="AF8" i="1"/>
  <c r="Y8" i="1"/>
  <c r="R8" i="1"/>
  <c r="K8" i="1"/>
  <c r="EA7" i="1"/>
  <c r="DY7" i="1"/>
  <c r="DP7" i="1"/>
  <c r="DH7" i="1"/>
  <c r="CZ7" i="1"/>
  <c r="CU7" i="1"/>
  <c r="CT7" i="1"/>
  <c r="CS7" i="1"/>
  <c r="CV7" i="1" s="1"/>
  <c r="CO7" i="1"/>
  <c r="CJ7" i="1"/>
  <c r="CC7" i="1"/>
  <c r="BV7" i="1"/>
  <c r="BO7" i="1"/>
  <c r="BH7" i="1"/>
  <c r="BA7" i="1"/>
  <c r="AT7" i="1"/>
  <c r="AM7" i="1"/>
  <c r="AF7" i="1"/>
  <c r="Y7" i="1"/>
  <c r="R7" i="1"/>
  <c r="K7" i="1"/>
  <c r="EA6" i="1"/>
  <c r="DY6" i="1"/>
  <c r="DP6" i="1"/>
  <c r="DH6" i="1"/>
  <c r="CZ6" i="1"/>
  <c r="CU6" i="1"/>
  <c r="CT6" i="1"/>
  <c r="CS6" i="1"/>
  <c r="CV6" i="1" s="1"/>
  <c r="CO6" i="1"/>
  <c r="CJ6" i="1"/>
  <c r="CC6" i="1"/>
  <c r="BV6" i="1"/>
  <c r="BO6" i="1"/>
  <c r="BH6" i="1"/>
  <c r="BA6" i="1"/>
  <c r="AT6" i="1"/>
  <c r="AM6" i="1"/>
  <c r="AF6" i="1"/>
  <c r="Y6" i="1"/>
  <c r="R6" i="1"/>
  <c r="K6" i="1"/>
  <c r="EA5" i="1"/>
  <c r="DY5" i="1"/>
  <c r="DP5" i="1"/>
  <c r="DH5" i="1"/>
  <c r="CZ5" i="1"/>
  <c r="CU5" i="1"/>
  <c r="CT5" i="1"/>
  <c r="CS5" i="1"/>
  <c r="CV5" i="1" s="1"/>
  <c r="CO5" i="1"/>
  <c r="CJ5" i="1"/>
  <c r="CC5" i="1"/>
  <c r="BV5" i="1"/>
  <c r="BO5" i="1"/>
  <c r="BH5" i="1"/>
  <c r="BA5" i="1"/>
  <c r="AT5" i="1"/>
  <c r="AM5" i="1"/>
  <c r="AF5" i="1"/>
  <c r="Y5" i="1"/>
  <c r="R5" i="1"/>
  <c r="K5" i="1"/>
  <c r="EA4" i="1"/>
  <c r="DY4" i="1"/>
  <c r="DP4" i="1"/>
  <c r="DH4" i="1"/>
  <c r="CZ4" i="1"/>
  <c r="CU4" i="1"/>
  <c r="CT4" i="1"/>
  <c r="CS4" i="1"/>
  <c r="CV4" i="1" s="1"/>
  <c r="CO4" i="1"/>
  <c r="CJ4" i="1"/>
  <c r="CC4" i="1"/>
  <c r="BV4" i="1"/>
  <c r="BO4" i="1"/>
  <c r="BH4" i="1"/>
  <c r="BA4" i="1"/>
  <c r="AT4" i="1"/>
  <c r="AM4" i="1"/>
  <c r="AF4" i="1"/>
  <c r="Y4" i="1"/>
  <c r="R4" i="1"/>
  <c r="K4" i="1"/>
  <c r="DV2" i="1"/>
  <c r="DV4" i="1" l="1"/>
  <c r="N4" i="1"/>
  <c r="M4" i="1"/>
  <c r="L4" i="1"/>
  <c r="U4" i="1"/>
  <c r="T4" i="1"/>
  <c r="S4" i="1"/>
  <c r="AB4" i="1"/>
  <c r="AA4" i="1"/>
  <c r="Z4" i="1"/>
  <c r="AI4" i="1"/>
  <c r="AH4" i="1"/>
  <c r="AG4" i="1"/>
  <c r="AP4" i="1"/>
  <c r="AO4" i="1"/>
  <c r="AN4" i="1"/>
  <c r="AW4" i="1"/>
  <c r="AV4" i="1"/>
  <c r="AU4" i="1"/>
  <c r="BD4" i="1"/>
  <c r="BC4" i="1"/>
  <c r="BB4" i="1"/>
  <c r="BK4" i="1"/>
  <c r="BJ4" i="1"/>
  <c r="BI4" i="1"/>
  <c r="BR4" i="1"/>
  <c r="BQ4" i="1"/>
  <c r="BP4" i="1"/>
  <c r="BY4" i="1"/>
  <c r="BX4" i="1"/>
  <c r="BW4" i="1"/>
  <c r="CF4" i="1"/>
  <c r="CE4" i="1"/>
  <c r="CD4" i="1"/>
  <c r="CM4" i="1"/>
  <c r="CL4" i="1"/>
  <c r="CK4" i="1"/>
  <c r="CN4" i="1" s="1"/>
  <c r="DC4" i="1"/>
  <c r="DB4" i="1"/>
  <c r="DA4" i="1"/>
  <c r="DD4" i="1" s="1"/>
  <c r="DK4" i="1"/>
  <c r="DJ4" i="1"/>
  <c r="DI4" i="1"/>
  <c r="DL4" i="1" s="1"/>
  <c r="DS4" i="1"/>
  <c r="DR4" i="1"/>
  <c r="DQ4" i="1"/>
  <c r="DT4" i="1" s="1"/>
  <c r="DV5" i="1"/>
  <c r="N5" i="1"/>
  <c r="M5" i="1"/>
  <c r="L5" i="1"/>
  <c r="U5" i="1"/>
  <c r="T5" i="1"/>
  <c r="S5" i="1"/>
  <c r="AB5" i="1"/>
  <c r="AA5" i="1"/>
  <c r="Z5" i="1"/>
  <c r="AI5" i="1"/>
  <c r="AH5" i="1"/>
  <c r="AG5" i="1"/>
  <c r="AP5" i="1"/>
  <c r="AO5" i="1"/>
  <c r="AN5" i="1"/>
  <c r="AW5" i="1"/>
  <c r="AV5" i="1"/>
  <c r="AU5" i="1"/>
  <c r="BD5" i="1"/>
  <c r="BC5" i="1"/>
  <c r="BB5" i="1"/>
  <c r="BK5" i="1"/>
  <c r="BJ5" i="1"/>
  <c r="BI5" i="1"/>
  <c r="BR5" i="1"/>
  <c r="BQ5" i="1"/>
  <c r="BP5" i="1"/>
  <c r="BY5" i="1"/>
  <c r="BX5" i="1"/>
  <c r="BW5" i="1"/>
  <c r="CF5" i="1"/>
  <c r="CE5" i="1"/>
  <c r="CD5" i="1"/>
  <c r="CM5" i="1"/>
  <c r="CL5" i="1"/>
  <c r="CK5" i="1"/>
  <c r="CN5" i="1" s="1"/>
  <c r="DC5" i="1"/>
  <c r="DB5" i="1"/>
  <c r="DA5" i="1"/>
  <c r="DD5" i="1" s="1"/>
  <c r="DK5" i="1"/>
  <c r="DJ5" i="1"/>
  <c r="DI5" i="1"/>
  <c r="DL5" i="1" s="1"/>
  <c r="DS5" i="1"/>
  <c r="DR5" i="1"/>
  <c r="DQ5" i="1"/>
  <c r="DT5" i="1" s="1"/>
  <c r="DV6" i="1"/>
  <c r="N6" i="1"/>
  <c r="M6" i="1"/>
  <c r="L6" i="1"/>
  <c r="U6" i="1"/>
  <c r="T6" i="1"/>
  <c r="S6" i="1"/>
  <c r="AB6" i="1"/>
  <c r="AA6" i="1"/>
  <c r="Z6" i="1"/>
  <c r="AI6" i="1"/>
  <c r="AH6" i="1"/>
  <c r="AG6" i="1"/>
  <c r="AP6" i="1"/>
  <c r="AO6" i="1"/>
  <c r="AN6" i="1"/>
  <c r="AW6" i="1"/>
  <c r="AV6" i="1"/>
  <c r="AU6" i="1"/>
  <c r="BD6" i="1"/>
  <c r="BC6" i="1"/>
  <c r="BB6" i="1"/>
  <c r="BK6" i="1"/>
  <c r="BJ6" i="1"/>
  <c r="BI6" i="1"/>
  <c r="BR6" i="1"/>
  <c r="BQ6" i="1"/>
  <c r="BP6" i="1"/>
  <c r="BY6" i="1"/>
  <c r="BX6" i="1"/>
  <c r="BW6" i="1"/>
  <c r="CF6" i="1"/>
  <c r="CE6" i="1"/>
  <c r="CD6" i="1"/>
  <c r="CM6" i="1"/>
  <c r="CL6" i="1"/>
  <c r="CK6" i="1"/>
  <c r="CN6" i="1" s="1"/>
  <c r="DC6" i="1"/>
  <c r="DB6" i="1"/>
  <c r="DA6" i="1"/>
  <c r="DD6" i="1" s="1"/>
  <c r="DK6" i="1"/>
  <c r="DJ6" i="1"/>
  <c r="DI6" i="1"/>
  <c r="DL6" i="1" s="1"/>
  <c r="DS6" i="1"/>
  <c r="DR6" i="1"/>
  <c r="DQ6" i="1"/>
  <c r="DT6" i="1" s="1"/>
  <c r="DV7" i="1"/>
  <c r="N7" i="1"/>
  <c r="M7" i="1"/>
  <c r="L7" i="1"/>
  <c r="U7" i="1"/>
  <c r="T7" i="1"/>
  <c r="S7" i="1"/>
  <c r="AB7" i="1"/>
  <c r="AA7" i="1"/>
  <c r="Z7" i="1"/>
  <c r="AI7" i="1"/>
  <c r="AH7" i="1"/>
  <c r="AG7" i="1"/>
  <c r="AP7" i="1"/>
  <c r="AO7" i="1"/>
  <c r="AN7" i="1"/>
  <c r="AW7" i="1"/>
  <c r="AV7" i="1"/>
  <c r="AU7" i="1"/>
  <c r="BD7" i="1"/>
  <c r="BC7" i="1"/>
  <c r="BB7" i="1"/>
  <c r="BK7" i="1"/>
  <c r="BJ7" i="1"/>
  <c r="BI7" i="1"/>
  <c r="BR7" i="1"/>
  <c r="BQ7" i="1"/>
  <c r="BP7" i="1"/>
  <c r="BY7" i="1"/>
  <c r="BX7" i="1"/>
  <c r="BW7" i="1"/>
  <c r="CF7" i="1"/>
  <c r="CE7" i="1"/>
  <c r="CD7" i="1"/>
  <c r="CM7" i="1"/>
  <c r="CL7" i="1"/>
  <c r="CK7" i="1"/>
  <c r="CN7" i="1" s="1"/>
  <c r="DC7" i="1"/>
  <c r="DB7" i="1"/>
  <c r="DA7" i="1"/>
  <c r="DD7" i="1" s="1"/>
  <c r="DK7" i="1"/>
  <c r="DJ7" i="1"/>
  <c r="DI7" i="1"/>
  <c r="DL7" i="1" s="1"/>
  <c r="DS7" i="1"/>
  <c r="DR7" i="1"/>
  <c r="DQ7" i="1"/>
  <c r="DT7" i="1" s="1"/>
  <c r="DV8" i="1"/>
  <c r="N8" i="1"/>
  <c r="M8" i="1"/>
  <c r="L8" i="1"/>
  <c r="U8" i="1"/>
  <c r="T8" i="1"/>
  <c r="S8" i="1"/>
  <c r="AB8" i="1"/>
  <c r="AA8" i="1"/>
  <c r="Z8" i="1"/>
  <c r="AI8" i="1"/>
  <c r="AH8" i="1"/>
  <c r="AG8" i="1"/>
  <c r="AP8" i="1"/>
  <c r="AO8" i="1"/>
  <c r="AN8" i="1"/>
  <c r="AW8" i="1"/>
  <c r="AV8" i="1"/>
  <c r="AU8" i="1"/>
  <c r="BD8" i="1"/>
  <c r="BC8" i="1"/>
  <c r="BB8" i="1"/>
  <c r="BK8" i="1"/>
  <c r="BJ8" i="1"/>
  <c r="BI8" i="1"/>
  <c r="BR8" i="1"/>
  <c r="BQ8" i="1"/>
  <c r="BP8" i="1"/>
  <c r="BY8" i="1"/>
  <c r="BX8" i="1"/>
  <c r="BW8" i="1"/>
  <c r="CF8" i="1"/>
  <c r="CE8" i="1"/>
  <c r="CD8" i="1"/>
  <c r="CM8" i="1"/>
  <c r="CL8" i="1"/>
  <c r="CK8" i="1"/>
  <c r="CN8" i="1" s="1"/>
  <c r="DC8" i="1"/>
  <c r="DB8" i="1"/>
  <c r="DA8" i="1"/>
  <c r="DD8" i="1" s="1"/>
  <c r="DK8" i="1"/>
  <c r="DJ8" i="1"/>
  <c r="DI8" i="1"/>
  <c r="DL8" i="1" s="1"/>
  <c r="DS8" i="1"/>
  <c r="DR8" i="1"/>
  <c r="DQ8" i="1"/>
  <c r="DT8" i="1" s="1"/>
  <c r="DV9" i="1"/>
  <c r="N9" i="1"/>
  <c r="M9" i="1"/>
  <c r="L9" i="1"/>
  <c r="U9" i="1"/>
  <c r="T9" i="1"/>
  <c r="S9" i="1"/>
  <c r="AB9" i="1"/>
  <c r="AA9" i="1"/>
  <c r="Z9" i="1"/>
  <c r="AI9" i="1"/>
  <c r="AH9" i="1"/>
  <c r="AG9" i="1"/>
  <c r="AP9" i="1"/>
  <c r="AO9" i="1"/>
  <c r="AN9" i="1"/>
  <c r="AW9" i="1"/>
  <c r="AV9" i="1"/>
  <c r="AU9" i="1"/>
  <c r="BD9" i="1"/>
  <c r="BC9" i="1"/>
  <c r="BB9" i="1"/>
  <c r="BK9" i="1"/>
  <c r="BJ9" i="1"/>
  <c r="BI9" i="1"/>
  <c r="BR9" i="1"/>
  <c r="BQ9" i="1"/>
  <c r="BP9" i="1"/>
  <c r="BY9" i="1"/>
  <c r="BX9" i="1"/>
  <c r="BW9" i="1"/>
  <c r="CF9" i="1"/>
  <c r="CE9" i="1"/>
  <c r="CD9" i="1"/>
  <c r="CM9" i="1"/>
  <c r="CL9" i="1"/>
  <c r="CK9" i="1"/>
  <c r="CN9" i="1" s="1"/>
  <c r="DC9" i="1"/>
  <c r="DB9" i="1"/>
  <c r="DA9" i="1"/>
  <c r="DD9" i="1" s="1"/>
  <c r="DK9" i="1"/>
  <c r="DJ9" i="1"/>
  <c r="DI9" i="1"/>
  <c r="DL9" i="1" s="1"/>
  <c r="DS9" i="1"/>
  <c r="DR9" i="1"/>
  <c r="DQ9" i="1"/>
  <c r="DT9" i="1" s="1"/>
  <c r="DV10" i="1"/>
  <c r="N10" i="1"/>
  <c r="M10" i="1"/>
  <c r="L10" i="1"/>
  <c r="U10" i="1"/>
  <c r="T10" i="1"/>
  <c r="S10" i="1"/>
  <c r="AB10" i="1"/>
  <c r="AA10" i="1"/>
  <c r="Z10" i="1"/>
  <c r="AI10" i="1"/>
  <c r="AH10" i="1"/>
  <c r="AG10" i="1"/>
  <c r="AP10" i="1"/>
  <c r="AO10" i="1"/>
  <c r="AN10" i="1"/>
  <c r="AW10" i="1"/>
  <c r="AV10" i="1"/>
  <c r="AU10" i="1"/>
  <c r="BD10" i="1"/>
  <c r="BC10" i="1"/>
  <c r="BB10" i="1"/>
  <c r="BK10" i="1"/>
  <c r="BJ10" i="1"/>
  <c r="BI10" i="1"/>
  <c r="BR10" i="1"/>
  <c r="BQ10" i="1"/>
  <c r="BP10" i="1"/>
  <c r="BY10" i="1"/>
  <c r="BX10" i="1"/>
  <c r="BW10" i="1"/>
  <c r="CF10" i="1"/>
  <c r="CE10" i="1"/>
  <c r="CD10" i="1"/>
  <c r="CM10" i="1"/>
  <c r="CL10" i="1"/>
  <c r="CK10" i="1"/>
  <c r="CN10" i="1" s="1"/>
  <c r="DC10" i="1"/>
  <c r="DB10" i="1"/>
  <c r="DA10" i="1"/>
  <c r="DD10" i="1" s="1"/>
  <c r="DK10" i="1"/>
  <c r="DJ10" i="1"/>
  <c r="DI10" i="1"/>
  <c r="DL10" i="1" s="1"/>
  <c r="DS10" i="1"/>
  <c r="DR10" i="1"/>
  <c r="DQ10" i="1"/>
  <c r="DT10" i="1" s="1"/>
  <c r="DU10" i="1" l="1"/>
  <c r="DX10" i="1" s="1"/>
  <c r="DZ10" i="1"/>
  <c r="DW10" i="1"/>
  <c r="DU9" i="1"/>
  <c r="DX9" i="1" s="1"/>
  <c r="DZ9" i="1"/>
  <c r="DW9" i="1"/>
  <c r="DU8" i="1"/>
  <c r="DX8" i="1" s="1"/>
  <c r="DZ8" i="1"/>
  <c r="DW8" i="1"/>
  <c r="DU7" i="1"/>
  <c r="DX7" i="1" s="1"/>
  <c r="DZ7" i="1"/>
  <c r="DW7" i="1"/>
  <c r="DU6" i="1"/>
  <c r="DX6" i="1" s="1"/>
  <c r="DZ6" i="1"/>
  <c r="DW6" i="1"/>
  <c r="DU5" i="1"/>
  <c r="DX5" i="1" s="1"/>
  <c r="DZ5" i="1"/>
  <c r="DW5" i="1"/>
  <c r="DU4" i="1"/>
  <c r="EC8" i="1"/>
  <c r="EC7" i="1"/>
  <c r="EC4" i="1"/>
  <c r="DZ4" i="1"/>
  <c r="DW4" i="1"/>
  <c r="ED7" i="1" l="1"/>
  <c r="ED8" i="1"/>
  <c r="DX4" i="1"/>
  <c r="EC9" i="1"/>
  <c r="ED9" i="1" s="1"/>
</calcChain>
</file>

<file path=xl/sharedStrings.xml><?xml version="1.0" encoding="utf-8"?>
<sst xmlns="http://schemas.openxmlformats.org/spreadsheetml/2006/main" count="204" uniqueCount="71">
  <si>
    <t xml:space="preserve">credit </t>
  </si>
  <si>
    <t>credit</t>
  </si>
  <si>
    <t>GENIE INFO (II)</t>
  </si>
  <si>
    <t>COMPTABILITE GENERALE</t>
  </si>
  <si>
    <t>INFORMATIQUE GENERALE</t>
  </si>
  <si>
    <t>MATHETIQUES GENRALES 1</t>
  </si>
  <si>
    <t>Français</t>
  </si>
  <si>
    <t>RECHERCHE OPERATION</t>
  </si>
  <si>
    <t>MATHEMATIQUE GENERALE 2</t>
  </si>
  <si>
    <t>ELECTRONIQUE GRAND PUBLIQUE</t>
  </si>
  <si>
    <t>AUTOMATISME</t>
  </si>
  <si>
    <t>BASE DE DONNEES</t>
  </si>
  <si>
    <t>MESURE ET METROLOGIE</t>
  </si>
  <si>
    <t>TELECOMMUNICATION</t>
  </si>
  <si>
    <t>CIRCUIT ELECTRIQUE</t>
  </si>
  <si>
    <t>ELECTROTECHNIQUE</t>
  </si>
  <si>
    <t>ELECTRONIQUE DE BASE1</t>
  </si>
  <si>
    <t>MESUTRE ET INSTRUMENTATION</t>
  </si>
  <si>
    <t>SCHEMAS ELECTRIQUE</t>
  </si>
  <si>
    <t xml:space="preserve">credit total </t>
  </si>
  <si>
    <t>No.</t>
  </si>
  <si>
    <t>Matric.</t>
  </si>
  <si>
    <t>Name</t>
  </si>
  <si>
    <t>filiere</t>
  </si>
  <si>
    <t>date naiss</t>
  </si>
  <si>
    <t>lieu</t>
  </si>
  <si>
    <t>sexe</t>
  </si>
  <si>
    <t>TD 10%</t>
  </si>
  <si>
    <t>CC 20 %</t>
  </si>
  <si>
    <t>EX 70%</t>
  </si>
  <si>
    <t>M/100</t>
  </si>
  <si>
    <t>notes/20</t>
  </si>
  <si>
    <t>GRADE</t>
  </si>
  <si>
    <t>CREDIT</t>
  </si>
  <si>
    <t>MK/100</t>
  </si>
  <si>
    <t>GP</t>
  </si>
  <si>
    <t>credit obtenue</t>
  </si>
  <si>
    <t>moyenne</t>
  </si>
  <si>
    <t xml:space="preserve">sous moyenne </t>
  </si>
  <si>
    <t>dette</t>
  </si>
  <si>
    <t>numero</t>
  </si>
  <si>
    <t>nom</t>
  </si>
  <si>
    <t>CM-ICAB-22AII_02</t>
  </si>
  <si>
    <t>BELL BELL KETY EMMANUELLA</t>
  </si>
  <si>
    <t>IIA</t>
  </si>
  <si>
    <t>MBOUO</t>
  </si>
  <si>
    <t>F</t>
  </si>
  <si>
    <t xml:space="preserve">Effectif </t>
  </si>
  <si>
    <t>pourcentage</t>
  </si>
  <si>
    <t>CM-ICAB-22AII_06</t>
  </si>
  <si>
    <t>DJONTHE TALLAGILLES JORDAN</t>
  </si>
  <si>
    <t>BAMENDJOU</t>
  </si>
  <si>
    <t>M</t>
  </si>
  <si>
    <t>CM-ICAB-22AII_08</t>
  </si>
  <si>
    <t>HAGBE NGAMBOU EMILE JUSTE</t>
  </si>
  <si>
    <t>SA'A</t>
  </si>
  <si>
    <t>CM-ICAB-22AII_07</t>
  </si>
  <si>
    <t>MATSINGANG MAELYS MERVEILLE</t>
  </si>
  <si>
    <t>PENKA-MICHEL</t>
  </si>
  <si>
    <t>nombre de moyenne inf ou egale a 10</t>
  </si>
  <si>
    <t>CM-ICAB-22AII_05</t>
  </si>
  <si>
    <t>NGOUANFOUO TEDONGMO JUNIOR DEGRACE</t>
  </si>
  <si>
    <t>BALENG</t>
  </si>
  <si>
    <t>nombre de moyenne sup ou egale a 10</t>
  </si>
  <si>
    <t>CM-ICAB-22AII_01</t>
  </si>
  <si>
    <t>TEGUETIO JOEL</t>
  </si>
  <si>
    <t>BAYANGAM</t>
  </si>
  <si>
    <t>nombre de personne ayant tout validé</t>
  </si>
  <si>
    <t>CM-ICAB-22AII_03</t>
  </si>
  <si>
    <t xml:space="preserve">TENKEP NGANSO DORIS INES </t>
  </si>
  <si>
    <t>MBOUDA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</si>
</sst>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"/>
    <numFmt numFmtId="165" formatCode="0.0E+0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b/>
      <sz val="16"/>
      <name val="Arial"/>
      <family val="2"/>
    </font>
    <font>
      <sz val="10"/>
      <color rgb="FF000000"/>
      <name val="MS Sans Serif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24"/>
      <color rgb="FFFFFFFF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name val="Courier New"/>
      <family val="3"/>
    </font>
    <font>
      <sz val="11"/>
      <color theme="1"/>
      <name val="Calibri"/>
      <family val="2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538DD5"/>
      <name val="Times New Roman"/>
      <family val="1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C00000"/>
      <name val="Times New Roman"/>
      <family val="1"/>
    </font>
    <font>
      <sz val="9"/>
      <color rgb="FFC00000"/>
      <name val="Times New Roman"/>
      <family val="1"/>
    </font>
    <font>
      <sz val="9"/>
      <color rgb="FFFF0000"/>
      <name val="Times New Roman"/>
      <family val="1"/>
    </font>
    <font>
      <sz val="11"/>
      <color rgb="FF3333FF"/>
      <name val="Arial"/>
      <family val="2"/>
    </font>
    <font>
      <sz val="9"/>
      <color rgb="FF538DD5"/>
      <name val="Times New Roman"/>
      <family val="1"/>
    </font>
    <font>
      <b/>
      <sz val="12"/>
      <name val="Cambria"/>
      <family val="1"/>
    </font>
    <font>
      <sz val="12"/>
      <name val="Arial"/>
      <family val="2"/>
    </font>
    <font>
      <sz val="12"/>
      <color rgb="FFFF0000"/>
      <name val="Arial"/>
      <family val="2"/>
    </font>
    <font>
      <sz val="9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6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2" fontId="3" fillId="0" borderId="1" xfId="2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7" fillId="4" borderId="1" xfId="0" applyNumberFormat="1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9" fillId="5" borderId="1" xfId="3" applyFont="1" applyFill="1" applyBorder="1" applyAlignment="1">
      <alignment horizontal="center" vertical="center" wrapText="1"/>
    </xf>
    <xf numFmtId="164" fontId="2" fillId="5" borderId="1" xfId="3" applyNumberFormat="1" applyFont="1" applyFill="1" applyBorder="1" applyAlignment="1">
      <alignment horizontal="center" vertical="center" wrapText="1"/>
    </xf>
    <xf numFmtId="164" fontId="10" fillId="5" borderId="1" xfId="3" applyNumberFormat="1" applyFont="1" applyFill="1" applyBorder="1" applyAlignment="1">
      <alignment horizontal="center" vertical="center" wrapText="1"/>
    </xf>
    <xf numFmtId="0" fontId="10" fillId="5" borderId="1" xfId="3" applyFont="1" applyFill="1" applyBorder="1" applyAlignment="1">
      <alignment horizontal="center" vertical="center" wrapText="1"/>
    </xf>
    <xf numFmtId="0" fontId="10" fillId="6" borderId="1" xfId="3" applyFont="1" applyFill="1" applyBorder="1" applyAlignment="1">
      <alignment horizontal="center" vertical="center" wrapText="1"/>
    </xf>
    <xf numFmtId="164" fontId="11" fillId="7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0" borderId="1" xfId="0" applyFont="1" applyBorder="1" applyAlignment="1">
      <alignment horizontal="center" textRotation="90"/>
    </xf>
    <xf numFmtId="0" fontId="14" fillId="0" borderId="1" xfId="0" applyFont="1" applyBorder="1" applyAlignment="1">
      <alignment horizontal="left" textRotation="90"/>
    </xf>
    <xf numFmtId="0" fontId="15" fillId="0" borderId="1" xfId="0" applyFont="1" applyBorder="1" applyAlignment="1">
      <alignment horizontal="center" textRotation="90"/>
    </xf>
    <xf numFmtId="0" fontId="15" fillId="0" borderId="1" xfId="0" applyFont="1" applyBorder="1" applyAlignment="1">
      <alignment horizontal="left" vertical="top" textRotation="90"/>
    </xf>
    <xf numFmtId="164" fontId="13" fillId="0" borderId="1" xfId="1" applyNumberFormat="1" applyFont="1" applyFill="1" applyBorder="1" applyAlignment="1">
      <alignment horizontal="center" textRotation="90"/>
    </xf>
    <xf numFmtId="0" fontId="13" fillId="0" borderId="1" xfId="0" applyFont="1" applyBorder="1" applyAlignment="1">
      <alignment horizontal="center" textRotation="90" wrapText="1"/>
    </xf>
    <xf numFmtId="2" fontId="13" fillId="8" borderId="1" xfId="2" applyNumberFormat="1" applyFont="1" applyFill="1" applyBorder="1" applyAlignment="1">
      <alignment horizontal="center" textRotation="90" wrapText="1"/>
    </xf>
    <xf numFmtId="164" fontId="13" fillId="4" borderId="1" xfId="0" applyNumberFormat="1" applyFont="1" applyFill="1" applyBorder="1" applyAlignment="1">
      <alignment horizontal="center" textRotation="90" wrapText="1"/>
    </xf>
    <xf numFmtId="2" fontId="13" fillId="0" borderId="1" xfId="0" applyNumberFormat="1" applyFont="1" applyBorder="1" applyAlignment="1">
      <alignment horizontal="center" textRotation="90" wrapText="1"/>
    </xf>
    <xf numFmtId="164" fontId="10" fillId="9" borderId="0" xfId="0" applyNumberFormat="1" applyFont="1" applyFill="1" applyAlignment="1">
      <alignment horizontal="center" textRotation="45"/>
    </xf>
    <xf numFmtId="0" fontId="16" fillId="3" borderId="0" xfId="0" applyFont="1" applyFill="1" applyAlignment="1">
      <alignment horizontal="center" textRotation="45"/>
    </xf>
    <xf numFmtId="0" fontId="17" fillId="0" borderId="0" xfId="0" applyFont="1" applyAlignment="1">
      <alignment horizontal="center" textRotation="90"/>
    </xf>
    <xf numFmtId="0" fontId="18" fillId="0" borderId="0" xfId="0" applyFont="1" applyAlignment="1">
      <alignment horizontal="center" textRotation="90"/>
    </xf>
    <xf numFmtId="0" fontId="19" fillId="0" borderId="0" xfId="0" applyFont="1" applyAlignment="1">
      <alignment horizontal="center" textRotation="90"/>
    </xf>
    <xf numFmtId="0" fontId="20" fillId="0" borderId="1" xfId="0" applyFont="1" applyBorder="1" applyAlignment="1">
      <alignment horizontal="center"/>
    </xf>
    <xf numFmtId="0" fontId="21" fillId="0" borderId="1" xfId="0" applyFont="1" applyBorder="1"/>
    <xf numFmtId="0" fontId="2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 vertical="top" wrapText="1"/>
    </xf>
    <xf numFmtId="0" fontId="24" fillId="0" borderId="1" xfId="0" applyFont="1" applyBorder="1" applyAlignment="1">
      <alignment horizontal="center" vertical="top" wrapText="1"/>
    </xf>
    <xf numFmtId="164" fontId="25" fillId="0" borderId="1" xfId="0" applyNumberFormat="1" applyFont="1" applyBorder="1" applyAlignment="1">
      <alignment horizontal="center"/>
    </xf>
    <xf numFmtId="2" fontId="11" fillId="8" borderId="1" xfId="2" applyNumberFormat="1" applyFont="1" applyFill="1" applyBorder="1" applyAlignment="1">
      <alignment horizontal="center"/>
    </xf>
    <xf numFmtId="165" fontId="26" fillId="0" borderId="1" xfId="0" applyNumberFormat="1" applyFont="1" applyBorder="1" applyAlignment="1">
      <alignment horizontal="center"/>
    </xf>
    <xf numFmtId="164" fontId="16" fillId="4" borderId="1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center" vertical="top" wrapText="1"/>
    </xf>
    <xf numFmtId="0" fontId="29" fillId="0" borderId="1" xfId="0" applyFont="1" applyBorder="1" applyAlignment="1">
      <alignment horizontal="center" vertical="top" wrapText="1"/>
    </xf>
    <xf numFmtId="164" fontId="26" fillId="0" borderId="1" xfId="1" applyNumberFormat="1" applyFont="1" applyFill="1" applyBorder="1" applyAlignment="1">
      <alignment horizontal="center"/>
    </xf>
    <xf numFmtId="164" fontId="30" fillId="0" borderId="1" xfId="0" applyNumberFormat="1" applyFont="1" applyBorder="1" applyAlignment="1">
      <alignment horizontal="center"/>
    </xf>
    <xf numFmtId="164" fontId="26" fillId="0" borderId="1" xfId="0" applyNumberFormat="1" applyFont="1" applyBorder="1" applyAlignment="1">
      <alignment horizontal="center"/>
    </xf>
    <xf numFmtId="0" fontId="31" fillId="0" borderId="1" xfId="0" applyFont="1" applyBorder="1" applyAlignment="1">
      <alignment horizontal="center" vertical="top" wrapText="1"/>
    </xf>
    <xf numFmtId="2" fontId="26" fillId="0" borderId="1" xfId="0" applyNumberFormat="1" applyFont="1" applyBorder="1" applyAlignment="1">
      <alignment horizontal="center"/>
    </xf>
    <xf numFmtId="164" fontId="25" fillId="3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2" fillId="10" borderId="0" xfId="0" applyFont="1" applyFill="1" applyAlignment="1">
      <alignment horizontal="center"/>
    </xf>
    <xf numFmtId="0" fontId="33" fillId="10" borderId="0" xfId="0" applyFont="1" applyFill="1" applyAlignment="1">
      <alignment horizontal="center"/>
    </xf>
    <xf numFmtId="0" fontId="11" fillId="10" borderId="0" xfId="0" applyFont="1" applyFill="1" applyAlignment="1">
      <alignment horizontal="center" textRotation="90"/>
    </xf>
    <xf numFmtId="0" fontId="34" fillId="10" borderId="0" xfId="0" applyFont="1" applyFill="1" applyAlignment="1">
      <alignment horizontal="center"/>
    </xf>
    <xf numFmtId="0" fontId="35" fillId="0" borderId="1" xfId="0" applyFont="1" applyBorder="1" applyAlignment="1">
      <alignment horizontal="center" vertical="top" wrapText="1"/>
    </xf>
    <xf numFmtId="0" fontId="3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4">
    <cellStyle name="Milliers" xfId="1" builtinId="3"/>
    <cellStyle name="Monétaire" xfId="2" builtinId="4"/>
    <cellStyle name="Normal" xfId="0" builtinId="0"/>
    <cellStyle name="Normal_Semester 1" xfId="3" xr:uid="{4F073F61-D71F-47D2-9C8B-4D2E25DAB2FA}"/>
  </cellStyles>
  <dxfs count="11">
    <dxf>
      <fill>
        <patternFill>
          <bgColor rgb="FF366092"/>
        </patternFill>
      </fill>
    </dxf>
    <dxf>
      <fill>
        <patternFill>
          <bgColor rgb="FF538DD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C1C3-6F7D-4D85-8E43-E8E478B688F5}">
  <dimension ref="A1:ED10"/>
  <sheetViews>
    <sheetView tabSelected="1" workbookViewId="0">
      <selection activeCell="J8" sqref="J8"/>
    </sheetView>
  </sheetViews>
  <sheetFormatPr baseColWidth="10" defaultRowHeight="15" x14ac:dyDescent="0.25"/>
  <cols>
    <col min="3" max="3" width="20.140625" customWidth="1"/>
    <col min="6" max="6" width="15.7109375" customWidth="1"/>
  </cols>
  <sheetData>
    <row r="1" spans="1:134" ht="15.75" x14ac:dyDescent="0.25">
      <c r="A1" s="1"/>
      <c r="B1" s="2"/>
      <c r="C1" s="3"/>
      <c r="D1" s="2"/>
      <c r="E1" s="2"/>
      <c r="F1" s="4"/>
      <c r="G1" s="2"/>
      <c r="H1" s="2" t="s">
        <v>0</v>
      </c>
      <c r="I1" s="2"/>
      <c r="J1" s="5">
        <v>2</v>
      </c>
      <c r="K1" s="2"/>
      <c r="L1" s="6"/>
      <c r="M1" s="2"/>
      <c r="N1" s="7"/>
      <c r="O1" s="2" t="s">
        <v>0</v>
      </c>
      <c r="P1" s="2"/>
      <c r="Q1" s="5">
        <v>2</v>
      </c>
      <c r="R1" s="8"/>
      <c r="S1" s="8"/>
      <c r="T1" s="8"/>
      <c r="U1" s="2"/>
      <c r="V1" s="2"/>
      <c r="W1" s="2" t="s">
        <v>0</v>
      </c>
      <c r="X1" s="2"/>
      <c r="Y1" s="5">
        <v>2</v>
      </c>
      <c r="Z1" s="2"/>
      <c r="AA1" s="2"/>
      <c r="AB1" s="2"/>
      <c r="AC1" s="2" t="s">
        <v>0</v>
      </c>
      <c r="AD1" s="2"/>
      <c r="AE1" s="5">
        <v>3</v>
      </c>
      <c r="AF1" s="2"/>
      <c r="AG1" s="2"/>
      <c r="AH1" s="2"/>
      <c r="AI1" s="2"/>
      <c r="AJ1" s="2" t="s">
        <v>0</v>
      </c>
      <c r="AK1" s="2"/>
      <c r="AL1" s="5">
        <v>2</v>
      </c>
      <c r="AM1" s="2"/>
      <c r="AN1" s="2"/>
      <c r="AO1" s="2"/>
      <c r="AP1" s="2"/>
      <c r="AQ1" s="2" t="s">
        <v>0</v>
      </c>
      <c r="AR1" s="2"/>
      <c r="AS1" s="5">
        <v>4</v>
      </c>
      <c r="AT1" s="2"/>
      <c r="AU1" s="2"/>
      <c r="AV1" s="2"/>
      <c r="AW1" s="2"/>
      <c r="AX1" s="2" t="s">
        <v>0</v>
      </c>
      <c r="AY1" s="2"/>
      <c r="AZ1" s="5">
        <v>3</v>
      </c>
      <c r="BA1" s="2"/>
      <c r="BB1" s="2"/>
      <c r="BC1" s="2"/>
      <c r="BD1" s="2"/>
      <c r="BE1" s="2" t="s">
        <v>0</v>
      </c>
      <c r="BF1" s="2"/>
      <c r="BG1" s="5">
        <v>0</v>
      </c>
      <c r="BH1" s="2"/>
      <c r="BI1" s="2"/>
      <c r="BJ1" s="2"/>
      <c r="BK1" s="2"/>
      <c r="BL1" s="2" t="s">
        <v>0</v>
      </c>
      <c r="BM1" s="2"/>
      <c r="BN1" s="5">
        <v>2</v>
      </c>
      <c r="BO1" s="2"/>
      <c r="BP1" s="2"/>
      <c r="BQ1" s="2"/>
      <c r="BR1" s="2"/>
      <c r="BS1" s="2" t="s">
        <v>0</v>
      </c>
      <c r="BT1" s="2"/>
      <c r="BU1" s="5">
        <v>4</v>
      </c>
      <c r="BV1" s="2"/>
      <c r="BW1" s="2"/>
      <c r="BX1" s="2"/>
      <c r="BY1" s="2"/>
      <c r="BZ1" s="2" t="s">
        <v>0</v>
      </c>
      <c r="CA1" s="2"/>
      <c r="CB1" s="5">
        <v>4</v>
      </c>
      <c r="CC1" s="2"/>
      <c r="CD1" s="2"/>
      <c r="CE1" s="2"/>
      <c r="CF1" s="2"/>
      <c r="CG1" s="2" t="s">
        <v>0</v>
      </c>
      <c r="CH1" s="2"/>
      <c r="CI1" s="5">
        <v>3</v>
      </c>
      <c r="CJ1" s="2"/>
      <c r="CK1" s="2"/>
      <c r="CL1" s="2"/>
      <c r="CM1" s="2"/>
      <c r="CN1" s="2"/>
      <c r="CO1" s="2" t="s">
        <v>0</v>
      </c>
      <c r="CP1" s="2"/>
      <c r="CQ1" s="5">
        <v>0</v>
      </c>
      <c r="CR1" s="2"/>
      <c r="CS1" s="2"/>
      <c r="CT1" s="2"/>
      <c r="CU1" s="2"/>
      <c r="CV1" s="2"/>
      <c r="CW1" s="2" t="s">
        <v>0</v>
      </c>
      <c r="CX1" s="2"/>
      <c r="CY1" s="5">
        <v>3</v>
      </c>
      <c r="CZ1" s="2"/>
      <c r="DA1" s="2"/>
      <c r="DB1" s="2"/>
      <c r="DC1" s="2"/>
      <c r="DD1" s="2"/>
      <c r="DE1" s="2" t="s">
        <v>0</v>
      </c>
      <c r="DF1" s="2"/>
      <c r="DG1" s="5">
        <v>0</v>
      </c>
      <c r="DH1" s="2"/>
      <c r="DI1" s="2"/>
      <c r="DJ1" s="2"/>
      <c r="DK1" s="2"/>
      <c r="DL1" s="2"/>
      <c r="DM1" s="2" t="s">
        <v>1</v>
      </c>
      <c r="DN1" s="2"/>
      <c r="DO1" s="2"/>
      <c r="DP1" s="5">
        <v>3</v>
      </c>
      <c r="DQ1" s="5"/>
      <c r="DR1" s="2"/>
      <c r="DS1" s="2"/>
      <c r="DT1" s="2"/>
      <c r="DU1" s="9"/>
      <c r="DV1" s="10"/>
      <c r="DW1" s="10"/>
      <c r="DX1" s="10"/>
      <c r="DY1" s="11"/>
      <c r="DZ1" s="11"/>
      <c r="EA1" s="10"/>
      <c r="EB1" s="10"/>
      <c r="EC1" s="10"/>
      <c r="ED1" s="10"/>
    </row>
    <row r="2" spans="1:134" ht="30" x14ac:dyDescent="0.4">
      <c r="A2" s="12" t="s">
        <v>2</v>
      </c>
      <c r="B2" s="12"/>
      <c r="C2" s="12"/>
      <c r="D2" s="12"/>
      <c r="E2" s="12"/>
      <c r="F2" s="12"/>
      <c r="G2" s="12"/>
      <c r="H2" s="13" t="s">
        <v>3</v>
      </c>
      <c r="I2" s="14"/>
      <c r="J2" s="14"/>
      <c r="K2" s="14"/>
      <c r="L2" s="14"/>
      <c r="M2" s="14"/>
      <c r="N2" s="14"/>
      <c r="O2" s="15" t="s">
        <v>4</v>
      </c>
      <c r="P2" s="16"/>
      <c r="Q2" s="16"/>
      <c r="R2" s="16"/>
      <c r="S2" s="16"/>
      <c r="T2" s="16"/>
      <c r="U2" s="16"/>
      <c r="V2" s="17" t="s">
        <v>5</v>
      </c>
      <c r="W2" s="17"/>
      <c r="X2" s="17"/>
      <c r="Y2" s="17"/>
      <c r="Z2" s="17"/>
      <c r="AA2" s="17"/>
      <c r="AB2" s="17"/>
      <c r="AC2" s="16" t="s">
        <v>6</v>
      </c>
      <c r="AD2" s="16"/>
      <c r="AE2" s="16"/>
      <c r="AF2" s="16"/>
      <c r="AG2" s="16"/>
      <c r="AH2" s="16"/>
      <c r="AI2" s="16"/>
      <c r="AJ2" s="17" t="s">
        <v>7</v>
      </c>
      <c r="AK2" s="17"/>
      <c r="AL2" s="17"/>
      <c r="AM2" s="17"/>
      <c r="AN2" s="17"/>
      <c r="AO2" s="17"/>
      <c r="AP2" s="17"/>
      <c r="AQ2" s="17" t="s">
        <v>8</v>
      </c>
      <c r="AR2" s="17"/>
      <c r="AS2" s="17"/>
      <c r="AT2" s="17"/>
      <c r="AU2" s="17"/>
      <c r="AV2" s="17"/>
      <c r="AW2" s="17"/>
      <c r="AX2" s="17" t="s">
        <v>9</v>
      </c>
      <c r="AY2" s="17"/>
      <c r="AZ2" s="17"/>
      <c r="BA2" s="17"/>
      <c r="BB2" s="17"/>
      <c r="BC2" s="17"/>
      <c r="BD2" s="17"/>
      <c r="BE2" s="17" t="s">
        <v>10</v>
      </c>
      <c r="BF2" s="17"/>
      <c r="BG2" s="17"/>
      <c r="BH2" s="17"/>
      <c r="BI2" s="17"/>
      <c r="BJ2" s="17"/>
      <c r="BK2" s="17"/>
      <c r="BL2" s="17" t="s">
        <v>11</v>
      </c>
      <c r="BM2" s="17"/>
      <c r="BN2" s="17"/>
      <c r="BO2" s="17"/>
      <c r="BP2" s="17"/>
      <c r="BQ2" s="17"/>
      <c r="BR2" s="17"/>
      <c r="BS2" s="17" t="s">
        <v>12</v>
      </c>
      <c r="BT2" s="17"/>
      <c r="BU2" s="17"/>
      <c r="BV2" s="17"/>
      <c r="BW2" s="17"/>
      <c r="BX2" s="17"/>
      <c r="BY2" s="17"/>
      <c r="BZ2" s="18" t="s">
        <v>13</v>
      </c>
      <c r="CA2" s="18"/>
      <c r="CB2" s="18"/>
      <c r="CC2" s="18"/>
      <c r="CD2" s="18"/>
      <c r="CE2" s="18"/>
      <c r="CF2" s="18"/>
      <c r="CG2" s="18" t="s">
        <v>14</v>
      </c>
      <c r="CH2" s="18"/>
      <c r="CI2" s="18"/>
      <c r="CJ2" s="18"/>
      <c r="CK2" s="18"/>
      <c r="CL2" s="18"/>
      <c r="CM2" s="18"/>
      <c r="CN2" s="18"/>
      <c r="CO2" s="18" t="s">
        <v>15</v>
      </c>
      <c r="CP2" s="18"/>
      <c r="CQ2" s="18"/>
      <c r="CR2" s="18"/>
      <c r="CS2" s="18"/>
      <c r="CT2" s="18"/>
      <c r="CU2" s="18"/>
      <c r="CV2" s="18"/>
      <c r="CW2" s="18" t="s">
        <v>16</v>
      </c>
      <c r="CX2" s="18"/>
      <c r="CY2" s="18"/>
      <c r="CZ2" s="18"/>
      <c r="DA2" s="18"/>
      <c r="DB2" s="18"/>
      <c r="DC2" s="18"/>
      <c r="DD2" s="18"/>
      <c r="DE2" s="18" t="s">
        <v>17</v>
      </c>
      <c r="DF2" s="18"/>
      <c r="DG2" s="18"/>
      <c r="DH2" s="18"/>
      <c r="DI2" s="18"/>
      <c r="DJ2" s="18"/>
      <c r="DK2" s="18"/>
      <c r="DL2" s="18"/>
      <c r="DM2" s="18" t="s">
        <v>18</v>
      </c>
      <c r="DN2" s="18"/>
      <c r="DO2" s="18"/>
      <c r="DP2" s="18"/>
      <c r="DQ2" s="18"/>
      <c r="DR2" s="18"/>
      <c r="DS2" s="18"/>
      <c r="DT2" s="18"/>
      <c r="DU2" s="19" t="s">
        <v>19</v>
      </c>
      <c r="DV2" s="20">
        <f>SUM(J1,Q1,Y1,AE1,AL1,AS1,AZ1,BG1,BN1,BU1,CB1,CI1,CQ1,CY1,DG1,DP1)</f>
        <v>37</v>
      </c>
      <c r="DW2" s="20"/>
      <c r="DX2" s="10"/>
      <c r="DY2" s="11"/>
      <c r="DZ2" s="11"/>
      <c r="EA2" s="10"/>
      <c r="EB2" s="10"/>
      <c r="EC2" s="10"/>
      <c r="ED2" s="10"/>
    </row>
    <row r="3" spans="1:134" ht="66.75" x14ac:dyDescent="0.25">
      <c r="A3" s="21" t="s">
        <v>20</v>
      </c>
      <c r="B3" s="21" t="s">
        <v>21</v>
      </c>
      <c r="C3" s="22" t="s">
        <v>22</v>
      </c>
      <c r="D3" s="23" t="s">
        <v>23</v>
      </c>
      <c r="E3" s="23" t="s">
        <v>24</v>
      </c>
      <c r="F3" s="24" t="s">
        <v>25</v>
      </c>
      <c r="G3" s="23" t="s">
        <v>26</v>
      </c>
      <c r="H3" s="25" t="s">
        <v>27</v>
      </c>
      <c r="I3" s="26" t="s">
        <v>28</v>
      </c>
      <c r="J3" s="26" t="s">
        <v>29</v>
      </c>
      <c r="K3" s="26" t="s">
        <v>30</v>
      </c>
      <c r="L3" s="27" t="s">
        <v>31</v>
      </c>
      <c r="M3" s="26" t="s">
        <v>32</v>
      </c>
      <c r="N3" s="28" t="s">
        <v>33</v>
      </c>
      <c r="O3" s="25" t="s">
        <v>27</v>
      </c>
      <c r="P3" s="26" t="s">
        <v>28</v>
      </c>
      <c r="Q3" s="26" t="s">
        <v>29</v>
      </c>
      <c r="R3" s="26" t="s">
        <v>34</v>
      </c>
      <c r="S3" s="27" t="s">
        <v>31</v>
      </c>
      <c r="T3" s="26" t="s">
        <v>32</v>
      </c>
      <c r="U3" s="28" t="s">
        <v>33</v>
      </c>
      <c r="V3" s="25" t="s">
        <v>27</v>
      </c>
      <c r="W3" s="26" t="s">
        <v>28</v>
      </c>
      <c r="X3" s="26" t="s">
        <v>29</v>
      </c>
      <c r="Y3" s="26" t="s">
        <v>34</v>
      </c>
      <c r="Z3" s="27" t="s">
        <v>31</v>
      </c>
      <c r="AA3" s="26" t="s">
        <v>32</v>
      </c>
      <c r="AB3" s="28" t="s">
        <v>33</v>
      </c>
      <c r="AC3" s="25" t="s">
        <v>27</v>
      </c>
      <c r="AD3" s="26" t="s">
        <v>28</v>
      </c>
      <c r="AE3" s="26" t="s">
        <v>29</v>
      </c>
      <c r="AF3" s="26" t="s">
        <v>34</v>
      </c>
      <c r="AG3" s="27" t="s">
        <v>31</v>
      </c>
      <c r="AH3" s="26" t="s">
        <v>32</v>
      </c>
      <c r="AI3" s="28" t="s">
        <v>33</v>
      </c>
      <c r="AJ3" s="25" t="s">
        <v>27</v>
      </c>
      <c r="AK3" s="26" t="s">
        <v>28</v>
      </c>
      <c r="AL3" s="26" t="s">
        <v>29</v>
      </c>
      <c r="AM3" s="26" t="s">
        <v>34</v>
      </c>
      <c r="AN3" s="27" t="s">
        <v>31</v>
      </c>
      <c r="AO3" s="26" t="s">
        <v>32</v>
      </c>
      <c r="AP3" s="28" t="s">
        <v>33</v>
      </c>
      <c r="AQ3" s="25" t="s">
        <v>27</v>
      </c>
      <c r="AR3" s="26" t="s">
        <v>28</v>
      </c>
      <c r="AS3" s="26" t="s">
        <v>29</v>
      </c>
      <c r="AT3" s="26" t="s">
        <v>34</v>
      </c>
      <c r="AU3" s="27" t="s">
        <v>31</v>
      </c>
      <c r="AV3" s="26" t="s">
        <v>32</v>
      </c>
      <c r="AW3" s="28" t="s">
        <v>33</v>
      </c>
      <c r="AX3" s="25" t="s">
        <v>27</v>
      </c>
      <c r="AY3" s="26" t="s">
        <v>28</v>
      </c>
      <c r="AZ3" s="26" t="s">
        <v>29</v>
      </c>
      <c r="BA3" s="26" t="s">
        <v>34</v>
      </c>
      <c r="BB3" s="27" t="s">
        <v>31</v>
      </c>
      <c r="BC3" s="26" t="s">
        <v>32</v>
      </c>
      <c r="BD3" s="28" t="s">
        <v>33</v>
      </c>
      <c r="BE3" s="25" t="s">
        <v>27</v>
      </c>
      <c r="BF3" s="26" t="s">
        <v>28</v>
      </c>
      <c r="BG3" s="26" t="s">
        <v>29</v>
      </c>
      <c r="BH3" s="26" t="s">
        <v>34</v>
      </c>
      <c r="BI3" s="27" t="s">
        <v>31</v>
      </c>
      <c r="BJ3" s="26" t="s">
        <v>32</v>
      </c>
      <c r="BK3" s="28" t="s">
        <v>33</v>
      </c>
      <c r="BL3" s="25" t="s">
        <v>27</v>
      </c>
      <c r="BM3" s="26" t="s">
        <v>28</v>
      </c>
      <c r="BN3" s="26" t="s">
        <v>29</v>
      </c>
      <c r="BO3" s="26" t="s">
        <v>34</v>
      </c>
      <c r="BP3" s="27" t="s">
        <v>31</v>
      </c>
      <c r="BQ3" s="26" t="s">
        <v>32</v>
      </c>
      <c r="BR3" s="28" t="s">
        <v>33</v>
      </c>
      <c r="BS3" s="25" t="s">
        <v>27</v>
      </c>
      <c r="BT3" s="26" t="s">
        <v>28</v>
      </c>
      <c r="BU3" s="26" t="s">
        <v>29</v>
      </c>
      <c r="BV3" s="26" t="s">
        <v>34</v>
      </c>
      <c r="BW3" s="27" t="s">
        <v>31</v>
      </c>
      <c r="BX3" s="26" t="s">
        <v>32</v>
      </c>
      <c r="BY3" s="28" t="s">
        <v>33</v>
      </c>
      <c r="BZ3" s="25" t="s">
        <v>27</v>
      </c>
      <c r="CA3" s="26" t="s">
        <v>28</v>
      </c>
      <c r="CB3" s="26" t="s">
        <v>29</v>
      </c>
      <c r="CC3" s="26" t="s">
        <v>34</v>
      </c>
      <c r="CD3" s="27" t="s">
        <v>31</v>
      </c>
      <c r="CE3" s="26" t="s">
        <v>32</v>
      </c>
      <c r="CF3" s="28" t="s">
        <v>33</v>
      </c>
      <c r="CG3" s="25" t="s">
        <v>27</v>
      </c>
      <c r="CH3" s="26" t="s">
        <v>28</v>
      </c>
      <c r="CI3" s="26" t="s">
        <v>29</v>
      </c>
      <c r="CJ3" s="26" t="s">
        <v>34</v>
      </c>
      <c r="CK3" s="27" t="s">
        <v>31</v>
      </c>
      <c r="CL3" s="29" t="s">
        <v>35</v>
      </c>
      <c r="CM3" s="26" t="s">
        <v>32</v>
      </c>
      <c r="CN3" s="28" t="s">
        <v>33</v>
      </c>
      <c r="CO3" s="25" t="s">
        <v>27</v>
      </c>
      <c r="CP3" s="26" t="s">
        <v>28</v>
      </c>
      <c r="CQ3" s="26" t="s">
        <v>29</v>
      </c>
      <c r="CR3" s="26" t="s">
        <v>34</v>
      </c>
      <c r="CS3" s="27" t="s">
        <v>31</v>
      </c>
      <c r="CT3" s="29" t="s">
        <v>35</v>
      </c>
      <c r="CU3" s="26" t="s">
        <v>32</v>
      </c>
      <c r="CV3" s="28" t="s">
        <v>33</v>
      </c>
      <c r="CW3" s="25" t="s">
        <v>27</v>
      </c>
      <c r="CX3" s="26" t="s">
        <v>28</v>
      </c>
      <c r="CY3" s="26" t="s">
        <v>29</v>
      </c>
      <c r="CZ3" s="26" t="s">
        <v>34</v>
      </c>
      <c r="DA3" s="27" t="s">
        <v>31</v>
      </c>
      <c r="DB3" s="29" t="s">
        <v>35</v>
      </c>
      <c r="DC3" s="26" t="s">
        <v>32</v>
      </c>
      <c r="DD3" s="28" t="s">
        <v>33</v>
      </c>
      <c r="DE3" s="25" t="s">
        <v>27</v>
      </c>
      <c r="DF3" s="26" t="s">
        <v>28</v>
      </c>
      <c r="DG3" s="26" t="s">
        <v>29</v>
      </c>
      <c r="DH3" s="26" t="s">
        <v>34</v>
      </c>
      <c r="DI3" s="27" t="s">
        <v>31</v>
      </c>
      <c r="DJ3" s="29" t="s">
        <v>35</v>
      </c>
      <c r="DK3" s="26" t="s">
        <v>32</v>
      </c>
      <c r="DL3" s="28" t="s">
        <v>33</v>
      </c>
      <c r="DM3" s="25" t="s">
        <v>27</v>
      </c>
      <c r="DN3" s="26" t="s">
        <v>28</v>
      </c>
      <c r="DO3" s="26" t="s">
        <v>29</v>
      </c>
      <c r="DP3" s="26" t="s">
        <v>34</v>
      </c>
      <c r="DQ3" s="27" t="s">
        <v>31</v>
      </c>
      <c r="DR3" s="29" t="s">
        <v>35</v>
      </c>
      <c r="DS3" s="26" t="s">
        <v>32</v>
      </c>
      <c r="DT3" s="28" t="s">
        <v>33</v>
      </c>
      <c r="DU3" s="30" t="s">
        <v>36</v>
      </c>
      <c r="DV3" s="31" t="s">
        <v>37</v>
      </c>
      <c r="DW3" s="31" t="s">
        <v>38</v>
      </c>
      <c r="DX3" s="32" t="s">
        <v>39</v>
      </c>
      <c r="DY3" s="33" t="s">
        <v>40</v>
      </c>
      <c r="DZ3" s="33"/>
      <c r="EA3" s="34" t="s">
        <v>41</v>
      </c>
      <c r="EB3" s="34"/>
      <c r="EC3" s="34"/>
      <c r="ED3" s="34"/>
    </row>
    <row r="4" spans="1:134" ht="15.75" x14ac:dyDescent="0.25">
      <c r="A4" s="35">
        <v>1</v>
      </c>
      <c r="B4" s="36" t="s">
        <v>42</v>
      </c>
      <c r="C4" s="37" t="s">
        <v>43</v>
      </c>
      <c r="D4" s="38" t="s">
        <v>44</v>
      </c>
      <c r="E4" s="39">
        <v>37257</v>
      </c>
      <c r="F4" s="36" t="s">
        <v>45</v>
      </c>
      <c r="G4" s="36" t="s">
        <v>46</v>
      </c>
      <c r="H4" s="40">
        <v>8.5</v>
      </c>
      <c r="I4" s="40">
        <v>8.5</v>
      </c>
      <c r="J4" s="41">
        <v>10.75</v>
      </c>
      <c r="K4" s="42">
        <f t="shared" ref="K4:K10" si="0">5*(((H4*10)/100)+((I4*20)/100)+((J4*70/100)))</f>
        <v>50.375</v>
      </c>
      <c r="L4" s="43">
        <f t="shared" ref="L4:L10" si="1">K4/5</f>
        <v>10.074999999999999</v>
      </c>
      <c r="M4" s="44" t="str">
        <f t="shared" ref="M4:M10" si="2">CONCATENATE(IF(K4&gt;=80,"A",IF(K4&gt;=75,"A-",IF(K4&gt;=70,"B+",IF(K4&gt;=65,"B",IF(K4&gt;=60,"B-",IF(K4&gt;=55,"C+",IF(K4&gt;=50,"C",""))))))),IF(K4&lt;=29,"F",IF(K4&lt;=34,"E",IF(K4&lt;=39,"D",IF(K4&lt;=44,"D+",IF(K4&lt;=49.99,"C-",""))))))</f>
        <v>C</v>
      </c>
      <c r="N4" s="45">
        <f t="shared" ref="N4:N10" si="3">IF(K4&gt;=50,$J$1,0)</f>
        <v>2</v>
      </c>
      <c r="O4" s="46">
        <v>6</v>
      </c>
      <c r="P4" s="46">
        <v>6</v>
      </c>
      <c r="Q4" s="47">
        <v>12</v>
      </c>
      <c r="R4" s="42">
        <f t="shared" ref="R4:R10" si="4">5*(((O4*10)/100)+((P4*20)/100)+((Q4*70/100)))</f>
        <v>51</v>
      </c>
      <c r="S4" s="43">
        <f t="shared" ref="S4:S10" si="5">R4/5</f>
        <v>10.199999999999999</v>
      </c>
      <c r="T4" s="44" t="str">
        <f t="shared" ref="T4:T10" si="6">CONCATENATE(IF(R4&gt;=80,"A",IF(R4&gt;=75,"A-",IF(R4&gt;=70,"B+",IF(R4&gt;=65,"B",IF(R4&gt;=60,"B-",IF(R4&gt;=55,"C+",IF(R4&gt;=50,"C",""))))))),IF(R4&lt;=29,"F",IF(R4&lt;=34,"E",IF(R4&lt;=39,"D",IF(R4&lt;=44,"D+",IF(R4&lt;=49.99,"C-",""))))))</f>
        <v>C</v>
      </c>
      <c r="U4" s="45">
        <f t="shared" ref="U4:U10" si="7">IF(R4&gt;=50,$Q$1,0)</f>
        <v>2</v>
      </c>
      <c r="V4" s="46">
        <v>8.5</v>
      </c>
      <c r="W4" s="46">
        <v>8.5</v>
      </c>
      <c r="X4" s="41">
        <v>13</v>
      </c>
      <c r="Y4" s="42">
        <f t="shared" ref="Y4:Y10" si="8">5*(((V4*10)/100)+((W4*20)/100)+((X4*70/100)))</f>
        <v>58.249999999999993</v>
      </c>
      <c r="Z4" s="43">
        <f t="shared" ref="Z4:Z10" si="9">Y4/5</f>
        <v>11.649999999999999</v>
      </c>
      <c r="AA4" s="44" t="str">
        <f t="shared" ref="AA4:AA10" si="10">CONCATENATE(IF(Y4&gt;=80,"A",IF(Y4&gt;=75,"A-",IF(Y4&gt;=70,"B+",IF(Y4&gt;=65,"B",IF(Y4&gt;=60,"B-",IF(Y4&gt;=55,"C+",IF(Y4&gt;=50,"C",""))))))),IF(Y4&lt;=29,"F",IF(Y4&lt;=34,"E",IF(Y4&lt;=39,"D",IF(Y4&lt;=44,"D+",IF(Y4&lt;=49.99,"C-",""))))))</f>
        <v>C+</v>
      </c>
      <c r="AB4" s="45">
        <f t="shared" ref="AB4:AB10" si="11">IF(Y4&gt;=50,$Y$1,0)</f>
        <v>2</v>
      </c>
      <c r="AC4" s="47">
        <v>10</v>
      </c>
      <c r="AD4" s="47">
        <v>10</v>
      </c>
      <c r="AE4" s="47">
        <v>12</v>
      </c>
      <c r="AF4" s="42">
        <f t="shared" ref="AF4:AF10" si="12">5*(((AC4*10)/100)+((AD4*20)/100)+((AE4*70/100)))</f>
        <v>57</v>
      </c>
      <c r="AG4" s="43">
        <f t="shared" ref="AG4:AG10" si="13">AF4/5</f>
        <v>11.4</v>
      </c>
      <c r="AH4" s="44" t="str">
        <f t="shared" ref="AH4:AH10" si="14">CONCATENATE(IF(AF4&gt;=80,"A",IF(AF4&gt;=75,"A-",IF(AF4&gt;=70,"B+",IF(AF4&gt;=65,"B",IF(AF4&gt;=60,"B-",IF(AF4&gt;=55,"C+",IF(AF4&gt;=50,"C",""))))))),IF(AF4&lt;=29,"F",IF(AF4&lt;=34,"E",IF(AF4&lt;=39,"D",IF(AF4&lt;=44,"D+",IF(AF4&lt;=49.99,"C-",""))))))</f>
        <v>C+</v>
      </c>
      <c r="AI4" s="45">
        <f t="shared" ref="AI4:AI10" si="15">IF(AF4&gt;=50,$AE$1,0)</f>
        <v>3</v>
      </c>
      <c r="AJ4" s="40">
        <v>9.5</v>
      </c>
      <c r="AK4" s="40">
        <v>9.5</v>
      </c>
      <c r="AL4" s="41">
        <v>10.25</v>
      </c>
      <c r="AM4" s="42">
        <f t="shared" ref="AM4:AM10" si="16">5*(((AJ4*10)/100)+((AK4*20)/100)+((AL4*70/100)))</f>
        <v>50.124999999999993</v>
      </c>
      <c r="AN4" s="43">
        <f t="shared" ref="AN4:AN10" si="17">AM4/5</f>
        <v>10.024999999999999</v>
      </c>
      <c r="AO4" s="44" t="str">
        <f t="shared" ref="AO4:AO10" si="18">CONCATENATE(IF(AM4&gt;=80,"A",IF(AM4&gt;=75,"A-",IF(AM4&gt;=70,"B+",IF(AM4&gt;=65,"B",IF(AM4&gt;=60,"B-",IF(AM4&gt;=55,"C+",IF(AM4&gt;=50,"C",""))))))),IF(AM4&lt;=29,"F",IF(AM4&lt;=34,"E",IF(AM4&lt;=39,"D",IF(AM4&lt;=44,"D+",IF(AM4&lt;=49.99,"C-",""))))))</f>
        <v>C</v>
      </c>
      <c r="AP4" s="45">
        <f t="shared" ref="AP4:AP10" si="19">IF(AM4&gt;=50,$AL$1,0)</f>
        <v>2</v>
      </c>
      <c r="AQ4" s="46">
        <v>8</v>
      </c>
      <c r="AR4" s="46">
        <v>8</v>
      </c>
      <c r="AS4" s="41">
        <v>11.5</v>
      </c>
      <c r="AT4" s="42">
        <f t="shared" ref="AT4:AT10" si="20">5*(((AQ4*10)/100)+((AR4*20)/100)+((AS4*70/100)))</f>
        <v>52.250000000000007</v>
      </c>
      <c r="AU4" s="43">
        <f t="shared" ref="AU4:AU10" si="21">AT4/5</f>
        <v>10.450000000000001</v>
      </c>
      <c r="AV4" s="44" t="str">
        <f t="shared" ref="AV4:AV10" si="22">CONCATENATE(IF(AT4&gt;=80,"A",IF(AT4&gt;=75,"A-",IF(AT4&gt;=70,"B+",IF(AT4&gt;=65,"B",IF(AT4&gt;=60,"B-",IF(AT4&gt;=55,"C+",IF(AT4&gt;=50,"C",""))))))),IF(AT4&lt;=29,"F",IF(AT4&lt;=34,"E",IF(AT4&lt;=39,"D",IF(AT4&lt;=44,"D+",IF(AT4&lt;=49.99,"C-",""))))))</f>
        <v>C</v>
      </c>
      <c r="AW4" s="45">
        <f t="shared" ref="AW4:AW10" si="23">IF(AT4&gt;=50,$AS$1,0)</f>
        <v>4</v>
      </c>
      <c r="AX4" s="48">
        <v>16</v>
      </c>
      <c r="AY4" s="48">
        <v>16</v>
      </c>
      <c r="AZ4" s="49">
        <v>8</v>
      </c>
      <c r="BA4" s="42">
        <f t="shared" ref="BA4:BA10" si="24">5*(((AX4*10)/100)+((AY4*20)/100)+((AZ4*70/100)))</f>
        <v>52</v>
      </c>
      <c r="BB4" s="43">
        <f t="shared" ref="BB4:BB10" si="25">BA4/5</f>
        <v>10.4</v>
      </c>
      <c r="BC4" s="44" t="str">
        <f t="shared" ref="BC4:BC10" si="26">CONCATENATE(IF(BA4&gt;=80,"A",IF(BA4&gt;=75,"A-",IF(BA4&gt;=70,"B+",IF(BA4&gt;=65,"B",IF(BA4&gt;=60,"B-",IF(BA4&gt;=55,"C+",IF(BA4&gt;=50,"C",""))))))),IF(BA4&lt;=29,"F",IF(BA4&lt;=34,"E",IF(BA4&lt;=39,"D",IF(BA4&lt;=44,"D+",IF(BA4&lt;=49.99,"C-",""))))))</f>
        <v>C</v>
      </c>
      <c r="BD4" s="45">
        <f t="shared" ref="BD4:BD10" si="27">IF(BA4&gt;=50,$AZ$1,0)</f>
        <v>3</v>
      </c>
      <c r="BE4" s="50"/>
      <c r="BF4" s="51"/>
      <c r="BG4" s="52"/>
      <c r="BH4" s="42">
        <f t="shared" ref="BH4:BH10" si="28">5*(((BE4*10)/100)+((BF4*20)/100)+((BG4*70/100)))</f>
        <v>0</v>
      </c>
      <c r="BI4" s="43">
        <f t="shared" ref="BI4:BI10" si="29">BH4/5</f>
        <v>0</v>
      </c>
      <c r="BJ4" s="44" t="str">
        <f t="shared" ref="BJ4:BJ10" si="30">CONCATENATE(IF(BH4&gt;=80,"A",IF(BH4&gt;=75,"A-",IF(BH4&gt;=70,"B+",IF(BH4&gt;=65,"B",IF(BH4&gt;=60,"B-",IF(BH4&gt;=55,"C+",IF(BH4&gt;=50,"C",""))))))),IF(BH4&lt;=29,"F",IF(BH4&lt;=34,"E",IF(BH4&lt;=39,"D",IF(BH4&lt;=44,"D+",IF(BH4&lt;=49.99,"C-",""))))))</f>
        <v>F</v>
      </c>
      <c r="BK4" s="45">
        <f t="shared" ref="BK4:BK10" si="31">IF(BH4&gt;=50,$BG$1,0)</f>
        <v>0</v>
      </c>
      <c r="BL4" s="49">
        <v>10</v>
      </c>
      <c r="BM4" s="49">
        <v>10</v>
      </c>
      <c r="BN4" s="49">
        <v>10</v>
      </c>
      <c r="BO4" s="42">
        <f t="shared" ref="BO4:BO10" si="32">5*(((BL4*10)/100)+((BM4*20)/100)+((BN4*70/100)))</f>
        <v>50</v>
      </c>
      <c r="BP4" s="43">
        <f t="shared" ref="BP4:BP10" si="33">BO4/5</f>
        <v>10</v>
      </c>
      <c r="BQ4" s="44" t="str">
        <f t="shared" ref="BQ4:BQ10" si="34">CONCATENATE(IF(BO4&gt;=80,"A",IF(BO4&gt;=75,"A-",IF(BO4&gt;=70,"B+",IF(BO4&gt;=65,"B",IF(BO4&gt;=60,"B-",IF(BO4&gt;=55,"C+",IF(BO4&gt;=50,"C",""))))))),IF(BO4&lt;=29,"F",IF(BO4&lt;=34,"E",IF(BO4&lt;=39,"D",IF(BO4&lt;=44,"D+",IF(BO4&lt;=49.99,"C-",""))))))</f>
        <v>C</v>
      </c>
      <c r="BR4" s="45">
        <f t="shared" ref="BR4:BR10" si="35">IF(BO4&gt;=50,$BN$1,0)</f>
        <v>2</v>
      </c>
      <c r="BS4" s="48">
        <v>11</v>
      </c>
      <c r="BT4" s="48">
        <v>11</v>
      </c>
      <c r="BU4" s="53">
        <v>12</v>
      </c>
      <c r="BV4" s="42">
        <f t="shared" ref="BV4:BV10" si="36">5*(((BS4*10)/100)+((BT4*20)/100)+((BU4*70/100)))</f>
        <v>58.500000000000007</v>
      </c>
      <c r="BW4" s="43">
        <f t="shared" ref="BW4:BW10" si="37">BV4/5</f>
        <v>11.700000000000001</v>
      </c>
      <c r="BX4" s="44" t="str">
        <f t="shared" ref="BX4:BX10" si="38">CONCATENATE(IF(BV4&gt;=80,"A",IF(BV4&gt;=75,"A-",IF(BV4&gt;=70,"B+",IF(BV4&gt;=65,"B",IF(BV4&gt;=60,"B-",IF(BV4&gt;=55,"C+",IF(BV4&gt;=50,"C",""))))))),IF(BV4&lt;=29,"F",IF(BV4&lt;=34,"E",IF(BV4&lt;=39,"D",IF(BV4&lt;=44,"D+",IF(BV4&lt;=49.99,"C-",""))))))</f>
        <v>C+</v>
      </c>
      <c r="BY4" s="45">
        <f t="shared" ref="BY4:BY10" si="39">IF(BV4&gt;=50,$BU$1,0)</f>
        <v>4</v>
      </c>
      <c r="BZ4" s="48">
        <v>11</v>
      </c>
      <c r="CA4" s="48">
        <v>11</v>
      </c>
      <c r="CB4" s="49">
        <v>10</v>
      </c>
      <c r="CC4" s="42">
        <f t="shared" ref="CC4:CC10" si="40">5*(((BZ4*10)/100)+((CA4*20)/100)+((CB4*70/100)))</f>
        <v>51.5</v>
      </c>
      <c r="CD4" s="43">
        <f t="shared" ref="CD4:CD10" si="41">CC4/5</f>
        <v>10.3</v>
      </c>
      <c r="CE4" s="44" t="str">
        <f t="shared" ref="CE4:CE10" si="42">CONCATENATE(IF(CC4&gt;=80,"A",IF(CC4&gt;=75,"A-",IF(CC4&gt;=70,"B+",IF(CC4&gt;=65,"B",IF(CC4&gt;=60,"B-",IF(CC4&gt;=55,"C+",IF(CC4&gt;=50,"C",""))))))),IF(CC4&lt;=29,"F",IF(CC4&lt;=34,"E",IF(CC4&lt;=39,"D",IF(CC4&lt;=44,"D+",IF(CC4&lt;=49.99,"C-",""))))))</f>
        <v>C</v>
      </c>
      <c r="CF4" s="45">
        <f t="shared" ref="CF4:CF10" si="43">IF(CC4&gt;=50,$CB$1,0)</f>
        <v>4</v>
      </c>
      <c r="CG4" s="47">
        <v>10.75</v>
      </c>
      <c r="CH4" s="47">
        <v>10.75</v>
      </c>
      <c r="CI4" s="47">
        <v>11.5</v>
      </c>
      <c r="CJ4" s="42">
        <f t="shared" ref="CJ4:CJ10" si="44">5*(((CG4*10)/100)+((CH4*20)/100)+((CI4*70/100)))</f>
        <v>56.375</v>
      </c>
      <c r="CK4" s="43">
        <f t="shared" ref="CK4:CK10" si="45">CJ4/5</f>
        <v>11.275</v>
      </c>
      <c r="CL4" s="54" t="str">
        <f t="shared" ref="CL4:CL10" si="46">CONCATENATE(IF(CJ4&gt;=80,"4.0",IF(AND(CJ4&lt;80,CJ4&gt;=75),"3.7",IF(AND(CJ4&lt;75,CJ4&gt;=70),"3.3",IF(AND(CJ4&lt;70,CJ4&gt;=65),"3.0"," ")))),IF(AND(CJ4&lt;65,CJ4&gt;=60),"2.7",IF(AND(CJ4&lt;60,CJ4&gt;=55),"2.3",IF(AND(CJ4&lt;55,CJ4&gt;=50),"2.0",IF(AND(CJ4&lt;50,CJ4&gt;=45),"1.7",IF(AND(CJ4&lt;45,CJ4&gt;=40),"1.3",IF(AND(CJ4&lt;40,CJ4&gt;=35),"1.0",IF(CJ4&lt;35,"0.0",""))))))))</f>
        <v xml:space="preserve"> 2.3</v>
      </c>
      <c r="CM4" s="44" t="str">
        <f t="shared" ref="CM4:CM10" si="47">CONCATENATE(IF(CJ4&gt;=80,"A",IF(CJ4&gt;=75,"A-",IF(CJ4&gt;=70,"B+",IF(CJ4&gt;=65,"B",IF(CJ4&gt;=60,"B-",IF(CJ4&gt;=55,"C+",IF(CJ4&gt;=50,"C",""))))))),IF(CJ4&lt;=29,"F",IF(CJ4&lt;=34,"E",IF(CJ4&lt;=39,"D",IF(CJ4&lt;=44,"D+",IF(CJ4&lt;=49.99,"C-",""))))))</f>
        <v>C+</v>
      </c>
      <c r="CN4" s="45">
        <f t="shared" ref="CN4:CN10" si="48">IF(CK4&gt;=10,$CI$1,0)</f>
        <v>3</v>
      </c>
      <c r="CO4" s="50">
        <f t="shared" ref="CO4:CO10" si="49">CP4</f>
        <v>0</v>
      </c>
      <c r="CP4" s="51"/>
      <c r="CQ4" s="52"/>
      <c r="CR4" s="42"/>
      <c r="CS4" s="43">
        <f t="shared" ref="CS4:CS10" si="50">CR4/5</f>
        <v>0</v>
      </c>
      <c r="CT4" s="54" t="str">
        <f t="shared" ref="CT4:CT10" si="51">CONCATENATE(IF(CR4&gt;=80,"4.0",IF(AND(CR4&lt;80,CR4&gt;=75),"3.7",IF(AND(CR4&lt;75,CR4&gt;=70),"3.3",IF(AND(CR4&lt;70,CR4&gt;=65),"3.0"," ")))),IF(AND(CR4&lt;65,CR4&gt;=60),"2.7",IF(AND(CR4&lt;60,CR4&gt;=55),"2.3",IF(AND(CR4&lt;55,CR4&gt;=50),"2.0",IF(AND(CR4&lt;50,CR4&gt;=45),"1.7",IF(AND(CR4&lt;45,CR4&gt;=40),"1.3",IF(AND(CR4&lt;40,CR4&gt;=35),"1.0",IF(CR4&lt;35,"0.0",""))))))))</f>
        <v xml:space="preserve"> 0.0</v>
      </c>
      <c r="CU4" s="44" t="str">
        <f t="shared" ref="CU4:CU10" si="52">CONCATENATE(IF(CR4&gt;=80,"A",IF(CR4&gt;=75,"A-",IF(CR4&gt;=70,"B+",IF(CR4&gt;=65,"B",IF(CR4&gt;=60,"B-",IF(CR4&gt;=55,"C+",IF(CR4&gt;=50,"C",""))))))),IF(CR4&lt;=29,"F",IF(CR4&lt;=34,"E",IF(CR4&lt;=39,"D",IF(CR4&lt;=44,"D+",IF(CR4&lt;=49.99,"C-",""))))))</f>
        <v>F</v>
      </c>
      <c r="CV4" s="45">
        <f t="shared" ref="CV4:CV10" si="53">IF(CS4&gt;=10,$CQ$1,0)</f>
        <v>0</v>
      </c>
      <c r="CW4" s="46">
        <v>5</v>
      </c>
      <c r="CX4" s="46">
        <v>5</v>
      </c>
      <c r="CY4" s="41">
        <v>14.5</v>
      </c>
      <c r="CZ4" s="42">
        <f t="shared" ref="CZ4:CZ10" si="54">5*(((CW4*10)/100)+((CX4*20)/100)+((CY4*70/100)))</f>
        <v>58.25</v>
      </c>
      <c r="DA4" s="43">
        <f t="shared" ref="DA4:DA10" si="55">CZ4/5</f>
        <v>11.65</v>
      </c>
      <c r="DB4" s="54" t="str">
        <f t="shared" ref="DB4:DB10" si="56">CONCATENATE(IF(CZ4&gt;=80,"4.0",IF(AND(CZ4&lt;80,CZ4&gt;=75),"3.7",IF(AND(CZ4&lt;75,CZ4&gt;=70),"3.3",IF(AND(CZ4&lt;70,CZ4&gt;=65),"3.0"," ")))),IF(AND(CZ4&lt;65,CZ4&gt;=60),"2.7",IF(AND(CZ4&lt;60,CZ4&gt;=55),"2.3",IF(AND(CZ4&lt;55,CZ4&gt;=50),"2.0",IF(AND(CZ4&lt;50,CZ4&gt;=45),"1.7",IF(AND(CZ4&lt;45,CZ4&gt;=40),"1.3",IF(AND(CZ4&lt;40,CZ4&gt;=35),"1.0",IF(CZ4&lt;35,"0.0",""))))))))</f>
        <v xml:space="preserve"> 2.3</v>
      </c>
      <c r="DC4" s="44" t="str">
        <f t="shared" ref="DC4:DC10" si="57">CONCATENATE(IF(CZ4&gt;=80,"A",IF(CZ4&gt;=75,"A-",IF(CZ4&gt;=70,"B+",IF(CZ4&gt;=65,"B",IF(CZ4&gt;=60,"B-",IF(CZ4&gt;=55,"C+",IF(CZ4&gt;=50,"C",""))))))),IF(CZ4&lt;=29,"F",IF(CZ4&lt;=34,"E",IF(CZ4&lt;=39,"D",IF(CZ4&lt;=44,"D+",IF(CZ4&lt;=49.99,"C-",""))))))</f>
        <v>C+</v>
      </c>
      <c r="DD4" s="45">
        <f t="shared" ref="DD4:DD10" si="58">IF(DA4&gt;=10,$CY$1,0)</f>
        <v>3</v>
      </c>
      <c r="DE4" s="50"/>
      <c r="DF4" s="51"/>
      <c r="DG4" s="52"/>
      <c r="DH4" s="42">
        <f t="shared" ref="DH4:DH10" si="59">5*(((DE4*10)/100)+((DF4*20)/100)+((DG4*70/100)))</f>
        <v>0</v>
      </c>
      <c r="DI4" s="43">
        <f t="shared" ref="DI4:DI10" si="60">DH4/5</f>
        <v>0</v>
      </c>
      <c r="DJ4" s="54" t="str">
        <f t="shared" ref="DJ4:DJ10" si="61">CONCATENATE(IF(DH4&gt;=80,"4.0",IF(AND(DH4&lt;80,DH4&gt;=75),"3.7",IF(AND(DH4&lt;75,DH4&gt;=70),"3.3",IF(AND(DH4&lt;70,DH4&gt;=65),"3.0"," ")))),IF(AND(DH4&lt;65,DH4&gt;=60),"2.7",IF(AND(DH4&lt;60,DH4&gt;=55),"2.3",IF(AND(DH4&lt;55,DH4&gt;=50),"2.0",IF(AND(DH4&lt;50,DH4&gt;=45),"1.7",IF(AND(DH4&lt;45,DH4&gt;=40),"1.3",IF(AND(DH4&lt;40,DH4&gt;=35),"1.0",IF(DH4&lt;35,"0.0",""))))))))</f>
        <v xml:space="preserve"> 0.0</v>
      </c>
      <c r="DK4" s="44" t="str">
        <f t="shared" ref="DK4:DK10" si="62">CONCATENATE(IF(DH4&gt;=80,"A",IF(DH4&gt;=75,"A-",IF(DH4&gt;=70,"B+",IF(DH4&gt;=65,"B",IF(DH4&gt;=60,"B-",IF(DH4&gt;=55,"C+",IF(DH4&gt;=50,"C",""))))))),IF(DH4&lt;=29,"F",IF(DH4&lt;=34,"E",IF(DH4&lt;=39,"D",IF(DH4&lt;=44,"D+",IF(DH4&lt;=49.99,"C-",""))))))</f>
        <v>F</v>
      </c>
      <c r="DL4" s="45">
        <f t="shared" ref="DL4:DL10" si="63">IF(DI4&gt;=10,$DG$1,0)</f>
        <v>0</v>
      </c>
      <c r="DM4" s="47">
        <v>11.5</v>
      </c>
      <c r="DN4" s="47">
        <v>11.5</v>
      </c>
      <c r="DO4" s="47">
        <v>12</v>
      </c>
      <c r="DP4" s="42">
        <f t="shared" ref="DP4:DP9" si="64">5*(((DM4*10)/100)+((DN4*20)/100)+((DO4*70/100)))</f>
        <v>59.25</v>
      </c>
      <c r="DQ4" s="43">
        <f>DP4/5</f>
        <v>11.85</v>
      </c>
      <c r="DR4" s="54" t="str">
        <f>CONCATENATE(IF(DP4&gt;=80,"4.0",IF(AND(DP4&lt;80,DP4&gt;=75),"3.7",IF(AND(DP4&lt;75,DP4&gt;=70),"3.3",IF(AND(DP4&lt;70,DP4&gt;=65),"3.0"," ")))),IF(AND(DP4&lt;65,DP4&gt;=60),"2.7",IF(AND(DP4&lt;60,DP4&gt;=55),"2.3",IF(AND(DP4&lt;55,DP4&gt;=50),"2.0",IF(AND(DP4&lt;50,DP4&gt;=45),"1.7",IF(AND(DP4&lt;45,DP4&gt;=40),"1.3",IF(AND(DP4&lt;40,DP4&gt;=35),"1.0",IF(DP4&lt;35,"0.0",""))))))))</f>
        <v xml:space="preserve"> 2.3</v>
      </c>
      <c r="DS4" s="44" t="str">
        <f>CONCATENATE(IF(DP4&gt;=80,"A",IF(DP4&gt;=75,"A-",IF(DP4&gt;=70,"B+",IF(DP4&gt;=65,"B",IF(DP4&gt;=60,"B-",IF(DP4&gt;=55,"C+",IF(DP4&gt;=50,"C",""))))))),IF(DP4&lt;=29,"F",IF(DP4&lt;=34,"E",IF(DP4&lt;=39,"D",IF(DP4&lt;=44,"D+",IF(DP4&lt;=49.99,"C-",""))))))</f>
        <v>C+</v>
      </c>
      <c r="DT4" s="45">
        <f>IF(DQ4&gt;=10,$DP$1,0)</f>
        <v>3</v>
      </c>
      <c r="DU4" s="55">
        <f>SUM(N4,U4,AB4,AI4,AP4,AW4,BD4,BK4,BR4,BY4,CF4,CN4,CV4,DD4,DL4,DT4)</f>
        <v>37</v>
      </c>
      <c r="DV4" s="56">
        <f>((K4/5)*$J$1+(R4/5)*$Q$1+(Y4/5)*$Y$1 +(AF4/5)*$AE$1+(AM4/5)*$AL$1 + (AT4/5)*$AS$1 + (BA4/5)*$AZ$1+(BH4/5)*$BG$1+(BO4/5)*$BN$1+(BV4/5)*$BU$1 + (CC4/5)*$CB$1 + (CJ4/5)*$CI$1 +(CR4/5)*$CQ$1 + (CZ4/5)*$CY$1 +(DH4/5)*$DG$1 + (DP4/5)*$DP$1)/$DV$2</f>
        <v>10.903378378378379</v>
      </c>
      <c r="DW4" s="56">
        <f>(DV4*$DV$2)/60</f>
        <v>6.7237499999999999</v>
      </c>
      <c r="DX4" s="57" t="str">
        <f>IF(DU4=$DV$2,"ok", $DV$2-DU4)</f>
        <v>ok</v>
      </c>
      <c r="DY4" s="11">
        <f t="shared" ref="DY4:DY10" si="65">A4</f>
        <v>1</v>
      </c>
      <c r="DZ4" s="11">
        <f t="shared" ref="DZ4:DZ10" si="66">RANK(DV4,DV$4:DV$10,0)</f>
        <v>6</v>
      </c>
      <c r="EA4" s="10" t="str">
        <f t="shared" ref="EA4:EA10" si="67">C4</f>
        <v>BELL BELL KETY EMMANUELLA</v>
      </c>
      <c r="EB4" s="58" t="s">
        <v>47</v>
      </c>
      <c r="EC4" s="59">
        <f>COUNT(DV4:DV10)</f>
        <v>7</v>
      </c>
      <c r="ED4" s="60" t="s">
        <v>48</v>
      </c>
    </row>
    <row r="5" spans="1:134" ht="15.75" x14ac:dyDescent="0.25">
      <c r="A5" s="35">
        <v>2</v>
      </c>
      <c r="B5" s="36" t="s">
        <v>49</v>
      </c>
      <c r="C5" s="37" t="s">
        <v>50</v>
      </c>
      <c r="D5" s="38" t="s">
        <v>44</v>
      </c>
      <c r="E5" s="39">
        <v>36655</v>
      </c>
      <c r="F5" s="36" t="s">
        <v>51</v>
      </c>
      <c r="G5" s="36" t="s">
        <v>52</v>
      </c>
      <c r="H5" s="40">
        <v>5</v>
      </c>
      <c r="I5" s="40">
        <v>5</v>
      </c>
      <c r="J5" s="41">
        <v>9.5</v>
      </c>
      <c r="K5" s="42">
        <f t="shared" si="0"/>
        <v>40.75</v>
      </c>
      <c r="L5" s="43">
        <f t="shared" si="1"/>
        <v>8.15</v>
      </c>
      <c r="M5" s="44" t="str">
        <f t="shared" si="2"/>
        <v>D+</v>
      </c>
      <c r="N5" s="45">
        <f t="shared" si="3"/>
        <v>0</v>
      </c>
      <c r="O5" s="46">
        <v>9</v>
      </c>
      <c r="P5" s="46">
        <v>9</v>
      </c>
      <c r="Q5" s="47">
        <v>13</v>
      </c>
      <c r="R5" s="42">
        <f t="shared" si="4"/>
        <v>59</v>
      </c>
      <c r="S5" s="43">
        <f t="shared" si="5"/>
        <v>11.8</v>
      </c>
      <c r="T5" s="44" t="str">
        <f t="shared" si="6"/>
        <v>C+</v>
      </c>
      <c r="U5" s="45">
        <f t="shared" si="7"/>
        <v>2</v>
      </c>
      <c r="V5" s="47">
        <v>14.5</v>
      </c>
      <c r="W5" s="47">
        <v>14.5</v>
      </c>
      <c r="X5" s="40">
        <v>9</v>
      </c>
      <c r="Y5" s="42">
        <f t="shared" si="8"/>
        <v>53.249999999999993</v>
      </c>
      <c r="Z5" s="43">
        <f t="shared" si="9"/>
        <v>10.649999999999999</v>
      </c>
      <c r="AA5" s="44" t="str">
        <f t="shared" si="10"/>
        <v>C</v>
      </c>
      <c r="AB5" s="45">
        <f t="shared" si="11"/>
        <v>2</v>
      </c>
      <c r="AC5" s="47">
        <v>10</v>
      </c>
      <c r="AD5" s="47">
        <v>10</v>
      </c>
      <c r="AE5" s="47">
        <v>10</v>
      </c>
      <c r="AF5" s="42">
        <f t="shared" si="12"/>
        <v>50</v>
      </c>
      <c r="AG5" s="43">
        <f t="shared" si="13"/>
        <v>10</v>
      </c>
      <c r="AH5" s="44" t="str">
        <f t="shared" si="14"/>
        <v>C</v>
      </c>
      <c r="AI5" s="45">
        <f t="shared" si="15"/>
        <v>3</v>
      </c>
      <c r="AJ5" s="40">
        <v>9</v>
      </c>
      <c r="AK5" s="40">
        <v>9</v>
      </c>
      <c r="AL5" s="41">
        <v>9</v>
      </c>
      <c r="AM5" s="42">
        <f t="shared" si="16"/>
        <v>45</v>
      </c>
      <c r="AN5" s="43">
        <f t="shared" si="17"/>
        <v>9</v>
      </c>
      <c r="AO5" s="44" t="str">
        <f t="shared" si="18"/>
        <v>C-</v>
      </c>
      <c r="AP5" s="45">
        <f t="shared" si="19"/>
        <v>0</v>
      </c>
      <c r="AQ5" s="46">
        <v>6.8</v>
      </c>
      <c r="AR5" s="46">
        <v>6.8</v>
      </c>
      <c r="AS5" s="41">
        <v>13.5</v>
      </c>
      <c r="AT5" s="42">
        <f t="shared" si="20"/>
        <v>57.449999999999989</v>
      </c>
      <c r="AU5" s="43">
        <f t="shared" si="21"/>
        <v>11.489999999999998</v>
      </c>
      <c r="AV5" s="44" t="str">
        <f t="shared" si="22"/>
        <v>C+</v>
      </c>
      <c r="AW5" s="45">
        <f t="shared" si="23"/>
        <v>4</v>
      </c>
      <c r="AX5" s="48">
        <v>16</v>
      </c>
      <c r="AY5" s="48">
        <v>16</v>
      </c>
      <c r="AZ5" s="49">
        <v>8</v>
      </c>
      <c r="BA5" s="42">
        <f t="shared" si="24"/>
        <v>52</v>
      </c>
      <c r="BB5" s="43">
        <f t="shared" si="25"/>
        <v>10.4</v>
      </c>
      <c r="BC5" s="44" t="str">
        <f t="shared" si="26"/>
        <v>C</v>
      </c>
      <c r="BD5" s="45">
        <f t="shared" si="27"/>
        <v>3</v>
      </c>
      <c r="BE5" s="50"/>
      <c r="BF5" s="51"/>
      <c r="BG5" s="52"/>
      <c r="BH5" s="42">
        <f t="shared" si="28"/>
        <v>0</v>
      </c>
      <c r="BI5" s="43">
        <f t="shared" si="29"/>
        <v>0</v>
      </c>
      <c r="BJ5" s="44" t="str">
        <f t="shared" si="30"/>
        <v>F</v>
      </c>
      <c r="BK5" s="45">
        <f t="shared" si="31"/>
        <v>0</v>
      </c>
      <c r="BL5" s="49">
        <v>8</v>
      </c>
      <c r="BM5" s="49">
        <v>8</v>
      </c>
      <c r="BN5" s="49">
        <v>8</v>
      </c>
      <c r="BO5" s="42">
        <f t="shared" si="32"/>
        <v>40</v>
      </c>
      <c r="BP5" s="43">
        <f t="shared" si="33"/>
        <v>8</v>
      </c>
      <c r="BQ5" s="44" t="str">
        <f t="shared" si="34"/>
        <v>D+</v>
      </c>
      <c r="BR5" s="45">
        <f t="shared" si="35"/>
        <v>0</v>
      </c>
      <c r="BS5" s="48">
        <v>14</v>
      </c>
      <c r="BT5" s="48">
        <v>14</v>
      </c>
      <c r="BU5" s="49">
        <v>12</v>
      </c>
      <c r="BV5" s="42">
        <f t="shared" si="36"/>
        <v>63</v>
      </c>
      <c r="BW5" s="43">
        <f t="shared" si="37"/>
        <v>12.6</v>
      </c>
      <c r="BX5" s="44" t="str">
        <f t="shared" si="38"/>
        <v>B-</v>
      </c>
      <c r="BY5" s="45">
        <f t="shared" si="39"/>
        <v>4</v>
      </c>
      <c r="BZ5" s="48">
        <v>10</v>
      </c>
      <c r="CA5" s="48">
        <v>10</v>
      </c>
      <c r="CB5" s="49">
        <v>9</v>
      </c>
      <c r="CC5" s="42">
        <f t="shared" si="40"/>
        <v>46.5</v>
      </c>
      <c r="CD5" s="43">
        <f t="shared" si="41"/>
        <v>9.3000000000000007</v>
      </c>
      <c r="CE5" s="44" t="str">
        <f t="shared" si="42"/>
        <v>C-</v>
      </c>
      <c r="CF5" s="45">
        <f t="shared" si="43"/>
        <v>0</v>
      </c>
      <c r="CG5" s="47">
        <v>11.5</v>
      </c>
      <c r="CH5" s="47">
        <v>11.5</v>
      </c>
      <c r="CI5" s="47">
        <v>10</v>
      </c>
      <c r="CJ5" s="42">
        <f t="shared" si="44"/>
        <v>52.25</v>
      </c>
      <c r="CK5" s="43">
        <f t="shared" si="45"/>
        <v>10.45</v>
      </c>
      <c r="CL5" s="54" t="str">
        <f t="shared" si="46"/>
        <v xml:space="preserve"> 2.0</v>
      </c>
      <c r="CM5" s="44" t="str">
        <f t="shared" si="47"/>
        <v>C</v>
      </c>
      <c r="CN5" s="45">
        <f t="shared" si="48"/>
        <v>3</v>
      </c>
      <c r="CO5" s="50">
        <f t="shared" si="49"/>
        <v>0</v>
      </c>
      <c r="CP5" s="51"/>
      <c r="CQ5" s="52"/>
      <c r="CR5" s="42"/>
      <c r="CS5" s="43">
        <f t="shared" si="50"/>
        <v>0</v>
      </c>
      <c r="CT5" s="54" t="str">
        <f t="shared" si="51"/>
        <v xml:space="preserve"> 0.0</v>
      </c>
      <c r="CU5" s="44" t="str">
        <f t="shared" si="52"/>
        <v>F</v>
      </c>
      <c r="CV5" s="45">
        <f t="shared" si="53"/>
        <v>0</v>
      </c>
      <c r="CW5" s="46">
        <v>9</v>
      </c>
      <c r="CX5" s="46">
        <v>9</v>
      </c>
      <c r="CY5" s="41">
        <v>12.5</v>
      </c>
      <c r="CZ5" s="42">
        <f t="shared" si="54"/>
        <v>57.25</v>
      </c>
      <c r="DA5" s="43">
        <f t="shared" si="55"/>
        <v>11.45</v>
      </c>
      <c r="DB5" s="54" t="str">
        <f t="shared" si="56"/>
        <v xml:space="preserve"> 2.3</v>
      </c>
      <c r="DC5" s="44" t="str">
        <f t="shared" si="57"/>
        <v>C+</v>
      </c>
      <c r="DD5" s="45">
        <f t="shared" si="58"/>
        <v>3</v>
      </c>
      <c r="DE5" s="50"/>
      <c r="DF5" s="51"/>
      <c r="DG5" s="52"/>
      <c r="DH5" s="42">
        <f t="shared" si="59"/>
        <v>0</v>
      </c>
      <c r="DI5" s="43">
        <f t="shared" si="60"/>
        <v>0</v>
      </c>
      <c r="DJ5" s="54" t="str">
        <f t="shared" si="61"/>
        <v xml:space="preserve"> 0.0</v>
      </c>
      <c r="DK5" s="44" t="str">
        <f t="shared" si="62"/>
        <v>F</v>
      </c>
      <c r="DL5" s="45">
        <f t="shared" si="63"/>
        <v>0</v>
      </c>
      <c r="DM5" s="47">
        <v>12.5</v>
      </c>
      <c r="DN5" s="47">
        <v>12.5</v>
      </c>
      <c r="DO5" s="40">
        <v>6</v>
      </c>
      <c r="DP5" s="42">
        <f t="shared" si="64"/>
        <v>39.75</v>
      </c>
      <c r="DQ5" s="43">
        <f t="shared" ref="DQ5:DQ10" si="68">DP5/5</f>
        <v>7.95</v>
      </c>
      <c r="DR5" s="54" t="str">
        <f t="shared" ref="DR5:DR10" si="69">CONCATENATE(IF(DP5&gt;=80,"4.0",IF(AND(DP5&lt;80,DP5&gt;=75),"3.7",IF(AND(DP5&lt;75,DP5&gt;=70),"3.3",IF(AND(DP5&lt;70,DP5&gt;=65),"3.0"," ")))),IF(AND(DP5&lt;65,DP5&gt;=60),"2.7",IF(AND(DP5&lt;60,DP5&gt;=55),"2.3",IF(AND(DP5&lt;55,DP5&gt;=50),"2.0",IF(AND(DP5&lt;50,DP5&gt;=45),"1.7",IF(AND(DP5&lt;45,DP5&gt;=40),"1.3",IF(AND(DP5&lt;40,DP5&gt;=35),"1.0",IF(DP5&lt;35,"0.0",""))))))))</f>
        <v xml:space="preserve"> 1.0</v>
      </c>
      <c r="DS5" s="44" t="str">
        <f t="shared" ref="DS5:DS10" si="70">CONCATENATE(IF(DP5&gt;=80,"A",IF(DP5&gt;=75,"A-",IF(DP5&gt;=70,"B+",IF(DP5&gt;=65,"B",IF(DP5&gt;=60,"B-",IF(DP5&gt;=55,"C+",IF(DP5&gt;=50,"C",""))))))),IF(DP5&lt;=29,"F",IF(DP5&lt;=34,"E",IF(DP5&lt;=39,"D",IF(DP5&lt;=44,"D+",IF(DP5&lt;=49.99,"C-",""))))))</f>
        <v>D+</v>
      </c>
      <c r="DT5" s="45">
        <f t="shared" ref="DT5:DT10" si="71">IF(DQ5&gt;=10,$DP$1,0)</f>
        <v>0</v>
      </c>
      <c r="DU5" s="55">
        <f t="shared" ref="DU5:DU10" si="72">SUM(N5,U5,AB5,AI5,AP5,AW5,BD5,BK5,BR5,BY5,CF5,CN5,CV5,DD5,DL5,DT5)</f>
        <v>24</v>
      </c>
      <c r="DV5" s="56">
        <f t="shared" ref="DV5:DV10" si="73">((K5/5)*$J$1+(R5/5)*$Q$1+(Y5/5)*$Y$1 +(AF5/5)*$AE$1+(AM5/5)*$AL$1 + (AT5/5)*$AS$1 + (BA5/5)*$AZ$1+(BH5/5)*$BG$1+(BO5/5)*$BN$1+(BV5/5)*$BU$1 + (CC5/5)*$CB$1 + (CJ5/5)*$CI$1 +(CR5/5)*$CQ$1 + (CZ5/5)*$CY$1 +(DH5/5)*$DG$1 + (DP5/5)*$DP$1)/$DV$2</f>
        <v>10.25702702702703</v>
      </c>
      <c r="DW5" s="56">
        <f t="shared" ref="DW5:DW10" si="74">(DV5*$DV$2)/60</f>
        <v>6.3251666666666688</v>
      </c>
      <c r="DX5" s="57">
        <f>IF(DU5=$DV$2,"ok",$DV$2-DU5)</f>
        <v>13</v>
      </c>
      <c r="DY5" s="11">
        <f t="shared" si="65"/>
        <v>2</v>
      </c>
      <c r="DZ5" s="11">
        <f t="shared" si="66"/>
        <v>7</v>
      </c>
      <c r="EA5" s="10" t="str">
        <f t="shared" si="67"/>
        <v>DJONTHE TALLAGILLES JORDAN</v>
      </c>
      <c r="EB5" s="61"/>
      <c r="EC5" s="61"/>
      <c r="ED5" s="60"/>
    </row>
    <row r="6" spans="1:134" ht="15.75" x14ac:dyDescent="0.25">
      <c r="A6" s="35">
        <v>3</v>
      </c>
      <c r="B6" s="36" t="s">
        <v>53</v>
      </c>
      <c r="C6" s="37" t="s">
        <v>54</v>
      </c>
      <c r="D6" s="38" t="s">
        <v>44</v>
      </c>
      <c r="E6" s="39">
        <v>36099</v>
      </c>
      <c r="F6" s="36" t="s">
        <v>55</v>
      </c>
      <c r="G6" s="36" t="s">
        <v>52</v>
      </c>
      <c r="H6" s="40">
        <v>4</v>
      </c>
      <c r="I6" s="40">
        <v>4</v>
      </c>
      <c r="J6" s="41">
        <v>5.5</v>
      </c>
      <c r="K6" s="42">
        <f t="shared" si="0"/>
        <v>25.250000000000004</v>
      </c>
      <c r="L6" s="43">
        <f t="shared" si="1"/>
        <v>5.0500000000000007</v>
      </c>
      <c r="M6" s="44" t="str">
        <f t="shared" si="2"/>
        <v>F</v>
      </c>
      <c r="N6" s="45">
        <f t="shared" si="3"/>
        <v>0</v>
      </c>
      <c r="O6" s="47">
        <v>12</v>
      </c>
      <c r="P6" s="47">
        <v>12</v>
      </c>
      <c r="Q6" s="47">
        <v>17.5</v>
      </c>
      <c r="R6" s="42">
        <f t="shared" si="4"/>
        <v>79.25</v>
      </c>
      <c r="S6" s="43">
        <f t="shared" si="5"/>
        <v>15.85</v>
      </c>
      <c r="T6" s="44" t="str">
        <f t="shared" si="6"/>
        <v>A-</v>
      </c>
      <c r="U6" s="45">
        <f t="shared" si="7"/>
        <v>2</v>
      </c>
      <c r="V6" s="47">
        <v>11</v>
      </c>
      <c r="W6" s="47">
        <v>11</v>
      </c>
      <c r="X6" s="41">
        <v>13.5</v>
      </c>
      <c r="Y6" s="42">
        <f t="shared" si="8"/>
        <v>63.75</v>
      </c>
      <c r="Z6" s="43">
        <f t="shared" si="9"/>
        <v>12.75</v>
      </c>
      <c r="AA6" s="44" t="str">
        <f t="shared" si="10"/>
        <v>B-</v>
      </c>
      <c r="AB6" s="45">
        <f t="shared" si="11"/>
        <v>2</v>
      </c>
      <c r="AC6" s="47">
        <v>12.5</v>
      </c>
      <c r="AD6" s="47">
        <v>12.5</v>
      </c>
      <c r="AE6" s="47">
        <v>12</v>
      </c>
      <c r="AF6" s="42">
        <f t="shared" si="12"/>
        <v>60.75</v>
      </c>
      <c r="AG6" s="43">
        <f t="shared" si="13"/>
        <v>12.15</v>
      </c>
      <c r="AH6" s="44" t="str">
        <f t="shared" si="14"/>
        <v>B-</v>
      </c>
      <c r="AI6" s="45">
        <f t="shared" si="15"/>
        <v>3</v>
      </c>
      <c r="AJ6" s="40">
        <v>7</v>
      </c>
      <c r="AK6" s="40">
        <v>7</v>
      </c>
      <c r="AL6" s="41">
        <v>8</v>
      </c>
      <c r="AM6" s="42">
        <f t="shared" si="16"/>
        <v>38.5</v>
      </c>
      <c r="AN6" s="43">
        <f t="shared" si="17"/>
        <v>7.7</v>
      </c>
      <c r="AO6" s="44" t="str">
        <f t="shared" si="18"/>
        <v>D</v>
      </c>
      <c r="AP6" s="45">
        <f t="shared" si="19"/>
        <v>0</v>
      </c>
      <c r="AQ6" s="46">
        <v>6.5</v>
      </c>
      <c r="AR6" s="46">
        <v>6.5</v>
      </c>
      <c r="AS6" s="41">
        <v>12.5</v>
      </c>
      <c r="AT6" s="42">
        <f t="shared" si="20"/>
        <v>53.5</v>
      </c>
      <c r="AU6" s="43">
        <f t="shared" si="21"/>
        <v>10.7</v>
      </c>
      <c r="AV6" s="44" t="str">
        <f t="shared" si="22"/>
        <v>C</v>
      </c>
      <c r="AW6" s="45">
        <f t="shared" si="23"/>
        <v>4</v>
      </c>
      <c r="AX6" s="48">
        <v>17</v>
      </c>
      <c r="AY6" s="48">
        <v>17</v>
      </c>
      <c r="AZ6" s="62">
        <v>11</v>
      </c>
      <c r="BA6" s="42">
        <f t="shared" si="24"/>
        <v>64</v>
      </c>
      <c r="BB6" s="43">
        <f t="shared" si="25"/>
        <v>12.8</v>
      </c>
      <c r="BC6" s="44" t="str">
        <f t="shared" si="26"/>
        <v>B-</v>
      </c>
      <c r="BD6" s="45">
        <f t="shared" si="27"/>
        <v>3</v>
      </c>
      <c r="BE6" s="50"/>
      <c r="BF6" s="51"/>
      <c r="BG6" s="52"/>
      <c r="BH6" s="42">
        <f t="shared" si="28"/>
        <v>0</v>
      </c>
      <c r="BI6" s="43">
        <f t="shared" si="29"/>
        <v>0</v>
      </c>
      <c r="BJ6" s="44" t="str">
        <f t="shared" si="30"/>
        <v>F</v>
      </c>
      <c r="BK6" s="45">
        <f t="shared" si="31"/>
        <v>0</v>
      </c>
      <c r="BL6" s="62">
        <v>11</v>
      </c>
      <c r="BM6" s="62">
        <v>11</v>
      </c>
      <c r="BN6" s="62">
        <v>11</v>
      </c>
      <c r="BO6" s="42">
        <f t="shared" si="32"/>
        <v>55</v>
      </c>
      <c r="BP6" s="43">
        <f t="shared" si="33"/>
        <v>11</v>
      </c>
      <c r="BQ6" s="44" t="str">
        <f t="shared" si="34"/>
        <v>C+</v>
      </c>
      <c r="BR6" s="45">
        <f t="shared" si="35"/>
        <v>2</v>
      </c>
      <c r="BS6" s="48">
        <v>15</v>
      </c>
      <c r="BT6" s="48">
        <v>15</v>
      </c>
      <c r="BU6" s="62">
        <v>9</v>
      </c>
      <c r="BV6" s="42">
        <f t="shared" si="36"/>
        <v>54</v>
      </c>
      <c r="BW6" s="43">
        <f t="shared" si="37"/>
        <v>10.8</v>
      </c>
      <c r="BX6" s="44" t="str">
        <f t="shared" si="38"/>
        <v>C</v>
      </c>
      <c r="BY6" s="45">
        <f t="shared" si="39"/>
        <v>4</v>
      </c>
      <c r="BZ6" s="48">
        <v>13</v>
      </c>
      <c r="CA6" s="48">
        <v>13</v>
      </c>
      <c r="CB6" s="53">
        <v>13</v>
      </c>
      <c r="CC6" s="42">
        <f t="shared" si="40"/>
        <v>65</v>
      </c>
      <c r="CD6" s="43">
        <f t="shared" si="41"/>
        <v>13</v>
      </c>
      <c r="CE6" s="44" t="str">
        <f t="shared" si="42"/>
        <v>B</v>
      </c>
      <c r="CF6" s="45">
        <f t="shared" si="43"/>
        <v>4</v>
      </c>
      <c r="CG6" s="47">
        <v>15</v>
      </c>
      <c r="CH6" s="47">
        <v>15</v>
      </c>
      <c r="CI6" s="47">
        <v>10.5</v>
      </c>
      <c r="CJ6" s="42">
        <f t="shared" si="44"/>
        <v>59.25</v>
      </c>
      <c r="CK6" s="43">
        <f t="shared" si="45"/>
        <v>11.85</v>
      </c>
      <c r="CL6" s="54" t="str">
        <f t="shared" si="46"/>
        <v xml:space="preserve"> 2.3</v>
      </c>
      <c r="CM6" s="44" t="str">
        <f t="shared" si="47"/>
        <v>C+</v>
      </c>
      <c r="CN6" s="45">
        <f t="shared" si="48"/>
        <v>3</v>
      </c>
      <c r="CO6" s="50">
        <f t="shared" si="49"/>
        <v>0</v>
      </c>
      <c r="CP6" s="51"/>
      <c r="CQ6" s="52"/>
      <c r="CR6" s="42"/>
      <c r="CS6" s="43">
        <f t="shared" si="50"/>
        <v>0</v>
      </c>
      <c r="CT6" s="54" t="str">
        <f t="shared" si="51"/>
        <v xml:space="preserve"> 0.0</v>
      </c>
      <c r="CU6" s="44" t="str">
        <f t="shared" si="52"/>
        <v>F</v>
      </c>
      <c r="CV6" s="45">
        <f t="shared" si="53"/>
        <v>0</v>
      </c>
      <c r="CW6" s="47">
        <v>10</v>
      </c>
      <c r="CX6" s="47">
        <v>10</v>
      </c>
      <c r="CY6" s="41">
        <v>13.5</v>
      </c>
      <c r="CZ6" s="42">
        <f t="shared" si="54"/>
        <v>62.25</v>
      </c>
      <c r="DA6" s="43">
        <f t="shared" si="55"/>
        <v>12.45</v>
      </c>
      <c r="DB6" s="54" t="str">
        <f t="shared" si="56"/>
        <v xml:space="preserve"> 2.7</v>
      </c>
      <c r="DC6" s="44" t="str">
        <f t="shared" si="57"/>
        <v>B-</v>
      </c>
      <c r="DD6" s="45">
        <f t="shared" si="58"/>
        <v>3</v>
      </c>
      <c r="DE6" s="50"/>
      <c r="DF6" s="51"/>
      <c r="DG6" s="52"/>
      <c r="DH6" s="42">
        <f t="shared" si="59"/>
        <v>0</v>
      </c>
      <c r="DI6" s="43">
        <f t="shared" si="60"/>
        <v>0</v>
      </c>
      <c r="DJ6" s="54" t="str">
        <f t="shared" si="61"/>
        <v xml:space="preserve"> 0.0</v>
      </c>
      <c r="DK6" s="44" t="str">
        <f t="shared" si="62"/>
        <v>F</v>
      </c>
      <c r="DL6" s="45">
        <f t="shared" si="63"/>
        <v>0</v>
      </c>
      <c r="DM6" s="47">
        <v>14</v>
      </c>
      <c r="DN6" s="47">
        <v>14</v>
      </c>
      <c r="DO6" s="47">
        <v>10.5</v>
      </c>
      <c r="DP6" s="42">
        <f t="shared" si="64"/>
        <v>57.749999999999993</v>
      </c>
      <c r="DQ6" s="43">
        <f t="shared" si="68"/>
        <v>11.549999999999999</v>
      </c>
      <c r="DR6" s="54" t="str">
        <f t="shared" si="69"/>
        <v xml:space="preserve"> 2.3</v>
      </c>
      <c r="DS6" s="44" t="str">
        <f t="shared" si="70"/>
        <v>C+</v>
      </c>
      <c r="DT6" s="45">
        <f t="shared" si="71"/>
        <v>3</v>
      </c>
      <c r="DU6" s="55">
        <f t="shared" si="72"/>
        <v>33</v>
      </c>
      <c r="DV6" s="56">
        <f t="shared" si="73"/>
        <v>11.48918918918919</v>
      </c>
      <c r="DW6" s="56">
        <f t="shared" si="74"/>
        <v>7.085</v>
      </c>
      <c r="DX6" s="57">
        <f>IF(DU6=$DV$2,"ok",$DV$2-DU6)</f>
        <v>4</v>
      </c>
      <c r="DY6" s="11">
        <f t="shared" si="65"/>
        <v>3</v>
      </c>
      <c r="DZ6" s="11">
        <f t="shared" si="66"/>
        <v>4</v>
      </c>
      <c r="EA6" s="10" t="str">
        <f t="shared" si="67"/>
        <v>HAGBE NGAMBOU EMILE JUSTE</v>
      </c>
      <c r="EB6" s="61"/>
      <c r="EC6" s="61"/>
      <c r="ED6" s="60"/>
    </row>
    <row r="7" spans="1:134" ht="15.75" x14ac:dyDescent="0.25">
      <c r="A7" s="35">
        <v>4</v>
      </c>
      <c r="B7" s="36" t="s">
        <v>56</v>
      </c>
      <c r="C7" s="37" t="s">
        <v>57</v>
      </c>
      <c r="D7" s="38" t="s">
        <v>44</v>
      </c>
      <c r="E7" s="39">
        <v>37490</v>
      </c>
      <c r="F7" s="36" t="s">
        <v>58</v>
      </c>
      <c r="G7" s="36" t="s">
        <v>46</v>
      </c>
      <c r="H7" s="40">
        <v>3.5</v>
      </c>
      <c r="I7" s="40">
        <v>3.5</v>
      </c>
      <c r="J7" s="41">
        <v>5</v>
      </c>
      <c r="K7" s="42">
        <f t="shared" si="0"/>
        <v>22.75</v>
      </c>
      <c r="L7" s="43">
        <f t="shared" si="1"/>
        <v>4.55</v>
      </c>
      <c r="M7" s="44" t="str">
        <f t="shared" si="2"/>
        <v>F</v>
      </c>
      <c r="N7" s="45">
        <f t="shared" si="3"/>
        <v>0</v>
      </c>
      <c r="O7" s="46">
        <v>5</v>
      </c>
      <c r="P7" s="46">
        <v>5</v>
      </c>
      <c r="Q7" s="41">
        <v>10.25</v>
      </c>
      <c r="R7" s="42">
        <f t="shared" si="4"/>
        <v>43.375</v>
      </c>
      <c r="S7" s="43">
        <f t="shared" si="5"/>
        <v>8.6750000000000007</v>
      </c>
      <c r="T7" s="44" t="str">
        <f t="shared" si="6"/>
        <v>D+</v>
      </c>
      <c r="U7" s="45">
        <f t="shared" si="7"/>
        <v>0</v>
      </c>
      <c r="V7" s="46">
        <v>10.5</v>
      </c>
      <c r="W7" s="46">
        <v>10.5</v>
      </c>
      <c r="X7" s="47">
        <v>10.5</v>
      </c>
      <c r="Y7" s="42">
        <f t="shared" si="8"/>
        <v>52.5</v>
      </c>
      <c r="Z7" s="43">
        <f t="shared" si="9"/>
        <v>10.5</v>
      </c>
      <c r="AA7" s="44" t="str">
        <f t="shared" si="10"/>
        <v>C</v>
      </c>
      <c r="AB7" s="45">
        <f t="shared" si="11"/>
        <v>2</v>
      </c>
      <c r="AC7" s="47">
        <v>10</v>
      </c>
      <c r="AD7" s="47">
        <v>10</v>
      </c>
      <c r="AE7" s="41">
        <v>10</v>
      </c>
      <c r="AF7" s="42">
        <f t="shared" si="12"/>
        <v>50</v>
      </c>
      <c r="AG7" s="43">
        <f t="shared" si="13"/>
        <v>10</v>
      </c>
      <c r="AH7" s="44" t="str">
        <f t="shared" si="14"/>
        <v>C</v>
      </c>
      <c r="AI7" s="45">
        <f t="shared" si="15"/>
        <v>3</v>
      </c>
      <c r="AJ7" s="40">
        <v>4</v>
      </c>
      <c r="AK7" s="40">
        <v>4</v>
      </c>
      <c r="AL7" s="41">
        <v>4</v>
      </c>
      <c r="AM7" s="42">
        <f t="shared" si="16"/>
        <v>20</v>
      </c>
      <c r="AN7" s="43">
        <f t="shared" si="17"/>
        <v>4</v>
      </c>
      <c r="AO7" s="44" t="str">
        <f t="shared" si="18"/>
        <v>F</v>
      </c>
      <c r="AP7" s="45">
        <f t="shared" si="19"/>
        <v>0</v>
      </c>
      <c r="AQ7" s="46">
        <v>13</v>
      </c>
      <c r="AR7" s="46">
        <v>13</v>
      </c>
      <c r="AS7" s="47">
        <v>11</v>
      </c>
      <c r="AT7" s="42">
        <f t="shared" si="20"/>
        <v>58.000000000000007</v>
      </c>
      <c r="AU7" s="43">
        <f t="shared" si="21"/>
        <v>11.600000000000001</v>
      </c>
      <c r="AV7" s="44" t="str">
        <f t="shared" si="22"/>
        <v>C+</v>
      </c>
      <c r="AW7" s="45">
        <f t="shared" si="23"/>
        <v>4</v>
      </c>
      <c r="AX7" s="48">
        <v>16.5</v>
      </c>
      <c r="AY7" s="48">
        <v>16.5</v>
      </c>
      <c r="AZ7" s="62">
        <v>13</v>
      </c>
      <c r="BA7" s="42">
        <f t="shared" si="24"/>
        <v>70.25</v>
      </c>
      <c r="BB7" s="43">
        <f t="shared" si="25"/>
        <v>14.05</v>
      </c>
      <c r="BC7" s="44" t="str">
        <f t="shared" si="26"/>
        <v>B+</v>
      </c>
      <c r="BD7" s="45">
        <f t="shared" si="27"/>
        <v>3</v>
      </c>
      <c r="BE7" s="50"/>
      <c r="BF7" s="51"/>
      <c r="BG7" s="52"/>
      <c r="BH7" s="42">
        <f t="shared" si="28"/>
        <v>0</v>
      </c>
      <c r="BI7" s="43">
        <f t="shared" si="29"/>
        <v>0</v>
      </c>
      <c r="BJ7" s="44" t="str">
        <f t="shared" si="30"/>
        <v>F</v>
      </c>
      <c r="BK7" s="45">
        <f t="shared" si="31"/>
        <v>0</v>
      </c>
      <c r="BL7" s="62">
        <v>10</v>
      </c>
      <c r="BM7" s="62">
        <v>10</v>
      </c>
      <c r="BN7" s="53">
        <v>10</v>
      </c>
      <c r="BO7" s="42">
        <f t="shared" si="32"/>
        <v>50</v>
      </c>
      <c r="BP7" s="43">
        <f t="shared" si="33"/>
        <v>10</v>
      </c>
      <c r="BQ7" s="44" t="str">
        <f t="shared" si="34"/>
        <v>C</v>
      </c>
      <c r="BR7" s="45">
        <f t="shared" si="35"/>
        <v>2</v>
      </c>
      <c r="BS7" s="48">
        <v>11</v>
      </c>
      <c r="BT7" s="48">
        <v>11</v>
      </c>
      <c r="BU7" s="62">
        <v>15</v>
      </c>
      <c r="BV7" s="42">
        <f t="shared" si="36"/>
        <v>69</v>
      </c>
      <c r="BW7" s="43">
        <f t="shared" si="37"/>
        <v>13.8</v>
      </c>
      <c r="BX7" s="44" t="str">
        <f t="shared" si="38"/>
        <v>B</v>
      </c>
      <c r="BY7" s="45">
        <f t="shared" si="39"/>
        <v>4</v>
      </c>
      <c r="BZ7" s="48">
        <v>12</v>
      </c>
      <c r="CA7" s="48">
        <v>12</v>
      </c>
      <c r="CB7" s="62">
        <v>13</v>
      </c>
      <c r="CC7" s="42">
        <f t="shared" si="40"/>
        <v>63.5</v>
      </c>
      <c r="CD7" s="43">
        <f t="shared" si="41"/>
        <v>12.7</v>
      </c>
      <c r="CE7" s="44" t="str">
        <f t="shared" si="42"/>
        <v>B-</v>
      </c>
      <c r="CF7" s="45">
        <f t="shared" si="43"/>
        <v>4</v>
      </c>
      <c r="CG7" s="47">
        <v>10.75</v>
      </c>
      <c r="CH7" s="47">
        <v>10.75</v>
      </c>
      <c r="CI7" s="41">
        <v>11</v>
      </c>
      <c r="CJ7" s="42">
        <f t="shared" si="44"/>
        <v>54.625</v>
      </c>
      <c r="CK7" s="43">
        <f t="shared" si="45"/>
        <v>10.925000000000001</v>
      </c>
      <c r="CL7" s="54" t="str">
        <f t="shared" si="46"/>
        <v xml:space="preserve"> 2.0</v>
      </c>
      <c r="CM7" s="44" t="str">
        <f t="shared" si="47"/>
        <v>C</v>
      </c>
      <c r="CN7" s="45">
        <f t="shared" si="48"/>
        <v>3</v>
      </c>
      <c r="CO7" s="50">
        <f t="shared" si="49"/>
        <v>0</v>
      </c>
      <c r="CP7" s="51"/>
      <c r="CQ7" s="52"/>
      <c r="CR7" s="42"/>
      <c r="CS7" s="43">
        <f t="shared" si="50"/>
        <v>0</v>
      </c>
      <c r="CT7" s="54" t="str">
        <f t="shared" si="51"/>
        <v xml:space="preserve"> 0.0</v>
      </c>
      <c r="CU7" s="44" t="str">
        <f t="shared" si="52"/>
        <v>F</v>
      </c>
      <c r="CV7" s="45">
        <f t="shared" si="53"/>
        <v>0</v>
      </c>
      <c r="CW7" s="46">
        <v>6</v>
      </c>
      <c r="CX7" s="46">
        <v>6</v>
      </c>
      <c r="CY7" s="41">
        <v>14</v>
      </c>
      <c r="CZ7" s="42">
        <f t="shared" si="54"/>
        <v>58.000000000000007</v>
      </c>
      <c r="DA7" s="43">
        <f t="shared" si="55"/>
        <v>11.600000000000001</v>
      </c>
      <c r="DB7" s="54" t="str">
        <f t="shared" si="56"/>
        <v xml:space="preserve"> 2.3</v>
      </c>
      <c r="DC7" s="44" t="str">
        <f t="shared" si="57"/>
        <v>C+</v>
      </c>
      <c r="DD7" s="45">
        <f t="shared" si="58"/>
        <v>3</v>
      </c>
      <c r="DE7" s="50"/>
      <c r="DF7" s="51"/>
      <c r="DG7" s="52"/>
      <c r="DH7" s="42">
        <f t="shared" si="59"/>
        <v>0</v>
      </c>
      <c r="DI7" s="43">
        <f t="shared" si="60"/>
        <v>0</v>
      </c>
      <c r="DJ7" s="54" t="str">
        <f t="shared" si="61"/>
        <v xml:space="preserve"> 0.0</v>
      </c>
      <c r="DK7" s="44" t="str">
        <f t="shared" si="62"/>
        <v>F</v>
      </c>
      <c r="DL7" s="45">
        <f t="shared" si="63"/>
        <v>0</v>
      </c>
      <c r="DM7" s="47">
        <v>10</v>
      </c>
      <c r="DN7" s="47">
        <v>10</v>
      </c>
      <c r="DO7" s="47">
        <v>13.5</v>
      </c>
      <c r="DP7" s="42">
        <f t="shared" si="64"/>
        <v>62.25</v>
      </c>
      <c r="DQ7" s="43">
        <f t="shared" si="68"/>
        <v>12.45</v>
      </c>
      <c r="DR7" s="54" t="str">
        <f t="shared" si="69"/>
        <v xml:space="preserve"> 2.7</v>
      </c>
      <c r="DS7" s="44" t="str">
        <f t="shared" si="70"/>
        <v>B-</v>
      </c>
      <c r="DT7" s="45">
        <f t="shared" si="71"/>
        <v>3</v>
      </c>
      <c r="DU7" s="55">
        <f t="shared" si="72"/>
        <v>31</v>
      </c>
      <c r="DV7" s="56">
        <f t="shared" si="73"/>
        <v>10.943918918918921</v>
      </c>
      <c r="DW7" s="56">
        <f t="shared" si="74"/>
        <v>6.7487500000000011</v>
      </c>
      <c r="DX7" s="57">
        <f>IF(DU7=$DV$2,"ok", $DV$2-DU7)</f>
        <v>6</v>
      </c>
      <c r="DY7" s="11">
        <f t="shared" si="65"/>
        <v>4</v>
      </c>
      <c r="DZ7" s="11">
        <f t="shared" si="66"/>
        <v>5</v>
      </c>
      <c r="EA7" s="10" t="str">
        <f t="shared" si="67"/>
        <v>MATSINGANG MAELYS MERVEILLE</v>
      </c>
      <c r="EB7" s="58" t="s">
        <v>59</v>
      </c>
      <c r="EC7" s="59">
        <f>COUNTIFS(DV4:DV10,"&lt;=10")</f>
        <v>0</v>
      </c>
      <c r="ED7" s="59">
        <f>((EC7/$EC$4)*100)</f>
        <v>0</v>
      </c>
    </row>
    <row r="8" spans="1:134" ht="15.75" x14ac:dyDescent="0.25">
      <c r="A8" s="35">
        <v>5</v>
      </c>
      <c r="B8" s="36" t="s">
        <v>60</v>
      </c>
      <c r="C8" s="37" t="s">
        <v>61</v>
      </c>
      <c r="D8" s="38" t="s">
        <v>44</v>
      </c>
      <c r="E8" s="39">
        <v>37372</v>
      </c>
      <c r="F8" s="36" t="s">
        <v>62</v>
      </c>
      <c r="G8" s="36" t="s">
        <v>52</v>
      </c>
      <c r="H8" s="40">
        <v>4</v>
      </c>
      <c r="I8" s="40">
        <v>9</v>
      </c>
      <c r="J8" s="41">
        <v>10.5</v>
      </c>
      <c r="K8" s="42">
        <f t="shared" si="0"/>
        <v>47.75</v>
      </c>
      <c r="L8" s="43">
        <f t="shared" si="1"/>
        <v>9.5500000000000007</v>
      </c>
      <c r="M8" s="44" t="str">
        <f t="shared" si="2"/>
        <v>C-</v>
      </c>
      <c r="N8" s="45">
        <f t="shared" si="3"/>
        <v>0</v>
      </c>
      <c r="O8" s="46">
        <v>4</v>
      </c>
      <c r="P8" s="46">
        <v>4</v>
      </c>
      <c r="Q8" s="47">
        <v>13.5</v>
      </c>
      <c r="R8" s="42">
        <f t="shared" si="4"/>
        <v>53.249999999999993</v>
      </c>
      <c r="S8" s="43">
        <f t="shared" si="5"/>
        <v>10.649999999999999</v>
      </c>
      <c r="T8" s="44" t="str">
        <f t="shared" si="6"/>
        <v>C</v>
      </c>
      <c r="U8" s="45">
        <f t="shared" si="7"/>
        <v>2</v>
      </c>
      <c r="V8" s="47">
        <v>12</v>
      </c>
      <c r="W8" s="47">
        <v>12</v>
      </c>
      <c r="X8" s="47">
        <v>10</v>
      </c>
      <c r="Y8" s="42">
        <f t="shared" si="8"/>
        <v>53</v>
      </c>
      <c r="Z8" s="43">
        <f t="shared" si="9"/>
        <v>10.6</v>
      </c>
      <c r="AA8" s="44" t="str">
        <f t="shared" si="10"/>
        <v>C</v>
      </c>
      <c r="AB8" s="45">
        <f t="shared" si="11"/>
        <v>2</v>
      </c>
      <c r="AC8" s="47">
        <v>10</v>
      </c>
      <c r="AD8" s="47">
        <v>10</v>
      </c>
      <c r="AE8" s="47">
        <v>12</v>
      </c>
      <c r="AF8" s="42">
        <f t="shared" si="12"/>
        <v>57</v>
      </c>
      <c r="AG8" s="43">
        <f t="shared" si="13"/>
        <v>11.4</v>
      </c>
      <c r="AH8" s="44" t="str">
        <f t="shared" si="14"/>
        <v>C+</v>
      </c>
      <c r="AI8" s="45">
        <f t="shared" si="15"/>
        <v>3</v>
      </c>
      <c r="AJ8" s="47">
        <v>13</v>
      </c>
      <c r="AK8" s="47">
        <v>13</v>
      </c>
      <c r="AL8" s="41">
        <v>6</v>
      </c>
      <c r="AM8" s="42">
        <f t="shared" si="16"/>
        <v>40.500000000000007</v>
      </c>
      <c r="AN8" s="43">
        <f t="shared" si="17"/>
        <v>8.1000000000000014</v>
      </c>
      <c r="AO8" s="44" t="str">
        <f t="shared" si="18"/>
        <v>D+</v>
      </c>
      <c r="AP8" s="45">
        <f t="shared" si="19"/>
        <v>0</v>
      </c>
      <c r="AQ8" s="47">
        <v>15.5</v>
      </c>
      <c r="AR8" s="47">
        <v>15.5</v>
      </c>
      <c r="AS8" s="47">
        <v>13.25</v>
      </c>
      <c r="AT8" s="42">
        <f t="shared" si="20"/>
        <v>69.625</v>
      </c>
      <c r="AU8" s="43">
        <f t="shared" si="21"/>
        <v>13.925000000000001</v>
      </c>
      <c r="AV8" s="44" t="str">
        <f t="shared" si="22"/>
        <v>B</v>
      </c>
      <c r="AW8" s="45">
        <f t="shared" si="23"/>
        <v>4</v>
      </c>
      <c r="AX8" s="62">
        <v>16.5</v>
      </c>
      <c r="AY8" s="62">
        <v>16.5</v>
      </c>
      <c r="AZ8" s="62">
        <v>9</v>
      </c>
      <c r="BA8" s="42">
        <f t="shared" si="24"/>
        <v>56.25</v>
      </c>
      <c r="BB8" s="43">
        <f t="shared" si="25"/>
        <v>11.25</v>
      </c>
      <c r="BC8" s="44" t="str">
        <f t="shared" si="26"/>
        <v>C+</v>
      </c>
      <c r="BD8" s="45">
        <f t="shared" si="27"/>
        <v>3</v>
      </c>
      <c r="BE8" s="50"/>
      <c r="BF8" s="51"/>
      <c r="BG8" s="52"/>
      <c r="BH8" s="42">
        <f t="shared" si="28"/>
        <v>0</v>
      </c>
      <c r="BI8" s="43">
        <f t="shared" si="29"/>
        <v>0</v>
      </c>
      <c r="BJ8" s="44" t="str">
        <f t="shared" si="30"/>
        <v>F</v>
      </c>
      <c r="BK8" s="45">
        <f t="shared" si="31"/>
        <v>0</v>
      </c>
      <c r="BL8" s="62">
        <v>12.5</v>
      </c>
      <c r="BM8" s="62">
        <v>12.5</v>
      </c>
      <c r="BN8" s="62">
        <v>12.5</v>
      </c>
      <c r="BO8" s="42">
        <f t="shared" si="32"/>
        <v>62.5</v>
      </c>
      <c r="BP8" s="43">
        <f t="shared" si="33"/>
        <v>12.5</v>
      </c>
      <c r="BQ8" s="44" t="str">
        <f t="shared" si="34"/>
        <v>B-</v>
      </c>
      <c r="BR8" s="45">
        <f t="shared" si="35"/>
        <v>2</v>
      </c>
      <c r="BS8" s="62">
        <v>13</v>
      </c>
      <c r="BT8" s="62">
        <v>13</v>
      </c>
      <c r="BU8" s="62">
        <v>12.5</v>
      </c>
      <c r="BV8" s="42">
        <f t="shared" si="36"/>
        <v>63.25</v>
      </c>
      <c r="BW8" s="43">
        <f t="shared" si="37"/>
        <v>12.65</v>
      </c>
      <c r="BX8" s="44" t="str">
        <f t="shared" si="38"/>
        <v>B-</v>
      </c>
      <c r="BY8" s="45">
        <f t="shared" si="39"/>
        <v>4</v>
      </c>
      <c r="BZ8" s="62">
        <v>13</v>
      </c>
      <c r="CA8" s="62">
        <v>13</v>
      </c>
      <c r="CB8" s="62">
        <v>11</v>
      </c>
      <c r="CC8" s="42">
        <f t="shared" si="40"/>
        <v>58.000000000000007</v>
      </c>
      <c r="CD8" s="43">
        <f t="shared" si="41"/>
        <v>11.600000000000001</v>
      </c>
      <c r="CE8" s="44" t="str">
        <f t="shared" si="42"/>
        <v>C+</v>
      </c>
      <c r="CF8" s="45">
        <f t="shared" si="43"/>
        <v>4</v>
      </c>
      <c r="CG8" s="47">
        <v>12.75</v>
      </c>
      <c r="CH8" s="47">
        <v>12.75</v>
      </c>
      <c r="CI8" s="40">
        <v>9</v>
      </c>
      <c r="CJ8" s="42">
        <f t="shared" si="44"/>
        <v>50.625</v>
      </c>
      <c r="CK8" s="43">
        <f t="shared" si="45"/>
        <v>10.125</v>
      </c>
      <c r="CL8" s="54" t="str">
        <f t="shared" si="46"/>
        <v xml:space="preserve"> 2.0</v>
      </c>
      <c r="CM8" s="44" t="str">
        <f t="shared" si="47"/>
        <v>C</v>
      </c>
      <c r="CN8" s="45">
        <f t="shared" si="48"/>
        <v>3</v>
      </c>
      <c r="CO8" s="50">
        <f t="shared" si="49"/>
        <v>0</v>
      </c>
      <c r="CP8" s="51"/>
      <c r="CQ8" s="52"/>
      <c r="CR8" s="42"/>
      <c r="CS8" s="43">
        <f t="shared" si="50"/>
        <v>0</v>
      </c>
      <c r="CT8" s="54" t="str">
        <f t="shared" si="51"/>
        <v xml:space="preserve"> 0.0</v>
      </c>
      <c r="CU8" s="44" t="str">
        <f t="shared" si="52"/>
        <v>F</v>
      </c>
      <c r="CV8" s="45">
        <f t="shared" si="53"/>
        <v>0</v>
      </c>
      <c r="CW8" s="47">
        <v>10</v>
      </c>
      <c r="CX8" s="47">
        <v>10</v>
      </c>
      <c r="CY8" s="41">
        <v>14.5</v>
      </c>
      <c r="CZ8" s="42">
        <f t="shared" si="54"/>
        <v>65.75</v>
      </c>
      <c r="DA8" s="43">
        <f t="shared" si="55"/>
        <v>13.15</v>
      </c>
      <c r="DB8" s="54" t="str">
        <f t="shared" si="56"/>
        <v>3.0</v>
      </c>
      <c r="DC8" s="44" t="str">
        <f t="shared" si="57"/>
        <v>B</v>
      </c>
      <c r="DD8" s="45">
        <f t="shared" si="58"/>
        <v>3</v>
      </c>
      <c r="DE8" s="50"/>
      <c r="DF8" s="51"/>
      <c r="DG8" s="52"/>
      <c r="DH8" s="42">
        <f t="shared" si="59"/>
        <v>0</v>
      </c>
      <c r="DI8" s="43">
        <f t="shared" si="60"/>
        <v>0</v>
      </c>
      <c r="DJ8" s="54" t="str">
        <f t="shared" si="61"/>
        <v xml:space="preserve"> 0.0</v>
      </c>
      <c r="DK8" s="44" t="str">
        <f t="shared" si="62"/>
        <v>F</v>
      </c>
      <c r="DL8" s="45">
        <f t="shared" si="63"/>
        <v>0</v>
      </c>
      <c r="DM8" s="47">
        <v>15.5</v>
      </c>
      <c r="DN8" s="47">
        <v>15.5</v>
      </c>
      <c r="DO8" s="47">
        <v>10</v>
      </c>
      <c r="DP8" s="42">
        <f t="shared" si="64"/>
        <v>58.25</v>
      </c>
      <c r="DQ8" s="43">
        <f t="shared" si="68"/>
        <v>11.65</v>
      </c>
      <c r="DR8" s="54" t="str">
        <f t="shared" si="69"/>
        <v xml:space="preserve"> 2.3</v>
      </c>
      <c r="DS8" s="44" t="str">
        <f t="shared" si="70"/>
        <v>C+</v>
      </c>
      <c r="DT8" s="45">
        <f t="shared" si="71"/>
        <v>3</v>
      </c>
      <c r="DU8" s="55">
        <f t="shared" si="72"/>
        <v>33</v>
      </c>
      <c r="DV8" s="56">
        <f t="shared" si="73"/>
        <v>11.57364864864865</v>
      </c>
      <c r="DW8" s="56">
        <f t="shared" si="74"/>
        <v>7.1370833333333339</v>
      </c>
      <c r="DX8" s="57">
        <f>IF(DU8=$DV$2,"ok",$DV$2-DU8)</f>
        <v>4</v>
      </c>
      <c r="DY8" s="11">
        <f t="shared" si="65"/>
        <v>5</v>
      </c>
      <c r="DZ8" s="11">
        <f t="shared" si="66"/>
        <v>3</v>
      </c>
      <c r="EA8" s="10" t="str">
        <f t="shared" si="67"/>
        <v>NGOUANFOUO TEDONGMO JUNIOR DEGRACE</v>
      </c>
      <c r="EB8" s="58" t="s">
        <v>63</v>
      </c>
      <c r="EC8" s="59">
        <f>COUNTIFS(DV4:DV10,"&gt;=10")</f>
        <v>7</v>
      </c>
      <c r="ED8" s="59">
        <f>((EC8/$EC$4)*100)</f>
        <v>100</v>
      </c>
    </row>
    <row r="9" spans="1:134" ht="15.75" x14ac:dyDescent="0.25">
      <c r="A9" s="35">
        <v>6</v>
      </c>
      <c r="B9" s="36" t="s">
        <v>64</v>
      </c>
      <c r="C9" s="37" t="s">
        <v>65</v>
      </c>
      <c r="D9" s="38" t="s">
        <v>44</v>
      </c>
      <c r="E9" s="39">
        <v>37120</v>
      </c>
      <c r="F9" s="36" t="s">
        <v>66</v>
      </c>
      <c r="G9" s="36" t="s">
        <v>52</v>
      </c>
      <c r="H9" s="47">
        <v>10</v>
      </c>
      <c r="I9" s="47">
        <v>10</v>
      </c>
      <c r="J9" s="47">
        <v>17.5</v>
      </c>
      <c r="K9" s="42">
        <f t="shared" si="0"/>
        <v>76.25</v>
      </c>
      <c r="L9" s="43">
        <f t="shared" si="1"/>
        <v>15.25</v>
      </c>
      <c r="M9" s="44" t="str">
        <f t="shared" si="2"/>
        <v>A-</v>
      </c>
      <c r="N9" s="45">
        <f t="shared" si="3"/>
        <v>2</v>
      </c>
      <c r="O9" s="46">
        <v>5</v>
      </c>
      <c r="P9" s="46">
        <v>5</v>
      </c>
      <c r="Q9" s="47">
        <v>19.5</v>
      </c>
      <c r="R9" s="42">
        <f t="shared" si="4"/>
        <v>75.75</v>
      </c>
      <c r="S9" s="43">
        <f t="shared" si="5"/>
        <v>15.15</v>
      </c>
      <c r="T9" s="44" t="str">
        <f t="shared" si="6"/>
        <v>A-</v>
      </c>
      <c r="U9" s="45">
        <f t="shared" si="7"/>
        <v>2</v>
      </c>
      <c r="V9" s="47">
        <v>17</v>
      </c>
      <c r="W9" s="47">
        <v>17</v>
      </c>
      <c r="X9" s="47">
        <v>14</v>
      </c>
      <c r="Y9" s="42">
        <f t="shared" si="8"/>
        <v>74.5</v>
      </c>
      <c r="Z9" s="43">
        <f t="shared" si="9"/>
        <v>14.9</v>
      </c>
      <c r="AA9" s="44" t="str">
        <f t="shared" si="10"/>
        <v>B+</v>
      </c>
      <c r="AB9" s="45">
        <f t="shared" si="11"/>
        <v>2</v>
      </c>
      <c r="AC9" s="47">
        <v>10</v>
      </c>
      <c r="AD9" s="47">
        <v>10</v>
      </c>
      <c r="AE9" s="47">
        <v>12.5</v>
      </c>
      <c r="AF9" s="42">
        <f t="shared" si="12"/>
        <v>58.75</v>
      </c>
      <c r="AG9" s="43">
        <f t="shared" si="13"/>
        <v>11.75</v>
      </c>
      <c r="AH9" s="44" t="str">
        <f t="shared" si="14"/>
        <v>C+</v>
      </c>
      <c r="AI9" s="45">
        <f t="shared" si="15"/>
        <v>3</v>
      </c>
      <c r="AJ9" s="40">
        <v>9</v>
      </c>
      <c r="AK9" s="40">
        <v>9</v>
      </c>
      <c r="AL9" s="41">
        <v>12</v>
      </c>
      <c r="AM9" s="42">
        <f t="shared" si="16"/>
        <v>55.500000000000007</v>
      </c>
      <c r="AN9" s="43">
        <f t="shared" si="17"/>
        <v>11.100000000000001</v>
      </c>
      <c r="AO9" s="44" t="str">
        <f t="shared" si="18"/>
        <v>C+</v>
      </c>
      <c r="AP9" s="45">
        <f t="shared" si="19"/>
        <v>2</v>
      </c>
      <c r="AQ9" s="47">
        <v>13.5</v>
      </c>
      <c r="AR9" s="47">
        <v>13.5</v>
      </c>
      <c r="AS9" s="47">
        <v>14</v>
      </c>
      <c r="AT9" s="42">
        <f t="shared" si="20"/>
        <v>69.25</v>
      </c>
      <c r="AU9" s="43">
        <f t="shared" si="21"/>
        <v>13.85</v>
      </c>
      <c r="AV9" s="44" t="str">
        <f t="shared" si="22"/>
        <v>B</v>
      </c>
      <c r="AW9" s="45">
        <f t="shared" si="23"/>
        <v>4</v>
      </c>
      <c r="AX9" s="62">
        <v>14</v>
      </c>
      <c r="AY9" s="62">
        <v>14</v>
      </c>
      <c r="AZ9" s="62">
        <v>9</v>
      </c>
      <c r="BA9" s="42">
        <f t="shared" si="24"/>
        <v>52.5</v>
      </c>
      <c r="BB9" s="43">
        <f t="shared" si="25"/>
        <v>10.5</v>
      </c>
      <c r="BC9" s="44" t="str">
        <f t="shared" si="26"/>
        <v>C</v>
      </c>
      <c r="BD9" s="45">
        <f t="shared" si="27"/>
        <v>3</v>
      </c>
      <c r="BE9" s="50"/>
      <c r="BF9" s="51"/>
      <c r="BG9" s="52"/>
      <c r="BH9" s="42">
        <f t="shared" si="28"/>
        <v>0</v>
      </c>
      <c r="BI9" s="43">
        <f t="shared" si="29"/>
        <v>0</v>
      </c>
      <c r="BJ9" s="44" t="str">
        <f t="shared" si="30"/>
        <v>F</v>
      </c>
      <c r="BK9" s="45">
        <f t="shared" si="31"/>
        <v>0</v>
      </c>
      <c r="BL9" s="62">
        <v>16.5</v>
      </c>
      <c r="BM9" s="62">
        <v>16.5</v>
      </c>
      <c r="BN9" s="62">
        <v>16.5</v>
      </c>
      <c r="BO9" s="42">
        <f t="shared" si="32"/>
        <v>82.5</v>
      </c>
      <c r="BP9" s="43">
        <f t="shared" si="33"/>
        <v>16.5</v>
      </c>
      <c r="BQ9" s="44" t="str">
        <f t="shared" si="34"/>
        <v>A</v>
      </c>
      <c r="BR9" s="45">
        <f t="shared" si="35"/>
        <v>2</v>
      </c>
      <c r="BS9" s="62">
        <v>13</v>
      </c>
      <c r="BT9" s="62">
        <v>13</v>
      </c>
      <c r="BU9" s="62">
        <v>13</v>
      </c>
      <c r="BV9" s="42">
        <f t="shared" si="36"/>
        <v>65</v>
      </c>
      <c r="BW9" s="43">
        <f t="shared" si="37"/>
        <v>13</v>
      </c>
      <c r="BX9" s="44" t="str">
        <f t="shared" si="38"/>
        <v>B</v>
      </c>
      <c r="BY9" s="45">
        <f t="shared" si="39"/>
        <v>4</v>
      </c>
      <c r="BZ9" s="62">
        <v>14</v>
      </c>
      <c r="CA9" s="62">
        <v>14</v>
      </c>
      <c r="CB9" s="62">
        <v>12</v>
      </c>
      <c r="CC9" s="42">
        <f t="shared" si="40"/>
        <v>63</v>
      </c>
      <c r="CD9" s="43">
        <f t="shared" si="41"/>
        <v>12.6</v>
      </c>
      <c r="CE9" s="44" t="str">
        <f t="shared" si="42"/>
        <v>B-</v>
      </c>
      <c r="CF9" s="45">
        <f t="shared" si="43"/>
        <v>4</v>
      </c>
      <c r="CG9" s="47">
        <v>16</v>
      </c>
      <c r="CH9" s="47">
        <v>16</v>
      </c>
      <c r="CI9" s="47">
        <v>12.5</v>
      </c>
      <c r="CJ9" s="42">
        <f t="shared" si="44"/>
        <v>67.75</v>
      </c>
      <c r="CK9" s="43">
        <f t="shared" si="45"/>
        <v>13.55</v>
      </c>
      <c r="CL9" s="54" t="str">
        <f t="shared" si="46"/>
        <v>3.0</v>
      </c>
      <c r="CM9" s="44" t="str">
        <f t="shared" si="47"/>
        <v>B</v>
      </c>
      <c r="CN9" s="45">
        <f t="shared" si="48"/>
        <v>3</v>
      </c>
      <c r="CO9" s="50">
        <f t="shared" si="49"/>
        <v>0</v>
      </c>
      <c r="CP9" s="51"/>
      <c r="CQ9" s="52"/>
      <c r="CR9" s="42"/>
      <c r="CS9" s="43">
        <f t="shared" si="50"/>
        <v>0</v>
      </c>
      <c r="CT9" s="54" t="str">
        <f t="shared" si="51"/>
        <v xml:space="preserve"> 0.0</v>
      </c>
      <c r="CU9" s="44" t="str">
        <f t="shared" si="52"/>
        <v>F</v>
      </c>
      <c r="CV9" s="45">
        <f t="shared" si="53"/>
        <v>0</v>
      </c>
      <c r="CW9" s="47">
        <v>18</v>
      </c>
      <c r="CX9" s="47">
        <v>18</v>
      </c>
      <c r="CY9" s="47">
        <v>18.5</v>
      </c>
      <c r="CZ9" s="42">
        <f t="shared" si="54"/>
        <v>91.75</v>
      </c>
      <c r="DA9" s="43">
        <f t="shared" si="55"/>
        <v>18.350000000000001</v>
      </c>
      <c r="DB9" s="54" t="str">
        <f t="shared" si="56"/>
        <v>4.0</v>
      </c>
      <c r="DC9" s="44" t="str">
        <f t="shared" si="57"/>
        <v>A</v>
      </c>
      <c r="DD9" s="45">
        <f t="shared" si="58"/>
        <v>3</v>
      </c>
      <c r="DE9" s="50"/>
      <c r="DF9" s="51"/>
      <c r="DG9" s="52"/>
      <c r="DH9" s="42">
        <f t="shared" si="59"/>
        <v>0</v>
      </c>
      <c r="DI9" s="43">
        <f t="shared" si="60"/>
        <v>0</v>
      </c>
      <c r="DJ9" s="54" t="str">
        <f t="shared" si="61"/>
        <v xml:space="preserve"> 0.0</v>
      </c>
      <c r="DK9" s="44" t="str">
        <f t="shared" si="62"/>
        <v>F</v>
      </c>
      <c r="DL9" s="45">
        <f t="shared" si="63"/>
        <v>0</v>
      </c>
      <c r="DM9" s="47">
        <v>18.5</v>
      </c>
      <c r="DN9" s="47">
        <v>18.5</v>
      </c>
      <c r="DO9" s="47">
        <v>13</v>
      </c>
      <c r="DP9" s="42">
        <f t="shared" si="64"/>
        <v>73.25</v>
      </c>
      <c r="DQ9" s="43">
        <f t="shared" si="68"/>
        <v>14.65</v>
      </c>
      <c r="DR9" s="54" t="str">
        <f t="shared" si="69"/>
        <v>3.3</v>
      </c>
      <c r="DS9" s="44" t="str">
        <f t="shared" si="70"/>
        <v>B+</v>
      </c>
      <c r="DT9" s="45">
        <f t="shared" si="71"/>
        <v>3</v>
      </c>
      <c r="DU9" s="55">
        <f t="shared" si="72"/>
        <v>37</v>
      </c>
      <c r="DV9" s="56">
        <f t="shared" si="73"/>
        <v>13.783783783783784</v>
      </c>
      <c r="DW9" s="56">
        <f t="shared" si="74"/>
        <v>8.5</v>
      </c>
      <c r="DX9" s="57" t="str">
        <f>IF(DU9=$DV$2,"ok",$DV$2-DU9)</f>
        <v>ok</v>
      </c>
      <c r="DY9" s="11">
        <f t="shared" si="65"/>
        <v>6</v>
      </c>
      <c r="DZ9" s="11">
        <f t="shared" si="66"/>
        <v>1</v>
      </c>
      <c r="EA9" s="10" t="str">
        <f t="shared" si="67"/>
        <v>TEGUETIO JOEL</v>
      </c>
      <c r="EB9" s="58" t="s">
        <v>67</v>
      </c>
      <c r="EC9" s="59">
        <f>COUNTIFS(DU4:DU10,DV2)</f>
        <v>3</v>
      </c>
      <c r="ED9" s="59">
        <f>((EC9/$EC$4)*100)</f>
        <v>42.857142857142854</v>
      </c>
    </row>
    <row r="10" spans="1:134" ht="15.75" x14ac:dyDescent="0.25">
      <c r="A10" s="35">
        <v>7</v>
      </c>
      <c r="B10" s="36" t="s">
        <v>68</v>
      </c>
      <c r="C10" s="37" t="s">
        <v>69</v>
      </c>
      <c r="D10" s="38" t="s">
        <v>44</v>
      </c>
      <c r="E10" s="39">
        <v>37824</v>
      </c>
      <c r="F10" s="36" t="s">
        <v>70</v>
      </c>
      <c r="G10" s="36" t="s">
        <v>46</v>
      </c>
      <c r="H10" s="40">
        <v>8.5</v>
      </c>
      <c r="I10" s="40">
        <v>8.5</v>
      </c>
      <c r="J10" s="47">
        <v>12.5</v>
      </c>
      <c r="K10" s="42">
        <f t="shared" si="0"/>
        <v>56.5</v>
      </c>
      <c r="L10" s="43">
        <f t="shared" si="1"/>
        <v>11.3</v>
      </c>
      <c r="M10" s="44" t="str">
        <f t="shared" si="2"/>
        <v>C+</v>
      </c>
      <c r="N10" s="45">
        <f t="shared" si="3"/>
        <v>2</v>
      </c>
      <c r="O10" s="47">
        <v>15</v>
      </c>
      <c r="P10" s="47">
        <v>15</v>
      </c>
      <c r="Q10" s="47">
        <v>17.5</v>
      </c>
      <c r="R10" s="42">
        <f t="shared" si="4"/>
        <v>83.75</v>
      </c>
      <c r="S10" s="43">
        <f t="shared" si="5"/>
        <v>16.75</v>
      </c>
      <c r="T10" s="44" t="str">
        <f t="shared" si="6"/>
        <v>A</v>
      </c>
      <c r="U10" s="45">
        <f t="shared" si="7"/>
        <v>2</v>
      </c>
      <c r="V10" s="47">
        <v>17</v>
      </c>
      <c r="W10" s="47">
        <v>17</v>
      </c>
      <c r="X10" s="47">
        <v>14</v>
      </c>
      <c r="Y10" s="42">
        <f t="shared" si="8"/>
        <v>74.5</v>
      </c>
      <c r="Z10" s="43">
        <f t="shared" si="9"/>
        <v>14.9</v>
      </c>
      <c r="AA10" s="44" t="str">
        <f t="shared" si="10"/>
        <v>B+</v>
      </c>
      <c r="AB10" s="45">
        <f t="shared" si="11"/>
        <v>2</v>
      </c>
      <c r="AC10" s="47">
        <v>14.5</v>
      </c>
      <c r="AD10" s="47">
        <v>14.5</v>
      </c>
      <c r="AE10" s="47">
        <v>10</v>
      </c>
      <c r="AF10" s="42">
        <f t="shared" si="12"/>
        <v>56.75</v>
      </c>
      <c r="AG10" s="43">
        <f t="shared" si="13"/>
        <v>11.35</v>
      </c>
      <c r="AH10" s="44" t="str">
        <f t="shared" si="14"/>
        <v>C+</v>
      </c>
      <c r="AI10" s="45">
        <f t="shared" si="15"/>
        <v>3</v>
      </c>
      <c r="AJ10" s="47">
        <v>15</v>
      </c>
      <c r="AK10" s="47">
        <v>15</v>
      </c>
      <c r="AL10" s="47">
        <v>15</v>
      </c>
      <c r="AM10" s="42">
        <f t="shared" si="16"/>
        <v>75</v>
      </c>
      <c r="AN10" s="43">
        <f t="shared" si="17"/>
        <v>15</v>
      </c>
      <c r="AO10" s="44" t="str">
        <f t="shared" si="18"/>
        <v>A-</v>
      </c>
      <c r="AP10" s="45">
        <f t="shared" si="19"/>
        <v>2</v>
      </c>
      <c r="AQ10" s="47">
        <v>10</v>
      </c>
      <c r="AR10" s="47">
        <v>10</v>
      </c>
      <c r="AS10" s="47">
        <v>13</v>
      </c>
      <c r="AT10" s="42">
        <f t="shared" si="20"/>
        <v>60.5</v>
      </c>
      <c r="AU10" s="43">
        <f t="shared" si="21"/>
        <v>12.1</v>
      </c>
      <c r="AV10" s="44" t="str">
        <f t="shared" si="22"/>
        <v>B-</v>
      </c>
      <c r="AW10" s="45">
        <f t="shared" si="23"/>
        <v>4</v>
      </c>
      <c r="AX10" s="62">
        <v>16</v>
      </c>
      <c r="AY10" s="62">
        <v>16</v>
      </c>
      <c r="AZ10" s="62">
        <v>10</v>
      </c>
      <c r="BA10" s="42">
        <f t="shared" si="24"/>
        <v>59</v>
      </c>
      <c r="BB10" s="43">
        <f t="shared" si="25"/>
        <v>11.8</v>
      </c>
      <c r="BC10" s="44" t="str">
        <f t="shared" si="26"/>
        <v>C+</v>
      </c>
      <c r="BD10" s="45">
        <f t="shared" si="27"/>
        <v>3</v>
      </c>
      <c r="BE10" s="50"/>
      <c r="BF10" s="51"/>
      <c r="BG10" s="52"/>
      <c r="BH10" s="42">
        <f t="shared" si="28"/>
        <v>0</v>
      </c>
      <c r="BI10" s="43">
        <f t="shared" si="29"/>
        <v>0</v>
      </c>
      <c r="BJ10" s="44" t="str">
        <f t="shared" si="30"/>
        <v>F</v>
      </c>
      <c r="BK10" s="45">
        <f t="shared" si="31"/>
        <v>0</v>
      </c>
      <c r="BL10" s="62">
        <v>18.5</v>
      </c>
      <c r="BM10" s="62">
        <v>18.5</v>
      </c>
      <c r="BN10" s="62">
        <v>18.5</v>
      </c>
      <c r="BO10" s="42">
        <f t="shared" si="32"/>
        <v>92.5</v>
      </c>
      <c r="BP10" s="43">
        <f t="shared" si="33"/>
        <v>18.5</v>
      </c>
      <c r="BQ10" s="44" t="str">
        <f t="shared" si="34"/>
        <v>A</v>
      </c>
      <c r="BR10" s="45">
        <f t="shared" si="35"/>
        <v>2</v>
      </c>
      <c r="BS10" s="62">
        <v>14</v>
      </c>
      <c r="BT10" s="62">
        <v>14</v>
      </c>
      <c r="BU10" s="62">
        <v>12</v>
      </c>
      <c r="BV10" s="42">
        <f t="shared" si="36"/>
        <v>63</v>
      </c>
      <c r="BW10" s="43">
        <f t="shared" si="37"/>
        <v>12.6</v>
      </c>
      <c r="BX10" s="44" t="str">
        <f t="shared" si="38"/>
        <v>B-</v>
      </c>
      <c r="BY10" s="45">
        <f t="shared" si="39"/>
        <v>4</v>
      </c>
      <c r="BZ10" s="62">
        <v>11</v>
      </c>
      <c r="CA10" s="62">
        <v>11</v>
      </c>
      <c r="CB10" s="62">
        <v>13</v>
      </c>
      <c r="CC10" s="42">
        <f t="shared" si="40"/>
        <v>62</v>
      </c>
      <c r="CD10" s="43">
        <f t="shared" si="41"/>
        <v>12.4</v>
      </c>
      <c r="CE10" s="44" t="str">
        <f t="shared" si="42"/>
        <v>B-</v>
      </c>
      <c r="CF10" s="45">
        <f t="shared" si="43"/>
        <v>4</v>
      </c>
      <c r="CG10" s="47">
        <v>15.5</v>
      </c>
      <c r="CH10" s="47">
        <v>15.5</v>
      </c>
      <c r="CI10" s="47">
        <v>13.5</v>
      </c>
      <c r="CJ10" s="42">
        <f t="shared" si="44"/>
        <v>70.5</v>
      </c>
      <c r="CK10" s="43">
        <f t="shared" si="45"/>
        <v>14.1</v>
      </c>
      <c r="CL10" s="54" t="str">
        <f t="shared" si="46"/>
        <v>3.3</v>
      </c>
      <c r="CM10" s="44" t="str">
        <f t="shared" si="47"/>
        <v>B+</v>
      </c>
      <c r="CN10" s="45">
        <f t="shared" si="48"/>
        <v>3</v>
      </c>
      <c r="CO10" s="50">
        <f t="shared" si="49"/>
        <v>0</v>
      </c>
      <c r="CP10" s="51"/>
      <c r="CQ10" s="52"/>
      <c r="CR10" s="42"/>
      <c r="CS10" s="43">
        <f t="shared" si="50"/>
        <v>0</v>
      </c>
      <c r="CT10" s="54" t="str">
        <f t="shared" si="51"/>
        <v xml:space="preserve"> 0.0</v>
      </c>
      <c r="CU10" s="44" t="str">
        <f t="shared" si="52"/>
        <v>F</v>
      </c>
      <c r="CV10" s="45">
        <f t="shared" si="53"/>
        <v>0</v>
      </c>
      <c r="CW10" s="47">
        <v>10</v>
      </c>
      <c r="CX10" s="47">
        <v>10</v>
      </c>
      <c r="CY10" s="47">
        <v>13</v>
      </c>
      <c r="CZ10" s="42">
        <f t="shared" si="54"/>
        <v>60.5</v>
      </c>
      <c r="DA10" s="43">
        <f t="shared" si="55"/>
        <v>12.1</v>
      </c>
      <c r="DB10" s="54" t="str">
        <f t="shared" si="56"/>
        <v xml:space="preserve"> 2.7</v>
      </c>
      <c r="DC10" s="44" t="str">
        <f t="shared" si="57"/>
        <v>B-</v>
      </c>
      <c r="DD10" s="45">
        <f t="shared" si="58"/>
        <v>3</v>
      </c>
      <c r="DE10" s="50"/>
      <c r="DF10" s="51"/>
      <c r="DG10" s="52"/>
      <c r="DH10" s="42">
        <f t="shared" si="59"/>
        <v>0</v>
      </c>
      <c r="DI10" s="43">
        <f t="shared" si="60"/>
        <v>0</v>
      </c>
      <c r="DJ10" s="54" t="str">
        <f t="shared" si="61"/>
        <v xml:space="preserve"> 0.0</v>
      </c>
      <c r="DK10" s="44" t="str">
        <f t="shared" si="62"/>
        <v>F</v>
      </c>
      <c r="DL10" s="45">
        <f t="shared" si="63"/>
        <v>0</v>
      </c>
      <c r="DM10" s="47">
        <v>17</v>
      </c>
      <c r="DN10" s="47">
        <v>17</v>
      </c>
      <c r="DO10" s="40">
        <v>9</v>
      </c>
      <c r="DP10" s="42">
        <f>5*(((DM10*10)/100)+((DN10*20)/100)+((O10*70/100)))</f>
        <v>78</v>
      </c>
      <c r="DQ10" s="43">
        <f t="shared" si="68"/>
        <v>15.6</v>
      </c>
      <c r="DR10" s="54" t="str">
        <f t="shared" si="69"/>
        <v>3.7</v>
      </c>
      <c r="DS10" s="44" t="str">
        <f t="shared" si="70"/>
        <v>A-</v>
      </c>
      <c r="DT10" s="45">
        <f t="shared" si="71"/>
        <v>3</v>
      </c>
      <c r="DU10" s="55">
        <f t="shared" si="72"/>
        <v>37</v>
      </c>
      <c r="DV10" s="56">
        <f t="shared" si="73"/>
        <v>13.409459459459461</v>
      </c>
      <c r="DW10" s="56">
        <f t="shared" si="74"/>
        <v>8.269166666666667</v>
      </c>
      <c r="DX10" s="57" t="str">
        <f>IF(DU10=$DV$2,"ok", $DV$2-DU10)</f>
        <v>ok</v>
      </c>
      <c r="DY10" s="11">
        <f t="shared" si="65"/>
        <v>7</v>
      </c>
      <c r="DZ10" s="11">
        <f t="shared" si="66"/>
        <v>2</v>
      </c>
      <c r="EA10" s="10" t="str">
        <f t="shared" si="67"/>
        <v xml:space="preserve">TENKEP NGANSO DORIS INES </v>
      </c>
      <c r="EB10" s="63"/>
      <c r="EC10" s="64"/>
      <c r="ED10" s="64"/>
    </row>
  </sheetData>
  <mergeCells count="18">
    <mergeCell ref="CG2:CN2"/>
    <mergeCell ref="CO2:CV2"/>
    <mergeCell ref="CW2:DD2"/>
    <mergeCell ref="DE2:DL2"/>
    <mergeCell ref="DM2:DT2"/>
    <mergeCell ref="ED4:ED6"/>
    <mergeCell ref="AQ2:AW2"/>
    <mergeCell ref="AX2:BD2"/>
    <mergeCell ref="BE2:BK2"/>
    <mergeCell ref="BL2:BR2"/>
    <mergeCell ref="BS2:BY2"/>
    <mergeCell ref="BZ2:CF2"/>
    <mergeCell ref="A2:G2"/>
    <mergeCell ref="H2:N2"/>
    <mergeCell ref="O2:U2"/>
    <mergeCell ref="V2:AB2"/>
    <mergeCell ref="AC2:AI2"/>
    <mergeCell ref="AJ2:AP2"/>
  </mergeCells>
  <conditionalFormatting sqref="K4:K10 R4:R10 Y4:Y10 AT4:AT10 BA4:BA10 BO4:BO10 BV4:BV10 CC4:CC10 BH4:BH10 CR4:CR10 CZ4:CZ10 DH4:DH10 AF4:AF10 AM4:AM10 DP4:DP10 CJ4:CJ10">
    <cfRule type="cellIs" dxfId="10" priority="11" stopIfTrue="1" operator="lessThan">
      <formula>50</formula>
    </cfRule>
  </conditionalFormatting>
  <conditionalFormatting sqref="N4:N10 U4:U10 AB4:AB10 AI4:AI10 AP4:AP10 AW4:AW10 BD4:BD10 BK4:BK10 BR4:BR10 BY4:BY10 CF4:CF10 CN4:CN10 CV4:CV10 DD4:DD10 DL4:DL10 DT4:DT10">
    <cfRule type="cellIs" dxfId="9" priority="10" operator="greaterThan">
      <formula>0</formula>
    </cfRule>
  </conditionalFormatting>
  <conditionalFormatting sqref="DV4:DW10">
    <cfRule type="cellIs" dxfId="8" priority="8" operator="greaterThan">
      <formula>"11.9"</formula>
    </cfRule>
    <cfRule type="cellIs" dxfId="7" priority="9" operator="greaterThan">
      <formula>"11.99"</formula>
    </cfRule>
  </conditionalFormatting>
  <conditionalFormatting sqref="DV4:DW10">
    <cfRule type="cellIs" dxfId="6" priority="7" operator="lessThan">
      <formula>"11.99"</formula>
    </cfRule>
  </conditionalFormatting>
  <conditionalFormatting sqref="DV4:DW10">
    <cfRule type="cellIs" dxfId="5" priority="6" operator="lessThan">
      <formula>12</formula>
    </cfRule>
  </conditionalFormatting>
  <conditionalFormatting sqref="DV4:DW10">
    <cfRule type="cellIs" dxfId="4" priority="5" operator="lessThan">
      <formula>12</formula>
    </cfRule>
  </conditionalFormatting>
  <conditionalFormatting sqref="DU4:DU10">
    <cfRule type="cellIs" dxfId="3" priority="3" operator="equal">
      <formula>$DV$2</formula>
    </cfRule>
    <cfRule type="cellIs" dxfId="2" priority="4" operator="equal">
      <formula>$DV$2</formula>
    </cfRule>
  </conditionalFormatting>
  <conditionalFormatting sqref="L4:L10 S4:S10 Z4:Z10 AG4:AG10 AN4:AN10 AU4:AU10 BB4:BB10 BI4:BI10 BP4:BP10">
    <cfRule type="cellIs" dxfId="1" priority="1" operator="between">
      <formula>9.4</formula>
      <formula>9.99</formula>
    </cfRule>
    <cfRule type="cellIs" dxfId="0" priority="2" operator="between">
      <formula>"9.40"</formula>
      <formula>"9.99"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2023-02-27T10:04:42Z</dcterms:created>
  <dcterms:modified xsi:type="dcterms:W3CDTF">2023-02-27T11:03:41Z</dcterms:modified>
</cp:coreProperties>
</file>