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/>
  </bookViews>
  <sheets>
    <sheet name="植物智慧" sheetId="1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5" l="1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N29" i="15" s="1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L12" i="15"/>
  <c r="L10" i="15" s="1"/>
  <c r="J12" i="15"/>
  <c r="N11" i="15"/>
  <c r="M10" i="15"/>
  <c r="M28" i="15" s="1"/>
  <c r="M46" i="15" s="1"/>
  <c r="K10" i="15"/>
  <c r="J10" i="15"/>
  <c r="J28" i="15" s="1"/>
  <c r="J46" i="15" s="1"/>
  <c r="I10" i="15"/>
  <c r="H10" i="15"/>
  <c r="G10" i="15"/>
  <c r="F10" i="15"/>
  <c r="F28" i="15" s="1"/>
  <c r="F46" i="15" s="1"/>
  <c r="E10" i="15"/>
  <c r="N10" i="15" s="1"/>
  <c r="D10" i="15"/>
  <c r="C10" i="15"/>
  <c r="B10" i="15"/>
  <c r="B28" i="15" s="1"/>
  <c r="K9" i="15"/>
  <c r="J9" i="15"/>
  <c r="C9" i="15"/>
  <c r="B9" i="15"/>
  <c r="M8" i="15"/>
  <c r="M9" i="15" s="1"/>
  <c r="L8" i="15"/>
  <c r="L9" i="15" s="1"/>
  <c r="K8" i="15"/>
  <c r="K28" i="15" s="1"/>
  <c r="K46" i="15" s="1"/>
  <c r="J8" i="15"/>
  <c r="I8" i="15"/>
  <c r="I9" i="15" s="1"/>
  <c r="F8" i="15"/>
  <c r="F9" i="15" s="1"/>
  <c r="E8" i="15"/>
  <c r="E9" i="15" s="1"/>
  <c r="D8" i="15"/>
  <c r="D28" i="15" s="1"/>
  <c r="D46" i="15" s="1"/>
  <c r="C8" i="15"/>
  <c r="C28" i="15" s="1"/>
  <c r="C46" i="15" s="1"/>
  <c r="B8" i="15"/>
  <c r="N8" i="15" s="1"/>
  <c r="N9" i="15" s="1"/>
  <c r="H7" i="15"/>
  <c r="H8" i="15" s="1"/>
  <c r="G7" i="15"/>
  <c r="G8" i="15" s="1"/>
  <c r="I6" i="15"/>
  <c r="H6" i="15"/>
  <c r="G6" i="15"/>
  <c r="N6" i="15" s="1"/>
  <c r="M5" i="15"/>
  <c r="L5" i="15"/>
  <c r="K5" i="15"/>
  <c r="K4" i="15" s="1"/>
  <c r="J5" i="15"/>
  <c r="J4" i="15" s="1"/>
  <c r="I5" i="15"/>
  <c r="H5" i="15"/>
  <c r="H4" i="15" s="1"/>
  <c r="G5" i="15"/>
  <c r="G4" i="15" s="1"/>
  <c r="F5" i="15"/>
  <c r="N5" i="15" s="1"/>
  <c r="M4" i="15"/>
  <c r="L4" i="15"/>
  <c r="I4" i="15"/>
  <c r="F4" i="15"/>
  <c r="K3" i="15"/>
  <c r="N3" i="15" s="1"/>
  <c r="I3" i="15"/>
  <c r="H3" i="15"/>
  <c r="G3" i="15"/>
  <c r="G28" i="15" l="1"/>
  <c r="G46" i="15" s="1"/>
  <c r="G9" i="15"/>
  <c r="B46" i="15"/>
  <c r="N28" i="15"/>
  <c r="N4" i="15"/>
  <c r="H28" i="15"/>
  <c r="H46" i="15" s="1"/>
  <c r="H9" i="15"/>
  <c r="D9" i="15"/>
  <c r="I28" i="15"/>
  <c r="I46" i="15" s="1"/>
  <c r="E28" i="15"/>
  <c r="E46" i="15" s="1"/>
  <c r="L28" i="15"/>
  <c r="L46" i="15" s="1"/>
  <c r="N7" i="15"/>
  <c r="N46" i="15" l="1"/>
</calcChain>
</file>

<file path=xl/comments1.xml><?xml version="1.0" encoding="utf-8"?>
<comments xmlns="http://schemas.openxmlformats.org/spreadsheetml/2006/main">
  <authors>
    <author>胡徵昱</author>
  </authors>
  <commentLis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补1-9月个人领用物料费用1.57万</t>
        </r>
      </text>
    </comment>
    <comment ref="K12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279元是物料领用9992</t>
        </r>
      </text>
    </comment>
    <comment ref="L12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1157.3元是物料领用9992</t>
        </r>
      </text>
    </comment>
    <comment ref="M12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155.3元是物料领用9993</t>
        </r>
      </text>
    </comment>
    <comment ref="D21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其中有54万离职补偿金</t>
        </r>
      </text>
    </comment>
    <comment ref="E21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其中有20万离职补偿金</t>
        </r>
      </text>
    </comment>
    <comment ref="G21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工资录入规则变化当月录入了2个月工资（5月实际发生和6月暂估工资），对后期无其他影响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胡徵昱:</t>
        </r>
        <r>
          <rPr>
            <sz val="9"/>
            <color indexed="81"/>
            <rFont val="宋体"/>
            <family val="3"/>
            <charset val="134"/>
          </rPr>
          <t xml:space="preserve">
今年BW运费分摊报表出现问题，9月整体调减，导致金额较小</t>
        </r>
      </text>
    </comment>
  </commentList>
</comments>
</file>

<file path=xl/sharedStrings.xml><?xml version="1.0" encoding="utf-8"?>
<sst xmlns="http://schemas.openxmlformats.org/spreadsheetml/2006/main" count="59" uniqueCount="54">
  <si>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</si>
  <si>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</si>
  <si>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</si>
  <si>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</si>
  <si>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</si>
  <si>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</si>
  <si>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</si>
  <si>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</si>
  <si>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</si>
  <si>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</si>
  <si>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</si>
  <si>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</si>
  <si>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</si>
  <si>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</si>
  <si>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</si>
  <si>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</si>
  <si>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</si>
  <si>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</si>
  <si>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</si>
  <si>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利润表-美素商超渠道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</si>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</sst>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7" fontId="0" fillId="2" borderId="5" xfId="1" applyNumberFormat="1" applyFont="1" applyFill="1" applyBorder="1" applyAlignment="1">
      <alignment vertical="center"/>
    </xf>
    <xf numFmtId="9" fontId="6" fillId="2" borderId="5" xfId="2" applyFont="1" applyFill="1" applyBorder="1" applyAlignment="1">
      <alignment vertical="center"/>
    </xf>
    <xf numFmtId="9" fontId="6" fillId="2" borderId="1" xfId="2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CCFF"/>
    <outlinePr summaryBelow="0"/>
  </sheetPr>
  <dimension ref="A1:P46"/>
  <sheetViews>
    <sheetView tabSelected="1" workbookViewId="0">
      <pane xSplit="1" ySplit="2" topLeftCell="B9" activePane="bottomRight" state="frozen"/>
      <selection activeCell="O10" sqref="O10"/>
      <selection pane="topRight" activeCell="O10" sqref="O10"/>
      <selection pane="bottomLeft" activeCell="O10" sqref="O10"/>
      <selection pane="bottomRight" activeCell="J61" sqref="J61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1.9" customHeight="1" thickBot="1" x14ac:dyDescent="0.3">
      <c r="A1" s="1" t="s">
        <v>19</v>
      </c>
    </row>
    <row r="2" spans="1:16" s="2" customFormat="1" ht="17.399999999999999" customHeight="1" x14ac:dyDescent="0.25">
      <c r="A2" s="9" t="s">
        <v>53</v>
      </c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</row>
    <row r="3" spans="1:16" s="2" customFormat="1" ht="17.399999999999999" customHeight="1" x14ac:dyDescent="0.25">
      <c r="A3" s="10" t="s">
        <v>0</v>
      </c>
      <c r="B3" s="7">
        <v>399.08690000000001</v>
      </c>
      <c r="C3" s="4">
        <v>894.53309999999999</v>
      </c>
      <c r="D3" s="4">
        <v>1070.7258999999999</v>
      </c>
      <c r="E3" s="4">
        <v>1023.0953</v>
      </c>
      <c r="F3" s="4">
        <v>963.34159999999997</v>
      </c>
      <c r="G3" s="4">
        <f>16188350/10000</f>
        <v>1618.835</v>
      </c>
      <c r="H3" s="4">
        <f>3795975/10000</f>
        <v>379.59750000000003</v>
      </c>
      <c r="I3" s="4">
        <f>10279679/10000</f>
        <v>1027.9679000000001</v>
      </c>
      <c r="J3" s="4">
        <v>865.04</v>
      </c>
      <c r="K3" s="4">
        <f>1147.4653</f>
        <v>1147.4653000000001</v>
      </c>
      <c r="L3" s="4">
        <v>1552.5415</v>
      </c>
      <c r="M3" s="4">
        <v>1906.7528</v>
      </c>
      <c r="N3" s="5">
        <f>SUM(B3:M3)</f>
        <v>12848.9828</v>
      </c>
      <c r="P3" s="14"/>
    </row>
    <row r="4" spans="1:16" s="2" customFormat="1" ht="17.399999999999999" customHeight="1" x14ac:dyDescent="0.25">
      <c r="A4" s="10" t="s">
        <v>1</v>
      </c>
      <c r="B4" s="7">
        <v>207.75390857142861</v>
      </c>
      <c r="C4" s="4">
        <v>547.40230337142862</v>
      </c>
      <c r="D4" s="4">
        <v>665.08571428571429</v>
      </c>
      <c r="E4" s="4">
        <v>627.50514285714291</v>
      </c>
      <c r="F4" s="4">
        <f t="shared" ref="F4:M4" si="0">F5/0.35</f>
        <v>568.84619391428566</v>
      </c>
      <c r="G4" s="4">
        <f t="shared" si="0"/>
        <v>869.24545848571427</v>
      </c>
      <c r="H4" s="4">
        <f t="shared" si="0"/>
        <v>232.26676368571424</v>
      </c>
      <c r="I4" s="4">
        <f t="shared" si="0"/>
        <v>560.03385339999988</v>
      </c>
      <c r="J4" s="4">
        <f t="shared" si="0"/>
        <v>534.81729319999999</v>
      </c>
      <c r="K4" s="4">
        <f t="shared" si="0"/>
        <v>638.12810497142857</v>
      </c>
      <c r="L4" s="4">
        <f t="shared" si="0"/>
        <v>815.06473828571416</v>
      </c>
      <c r="M4" s="4">
        <f t="shared" si="0"/>
        <v>1198.3052714285714</v>
      </c>
      <c r="N4" s="5">
        <f t="shared" ref="N4:N46" si="1">SUM(B4:M4)</f>
        <v>7464.4547464571424</v>
      </c>
      <c r="P4" s="14"/>
    </row>
    <row r="5" spans="1:16" s="2" customFormat="1" ht="17.399999999999999" customHeight="1" x14ac:dyDescent="0.25">
      <c r="A5" s="10" t="s">
        <v>20</v>
      </c>
      <c r="B5" s="7">
        <v>72.713868000000005</v>
      </c>
      <c r="C5" s="4">
        <v>191.59080617999999</v>
      </c>
      <c r="D5" s="4">
        <v>232.77999999999997</v>
      </c>
      <c r="E5" s="4">
        <v>219.6268</v>
      </c>
      <c r="F5" s="4">
        <f t="shared" ref="F5:M5" si="2">F6*1.13</f>
        <v>199.09616786999996</v>
      </c>
      <c r="G5" s="4">
        <f t="shared" si="2"/>
        <v>304.23591046999996</v>
      </c>
      <c r="H5" s="4">
        <f t="shared" si="2"/>
        <v>81.293367289999978</v>
      </c>
      <c r="I5" s="4">
        <f t="shared" si="2"/>
        <v>196.01184868999997</v>
      </c>
      <c r="J5" s="4">
        <f t="shared" si="2"/>
        <v>187.18605262</v>
      </c>
      <c r="K5" s="4">
        <f t="shared" si="2"/>
        <v>223.34483673999998</v>
      </c>
      <c r="L5" s="4">
        <f t="shared" si="2"/>
        <v>285.27265839999995</v>
      </c>
      <c r="M5" s="4">
        <f t="shared" si="2"/>
        <v>419.40684499999998</v>
      </c>
      <c r="N5" s="5">
        <f t="shared" si="1"/>
        <v>2612.5591612599997</v>
      </c>
      <c r="P5" s="14"/>
    </row>
    <row r="6" spans="1:16" s="2" customFormat="1" ht="17.399999999999999" customHeight="1" x14ac:dyDescent="0.25">
      <c r="A6" s="10" t="s">
        <v>21</v>
      </c>
      <c r="B6" s="7">
        <v>64.348557999999997</v>
      </c>
      <c r="C6" s="4">
        <v>169.549386</v>
      </c>
      <c r="D6" s="4">
        <v>206.287327</v>
      </c>
      <c r="E6" s="4">
        <v>194.36262500000001</v>
      </c>
      <c r="F6" s="4">
        <v>176.19129899999999</v>
      </c>
      <c r="G6" s="4">
        <f>2692353.19/10000</f>
        <v>269.235319</v>
      </c>
      <c r="H6" s="4">
        <f>719410.33/10000</f>
        <v>71.94103299999999</v>
      </c>
      <c r="I6" s="4">
        <f>1734618.13/10000</f>
        <v>173.46181299999998</v>
      </c>
      <c r="J6" s="4">
        <v>165.651374</v>
      </c>
      <c r="K6" s="4">
        <v>197.65029799999999</v>
      </c>
      <c r="L6" s="4">
        <v>252.45367999999999</v>
      </c>
      <c r="M6" s="4">
        <v>371.15649999999999</v>
      </c>
      <c r="N6" s="5">
        <f t="shared" si="1"/>
        <v>2312.2892120000001</v>
      </c>
      <c r="P6" s="14"/>
    </row>
    <row r="7" spans="1:16" s="2" customFormat="1" ht="17.399999999999999" customHeight="1" x14ac:dyDescent="0.25">
      <c r="A7" s="10" t="s">
        <v>22</v>
      </c>
      <c r="B7" s="7">
        <v>14.589727999999999</v>
      </c>
      <c r="C7" s="4">
        <v>50.643021999999995</v>
      </c>
      <c r="D7" s="4">
        <v>63.574669999999998</v>
      </c>
      <c r="E7" s="4">
        <v>66.822840999999997</v>
      </c>
      <c r="F7" s="4">
        <v>50.616816999999998</v>
      </c>
      <c r="G7" s="4">
        <f>647698.09/10000</f>
        <v>64.769808999999995</v>
      </c>
      <c r="H7" s="4">
        <f>226523.68/10000</f>
        <v>22.652367999999999</v>
      </c>
      <c r="I7" s="4">
        <v>58.115867000000001</v>
      </c>
      <c r="J7" s="4">
        <v>43.615270000000002</v>
      </c>
      <c r="K7" s="4">
        <v>57.797517000000006</v>
      </c>
      <c r="L7" s="4">
        <v>90.905837000000005</v>
      </c>
      <c r="M7" s="4">
        <v>104.08060500000001</v>
      </c>
      <c r="N7" s="5">
        <f t="shared" si="1"/>
        <v>688.18435099999999</v>
      </c>
    </row>
    <row r="8" spans="1:16" s="2" customFormat="1" ht="17.399999999999999" customHeight="1" x14ac:dyDescent="0.25">
      <c r="A8" s="16" t="s">
        <v>23</v>
      </c>
      <c r="B8" s="19">
        <f>B6-B7</f>
        <v>49.758829999999996</v>
      </c>
      <c r="C8" s="5">
        <f t="shared" ref="C8:M8" si="3">C6-C7</f>
        <v>118.906364</v>
      </c>
      <c r="D8" s="5">
        <f t="shared" si="3"/>
        <v>142.71265700000001</v>
      </c>
      <c r="E8" s="5">
        <f t="shared" si="3"/>
        <v>127.53978400000001</v>
      </c>
      <c r="F8" s="5">
        <f t="shared" si="3"/>
        <v>125.57448199999999</v>
      </c>
      <c r="G8" s="5">
        <f t="shared" si="3"/>
        <v>204.46550999999999</v>
      </c>
      <c r="H8" s="5">
        <f t="shared" si="3"/>
        <v>49.288664999999995</v>
      </c>
      <c r="I8" s="5">
        <f t="shared" si="3"/>
        <v>115.34594599999997</v>
      </c>
      <c r="J8" s="5">
        <f t="shared" si="3"/>
        <v>122.03610399999999</v>
      </c>
      <c r="K8" s="5">
        <f t="shared" si="3"/>
        <v>139.85278099999999</v>
      </c>
      <c r="L8" s="5">
        <f t="shared" si="3"/>
        <v>161.547843</v>
      </c>
      <c r="M8" s="5">
        <f t="shared" si="3"/>
        <v>267.075895</v>
      </c>
      <c r="N8" s="5">
        <f t="shared" si="1"/>
        <v>1624.104861</v>
      </c>
    </row>
    <row r="9" spans="1:16" s="2" customFormat="1" ht="17.399999999999999" customHeight="1" x14ac:dyDescent="0.25">
      <c r="A9" s="17" t="s">
        <v>18</v>
      </c>
      <c r="B9" s="20">
        <f>IFERROR(B8/B6,0)</f>
        <v>0.77327031943746116</v>
      </c>
      <c r="C9" s="21">
        <f t="shared" ref="C9:N9" si="4">IFERROR(C8/C6,0)</f>
        <v>0.70130813685164273</v>
      </c>
      <c r="D9" s="21">
        <f t="shared" si="4"/>
        <v>0.69181495090098288</v>
      </c>
      <c r="E9" s="21">
        <f t="shared" si="4"/>
        <v>0.65619500662743158</v>
      </c>
      <c r="F9" s="21">
        <f t="shared" si="4"/>
        <v>0.71271670458596259</v>
      </c>
      <c r="G9" s="21">
        <f t="shared" si="4"/>
        <v>0.75943048913281685</v>
      </c>
      <c r="H9" s="21">
        <f t="shared" si="4"/>
        <v>0.68512590026334486</v>
      </c>
      <c r="I9" s="21">
        <f t="shared" si="4"/>
        <v>0.66496448990764312</v>
      </c>
      <c r="J9" s="21">
        <f t="shared" si="4"/>
        <v>0.73670444773974519</v>
      </c>
      <c r="K9" s="21">
        <f t="shared" si="4"/>
        <v>0.70757687903916033</v>
      </c>
      <c r="L9" s="21">
        <f t="shared" si="4"/>
        <v>0.63991082641378016</v>
      </c>
      <c r="M9" s="21">
        <f t="shared" si="4"/>
        <v>0.7195775771136973</v>
      </c>
      <c r="N9" s="21">
        <f t="shared" si="4"/>
        <v>0.70237963857265096</v>
      </c>
    </row>
    <row r="10" spans="1:16" s="2" customFormat="1" ht="17.399999999999999" customHeight="1" x14ac:dyDescent="0.25">
      <c r="A10" s="16" t="s">
        <v>24</v>
      </c>
      <c r="B10" s="19">
        <f t="shared" ref="B10:M10" si="5">SUM(B11:B27)</f>
        <v>54.577967000000001</v>
      </c>
      <c r="C10" s="5">
        <f t="shared" si="5"/>
        <v>66.051073000000002</v>
      </c>
      <c r="D10" s="5">
        <f t="shared" si="5"/>
        <v>123.24736300000001</v>
      </c>
      <c r="E10" s="5">
        <f t="shared" si="5"/>
        <v>68.044015999999999</v>
      </c>
      <c r="F10" s="5">
        <f t="shared" si="5"/>
        <v>60.183551000000001</v>
      </c>
      <c r="G10" s="5">
        <f t="shared" si="5"/>
        <v>142.231289</v>
      </c>
      <c r="H10" s="5">
        <f t="shared" si="5"/>
        <v>47.432480999999996</v>
      </c>
      <c r="I10" s="5">
        <f t="shared" si="5"/>
        <v>91.972872999999993</v>
      </c>
      <c r="J10" s="5">
        <f t="shared" si="5"/>
        <v>83.493030000000005</v>
      </c>
      <c r="K10" s="5">
        <f t="shared" si="5"/>
        <v>71.247534999999985</v>
      </c>
      <c r="L10" s="5">
        <f t="shared" si="5"/>
        <v>71.072445999999999</v>
      </c>
      <c r="M10" s="5">
        <f t="shared" si="5"/>
        <v>105.02148100000001</v>
      </c>
      <c r="N10" s="5">
        <f>SUM(B10:M10)</f>
        <v>984.57510499999989</v>
      </c>
    </row>
    <row r="11" spans="1:16" s="2" customFormat="1" ht="17.399999999999999" customHeight="1" outlineLevel="1" x14ac:dyDescent="0.25">
      <c r="A11" s="11" t="s">
        <v>26</v>
      </c>
      <c r="B11" s="7">
        <v>13.233163000000001</v>
      </c>
      <c r="C11" s="4">
        <v>30.86458</v>
      </c>
      <c r="D11" s="4">
        <v>26.426511999999999</v>
      </c>
      <c r="E11" s="4">
        <v>14.673299000000002</v>
      </c>
      <c r="F11" s="4">
        <v>21.491037000000002</v>
      </c>
      <c r="G11" s="4">
        <v>48.110092000000002</v>
      </c>
      <c r="H11" s="4">
        <v>6.0904729999999994</v>
      </c>
      <c r="I11" s="4">
        <v>24.813844</v>
      </c>
      <c r="J11" s="4">
        <v>19.279738999999999</v>
      </c>
      <c r="K11" s="4">
        <v>26.281048999999999</v>
      </c>
      <c r="L11" s="4">
        <v>23.12678</v>
      </c>
      <c r="M11" s="4">
        <v>39.637098000000002</v>
      </c>
      <c r="N11" s="5">
        <f t="shared" si="1"/>
        <v>294.02766600000001</v>
      </c>
    </row>
    <row r="12" spans="1:16" s="2" customFormat="1" ht="17.399999999999999" customHeight="1" outlineLevel="1" x14ac:dyDescent="0.25">
      <c r="A12" s="11" t="s">
        <v>27</v>
      </c>
      <c r="B12" s="7">
        <v>0.16644</v>
      </c>
      <c r="C12" s="4">
        <v>0.21661999999999998</v>
      </c>
      <c r="D12" s="4">
        <v>0.78183999999999998</v>
      </c>
      <c r="E12" s="4">
        <v>0.73799999999999999</v>
      </c>
      <c r="F12" s="4">
        <v>2.4390000000000001</v>
      </c>
      <c r="G12" s="4">
        <v>6.5047199999999998</v>
      </c>
      <c r="H12" s="4">
        <v>0.55347999999999997</v>
      </c>
      <c r="I12" s="4">
        <v>2.5693879999999996</v>
      </c>
      <c r="J12" s="4">
        <f>3.80008+15672.7/10000</f>
        <v>5.3673500000000001</v>
      </c>
      <c r="K12" s="4">
        <v>2.8049849999999998</v>
      </c>
      <c r="L12" s="4">
        <f>2.56265+1157.3/10000</f>
        <v>2.6783800000000002</v>
      </c>
      <c r="M12" s="4">
        <v>3.5777200000000002</v>
      </c>
      <c r="N12" s="5">
        <f t="shared" si="1"/>
        <v>28.397922999999999</v>
      </c>
    </row>
    <row r="13" spans="1:16" s="2" customFormat="1" ht="17.399999999999999" customHeight="1" outlineLevel="1" x14ac:dyDescent="0.25">
      <c r="A13" s="11" t="s">
        <v>28</v>
      </c>
      <c r="B13" s="7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/>
      <c r="J13" s="4"/>
      <c r="K13" s="4">
        <v>0</v>
      </c>
      <c r="L13" s="4"/>
      <c r="M13" s="4"/>
      <c r="N13" s="5">
        <f t="shared" si="1"/>
        <v>0</v>
      </c>
    </row>
    <row r="14" spans="1:16" s="2" customFormat="1" ht="17.399999999999999" customHeight="1" outlineLevel="1" x14ac:dyDescent="0.25">
      <c r="A14" s="11" t="s">
        <v>29</v>
      </c>
      <c r="B14" s="7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/>
      <c r="J14" s="4"/>
      <c r="K14" s="4">
        <v>0</v>
      </c>
      <c r="L14" s="4"/>
      <c r="M14" s="4"/>
      <c r="N14" s="5">
        <f t="shared" si="1"/>
        <v>0</v>
      </c>
    </row>
    <row r="15" spans="1:16" s="2" customFormat="1" ht="17.399999999999999" customHeight="1" outlineLevel="1" x14ac:dyDescent="0.25">
      <c r="A15" s="11" t="s">
        <v>30</v>
      </c>
      <c r="B15" s="7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/>
      <c r="J15" s="4"/>
      <c r="K15" s="4">
        <v>0</v>
      </c>
      <c r="L15" s="4"/>
      <c r="M15" s="4"/>
      <c r="N15" s="5">
        <f t="shared" si="1"/>
        <v>0</v>
      </c>
    </row>
    <row r="16" spans="1:16" s="2" customFormat="1" ht="17.399999999999999" customHeight="1" outlineLevel="1" x14ac:dyDescent="0.25">
      <c r="A16" s="11" t="s">
        <v>31</v>
      </c>
      <c r="B16" s="7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/>
      <c r="J16" s="4"/>
      <c r="K16" s="4">
        <v>0</v>
      </c>
      <c r="L16" s="4"/>
      <c r="M16" s="4"/>
      <c r="N16" s="5">
        <f t="shared" si="1"/>
        <v>0</v>
      </c>
    </row>
    <row r="17" spans="1:14" s="2" customFormat="1" ht="17.399999999999999" customHeight="1" outlineLevel="1" x14ac:dyDescent="0.25">
      <c r="A17" s="11" t="s">
        <v>32</v>
      </c>
      <c r="B17" s="7"/>
      <c r="C17" s="4"/>
      <c r="D17" s="4"/>
      <c r="E17" s="4">
        <v>1.8867919999999998</v>
      </c>
      <c r="F17" s="4">
        <v>0</v>
      </c>
      <c r="G17" s="4">
        <v>18.867923999999999</v>
      </c>
      <c r="H17" s="4">
        <v>0</v>
      </c>
      <c r="I17" s="4">
        <v>18.867923999999999</v>
      </c>
      <c r="J17" s="4">
        <v>18.867923999999999</v>
      </c>
      <c r="K17" s="4">
        <v>2.970297</v>
      </c>
      <c r="L17" s="4">
        <v>1.3230520000000001</v>
      </c>
      <c r="M17" s="4">
        <v>-0.14010799999999998</v>
      </c>
      <c r="N17" s="5">
        <f t="shared" si="1"/>
        <v>62.643804999999993</v>
      </c>
    </row>
    <row r="18" spans="1:14" s="2" customFormat="1" ht="17.399999999999999" customHeight="1" outlineLevel="1" x14ac:dyDescent="0.25">
      <c r="A18" s="11" t="s">
        <v>33</v>
      </c>
      <c r="B18" s="7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/>
      <c r="J18" s="4"/>
      <c r="K18" s="4">
        <v>0</v>
      </c>
      <c r="L18" s="4">
        <v>0</v>
      </c>
      <c r="M18" s="4"/>
      <c r="N18" s="5">
        <f t="shared" si="1"/>
        <v>0</v>
      </c>
    </row>
    <row r="19" spans="1:14" s="2" customFormat="1" ht="17.399999999999999" customHeight="1" outlineLevel="1" x14ac:dyDescent="0.25">
      <c r="A19" s="11" t="s">
        <v>34</v>
      </c>
      <c r="B19" s="7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/>
      <c r="J19" s="4"/>
      <c r="K19" s="4">
        <v>0</v>
      </c>
      <c r="L19" s="4">
        <v>0</v>
      </c>
      <c r="M19" s="4"/>
      <c r="N19" s="5">
        <f t="shared" si="1"/>
        <v>0</v>
      </c>
    </row>
    <row r="20" spans="1:14" s="2" customFormat="1" ht="17.399999999999999" customHeight="1" outlineLevel="1" x14ac:dyDescent="0.25">
      <c r="A20" s="11" t="s">
        <v>35</v>
      </c>
      <c r="B20" s="7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/>
      <c r="J20" s="4"/>
      <c r="K20" s="4">
        <v>0</v>
      </c>
      <c r="L20" s="4">
        <v>0</v>
      </c>
      <c r="M20" s="4"/>
      <c r="N20" s="5">
        <f t="shared" si="1"/>
        <v>0</v>
      </c>
    </row>
    <row r="21" spans="1:14" s="2" customFormat="1" ht="17.399999999999999" customHeight="1" outlineLevel="1" x14ac:dyDescent="0.25">
      <c r="A21" s="11" t="s">
        <v>36</v>
      </c>
      <c r="B21" s="7">
        <v>14.392827000000004</v>
      </c>
      <c r="C21" s="4">
        <v>29.134592000000005</v>
      </c>
      <c r="D21" s="4">
        <v>85.712372999999999</v>
      </c>
      <c r="E21" s="4">
        <v>41.137121999999998</v>
      </c>
      <c r="F21" s="4">
        <v>16.473064999999998</v>
      </c>
      <c r="G21" s="4">
        <v>44.388344000000004</v>
      </c>
      <c r="H21" s="4">
        <v>22.580115999999997</v>
      </c>
      <c r="I21" s="4">
        <v>21.982647999999998</v>
      </c>
      <c r="J21" s="4">
        <v>19.019569999999995</v>
      </c>
      <c r="K21" s="4">
        <v>19.121822999999992</v>
      </c>
      <c r="L21" s="4">
        <v>19.273114</v>
      </c>
      <c r="M21" s="4">
        <v>36.980556999999997</v>
      </c>
      <c r="N21" s="5">
        <f>SUM(B21:M21)</f>
        <v>370.19615100000004</v>
      </c>
    </row>
    <row r="22" spans="1:14" s="2" customFormat="1" ht="17.399999999999999" customHeight="1" outlineLevel="1" x14ac:dyDescent="0.25">
      <c r="A22" s="11" t="s">
        <v>37</v>
      </c>
      <c r="B22" s="7">
        <v>-9.9999999947613104E-7</v>
      </c>
      <c r="C22" s="4">
        <v>2.0513E-2</v>
      </c>
      <c r="D22" s="4">
        <v>0</v>
      </c>
      <c r="E22" s="4">
        <v>0</v>
      </c>
      <c r="F22" s="4">
        <v>9.912E-2</v>
      </c>
      <c r="G22" s="4">
        <v>0.45661999999999997</v>
      </c>
      <c r="H22" s="4">
        <v>6.7500000000000004E-2</v>
      </c>
      <c r="I22" s="4">
        <v>0.45185299999999995</v>
      </c>
      <c r="J22" s="4">
        <v>0.314</v>
      </c>
      <c r="K22" s="4">
        <v>1.6E-2</v>
      </c>
      <c r="L22" s="4">
        <v>0.16350000000000001</v>
      </c>
      <c r="M22" s="4">
        <v>0</v>
      </c>
      <c r="N22" s="5">
        <f t="shared" si="1"/>
        <v>1.5891050000000004</v>
      </c>
    </row>
    <row r="23" spans="1:14" s="2" customFormat="1" ht="17.399999999999999" customHeight="1" outlineLevel="1" x14ac:dyDescent="0.25">
      <c r="A23" s="11" t="s">
        <v>3</v>
      </c>
      <c r="B23" s="7">
        <v>7.0746279999999997</v>
      </c>
      <c r="C23" s="4">
        <v>1.1720520000000003</v>
      </c>
      <c r="D23" s="4">
        <v>5.4895139999999998</v>
      </c>
      <c r="E23" s="4">
        <v>4.0631600000000008</v>
      </c>
      <c r="F23" s="4">
        <v>4.9463679999999997</v>
      </c>
      <c r="G23" s="4">
        <v>5.6891099999999994</v>
      </c>
      <c r="H23" s="4">
        <v>2.9913569999999998</v>
      </c>
      <c r="I23" s="4">
        <v>6.2252879999999999</v>
      </c>
      <c r="J23" s="4">
        <v>1.25265</v>
      </c>
      <c r="K23" s="4">
        <v>3.6159690000000002</v>
      </c>
      <c r="L23" s="4">
        <v>7.7369350000000008</v>
      </c>
      <c r="M23" s="4">
        <v>10.877673999999999</v>
      </c>
      <c r="N23" s="5">
        <f t="shared" si="1"/>
        <v>61.134705000000004</v>
      </c>
    </row>
    <row r="24" spans="1:14" s="2" customFormat="1" ht="17.399999999999999" customHeight="1" outlineLevel="1" x14ac:dyDescent="0.25">
      <c r="A24" s="11" t="s">
        <v>38</v>
      </c>
      <c r="B24" s="7">
        <v>5.1915999999999997E-2</v>
      </c>
      <c r="C24" s="4">
        <v>5.1915999999999997E-2</v>
      </c>
      <c r="D24" s="4">
        <v>5.1917000000000005E-2</v>
      </c>
      <c r="E24" s="4">
        <v>5.1914999999999996E-2</v>
      </c>
      <c r="F24" s="4">
        <v>5.1915999999999997E-2</v>
      </c>
      <c r="G24" s="4">
        <v>3.3647000000000003E-2</v>
      </c>
      <c r="H24" s="4">
        <v>3.3647000000000003E-2</v>
      </c>
      <c r="I24" s="4">
        <v>3.3647000000000003E-2</v>
      </c>
      <c r="J24" s="4">
        <v>3.3645999999999995E-2</v>
      </c>
      <c r="K24" s="4">
        <v>3.3648000000000004E-2</v>
      </c>
      <c r="L24" s="4">
        <v>3.3646000000000002E-2</v>
      </c>
      <c r="M24" s="4">
        <v>2.0220999999999999E-2</v>
      </c>
      <c r="N24" s="5">
        <f t="shared" si="1"/>
        <v>0.48168199999999994</v>
      </c>
    </row>
    <row r="25" spans="1:14" s="2" customFormat="1" ht="17.399999999999999" customHeight="1" outlineLevel="1" x14ac:dyDescent="0.25">
      <c r="A25" s="11" t="s">
        <v>39</v>
      </c>
      <c r="B25" s="7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/>
      <c r="J25" s="4"/>
      <c r="K25" s="4">
        <v>0</v>
      </c>
      <c r="L25" s="4">
        <v>0</v>
      </c>
      <c r="M25" s="4">
        <v>0</v>
      </c>
      <c r="N25" s="5">
        <f t="shared" si="1"/>
        <v>0</v>
      </c>
    </row>
    <row r="26" spans="1:14" s="2" customFormat="1" ht="17.399999999999999" customHeight="1" outlineLevel="1" x14ac:dyDescent="0.25">
      <c r="A26" s="11" t="s">
        <v>40</v>
      </c>
      <c r="B26" s="7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/>
      <c r="J26" s="4"/>
      <c r="K26" s="4">
        <v>0</v>
      </c>
      <c r="L26" s="4">
        <v>0</v>
      </c>
      <c r="M26" s="4">
        <v>0</v>
      </c>
      <c r="N26" s="5">
        <f t="shared" si="1"/>
        <v>0</v>
      </c>
    </row>
    <row r="27" spans="1:14" s="2" customFormat="1" ht="17.399999999999999" customHeight="1" outlineLevel="1" x14ac:dyDescent="0.25">
      <c r="A27" s="11" t="s">
        <v>41</v>
      </c>
      <c r="B27" s="7">
        <v>19.658994000000003</v>
      </c>
      <c r="C27" s="4">
        <v>4.5907999999999989</v>
      </c>
      <c r="D27" s="4">
        <v>4.7852069999999944</v>
      </c>
      <c r="E27" s="4">
        <v>5.4937279999999973</v>
      </c>
      <c r="F27" s="4">
        <v>14.683044999999998</v>
      </c>
      <c r="G27" s="4">
        <v>18.180832000000002</v>
      </c>
      <c r="H27" s="4">
        <v>15.115907999999999</v>
      </c>
      <c r="I27" s="4">
        <v>17.028281</v>
      </c>
      <c r="J27" s="4">
        <v>19.358151000000003</v>
      </c>
      <c r="K27" s="4">
        <v>16.403763999999999</v>
      </c>
      <c r="L27" s="4">
        <v>16.737038999999999</v>
      </c>
      <c r="M27" s="4">
        <v>14.068319000000001</v>
      </c>
      <c r="N27" s="5">
        <f t="shared" si="1"/>
        <v>166.10406800000004</v>
      </c>
    </row>
    <row r="28" spans="1:14" s="2" customFormat="1" ht="17.399999999999999" customHeight="1" x14ac:dyDescent="0.25">
      <c r="A28" s="15" t="s">
        <v>52</v>
      </c>
      <c r="B28" s="19">
        <f t="shared" ref="B28:M28" si="6">B8-B10</f>
        <v>-4.8191370000000049</v>
      </c>
      <c r="C28" s="5">
        <f t="shared" si="6"/>
        <v>52.855290999999994</v>
      </c>
      <c r="D28" s="5">
        <f t="shared" si="6"/>
        <v>19.465294</v>
      </c>
      <c r="E28" s="5">
        <f t="shared" si="6"/>
        <v>59.495768000000012</v>
      </c>
      <c r="F28" s="5">
        <f t="shared" si="6"/>
        <v>65.390930999999995</v>
      </c>
      <c r="G28" s="5">
        <f t="shared" si="6"/>
        <v>62.234220999999991</v>
      </c>
      <c r="H28" s="5">
        <f t="shared" si="6"/>
        <v>1.8561839999999989</v>
      </c>
      <c r="I28" s="5">
        <f t="shared" si="6"/>
        <v>23.373072999999977</v>
      </c>
      <c r="J28" s="5">
        <f t="shared" si="6"/>
        <v>38.54307399999999</v>
      </c>
      <c r="K28" s="5">
        <f t="shared" si="6"/>
        <v>68.605246000000008</v>
      </c>
      <c r="L28" s="5">
        <f t="shared" si="6"/>
        <v>90.475397000000001</v>
      </c>
      <c r="M28" s="5">
        <f t="shared" si="6"/>
        <v>162.05441400000001</v>
      </c>
      <c r="N28" s="5">
        <f t="shared" si="1"/>
        <v>639.52975599999991</v>
      </c>
    </row>
    <row r="29" spans="1:14" s="2" customFormat="1" ht="17.399999999999999" customHeight="1" x14ac:dyDescent="0.25">
      <c r="A29" s="16" t="s">
        <v>25</v>
      </c>
      <c r="B29" s="19">
        <f>SUM(B30:B45)</f>
        <v>19.002771000000003</v>
      </c>
      <c r="C29" s="5">
        <f t="shared" ref="C29:M29" si="7">SUM(C30:C45)</f>
        <v>13.475380000000001</v>
      </c>
      <c r="D29" s="5">
        <f t="shared" si="7"/>
        <v>13.622636999999997</v>
      </c>
      <c r="E29" s="5">
        <f t="shared" si="7"/>
        <v>14.814689999999997</v>
      </c>
      <c r="F29" s="5">
        <f t="shared" si="7"/>
        <v>14.173463999999997</v>
      </c>
      <c r="G29" s="5">
        <f t="shared" si="7"/>
        <v>14.133616</v>
      </c>
      <c r="H29" s="5">
        <f t="shared" si="7"/>
        <v>13.874433</v>
      </c>
      <c r="I29" s="5">
        <f t="shared" si="7"/>
        <v>14.006818999999998</v>
      </c>
      <c r="J29" s="5">
        <f t="shared" si="7"/>
        <v>15.659798000000002</v>
      </c>
      <c r="K29" s="5">
        <f t="shared" si="7"/>
        <v>14.134120999999999</v>
      </c>
      <c r="L29" s="5">
        <f t="shared" si="7"/>
        <v>17.967420000000001</v>
      </c>
      <c r="M29" s="5">
        <f t="shared" si="7"/>
        <v>25.233401999999998</v>
      </c>
      <c r="N29" s="5">
        <f t="shared" si="1"/>
        <v>190.09855099999999</v>
      </c>
    </row>
    <row r="30" spans="1:14" s="2" customFormat="1" ht="17.399999999999999" customHeight="1" outlineLevel="1" x14ac:dyDescent="0.25">
      <c r="A30" s="11" t="s">
        <v>42</v>
      </c>
      <c r="B30" s="7">
        <v>4.559717</v>
      </c>
      <c r="C30" s="4">
        <v>0</v>
      </c>
      <c r="D30" s="4">
        <v>4.7925000000000002E-2</v>
      </c>
      <c r="E30" s="4">
        <v>-0.2</v>
      </c>
      <c r="F30" s="4">
        <v>0</v>
      </c>
      <c r="G30" s="4">
        <v>4.2592450000000008</v>
      </c>
      <c r="H30" s="4">
        <v>0.06</v>
      </c>
      <c r="I30" s="4">
        <v>4.2250000000000005E-3</v>
      </c>
      <c r="J30" s="4">
        <v>0.25891200000000003</v>
      </c>
      <c r="K30" s="4"/>
      <c r="L30" s="4">
        <v>2.9827410000000003</v>
      </c>
      <c r="M30" s="4">
        <v>1.2785630000000001</v>
      </c>
      <c r="N30" s="5">
        <f t="shared" si="1"/>
        <v>13.251328000000003</v>
      </c>
    </row>
    <row r="31" spans="1:14" s="2" customFormat="1" ht="17.399999999999999" customHeight="1" outlineLevel="1" x14ac:dyDescent="0.25">
      <c r="A31" s="11" t="s">
        <v>43</v>
      </c>
      <c r="B31" s="7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8.8595000000000007E-2</v>
      </c>
      <c r="J31" s="4"/>
      <c r="K31" s="4"/>
      <c r="L31" s="4">
        <v>0</v>
      </c>
      <c r="M31" s="4">
        <v>0</v>
      </c>
      <c r="N31" s="5">
        <f t="shared" si="1"/>
        <v>8.8595000000000007E-2</v>
      </c>
    </row>
    <row r="32" spans="1:14" s="2" customFormat="1" ht="17.399999999999999" customHeight="1" outlineLevel="1" x14ac:dyDescent="0.25">
      <c r="A32" s="11" t="s">
        <v>44</v>
      </c>
      <c r="B32" s="7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/>
      <c r="J32" s="4">
        <v>0.42452799999999996</v>
      </c>
      <c r="K32" s="4"/>
      <c r="L32" s="4">
        <v>0</v>
      </c>
      <c r="M32" s="4">
        <v>0</v>
      </c>
      <c r="N32" s="5">
        <f t="shared" si="1"/>
        <v>0.42452799999999996</v>
      </c>
    </row>
    <row r="33" spans="1:14" s="2" customFormat="1" ht="17.399999999999999" customHeight="1" outlineLevel="1" x14ac:dyDescent="0.25">
      <c r="A33" s="11" t="s">
        <v>29</v>
      </c>
      <c r="B33" s="7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/>
      <c r="J33" s="4"/>
      <c r="K33" s="4"/>
      <c r="L33" s="4">
        <v>0</v>
      </c>
      <c r="M33" s="4">
        <v>0</v>
      </c>
      <c r="N33" s="5">
        <f t="shared" si="1"/>
        <v>0</v>
      </c>
    </row>
    <row r="34" spans="1:14" s="2" customFormat="1" ht="17.399999999999999" customHeight="1" outlineLevel="1" x14ac:dyDescent="0.25">
      <c r="A34" s="11" t="s">
        <v>45</v>
      </c>
      <c r="B34" s="7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/>
      <c r="J34" s="4"/>
      <c r="K34" s="4"/>
      <c r="L34" s="4">
        <v>0</v>
      </c>
      <c r="M34" s="4">
        <v>0</v>
      </c>
      <c r="N34" s="5">
        <f t="shared" si="1"/>
        <v>0</v>
      </c>
    </row>
    <row r="35" spans="1:14" s="2" customFormat="1" ht="17.399999999999999" customHeight="1" outlineLevel="1" x14ac:dyDescent="0.25">
      <c r="A35" s="11" t="s">
        <v>46</v>
      </c>
      <c r="B35" s="7">
        <v>0</v>
      </c>
      <c r="C35" s="4">
        <v>0</v>
      </c>
      <c r="D35" s="4">
        <v>0</v>
      </c>
      <c r="E35" s="4">
        <v>0</v>
      </c>
      <c r="F35" s="4">
        <v>7.5742999999999991E-2</v>
      </c>
      <c r="G35" s="4">
        <v>0</v>
      </c>
      <c r="H35" s="4">
        <v>0</v>
      </c>
      <c r="I35" s="4"/>
      <c r="J35" s="4"/>
      <c r="K35" s="4"/>
      <c r="L35" s="4">
        <v>0</v>
      </c>
      <c r="M35" s="4">
        <v>0</v>
      </c>
      <c r="N35" s="5">
        <f t="shared" si="1"/>
        <v>7.5742999999999991E-2</v>
      </c>
    </row>
    <row r="36" spans="1:14" s="2" customFormat="1" ht="17.399999999999999" customHeight="1" outlineLevel="1" x14ac:dyDescent="0.25">
      <c r="A36" s="11" t="s">
        <v>2</v>
      </c>
      <c r="B36" s="7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/>
      <c r="J36" s="4"/>
      <c r="K36" s="4"/>
      <c r="L36" s="4">
        <v>0</v>
      </c>
      <c r="M36" s="4">
        <v>0</v>
      </c>
      <c r="N36" s="5">
        <f t="shared" si="1"/>
        <v>0</v>
      </c>
    </row>
    <row r="37" spans="1:14" s="2" customFormat="1" ht="17.399999999999999" customHeight="1" outlineLevel="1" x14ac:dyDescent="0.25">
      <c r="A37" s="11" t="s">
        <v>47</v>
      </c>
      <c r="B37" s="7">
        <v>0</v>
      </c>
      <c r="C37" s="4">
        <v>0</v>
      </c>
      <c r="D37" s="4">
        <v>0</v>
      </c>
      <c r="E37" s="4">
        <v>4.0800000000000003E-2</v>
      </c>
      <c r="F37" s="4">
        <v>4.6380000000000005E-2</v>
      </c>
      <c r="G37" s="4">
        <v>0</v>
      </c>
      <c r="H37" s="4">
        <v>0</v>
      </c>
      <c r="I37" s="4"/>
      <c r="J37" s="4"/>
      <c r="K37" s="4"/>
      <c r="L37" s="4">
        <v>0</v>
      </c>
      <c r="M37" s="4">
        <v>0.425371</v>
      </c>
      <c r="N37" s="5">
        <f t="shared" si="1"/>
        <v>0.51255099999999998</v>
      </c>
    </row>
    <row r="38" spans="1:14" s="2" customFormat="1" ht="17.399999999999999" customHeight="1" outlineLevel="1" x14ac:dyDescent="0.25">
      <c r="A38" s="11" t="s">
        <v>48</v>
      </c>
      <c r="B38" s="7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/>
      <c r="J38" s="4">
        <v>6.1415999999999998E-2</v>
      </c>
      <c r="K38" s="4"/>
      <c r="L38" s="4">
        <v>0</v>
      </c>
      <c r="M38" s="4">
        <v>0</v>
      </c>
      <c r="N38" s="5">
        <f t="shared" si="1"/>
        <v>6.1415999999999998E-2</v>
      </c>
    </row>
    <row r="39" spans="1:14" s="2" customFormat="1" ht="17.399999999999999" customHeight="1" outlineLevel="1" x14ac:dyDescent="0.25">
      <c r="A39" s="11" t="s">
        <v>49</v>
      </c>
      <c r="B39" s="7">
        <v>0</v>
      </c>
      <c r="C39" s="4">
        <v>0</v>
      </c>
      <c r="D39" s="4">
        <v>0</v>
      </c>
      <c r="E39" s="4">
        <v>0</v>
      </c>
      <c r="F39" s="4">
        <v>0</v>
      </c>
      <c r="G39" s="4">
        <v>0.57522099999999998</v>
      </c>
      <c r="H39" s="4">
        <v>0</v>
      </c>
      <c r="I39" s="4">
        <v>0.69026500000000002</v>
      </c>
      <c r="J39" s="4"/>
      <c r="K39" s="4"/>
      <c r="L39" s="4">
        <v>0</v>
      </c>
      <c r="M39" s="4">
        <v>0</v>
      </c>
      <c r="N39" s="5">
        <f t="shared" si="1"/>
        <v>1.2654860000000001</v>
      </c>
    </row>
    <row r="40" spans="1:14" s="2" customFormat="1" ht="17.399999999999999" customHeight="1" outlineLevel="1" x14ac:dyDescent="0.25">
      <c r="A40" s="11" t="s">
        <v>50</v>
      </c>
      <c r="B40" s="7">
        <v>13.5771</v>
      </c>
      <c r="C40" s="4">
        <v>13.380632</v>
      </c>
      <c r="D40" s="4">
        <v>11.417011999999998</v>
      </c>
      <c r="E40" s="4">
        <v>14.760168999999998</v>
      </c>
      <c r="F40" s="4">
        <v>13.446928999999997</v>
      </c>
      <c r="G40" s="4">
        <v>8.388641999999999</v>
      </c>
      <c r="H40" s="4">
        <v>13.203087</v>
      </c>
      <c r="I40" s="4">
        <v>13.226087</v>
      </c>
      <c r="J40" s="4">
        <v>13.182089000000001</v>
      </c>
      <c r="K40" s="4">
        <v>12.996704999999999</v>
      </c>
      <c r="L40" s="4">
        <v>12.880889999999999</v>
      </c>
      <c r="M40" s="4">
        <v>22.460004999999999</v>
      </c>
      <c r="N40" s="5">
        <f t="shared" si="1"/>
        <v>162.91934699999999</v>
      </c>
    </row>
    <row r="41" spans="1:14" s="2" customFormat="1" ht="17.399999999999999" customHeight="1" outlineLevel="1" x14ac:dyDescent="0.25">
      <c r="A41" s="11" t="s">
        <v>37</v>
      </c>
      <c r="B41" s="7">
        <v>0.40754699999999999</v>
      </c>
      <c r="C41" s="4">
        <v>0</v>
      </c>
      <c r="D41" s="4">
        <v>0</v>
      </c>
      <c r="E41" s="4">
        <v>0</v>
      </c>
      <c r="F41" s="4">
        <v>0</v>
      </c>
      <c r="G41" s="4">
        <v>0.38867299999999999</v>
      </c>
      <c r="H41" s="4">
        <v>0</v>
      </c>
      <c r="I41" s="4"/>
      <c r="J41" s="4">
        <v>0.106838</v>
      </c>
      <c r="K41" s="4">
        <v>0</v>
      </c>
      <c r="L41" s="4">
        <v>0</v>
      </c>
      <c r="M41" s="4">
        <v>4.9569999999999996E-2</v>
      </c>
      <c r="N41" s="5">
        <f t="shared" si="1"/>
        <v>0.95262799999999992</v>
      </c>
    </row>
    <row r="42" spans="1:14" s="2" customFormat="1" ht="17.399999999999999" customHeight="1" outlineLevel="1" x14ac:dyDescent="0.25">
      <c r="A42" s="11" t="s">
        <v>3</v>
      </c>
      <c r="B42" s="7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/>
      <c r="J42" s="4"/>
      <c r="K42" s="4">
        <v>0</v>
      </c>
      <c r="L42" s="4">
        <v>0</v>
      </c>
      <c r="M42" s="4">
        <v>0</v>
      </c>
      <c r="N42" s="5">
        <f t="shared" si="1"/>
        <v>0</v>
      </c>
    </row>
    <row r="43" spans="1:14" s="2" customFormat="1" ht="17.399999999999999" customHeight="1" outlineLevel="1" x14ac:dyDescent="0.25">
      <c r="A43" s="11" t="s">
        <v>38</v>
      </c>
      <c r="B43" s="7">
        <v>1.9397000000000001E-2</v>
      </c>
      <c r="C43" s="4">
        <v>1.9396E-2</v>
      </c>
      <c r="D43" s="4">
        <v>1.9397000000000001E-2</v>
      </c>
      <c r="E43" s="4">
        <v>1.9396E-2</v>
      </c>
      <c r="F43" s="4">
        <v>1.9397000000000001E-2</v>
      </c>
      <c r="G43" s="4">
        <v>1.9396E-2</v>
      </c>
      <c r="H43" s="4">
        <v>1.9397000000000001E-2</v>
      </c>
      <c r="I43" s="4">
        <v>1.9397000000000001E-2</v>
      </c>
      <c r="J43" s="4">
        <v>1.9396E-2</v>
      </c>
      <c r="K43" s="4">
        <v>0</v>
      </c>
      <c r="L43" s="4">
        <v>1.9396E-2</v>
      </c>
      <c r="M43" s="4">
        <v>1.9397000000000001E-2</v>
      </c>
      <c r="N43" s="5">
        <f t="shared" si="1"/>
        <v>0.213362</v>
      </c>
    </row>
    <row r="44" spans="1:14" s="2" customFormat="1" ht="17.399999999999999" customHeight="1" outlineLevel="1" x14ac:dyDescent="0.25">
      <c r="A44" s="11" t="s">
        <v>39</v>
      </c>
      <c r="B44" s="7">
        <v>0</v>
      </c>
      <c r="C44" s="4">
        <v>0</v>
      </c>
      <c r="D44" s="4">
        <v>1.9890100000000002</v>
      </c>
      <c r="E44" s="4">
        <v>0</v>
      </c>
      <c r="F44" s="4">
        <v>9.2424999999999993E-2</v>
      </c>
      <c r="G44" s="4">
        <v>4.7758999999999996E-2</v>
      </c>
      <c r="H44" s="4">
        <v>8.4697999999999996E-2</v>
      </c>
      <c r="I44" s="4">
        <v>0.33299800000000002</v>
      </c>
      <c r="J44" s="4">
        <v>8.6194000000000007E-2</v>
      </c>
      <c r="K44" s="4">
        <v>7.4271000000000004E-2</v>
      </c>
      <c r="L44" s="4">
        <v>7.3797000000000001E-2</v>
      </c>
      <c r="M44" s="4">
        <v>7.3797000000000001E-2</v>
      </c>
      <c r="N44" s="5">
        <f t="shared" si="1"/>
        <v>2.854949</v>
      </c>
    </row>
    <row r="45" spans="1:14" s="2" customFormat="1" ht="17.399999999999999" customHeight="1" outlineLevel="1" x14ac:dyDescent="0.25">
      <c r="A45" s="11" t="s">
        <v>51</v>
      </c>
      <c r="B45" s="7">
        <v>0.43901000000000001</v>
      </c>
      <c r="C45" s="4">
        <v>7.5352000000000002E-2</v>
      </c>
      <c r="D45" s="4">
        <v>0.14929300000000006</v>
      </c>
      <c r="E45" s="4">
        <v>0.194325</v>
      </c>
      <c r="F45" s="4">
        <v>0.49258999999999997</v>
      </c>
      <c r="G45" s="4">
        <v>0.45468000000000003</v>
      </c>
      <c r="H45" s="4">
        <v>0.50725100000000001</v>
      </c>
      <c r="I45" s="4">
        <v>-0.35474800000000001</v>
      </c>
      <c r="J45" s="4">
        <v>1.5204250000000001</v>
      </c>
      <c r="K45" s="4">
        <v>1.063145</v>
      </c>
      <c r="L45" s="4">
        <v>2.0105960000000005</v>
      </c>
      <c r="M45" s="4">
        <v>0.92669899999999994</v>
      </c>
      <c r="N45" s="5">
        <f t="shared" si="1"/>
        <v>7.4786180000000009</v>
      </c>
    </row>
    <row r="46" spans="1:14" ht="17.100000000000001" customHeight="1" thickBot="1" x14ac:dyDescent="0.3">
      <c r="A46" s="18" t="s">
        <v>4</v>
      </c>
      <c r="B46" s="8">
        <f>B28-B29</f>
        <v>-23.821908000000008</v>
      </c>
      <c r="C46" s="6">
        <f t="shared" ref="C46:M46" si="8">C28-C29</f>
        <v>39.379910999999993</v>
      </c>
      <c r="D46" s="6">
        <f t="shared" si="8"/>
        <v>5.8426570000000027</v>
      </c>
      <c r="E46" s="6">
        <f t="shared" si="8"/>
        <v>44.681078000000014</v>
      </c>
      <c r="F46" s="6">
        <f t="shared" si="8"/>
        <v>51.217466999999999</v>
      </c>
      <c r="G46" s="6">
        <f t="shared" si="8"/>
        <v>48.100604999999987</v>
      </c>
      <c r="H46" s="6">
        <f t="shared" si="8"/>
        <v>-12.018249000000001</v>
      </c>
      <c r="I46" s="6">
        <f t="shared" si="8"/>
        <v>9.3662539999999783</v>
      </c>
      <c r="J46" s="6">
        <f t="shared" si="8"/>
        <v>22.883275999999988</v>
      </c>
      <c r="K46" s="6">
        <f t="shared" si="8"/>
        <v>54.471125000000008</v>
      </c>
      <c r="L46" s="6">
        <f t="shared" si="8"/>
        <v>72.507976999999997</v>
      </c>
      <c r="M46" s="6">
        <f t="shared" si="8"/>
        <v>136.821012</v>
      </c>
      <c r="N46" s="6">
        <f t="shared" si="1"/>
        <v>449.43120499999998</v>
      </c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植物智慧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2021-06-21T04:21:43Z</dcterms:modified>
</cp:coreProperties>
</file>