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omments3.xml" ContentType="application/vnd.openxmlformats-officedocument.spreadsheetml.comments+xml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1EBF932-06C3-4E35-8229-52DC357B239E}" xr6:coauthVersionLast="47" xr6:coauthVersionMax="47" xr10:uidLastSave="{00000000-0000-0000-0000-000000000000}"/>
  <bookViews>
    <workbookView xWindow="4395" yWindow="2850" windowWidth="21600" windowHeight="12225" tabRatio="791" activeTab="1" xr2:uid="{00000000-000D-0000-FFFF-FFFF00000000}"/>
  </bookViews>
  <sheets>
    <sheet name="1.1经营快报" sheetId="10" r:id="rId1"/>
    <sheet name="1.2经营快报累计" sheetId="11" r:id="rId2"/>
    <sheet name="美妆指标2021" sheetId="1" state="hidden" r:id="rId3"/>
    <sheet name="美妆2021" sheetId="7" state="hidden" r:id="rId4"/>
    <sheet name="美妆2020" sheetId="3" state="hidden" r:id="rId5"/>
    <sheet name="美妆2019" sheetId="5" state="hidden" r:id="rId6"/>
    <sheet name="美妆2019 (含特通)" sheetId="12" state="hidden" r:id="rId7"/>
    <sheet name="专柜指标2021" sheetId="2" state="hidden" r:id="rId8"/>
    <sheet name="专柜2021" sheetId="8" state="hidden" r:id="rId9"/>
    <sheet name="专柜2020" sheetId="4" state="hidden" r:id="rId10"/>
    <sheet name="专柜2019" sheetId="6" state="hidden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zx" localSheetId="6" hidden="1">#REF!</definedName>
    <definedName name="\zx" hidden="1">#REF!</definedName>
    <definedName name="______________wrn2" hidden="1">{#N/A,#N/A,FALSE,"Cash Flow - 94"}</definedName>
    <definedName name="____________wrn2" hidden="1">{#N/A,#N/A,FALSE,"Cash Flow - 94"}</definedName>
    <definedName name="___________wrn2" hidden="1">{#N/A,#N/A,FALSE,"Cash Flow - 94"}</definedName>
    <definedName name="__________wrn2" hidden="1">{#N/A,#N/A,FALSE,"Cash Flow - 94"}</definedName>
    <definedName name="________wrn2" hidden="1">{#N/A,#N/A,FALSE,"Cash Flow - 94"}</definedName>
    <definedName name="_______wrn2" hidden="1">{#N/A,#N/A,FALSE,"Cash Flow - 94"}</definedName>
    <definedName name="______wrn2" hidden="1">{#N/A,#N/A,FALSE,"Cash Flow - 94"}</definedName>
    <definedName name="_____wrn2" hidden="1">{#N/A,#N/A,FALSE,"Cash Flow - 94"}</definedName>
    <definedName name="___18_0__123Grap" localSheetId="6" hidden="1">#REF!</definedName>
    <definedName name="___18_0__123Grap" hidden="1">#REF!</definedName>
    <definedName name="___wrn2" hidden="1">{#N/A,#N/A,FALSE,"Cash Flow - 94"}</definedName>
    <definedName name="___xlc_DefaultDisplayOption___" hidden="1">"caption"</definedName>
    <definedName name="___xlc_DisplayNullValues___" hidden="1">TRUE</definedName>
    <definedName name="___xlc_DisplayNullValuesAs___" hidden="1">"..."</definedName>
    <definedName name="___xlc_PromptForInsertOnDrill___" hidden="1">FALSE</definedName>
    <definedName name="___xlc_SuppressNULLSOnDrill___" hidden="1">TRUE</definedName>
    <definedName name="___xlc_SuppressZerosOnDrill___" hidden="1">FALSE</definedName>
    <definedName name="__12_0__123Grap" localSheetId="6" hidden="1">#REF!</definedName>
    <definedName name="__12_0__123Grap" hidden="1">#REF!</definedName>
    <definedName name="__123Graph_A" localSheetId="6" hidden="1">[1]FIAT!#REF!</definedName>
    <definedName name="__123Graph_A" hidden="1">[1]FIAT!#REF!</definedName>
    <definedName name="__123Graph_ACorrente" localSheetId="6" hidden="1">[1]FIAT!#REF!</definedName>
    <definedName name="__123Graph_ACorrente" hidden="1">[1]FIAT!#REF!</definedName>
    <definedName name="__123Graph_B" localSheetId="6" hidden="1">[1]FIAT!#REF!</definedName>
    <definedName name="__123Graph_B" hidden="1">[1]FIAT!#REF!</definedName>
    <definedName name="__123Graph_BCorrente" localSheetId="6" hidden="1">[1]FIAT!#REF!</definedName>
    <definedName name="__123Graph_BCorrente" hidden="1">[1]FIAT!#REF!</definedName>
    <definedName name="__123Graph_C" localSheetId="6" hidden="1">[1]FIAT!#REF!</definedName>
    <definedName name="__123Graph_C" hidden="1">[1]FIAT!#REF!</definedName>
    <definedName name="__123Graph_CCorrente" localSheetId="6" hidden="1">[1]FIAT!#REF!</definedName>
    <definedName name="__123Graph_CCorrente" hidden="1">[1]FIAT!#REF!</definedName>
    <definedName name="__123Graph_D" localSheetId="6" hidden="1">[1]FIAT!#REF!</definedName>
    <definedName name="__123Graph_D" hidden="1">[1]FIAT!#REF!</definedName>
    <definedName name="__123Graph_DCorrente" localSheetId="6" hidden="1">[1]FIAT!#REF!</definedName>
    <definedName name="__123Graph_DCorrente" hidden="1">[1]FIAT!#REF!</definedName>
    <definedName name="__123Graph_E" localSheetId="6" hidden="1">[1]FIAT!#REF!</definedName>
    <definedName name="__123Graph_E" hidden="1">[1]FIAT!#REF!</definedName>
    <definedName name="__123Graph_ECorrente" localSheetId="6" hidden="1">[1]FIAT!#REF!</definedName>
    <definedName name="__123Graph_ECorrente" hidden="1">[1]FIAT!#REF!</definedName>
    <definedName name="__123Graph_F" localSheetId="6" hidden="1">[1]FIAT!#REF!</definedName>
    <definedName name="__123Graph_F" hidden="1">[1]FIAT!#REF!</definedName>
    <definedName name="__123Graph_FCorrente" localSheetId="6" hidden="1">[1]FIAT!#REF!</definedName>
    <definedName name="__123Graph_FCorrente" hidden="1">[1]FIAT!#REF!</definedName>
    <definedName name="__123Graph_X" localSheetId="6" hidden="1">'[2]#RIF'!#REF!</definedName>
    <definedName name="__123Graph_X" hidden="1">'[2]#RIF'!#REF!</definedName>
    <definedName name="__14_0__123Grap" localSheetId="6" hidden="1">#REF!</definedName>
    <definedName name="__14_0__123Grap" hidden="1">#REF!</definedName>
    <definedName name="__18_0__123Grap" localSheetId="6" hidden="1">#REF!</definedName>
    <definedName name="__18_0__123Grap" hidden="1">#REF!</definedName>
    <definedName name="__22_0__123Grap" localSheetId="6" hidden="1">#REF!</definedName>
    <definedName name="__22_0__123Grap" hidden="1">#REF!</definedName>
    <definedName name="__wrn2" hidden="1">{#N/A,#N/A,FALSE,"Cash Flow - 94"}</definedName>
    <definedName name="_10_0__123Grap" localSheetId="6" hidden="1">#REF!</definedName>
    <definedName name="_10_0__123Grap" hidden="1">#REF!</definedName>
    <definedName name="_11_0_0_F" localSheetId="6" hidden="1">'[3]#RIF'!#REF!</definedName>
    <definedName name="_11_0_0_F" hidden="1">'[3]#RIF'!#REF!</definedName>
    <definedName name="_12_0__123Grap" localSheetId="6" hidden="1">#REF!</definedName>
    <definedName name="_12_0__123Grap" hidden="1">#REF!</definedName>
    <definedName name="_12_0_0_F" localSheetId="6" hidden="1">'[3]#RIF'!#REF!</definedName>
    <definedName name="_12_0_0_F" hidden="1">'[3]#RIF'!#REF!</definedName>
    <definedName name="_14_0__123Grap" localSheetId="6" hidden="1">#REF!</definedName>
    <definedName name="_14_0__123Grap" hidden="1">#REF!</definedName>
    <definedName name="_15_0__123Grap" localSheetId="6" hidden="1">#REF!</definedName>
    <definedName name="_15_0__123Grap" hidden="1">#REF!</definedName>
    <definedName name="_16_0__123Grap" localSheetId="6" hidden="1">#REF!</definedName>
    <definedName name="_16_0__123Grap" hidden="1">#REF!</definedName>
    <definedName name="_18_0__123Grap" localSheetId="6" hidden="1">#REF!</definedName>
    <definedName name="_18_0__123Grap" hidden="1">#REF!</definedName>
    <definedName name="_181_0_0_F" localSheetId="6" hidden="1">'[3]#RIF'!#REF!</definedName>
    <definedName name="_181_0_0_F" hidden="1">'[3]#RIF'!#REF!</definedName>
    <definedName name="_20_0__123Grap" localSheetId="6" hidden="1">#REF!</definedName>
    <definedName name="_20_0__123Grap" hidden="1">#REF!</definedName>
    <definedName name="_21_0_0_F" localSheetId="6" hidden="1">'[3]#RIF'!#REF!</definedName>
    <definedName name="_21_0_0_F" hidden="1">'[3]#RIF'!#REF!</definedName>
    <definedName name="_22_0__123Grap" localSheetId="6" hidden="1">#REF!</definedName>
    <definedName name="_22_0__123Grap" hidden="1">#REF!</definedName>
    <definedName name="_22_0_0_F" localSheetId="6" hidden="1">'[3]#RIF'!#REF!</definedName>
    <definedName name="_22_0_0_F" hidden="1">'[3]#RIF'!#REF!</definedName>
    <definedName name="_24_0_0_F" localSheetId="6" hidden="1">'[4]1_ORDER ACQUISITION'!#REF!</definedName>
    <definedName name="_24_0_0_F" hidden="1">'[4]1_ORDER ACQUISITION'!#REF!</definedName>
    <definedName name="_254_0_0_F" localSheetId="6" hidden="1">'[3]#RIF'!#REF!</definedName>
    <definedName name="_254_0_0_F" hidden="1">'[3]#RIF'!#REF!</definedName>
    <definedName name="_26_0__123Grap" localSheetId="6" hidden="1">#REF!</definedName>
    <definedName name="_26_0__123Grap" hidden="1">#REF!</definedName>
    <definedName name="_29_0__123Grap" localSheetId="6" hidden="1">#REF!</definedName>
    <definedName name="_29_0__123Grap" hidden="1">#REF!</definedName>
    <definedName name="_3_0__123Grap" localSheetId="6" hidden="1">#REF!</definedName>
    <definedName name="_3_0__123Grap" hidden="1">#REF!</definedName>
    <definedName name="_30_0__123Grap" localSheetId="6" hidden="1">#REF!</definedName>
    <definedName name="_30_0__123Grap" hidden="1">#REF!</definedName>
    <definedName name="_34_0__123Grap" localSheetId="6" hidden="1">#REF!</definedName>
    <definedName name="_34_0__123Grap" hidden="1">#REF!</definedName>
    <definedName name="_38_0_0_F" localSheetId="6" hidden="1">'[3]#RIF'!#REF!</definedName>
    <definedName name="_38_0_0_F" hidden="1">'[3]#RIF'!#REF!</definedName>
    <definedName name="_43_0__123Grap" localSheetId="6" hidden="1">#REF!</definedName>
    <definedName name="_43_0__123Grap" hidden="1">#REF!</definedName>
    <definedName name="_44_0_0_F" localSheetId="6" hidden="1">'[3]#RIF'!#REF!</definedName>
    <definedName name="_44_0_0_F" hidden="1">'[3]#RIF'!#REF!</definedName>
    <definedName name="_458_0_0_F" localSheetId="6" hidden="1">'[3]#RIF'!#REF!</definedName>
    <definedName name="_458_0_0_F" hidden="1">'[3]#RIF'!#REF!</definedName>
    <definedName name="_5_0__123Grap" localSheetId="6" hidden="1">#REF!</definedName>
    <definedName name="_5_0__123Grap" hidden="1">#REF!</definedName>
    <definedName name="_50_0_0_F" localSheetId="6" hidden="1">#REF!</definedName>
    <definedName name="_50_0_0_F" hidden="1">#REF!</definedName>
    <definedName name="_58_0_0_F" localSheetId="6" hidden="1">'[3]#RIF'!#REF!</definedName>
    <definedName name="_58_0_0_F" hidden="1">'[3]#RIF'!#REF!</definedName>
    <definedName name="_6_0__123Grap" localSheetId="6" hidden="1">#REF!</definedName>
    <definedName name="_6_0__123Grap" hidden="1">#REF!</definedName>
    <definedName name="_6F" localSheetId="6" hidden="1">'[4]1_ORDER ACQUISITION'!#REF!</definedName>
    <definedName name="_6F" hidden="1">'[4]1_ORDER ACQUISITION'!#REF!</definedName>
    <definedName name="_7_0__123Grap" localSheetId="6" hidden="1">#REF!</definedName>
    <definedName name="_7_0__123Grap" hidden="1">#REF!</definedName>
    <definedName name="_8_0__123Grap" localSheetId="6" hidden="1">#REF!</definedName>
    <definedName name="_8_0__123Grap" hidden="1">#REF!</definedName>
    <definedName name="_9_0__123Grap" localSheetId="6" hidden="1">#REF!</definedName>
    <definedName name="_9_0__123Grap" hidden="1">#REF!</definedName>
    <definedName name="_com" hidden="1">{"'OBT_6M_30_6'!$S$1:$AE$53"}</definedName>
    <definedName name="_Fill" localSheetId="6" hidden="1">#REF!</definedName>
    <definedName name="_Fill" hidden="1">#REF!</definedName>
    <definedName name="_xlnm._FilterDatabase" localSheetId="6" hidden="1">#REF!</definedName>
    <definedName name="_xlnm._FilterDatabase" hidden="1">#REF!</definedName>
    <definedName name="_Key1" localSheetId="6" hidden="1">[5]CALEND!#REF!</definedName>
    <definedName name="_Key1" hidden="1">[5]CALEND!#REF!</definedName>
    <definedName name="_Key2" localSheetId="6" hidden="1">[5]CALEND!#REF!</definedName>
    <definedName name="_Key2" hidden="1">[5]CALEND!#REF!</definedName>
    <definedName name="_Order1" hidden="1">0</definedName>
    <definedName name="_Order2" hidden="1">255</definedName>
    <definedName name="_Sort" localSheetId="6" hidden="1">#REF!</definedName>
    <definedName name="_Sort" hidden="1">#REF!</definedName>
    <definedName name="_wrn2" hidden="1">{#N/A,#N/A,FALSE,"Cash Flow - 94"}</definedName>
    <definedName name="AASSD" hidden="1">{"'BGT2001'!$A$1:$AE$112"}</definedName>
    <definedName name="adfasf" localSheetId="6" hidden="1">#REF!</definedName>
    <definedName name="adfasf" hidden="1">#REF!</definedName>
    <definedName name="aedw" hidden="1">{"'BGT2001'!$A$1:$AE$112"}</definedName>
    <definedName name="AERG" hidden="1">{"'OBT_6M_30_6'!$S$1:$AE$53"}</definedName>
    <definedName name="AET" hidden="1">{"'BGT2001'!$A$1:$AE$112"}</definedName>
    <definedName name="afd" localSheetId="6" hidden="1">#REF!</definedName>
    <definedName name="afd" hidden="1">#REF!</definedName>
    <definedName name="afgsdfgds" hidden="1">{"'OBT_6M_30_6'!$S$1:$AE$53"}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ASDFVG" hidden="1">{"'BGT2001'!$A$1:$AE$112"}</definedName>
    <definedName name="ASG" hidden="1">{"'BGT2001'!$A$1:$AE$112"}</definedName>
    <definedName name="ASRG" hidden="1">{"'BGT2001'!$A$1:$AE$112"}</definedName>
    <definedName name="au" hidden="1">{"'BGT2001'!$A$1:$AE$112"}</definedName>
    <definedName name="avcxzv" localSheetId="6" hidden="1">#REF!</definedName>
    <definedName name="avcxzv" hidden="1">#REF!</definedName>
    <definedName name="az" localSheetId="6" hidden="1">#REF!</definedName>
    <definedName name="az" hidden="1">#REF!</definedName>
    <definedName name="azerert" localSheetId="6" hidden="1">#REF!</definedName>
    <definedName name="azerert" hidden="1">#REF!</definedName>
    <definedName name="bd" hidden="1">{"'BGT2001'!$A$1:$AE$112"}</definedName>
    <definedName name="BG_Del" hidden="1">15</definedName>
    <definedName name="BG_Ins" hidden="1">4</definedName>
    <definedName name="BG_Mod" hidden="1">6</definedName>
    <definedName name="BO" localSheetId="6" hidden="1">#REF!</definedName>
    <definedName name="BO" hidden="1">#REF!</definedName>
    <definedName name="BU" localSheetId="6">[6]科目匹配表!#REF!</definedName>
    <definedName name="BU">[6]科目匹配表!#REF!</definedName>
    <definedName name="Category" localSheetId="6">[6]科目匹配表!#REF!</definedName>
    <definedName name="Category">[6]科目匹配表!#REF!</definedName>
    <definedName name="CCCCCCCCC" hidden="1">{"'BGT2001'!$A$1:$AE$112"}</definedName>
    <definedName name="ce_lf_fore" hidden="1">{"'BGT2001'!$A$1:$AE$112"}</definedName>
    <definedName name="CIAO" hidden="1">{"'OBT_6M_30_6'!$S$1:$AE$53"}</definedName>
    <definedName name="ciao1" hidden="1">{"'OBT_6M_30_6'!$S$1:$AE$53"}</definedName>
    <definedName name="ciao2" hidden="1">{"'OBT_6M_30_6'!$S$1:$AE$53"}</definedName>
    <definedName name="dfaerw" localSheetId="6" hidden="1">#REF!</definedName>
    <definedName name="dfaerw" hidden="1">#REF!</definedName>
    <definedName name="dtyioeo" hidden="1">{"'BGT2001'!$A$1:$AE$112"}</definedName>
    <definedName name="dxszdcsv" hidden="1">{"'OBT_6M_30_6'!$S$1:$AE$53"}</definedName>
    <definedName name="EFR" hidden="1">{"'OBT_6M_30_6'!$S$1:$AE$53"}</definedName>
    <definedName name="efwef" hidden="1">{"'BGT2001'!$A$1:$AE$112"}</definedName>
    <definedName name="Entity" localSheetId="6">[6]科目匹配表!#REF!</definedName>
    <definedName name="Entity">[6]科目匹配表!#REF!</definedName>
    <definedName name="ERG" hidden="1">{"'OBT_6M_30_6'!$S$1:$AE$53"}</definedName>
    <definedName name="ert" localSheetId="6" hidden="1">#REF!</definedName>
    <definedName name="ert" hidden="1">#REF!</definedName>
    <definedName name="fgfg" hidden="1">{#N/A,#N/A,FALSE,"Japan";#N/A,#N/A,FALSE,"Taiwan";#N/A,#N/A,FALSE,"Thailand";#N/A,#N/A,FALSE,"Australia"}</definedName>
    <definedName name="fgk" hidden="1">{"'BGT2001'!$A$1:$AE$112"}</definedName>
    <definedName name="fgt" hidden="1">{"'BGT2001'!$A$1:$AE$112"}</definedName>
    <definedName name="fur" hidden="1">{"'BGT2001'!$A$1:$AE$112"}</definedName>
    <definedName name="gfad" localSheetId="6" hidden="1">#REF!</definedName>
    <definedName name="gfad" hidden="1">#REF!</definedName>
    <definedName name="GGGG" hidden="1">[7]ECOLOGIA!$A$50:$A$91</definedName>
    <definedName name="gii" hidden="1">{"'OBT_6M_30_6'!$S$1:$AE$53"}</definedName>
    <definedName name="Grafico" hidden="1">{"'BGT2001'!$A$1:$AE$112"}</definedName>
    <definedName name="HRS.5" hidden="1">{#N/A,#N/A,TRUE,"7d";#N/A,#N/A,TRUE,"7g";#N/A,#N/A,TRUE,"7i"}</definedName>
    <definedName name="HTML_CodePage" hidden="1">1252</definedName>
    <definedName name="HTML_Control" hidden="1">{"'OBT_6M_30_6'!$S$1:$AE$53"}</definedName>
    <definedName name="HTML_Description" hidden="1">""</definedName>
    <definedName name="HTML_Email" hidden="1">""</definedName>
    <definedName name="HTML_Header" hidden="1">"BGT2001"</definedName>
    <definedName name="HTML_LastUpdate" hidden="1">"07/09/00"</definedName>
    <definedName name="HTML_LineAfter" hidden="1">FALSE</definedName>
    <definedName name="HTML_LineBefore" hidden="1">FALSE</definedName>
    <definedName name="HTML_Name" hidden="1">"Dsst"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"C:\WINDOWS\Desktop\Stk Anziano 6 mesi\Anz_6m_II.htm"</definedName>
    <definedName name="HTML_PathTemplate" hidden="1">"D:\Intranet\Titolo_Stock_Anziano_mensile.htm"</definedName>
    <definedName name="HTML_Title" hidden="1">"1TABELLABGT2001"</definedName>
    <definedName name="HTML1_1" hidden="1">"[OBT_6M.XLS]OBT_6M!$B$5:$S$48"</definedName>
    <definedName name="HTML1_11" hidden="1">1</definedName>
    <definedName name="HTML1_12" hidden="1">"C:\WEB\EXCEL\ASS_PROD\MyHTMLx.htm"</definedName>
    <definedName name="HTML1_2" hidden="1">-4146</definedName>
    <definedName name="HTML1_3" hidden="1">"C:\WEB\EXCEL\ASS_PROD\HTMLTemp.htm"</definedName>
    <definedName name="HTML2_1" hidden="1">"[OBT_6M_1.XLS]OBT_6M_sem!$B$5:$M$51"</definedName>
    <definedName name="HTML2_11" hidden="1">1</definedName>
    <definedName name="HTML2_12" hidden="1">"C:\WEB\EXCEL\STK_ANZ\ANZ_6M.HTM"</definedName>
    <definedName name="HTML2_2" hidden="1">-4146</definedName>
    <definedName name="HTML2_3" hidden="1">"C:\WEB\EXCEL\STK_ANZ\HTMLTEMP.HTM"</definedName>
    <definedName name="HTMLCount" hidden="1">2</definedName>
    <definedName name="ijoisj" hidden="1">{"'BGT2001'!$A$1:$AE$112"}</definedName>
    <definedName name="INCSTA_FRAIKIN" hidden="1">{"'BGT2001'!$A$1:$AE$112"}</definedName>
    <definedName name="INFRA" localSheetId="6" hidden="1">#REF!</definedName>
    <definedName name="INFRA" hidden="1">#REF!</definedName>
    <definedName name="iNFRAPOC2REV" localSheetId="6" hidden="1">#REF!</definedName>
    <definedName name="iNFRAPOC2REV" hidden="1">#REF!</definedName>
    <definedName name="IRISBUSX3" hidden="1">{"'BGT2001'!$A$1:$AE$112"}</definedName>
    <definedName name="irooru" hidden="1">{"'BGT2001'!$A$1:$AE$112"}</definedName>
    <definedName name="ITALO" localSheetId="6" hidden="1">[8]Piadiv1!#REF!</definedName>
    <definedName name="ITALO" hidden="1">[8]Piadiv1!#REF!</definedName>
    <definedName name="kjkk" hidden="1">{"'BGT2001'!$A$1:$AE$112"}</definedName>
    <definedName name="KPI" hidden="1">{"'OBT_6M_30_6'!$S$1:$AE$53"}</definedName>
    <definedName name="L" hidden="1">#N/A</definedName>
    <definedName name="lejan" hidden="1">{"'OBT_6M_30_6'!$S$1:$AE$53"}</definedName>
    <definedName name="lejan1" hidden="1">{"'OBT_6M_30_6'!$S$1:$AE$53"}</definedName>
    <definedName name="lejan2" hidden="1">{"'OBT_6M_30_6'!$S$1:$AE$53"}</definedName>
    <definedName name="lejan3" hidden="1">{"'OBT_6M_30_6'!$S$1:$AE$53"}</definedName>
    <definedName name="lejan4" hidden="1">{"'OBT_6M_30_6'!$S$1:$AE$53"}</definedName>
    <definedName name="lejan5" hidden="1">{"'OBT_6M_30_6'!$S$1:$AE$53"}</definedName>
    <definedName name="lejan6" hidden="1">{"'OBT_6M_30_6'!$S$1:$AE$53"}</definedName>
    <definedName name="lejan7" hidden="1">{"'OBT_6M_30_6'!$S$1:$AE$53"}</definedName>
    <definedName name="LIDIA" hidden="1">{"'OBT_6M_30_6'!$S$1:$AE$53"}</definedName>
    <definedName name="LIDIA2" hidden="1">{"'OBT_6M_30_6'!$S$1:$AE$53"}</definedName>
    <definedName name="LIDIA3" hidden="1">{"'OBT_6M_30_6'!$S$1:$AE$53"}</definedName>
    <definedName name="LIDIA4" hidden="1">{"'OBT_6M_30_6'!$S$1:$AE$53"}</definedName>
    <definedName name="Lining2" hidden="1">{#N/A,#N/A,FALSE,"Lining 1"}</definedName>
    <definedName name="LKM" localSheetId="6" hidden="1">[9]Piadiv1!#REF!</definedName>
    <definedName name="LKM" hidden="1">[9]Piadiv1!#REF!</definedName>
    <definedName name="llooj" hidden="1">{"'BGT2001'!$A$1:$AE$112"}</definedName>
    <definedName name="lpoiuj" hidden="1">{"'BGT2001'!$A$1:$AE$112"}</definedName>
    <definedName name="mm" localSheetId="6" hidden="1">#REF!</definedName>
    <definedName name="mm" hidden="1">#REF!</definedName>
    <definedName name="NA" localSheetId="6">[6]科目匹配表!#REF!</definedName>
    <definedName name="NA">[6]科目匹配表!#REF!</definedName>
    <definedName name="nana" hidden="1">255</definedName>
    <definedName name="Nature" localSheetId="6">[6]科目匹配表!#REF!</definedName>
    <definedName name="Nature">[6]科目匹配表!#REF!</definedName>
    <definedName name="NBNBB" hidden="1">{"'BGT2001'!$A$1:$AE$112"}</definedName>
    <definedName name="NCFR" hidden="1">{"'BGT2001'!$A$1:$AE$112"}</definedName>
    <definedName name="òòààà" hidden="1">{"'BGT2001'!$A$1:$AE$112"}</definedName>
    <definedName name="ooo" hidden="1">{#N/A,#N/A,TRUE,"7d";#N/A,#N/A,TRUE,"7g";#N/A,#N/A,TRUE,"7i"}</definedName>
    <definedName name="OP" hidden="1">{"'OBT_6M_30_6'!$S$1:$AE$53"}</definedName>
    <definedName name="OpbuQ4_Magnesio" hidden="1">{"'BGT2001'!$A$1:$AE$112"}</definedName>
    <definedName name="OPERATING" hidden="1">{"'BGT2001'!$A$1:$AE$112"}</definedName>
    <definedName name="Other_OP" hidden="1">{"'BGT2001'!$A$1:$AE$112"}</definedName>
    <definedName name="OTHOP" hidden="1">{"'BGT2001'!$A$1:$AE$112"}</definedName>
    <definedName name="PAFOVHD" hidden="1">{#N/A,#N/A,TRUE,"7d";#N/A,#N/A,TRUE,"7g";#N/A,#N/A,TRUE,"7i"}</definedName>
    <definedName name="PALMY" hidden="1">{"'BGT2001'!$A$1:$AE$112"}</definedName>
    <definedName name="PIPP" localSheetId="6" hidden="1">#REF!</definedName>
    <definedName name="PIPP" hidden="1">#REF!</definedName>
    <definedName name="pippo" hidden="1">{"'OBT_6M_30_6'!$S$1:$AE$53"}</definedName>
    <definedName name="pk" hidden="1">{"'OBT_6M_30_6'!$S$1:$AE$53"}</definedName>
    <definedName name="PLUTO" hidden="1">{"'OBT_6M_30_6'!$S$1:$AE$53"}</definedName>
    <definedName name="poc" localSheetId="6" hidden="1">#REF!</definedName>
    <definedName name="poc" hidden="1">#REF!</definedName>
    <definedName name="PP" localSheetId="6" hidden="1">#REF!</definedName>
    <definedName name="PP" hidden="1">#REF!</definedName>
    <definedName name="pppp" hidden="1">#N/A</definedName>
    <definedName name="PWT" localSheetId="6" hidden="1">#REF!</definedName>
    <definedName name="PWT" hidden="1">#REF!</definedName>
    <definedName name="q" localSheetId="6" hidden="1">#REF!</definedName>
    <definedName name="q" hidden="1">#REF!</definedName>
    <definedName name="qsdf" localSheetId="6" hidden="1">#REF!</definedName>
    <definedName name="qsdf" hidden="1">#REF!</definedName>
    <definedName name="qsdfg" localSheetId="6" hidden="1">#REF!</definedName>
    <definedName name="qsdfg" hidden="1">#REF!</definedName>
    <definedName name="qsdfgh" localSheetId="6" hidden="1">#REF!</definedName>
    <definedName name="qsdfgh" hidden="1">#REF!</definedName>
    <definedName name="qsdfghjk" hidden="1">0</definedName>
    <definedName name="rolrort" hidden="1">{"'BGT2001'!$A$1:$AE$112"}</definedName>
    <definedName name="rrr" hidden="1">{"'BGT2001'!$A$1:$AE$112"}</definedName>
    <definedName name="S" hidden="1">#N/A</definedName>
    <definedName name="SAPBEXdnldView" hidden="1">"EU6X5PEQ33VE7CGLE0DO396HX"</definedName>
    <definedName name="SAPBEXhrIndnt" hidden="1">1</definedName>
    <definedName name="SAPBEXrevision" hidden="1">17</definedName>
    <definedName name="SAPBEXsysID" hidden="1">"PN2"</definedName>
    <definedName name="SAPBEXwbID" hidden="1">"3MZCEHR8GKEPIXOSL98MTZ0FT"</definedName>
    <definedName name="sasde" hidden="1">{"'BGT2001'!$A$1:$AE$112"}</definedName>
    <definedName name="sddxszd" hidden="1">{"'BGT2001'!$A$1:$AE$112"}</definedName>
    <definedName name="sdvgdvbds" localSheetId="6" hidden="1">#REF!</definedName>
    <definedName name="sdvgdvbds" hidden="1">#REF!</definedName>
    <definedName name="sdzdx" hidden="1">{"'OBT_6M_30_6'!$S$1:$AE$53"}</definedName>
    <definedName name="sedfaewd" hidden="1">{"'BGT2001'!$A$1:$AE$112"}</definedName>
    <definedName name="sfrfc" hidden="1">{"'BGT2001'!$A$1:$AE$112"}</definedName>
    <definedName name="sg" hidden="1">{"'BGT2001'!$A$1:$AE$112"}</definedName>
    <definedName name="sjejl" hidden="1">{"'BGT2001'!$A$1:$AE$112"}</definedName>
    <definedName name="sss" hidden="1">{"'BGT2001'!$A$1:$AE$112"}</definedName>
    <definedName name="SSSS" hidden="1">{"'OBT_6M_30_6'!$S$1:$AE$53"}</definedName>
    <definedName name="ssssss" hidden="1">{"'BGT2001'!$A$1:$AE$112"}</definedName>
    <definedName name="StatusOptions">[10]Sheet1!$A$3:$A$7</definedName>
    <definedName name="Summary2" hidden="1">{#N/A,#N/A,FALSE,"SUMMARY"}</definedName>
    <definedName name="szdsfd" hidden="1">{"'BGT2001'!$A$1:$AE$112"}</definedName>
    <definedName name="tdioer" hidden="1">{"'BGT2001'!$A$1:$AE$112"}</definedName>
    <definedName name="TextRefCopyRangeCount" hidden="1">5</definedName>
    <definedName name="ttt" hidden="1">{"'BGT2001'!$A$1:$AE$112"}</definedName>
    <definedName name="uokgf" hidden="1">{"'BGT2001'!$A$1:$AE$112"}</definedName>
    <definedName name="uortio" hidden="1">{"'BGT2001'!$A$1:$AE$112"}</definedName>
    <definedName name="uuu" localSheetId="6" hidden="1">#REF!</definedName>
    <definedName name="uuu" hidden="1">#REF!</definedName>
    <definedName name="Value" localSheetId="6">#REF!</definedName>
    <definedName name="Value">#REF!</definedName>
    <definedName name="vhul" hidden="1">{"'BGT2001'!$A$1:$AE$112"}</definedName>
    <definedName name="vv" localSheetId="6" hidden="1">#REF!</definedName>
    <definedName name="vv" hidden="1">#REF!</definedName>
    <definedName name="w" localSheetId="6" hidden="1">#REF!</definedName>
    <definedName name="w" hidden="1">#REF!</definedName>
    <definedName name="weewf" hidden="1">{"'OBT_6M_30_6'!$S$1:$AE$53"}</definedName>
    <definedName name="wer" localSheetId="6" hidden="1">#REF!</definedName>
    <definedName name="wer" hidden="1">#REF!</definedName>
    <definedName name="wghatt" hidden="1">{"'BGT2001'!$A$1:$AE$112"}</definedName>
    <definedName name="whatever" hidden="1">{#N/A,#N/A,FALSE,"Cash Flow - 94"}</definedName>
    <definedName name="wrn.1994._.PIECE." hidden="1">{#N/A,#N/A,FALSE,"Cash Flow - 94"}</definedName>
    <definedName name="wrn.1995._.PIECE." hidden="1">{#N/A,#N/A,TRUE,"Cash Flow - 94"}</definedName>
    <definedName name="wrn.Big._.Four._.Countries." hidden="1">{#N/A,#N/A,FALSE,"Japan";#N/A,#N/A,FALSE,"Taiwan";#N/A,#N/A,FALSE,"Thailand";#N/A,#N/A,FALSE,"Australia"}</definedName>
    <definedName name="wrn.CKD._.Price._.Build._.Up." hidden="1">{#N/A,#N/A,FALSE,"CKD Price Build Up"}</definedName>
    <definedName name="wrn.Contribution._.Margin." hidden="1">{#N/A,#N/A,FALSE,"Contr. Margin"}</definedName>
    <definedName name="wrn.Lining1." hidden="1">{#N/A,#N/A,FALSE,"Lining 1"}</definedName>
    <definedName name="wrn.MAT." hidden="1">{#N/A,#N/A,TRUE,"7d";#N/A,#N/A,TRUE,"7g";#N/A,#N/A,TRUE,"7i"}</definedName>
    <definedName name="wrn.Summary." hidden="1">{#N/A,#N/A,FALSE,"SUMMARY"}</definedName>
    <definedName name="xfyjkxj" hidden="1">{"'BGT2001'!$A$1:$AE$112"}</definedName>
    <definedName name="xjl.i" hidden="1">{"'BGT2001'!$A$1:$AE$112"}</definedName>
    <definedName name="XRefColumnsCount" hidden="1">7</definedName>
    <definedName name="XRefCopy17Row" hidden="1">[11]XREF!$A$17:$IV$17</definedName>
    <definedName name="XRefCopy19Row" hidden="1">[11]XREF!$A$21:$IV$21</definedName>
    <definedName name="XRefCopyRangeCount" hidden="1">66</definedName>
    <definedName name="XRefPasteRangeCount" hidden="1">44</definedName>
    <definedName name="XXX" hidden="1">{"'BGT2001'!$A$1:$AE$112"}</definedName>
    <definedName name="XZS" hidden="1">{"'BGT2001'!$A$1:$AE$112"}</definedName>
    <definedName name="Z_364D4527_EBAA_11D4_9C29_00D0B71025C2_.wvu.PrintTitles" localSheetId="6" hidden="1">#REF!,#REF!</definedName>
    <definedName name="Z_364D4527_EBAA_11D4_9C29_00D0B71025C2_.wvu.PrintTitles" hidden="1">#REF!,#REF!</definedName>
    <definedName name="Z_8D37EF10_ED49_11D4_9C2B_00D0B71025C2_.wvu.FilterData" localSheetId="6" hidden="1">#REF!</definedName>
    <definedName name="Z_8D37EF10_ED49_11D4_9C2B_00D0B71025C2_.wvu.FilterData" hidden="1">#REF!</definedName>
    <definedName name="Z_8D37EF10_ED49_11D4_9C2B_00D0B71025C2_.wvu.PrintTitles" localSheetId="6" hidden="1">#REF!,#REF!</definedName>
    <definedName name="Z_8D37EF10_ED49_11D4_9C2B_00D0B71025C2_.wvu.PrintTitles" hidden="1">#REF!,#REF!</definedName>
    <definedName name="Z_F54855C4_09AD_11D5_9C46_00D0B71025C2_.wvu.PrintTitles" localSheetId="6" hidden="1">#REF!,#REF!</definedName>
    <definedName name="Z_F54855C4_09AD_11D5_9C46_00D0B71025C2_.wvu.PrintTitles" hidden="1">#REF!,#REF!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1" l="1"/>
  <c r="P33" i="11" l="1"/>
  <c r="P33" i="10"/>
  <c r="G33" i="11" l="1"/>
  <c r="D33" i="11"/>
  <c r="G33" i="10"/>
  <c r="D33" i="10"/>
  <c r="N33" i="10" l="1"/>
  <c r="N33" i="11"/>
  <c r="I33" i="10"/>
  <c r="I33" i="11"/>
  <c r="G16" i="8" l="1"/>
  <c r="F16" i="8" l="1"/>
  <c r="C7" i="11" l="1"/>
  <c r="E28" i="8" l="1"/>
  <c r="E39" i="8" l="1"/>
  <c r="E23" i="7" l="1"/>
  <c r="C10" i="1" l="1"/>
  <c r="D10" i="1" l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C11" i="1"/>
  <c r="C12" i="1"/>
  <c r="C13" i="1"/>
  <c r="C14" i="1"/>
  <c r="P63" i="7" l="1"/>
  <c r="H45" i="5" l="1"/>
  <c r="G45" i="5"/>
  <c r="F45" i="5"/>
  <c r="H56" i="5" l="1"/>
  <c r="G56" i="5"/>
  <c r="F56" i="5"/>
  <c r="E56" i="5"/>
  <c r="D56" i="5"/>
  <c r="C56" i="5"/>
  <c r="H50" i="5"/>
  <c r="G50" i="5"/>
  <c r="D38" i="5"/>
  <c r="E38" i="5"/>
  <c r="F38" i="5"/>
  <c r="G38" i="5"/>
  <c r="H38" i="5"/>
  <c r="C38" i="5"/>
  <c r="G17" i="5"/>
  <c r="H17" i="5"/>
  <c r="G18" i="5"/>
  <c r="H18" i="5"/>
  <c r="G19" i="5"/>
  <c r="H19" i="5"/>
  <c r="G20" i="5"/>
  <c r="H20" i="5"/>
  <c r="G21" i="5"/>
  <c r="H21" i="5"/>
  <c r="D23" i="5"/>
  <c r="E23" i="5"/>
  <c r="F23" i="5"/>
  <c r="G23" i="5"/>
  <c r="H23" i="5"/>
  <c r="D24" i="5"/>
  <c r="E24" i="5"/>
  <c r="F24" i="5"/>
  <c r="G24" i="5"/>
  <c r="H24" i="5"/>
  <c r="D25" i="5"/>
  <c r="E25" i="5"/>
  <c r="F25" i="5"/>
  <c r="G25" i="5"/>
  <c r="H25" i="5"/>
  <c r="D26" i="5"/>
  <c r="E26" i="5"/>
  <c r="F26" i="5"/>
  <c r="G26" i="5"/>
  <c r="H26" i="5"/>
  <c r="D27" i="5"/>
  <c r="E27" i="5"/>
  <c r="F27" i="5"/>
  <c r="G27" i="5"/>
  <c r="H27" i="5"/>
  <c r="C24" i="5"/>
  <c r="C25" i="5"/>
  <c r="C26" i="5"/>
  <c r="C27" i="5"/>
  <c r="C23" i="5"/>
  <c r="G39" i="5"/>
  <c r="H39" i="5"/>
  <c r="G40" i="5"/>
  <c r="H40" i="5"/>
  <c r="G41" i="5"/>
  <c r="H41" i="5"/>
  <c r="G42" i="5"/>
  <c r="H42" i="5"/>
  <c r="G43" i="5"/>
  <c r="H43" i="5"/>
  <c r="H44" i="5" l="1"/>
  <c r="G44" i="5"/>
  <c r="D4" i="5"/>
  <c r="E4" i="5"/>
  <c r="F4" i="5"/>
  <c r="G4" i="5"/>
  <c r="H4" i="5"/>
  <c r="D5" i="5"/>
  <c r="E5" i="5"/>
  <c r="F5" i="5"/>
  <c r="G5" i="5"/>
  <c r="H5" i="5"/>
  <c r="D6" i="5"/>
  <c r="E6" i="5"/>
  <c r="F6" i="5"/>
  <c r="G6" i="5"/>
  <c r="H6" i="5"/>
  <c r="D7" i="5"/>
  <c r="E7" i="5"/>
  <c r="F7" i="5"/>
  <c r="G7" i="5"/>
  <c r="H7" i="5"/>
  <c r="D8" i="5"/>
  <c r="E8" i="5"/>
  <c r="F8" i="5"/>
  <c r="G8" i="5"/>
  <c r="H8" i="5"/>
  <c r="C5" i="5"/>
  <c r="C6" i="5"/>
  <c r="C7" i="5"/>
  <c r="C8" i="5"/>
  <c r="C4" i="5"/>
  <c r="N28" i="12"/>
  <c r="M28" i="12"/>
  <c r="L28" i="12"/>
  <c r="K28" i="12"/>
  <c r="J28" i="12"/>
  <c r="I28" i="12"/>
  <c r="H28" i="12"/>
  <c r="G28" i="12"/>
  <c r="F28" i="12"/>
  <c r="E28" i="12"/>
  <c r="D28" i="12"/>
  <c r="C28" i="12"/>
  <c r="O27" i="12"/>
  <c r="O26" i="12"/>
  <c r="O25" i="12"/>
  <c r="O24" i="12"/>
  <c r="O23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O21" i="12"/>
  <c r="O20" i="12"/>
  <c r="O19" i="12"/>
  <c r="O18" i="12"/>
  <c r="O17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O14" i="12"/>
  <c r="O13" i="12"/>
  <c r="O12" i="12"/>
  <c r="O11" i="12"/>
  <c r="O10" i="12"/>
  <c r="N9" i="12"/>
  <c r="M9" i="12"/>
  <c r="L9" i="12"/>
  <c r="K9" i="12"/>
  <c r="J9" i="12"/>
  <c r="I9" i="12"/>
  <c r="H9" i="12"/>
  <c r="G9" i="12"/>
  <c r="F9" i="12"/>
  <c r="E9" i="12"/>
  <c r="D9" i="12"/>
  <c r="C9" i="12"/>
  <c r="O8" i="12"/>
  <c r="O7" i="12"/>
  <c r="O6" i="12"/>
  <c r="O5" i="12"/>
  <c r="O4" i="12"/>
  <c r="F46" i="5"/>
  <c r="F47" i="5"/>
  <c r="F48" i="5"/>
  <c r="F49" i="5"/>
  <c r="D45" i="5"/>
  <c r="E45" i="5"/>
  <c r="D46" i="5"/>
  <c r="E46" i="5"/>
  <c r="D47" i="5"/>
  <c r="E47" i="5"/>
  <c r="D48" i="5"/>
  <c r="D20" i="5" s="1"/>
  <c r="E48" i="5"/>
  <c r="D49" i="5"/>
  <c r="E49" i="5"/>
  <c r="C46" i="5"/>
  <c r="C47" i="5"/>
  <c r="C48" i="5"/>
  <c r="C49" i="5"/>
  <c r="C45" i="5"/>
  <c r="O16" i="12" l="1"/>
  <c r="C18" i="5"/>
  <c r="C40" i="5"/>
  <c r="E21" i="5"/>
  <c r="E43" i="5"/>
  <c r="E17" i="5"/>
  <c r="E50" i="5"/>
  <c r="E39" i="5"/>
  <c r="C43" i="5"/>
  <c r="C21" i="5"/>
  <c r="D39" i="5"/>
  <c r="D50" i="5"/>
  <c r="D17" i="5"/>
  <c r="D40" i="5"/>
  <c r="D18" i="5"/>
  <c r="D21" i="5"/>
  <c r="D43" i="5"/>
  <c r="E42" i="5"/>
  <c r="E20" i="5"/>
  <c r="F21" i="5"/>
  <c r="F43" i="5"/>
  <c r="E19" i="5"/>
  <c r="E41" i="5"/>
  <c r="C50" i="5"/>
  <c r="C39" i="5"/>
  <c r="C17" i="5"/>
  <c r="D42" i="5"/>
  <c r="F42" i="5"/>
  <c r="F20" i="5"/>
  <c r="F41" i="5"/>
  <c r="F19" i="5"/>
  <c r="C20" i="5"/>
  <c r="C42" i="5"/>
  <c r="D19" i="5"/>
  <c r="D41" i="5"/>
  <c r="F40" i="5"/>
  <c r="F18" i="5"/>
  <c r="C19" i="5"/>
  <c r="C41" i="5"/>
  <c r="E40" i="5"/>
  <c r="E18" i="5"/>
  <c r="F50" i="5"/>
  <c r="F17" i="5"/>
  <c r="F39" i="5"/>
  <c r="O22" i="12"/>
  <c r="O28" i="12"/>
  <c r="O9" i="12"/>
  <c r="E44" i="5" l="1"/>
  <c r="C44" i="5"/>
  <c r="D44" i="5"/>
  <c r="F44" i="5"/>
  <c r="AD10" i="11"/>
  <c r="AD9" i="11"/>
  <c r="AD8" i="11"/>
  <c r="W10" i="11"/>
  <c r="W9" i="11"/>
  <c r="W8" i="11"/>
  <c r="P10" i="11"/>
  <c r="P9" i="11"/>
  <c r="P8" i="11"/>
  <c r="I10" i="11"/>
  <c r="I9" i="11"/>
  <c r="I8" i="11"/>
  <c r="AC7" i="11"/>
  <c r="V7" i="11"/>
  <c r="O7" i="11"/>
  <c r="H7" i="11"/>
  <c r="AD10" i="10"/>
  <c r="AD9" i="10"/>
  <c r="AD8" i="10"/>
  <c r="W10" i="10"/>
  <c r="W9" i="10"/>
  <c r="W8" i="10"/>
  <c r="P10" i="10"/>
  <c r="P9" i="10"/>
  <c r="P8" i="10"/>
  <c r="I10" i="10"/>
  <c r="I9" i="10"/>
  <c r="I8" i="10"/>
  <c r="AC7" i="10"/>
  <c r="V7" i="10"/>
  <c r="O7" i="10"/>
  <c r="O33" i="6"/>
  <c r="O32" i="6"/>
  <c r="O31" i="6"/>
  <c r="O30" i="6"/>
  <c r="H7" i="10"/>
  <c r="Z7" i="11" l="1"/>
  <c r="S7" i="11"/>
  <c r="L7" i="11"/>
  <c r="E7" i="11"/>
  <c r="E7" i="10"/>
  <c r="L7" i="10"/>
  <c r="S7" i="10"/>
  <c r="Z7" i="10"/>
  <c r="O33" i="2"/>
  <c r="O32" i="2"/>
  <c r="O31" i="2"/>
  <c r="O30" i="2"/>
  <c r="D17" i="7" l="1"/>
  <c r="E17" i="7"/>
  <c r="F17" i="7"/>
  <c r="G17" i="7"/>
  <c r="H17" i="7"/>
  <c r="I17" i="7"/>
  <c r="J17" i="7"/>
  <c r="K17" i="7"/>
  <c r="L17" i="7"/>
  <c r="M17" i="7"/>
  <c r="N17" i="7"/>
  <c r="D18" i="7"/>
  <c r="E18" i="7"/>
  <c r="F18" i="7"/>
  <c r="G18" i="7"/>
  <c r="H18" i="7"/>
  <c r="I18" i="7"/>
  <c r="J18" i="7"/>
  <c r="K18" i="7"/>
  <c r="L18" i="7"/>
  <c r="M18" i="7"/>
  <c r="N18" i="7"/>
  <c r="D19" i="7"/>
  <c r="E19" i="7"/>
  <c r="F19" i="7"/>
  <c r="G19" i="7"/>
  <c r="H19" i="7"/>
  <c r="I19" i="7"/>
  <c r="J19" i="7"/>
  <c r="K19" i="7"/>
  <c r="L19" i="7"/>
  <c r="M19" i="7"/>
  <c r="N19" i="7"/>
  <c r="D20" i="7"/>
  <c r="E20" i="7"/>
  <c r="F20" i="7"/>
  <c r="G20" i="7"/>
  <c r="H20" i="7"/>
  <c r="I20" i="7"/>
  <c r="J20" i="7"/>
  <c r="K20" i="7"/>
  <c r="L20" i="7"/>
  <c r="M20" i="7"/>
  <c r="N20" i="7"/>
  <c r="D21" i="7"/>
  <c r="E21" i="7"/>
  <c r="F21" i="7"/>
  <c r="G21" i="7"/>
  <c r="H21" i="7"/>
  <c r="I21" i="7"/>
  <c r="J21" i="7"/>
  <c r="K21" i="7"/>
  <c r="L21" i="7"/>
  <c r="M21" i="7"/>
  <c r="N21" i="7"/>
  <c r="C18" i="7"/>
  <c r="C19" i="7"/>
  <c r="C20" i="7"/>
  <c r="C21" i="7"/>
  <c r="C17" i="7"/>
  <c r="A1" i="11" l="1"/>
  <c r="I7" i="11" l="1"/>
  <c r="AA7" i="11"/>
  <c r="X7" i="11"/>
  <c r="AA7" i="10"/>
  <c r="X7" i="10"/>
  <c r="T7" i="10"/>
  <c r="Q7" i="10"/>
  <c r="T7" i="11"/>
  <c r="Q7" i="11"/>
  <c r="J7" i="11"/>
  <c r="M7" i="11"/>
  <c r="J7" i="10"/>
  <c r="M7" i="10"/>
  <c r="F7" i="11"/>
  <c r="F7" i="10"/>
  <c r="C7" i="10"/>
  <c r="O33" i="4"/>
  <c r="O32" i="4"/>
  <c r="O31" i="4"/>
  <c r="O33" i="8"/>
  <c r="O32" i="8"/>
  <c r="O31" i="8"/>
  <c r="O30" i="4"/>
  <c r="O30" i="8"/>
  <c r="AD7" i="11" l="1"/>
  <c r="P7" i="11"/>
  <c r="W7" i="11"/>
  <c r="W7" i="10"/>
  <c r="AD7" i="10"/>
  <c r="P7" i="10"/>
  <c r="I7" i="10"/>
  <c r="G7" i="11"/>
  <c r="P9" i="2"/>
  <c r="P9" i="1"/>
  <c r="AB7" i="11" l="1"/>
  <c r="Y7" i="11"/>
  <c r="U7" i="11"/>
  <c r="R7" i="11"/>
  <c r="N7" i="11"/>
  <c r="K7" i="11"/>
  <c r="D7" i="11"/>
  <c r="AA24" i="11"/>
  <c r="Z24" i="11"/>
  <c r="X24" i="11"/>
  <c r="T24" i="11"/>
  <c r="S24" i="11"/>
  <c r="Q24" i="11"/>
  <c r="M24" i="11"/>
  <c r="L24" i="11"/>
  <c r="J24" i="11"/>
  <c r="F24" i="11"/>
  <c r="E24" i="11"/>
  <c r="C24" i="11"/>
  <c r="AA22" i="11"/>
  <c r="Z22" i="11"/>
  <c r="X22" i="11"/>
  <c r="T22" i="11"/>
  <c r="S22" i="11"/>
  <c r="Q22" i="11"/>
  <c r="M22" i="11"/>
  <c r="L22" i="11"/>
  <c r="J22" i="11"/>
  <c r="F22" i="11"/>
  <c r="E22" i="11"/>
  <c r="C22" i="11"/>
  <c r="AB21" i="11"/>
  <c r="Y21" i="11"/>
  <c r="U21" i="11"/>
  <c r="R21" i="11"/>
  <c r="N21" i="11"/>
  <c r="K21" i="11"/>
  <c r="G21" i="11"/>
  <c r="D21" i="11"/>
  <c r="AB20" i="11"/>
  <c r="Y20" i="11"/>
  <c r="U20" i="11"/>
  <c r="R20" i="11"/>
  <c r="N20" i="11"/>
  <c r="K20" i="11"/>
  <c r="G20" i="11"/>
  <c r="D20" i="11"/>
  <c r="AB19" i="11"/>
  <c r="Y19" i="11"/>
  <c r="U19" i="11"/>
  <c r="R19" i="11"/>
  <c r="N19" i="11"/>
  <c r="K19" i="11"/>
  <c r="G19" i="11"/>
  <c r="D19" i="11"/>
  <c r="AA18" i="11"/>
  <c r="Z18" i="11"/>
  <c r="X18" i="11"/>
  <c r="T18" i="11"/>
  <c r="S18" i="11"/>
  <c r="Q18" i="11"/>
  <c r="M18" i="11"/>
  <c r="L18" i="11"/>
  <c r="J18" i="11"/>
  <c r="F18" i="11"/>
  <c r="E18" i="11"/>
  <c r="C18" i="11"/>
  <c r="AB17" i="11"/>
  <c r="Y17" i="11"/>
  <c r="U17" i="11"/>
  <c r="R17" i="11"/>
  <c r="N17" i="11"/>
  <c r="K17" i="11"/>
  <c r="G17" i="11"/>
  <c r="D17" i="11"/>
  <c r="AB16" i="11"/>
  <c r="Y16" i="11"/>
  <c r="U16" i="11"/>
  <c r="R16" i="11"/>
  <c r="N16" i="11"/>
  <c r="K16" i="11"/>
  <c r="G16" i="11"/>
  <c r="D16" i="11"/>
  <c r="AB15" i="11"/>
  <c r="Y15" i="11"/>
  <c r="U15" i="11"/>
  <c r="R15" i="11"/>
  <c r="N15" i="11"/>
  <c r="K15" i="11"/>
  <c r="G15" i="11"/>
  <c r="D15" i="11"/>
  <c r="AB14" i="11"/>
  <c r="Y14" i="11"/>
  <c r="U14" i="11"/>
  <c r="R14" i="11"/>
  <c r="N14" i="11"/>
  <c r="K14" i="11"/>
  <c r="G14" i="11"/>
  <c r="D14" i="11"/>
  <c r="AB13" i="11"/>
  <c r="Y13" i="11"/>
  <c r="U13" i="11"/>
  <c r="R13" i="11"/>
  <c r="N13" i="11"/>
  <c r="K13" i="11"/>
  <c r="G13" i="11"/>
  <c r="D13" i="11"/>
  <c r="AB12" i="11"/>
  <c r="Y12" i="11"/>
  <c r="U12" i="11"/>
  <c r="R12" i="11"/>
  <c r="N12" i="11"/>
  <c r="K12" i="11"/>
  <c r="G12" i="11"/>
  <c r="D12" i="11"/>
  <c r="AB10" i="11"/>
  <c r="Y10" i="11"/>
  <c r="U10" i="11"/>
  <c r="R10" i="11"/>
  <c r="N10" i="11"/>
  <c r="K10" i="11"/>
  <c r="G10" i="11"/>
  <c r="D10" i="11"/>
  <c r="AB9" i="11"/>
  <c r="Y9" i="11"/>
  <c r="U9" i="11"/>
  <c r="R9" i="11"/>
  <c r="N9" i="11"/>
  <c r="K9" i="11"/>
  <c r="G9" i="11"/>
  <c r="D9" i="11"/>
  <c r="AB8" i="11"/>
  <c r="Y8" i="11"/>
  <c r="U8" i="11"/>
  <c r="R8" i="11"/>
  <c r="N8" i="11"/>
  <c r="K8" i="11"/>
  <c r="G8" i="11"/>
  <c r="D8" i="11"/>
  <c r="AA24" i="10"/>
  <c r="Z24" i="10"/>
  <c r="X24" i="10"/>
  <c r="T24" i="10"/>
  <c r="S24" i="10"/>
  <c r="Q24" i="10"/>
  <c r="M24" i="10"/>
  <c r="L24" i="10"/>
  <c r="J24" i="10"/>
  <c r="F24" i="10"/>
  <c r="E24" i="10"/>
  <c r="C24" i="10"/>
  <c r="AA22" i="10"/>
  <c r="Z22" i="10"/>
  <c r="X22" i="10"/>
  <c r="T22" i="10"/>
  <c r="S22" i="10"/>
  <c r="Q22" i="10"/>
  <c r="M22" i="10"/>
  <c r="L22" i="10"/>
  <c r="J22" i="10"/>
  <c r="F22" i="10"/>
  <c r="E22" i="10"/>
  <c r="C22" i="10"/>
  <c r="AB21" i="10"/>
  <c r="Y21" i="10"/>
  <c r="U21" i="10"/>
  <c r="R21" i="10"/>
  <c r="N21" i="10"/>
  <c r="K21" i="10"/>
  <c r="G21" i="10"/>
  <c r="D21" i="10"/>
  <c r="AB20" i="10"/>
  <c r="Y20" i="10"/>
  <c r="U20" i="10"/>
  <c r="R20" i="10"/>
  <c r="N20" i="10"/>
  <c r="K20" i="10"/>
  <c r="G20" i="10"/>
  <c r="D20" i="10"/>
  <c r="AB19" i="10"/>
  <c r="Y19" i="10"/>
  <c r="U19" i="10"/>
  <c r="R19" i="10"/>
  <c r="N19" i="10"/>
  <c r="K19" i="10"/>
  <c r="G19" i="10"/>
  <c r="D19" i="10"/>
  <c r="AA18" i="10"/>
  <c r="Z18" i="10"/>
  <c r="X18" i="10"/>
  <c r="T18" i="10"/>
  <c r="S18" i="10"/>
  <c r="Q18" i="10"/>
  <c r="M18" i="10"/>
  <c r="L18" i="10"/>
  <c r="J18" i="10"/>
  <c r="F18" i="10"/>
  <c r="E18" i="10"/>
  <c r="C18" i="10"/>
  <c r="AB17" i="10"/>
  <c r="Y17" i="10"/>
  <c r="U17" i="10"/>
  <c r="R17" i="10"/>
  <c r="N17" i="10"/>
  <c r="K17" i="10"/>
  <c r="G17" i="10"/>
  <c r="D17" i="10"/>
  <c r="AB16" i="10"/>
  <c r="Y16" i="10"/>
  <c r="U16" i="10"/>
  <c r="R16" i="10"/>
  <c r="N16" i="10"/>
  <c r="K16" i="10"/>
  <c r="G16" i="10"/>
  <c r="D16" i="10"/>
  <c r="AB15" i="10"/>
  <c r="Y15" i="10"/>
  <c r="U15" i="10"/>
  <c r="R15" i="10"/>
  <c r="N15" i="10"/>
  <c r="K15" i="10"/>
  <c r="G15" i="10"/>
  <c r="D15" i="10"/>
  <c r="AB14" i="10"/>
  <c r="Y14" i="10"/>
  <c r="U14" i="10"/>
  <c r="R14" i="10"/>
  <c r="N14" i="10"/>
  <c r="K14" i="10"/>
  <c r="G14" i="10"/>
  <c r="D14" i="10"/>
  <c r="AB13" i="10"/>
  <c r="Y13" i="10"/>
  <c r="U13" i="10"/>
  <c r="R13" i="10"/>
  <c r="N13" i="10"/>
  <c r="K13" i="10"/>
  <c r="G13" i="10"/>
  <c r="D13" i="10"/>
  <c r="AB12" i="10"/>
  <c r="Y12" i="10"/>
  <c r="U12" i="10"/>
  <c r="R12" i="10"/>
  <c r="N12" i="10"/>
  <c r="K12" i="10"/>
  <c r="G12" i="10"/>
  <c r="D12" i="10"/>
  <c r="AB10" i="10"/>
  <c r="Y10" i="10"/>
  <c r="U10" i="10"/>
  <c r="R10" i="10"/>
  <c r="N10" i="10"/>
  <c r="K10" i="10"/>
  <c r="G10" i="10"/>
  <c r="D10" i="10"/>
  <c r="AB9" i="10"/>
  <c r="Y9" i="10"/>
  <c r="U9" i="10"/>
  <c r="R9" i="10"/>
  <c r="N9" i="10"/>
  <c r="K9" i="10"/>
  <c r="G9" i="10"/>
  <c r="D9" i="10"/>
  <c r="AB8" i="10"/>
  <c r="Y8" i="10"/>
  <c r="U8" i="10"/>
  <c r="R8" i="10"/>
  <c r="N8" i="10"/>
  <c r="K8" i="10"/>
  <c r="G8" i="10"/>
  <c r="D8" i="10"/>
  <c r="AB7" i="10"/>
  <c r="Y7" i="10"/>
  <c r="U7" i="10"/>
  <c r="R7" i="10"/>
  <c r="N7" i="10"/>
  <c r="K7" i="10"/>
  <c r="G7" i="10"/>
  <c r="D7" i="10"/>
  <c r="D22" i="10" l="1"/>
  <c r="U18" i="11"/>
  <c r="N22" i="11"/>
  <c r="AB22" i="10"/>
  <c r="K22" i="10"/>
  <c r="AB24" i="11"/>
  <c r="R22" i="11"/>
  <c r="K18" i="11"/>
  <c r="K24" i="11"/>
  <c r="K24" i="10"/>
  <c r="Y22" i="10"/>
  <c r="N24" i="10"/>
  <c r="R24" i="10"/>
  <c r="N18" i="10"/>
  <c r="U22" i="10"/>
  <c r="N22" i="10"/>
  <c r="G22" i="10"/>
  <c r="U24" i="10"/>
  <c r="R18" i="10"/>
  <c r="G18" i="11"/>
  <c r="AB18" i="11"/>
  <c r="G18" i="10"/>
  <c r="D22" i="11"/>
  <c r="Y24" i="10"/>
  <c r="D24" i="11"/>
  <c r="R24" i="11"/>
  <c r="G24" i="10"/>
  <c r="D24" i="10"/>
  <c r="AB24" i="10"/>
  <c r="G24" i="11"/>
  <c r="U24" i="11"/>
  <c r="R22" i="10"/>
  <c r="G22" i="11"/>
  <c r="U22" i="11"/>
  <c r="N24" i="11"/>
  <c r="AB18" i="10"/>
  <c r="AB22" i="11"/>
  <c r="Y18" i="11"/>
  <c r="K22" i="11"/>
  <c r="K18" i="10"/>
  <c r="U18" i="10"/>
  <c r="D18" i="11"/>
  <c r="N18" i="11"/>
  <c r="Y18" i="10"/>
  <c r="R18" i="11"/>
  <c r="D18" i="10"/>
  <c r="Y22" i="11"/>
  <c r="Y24" i="11"/>
  <c r="P28" i="2" l="1"/>
  <c r="P22" i="2"/>
  <c r="P16" i="2"/>
  <c r="P28" i="1"/>
  <c r="P22" i="1"/>
  <c r="P16" i="1"/>
  <c r="N28" i="8"/>
  <c r="M28" i="8"/>
  <c r="L28" i="8"/>
  <c r="K28" i="8"/>
  <c r="J28" i="8"/>
  <c r="I28" i="8"/>
  <c r="H28" i="8"/>
  <c r="G28" i="8"/>
  <c r="F28" i="8"/>
  <c r="F36" i="8" s="1"/>
  <c r="F17" i="8" s="1"/>
  <c r="D28" i="8"/>
  <c r="C28" i="8"/>
  <c r="O27" i="8"/>
  <c r="O26" i="8"/>
  <c r="O25" i="8"/>
  <c r="O24" i="8"/>
  <c r="O23" i="8"/>
  <c r="N22" i="8"/>
  <c r="M22" i="8"/>
  <c r="L22" i="8"/>
  <c r="K22" i="8"/>
  <c r="J22" i="8"/>
  <c r="I22" i="8"/>
  <c r="H22" i="8"/>
  <c r="D22" i="8"/>
  <c r="C22" i="8"/>
  <c r="N16" i="8"/>
  <c r="M16" i="8"/>
  <c r="L16" i="8"/>
  <c r="K16" i="8"/>
  <c r="J16" i="8"/>
  <c r="I16" i="8"/>
  <c r="H16" i="8"/>
  <c r="E16" i="8"/>
  <c r="D16" i="8"/>
  <c r="C16" i="8"/>
  <c r="O15" i="8"/>
  <c r="O14" i="8"/>
  <c r="O13" i="8"/>
  <c r="O12" i="8"/>
  <c r="O11" i="8"/>
  <c r="O10" i="8"/>
  <c r="N9" i="8"/>
  <c r="M9" i="8"/>
  <c r="L9" i="8"/>
  <c r="K9" i="8"/>
  <c r="J9" i="8"/>
  <c r="I9" i="8"/>
  <c r="H9" i="8"/>
  <c r="G9" i="8"/>
  <c r="F9" i="8"/>
  <c r="E9" i="8"/>
  <c r="D9" i="8"/>
  <c r="C9" i="8"/>
  <c r="O8" i="8"/>
  <c r="O7" i="8"/>
  <c r="O6" i="8"/>
  <c r="O5" i="8"/>
  <c r="O4" i="8"/>
  <c r="M28" i="7"/>
  <c r="L28" i="7"/>
  <c r="K28" i="7"/>
  <c r="J28" i="7"/>
  <c r="I28" i="7"/>
  <c r="H28" i="7"/>
  <c r="G28" i="7"/>
  <c r="F28" i="7"/>
  <c r="E28" i="7"/>
  <c r="D28" i="7"/>
  <c r="C28" i="7"/>
  <c r="O27" i="7"/>
  <c r="O26" i="7"/>
  <c r="N28" i="7"/>
  <c r="O24" i="7"/>
  <c r="O23" i="7"/>
  <c r="J22" i="7"/>
  <c r="I22" i="7"/>
  <c r="G22" i="7"/>
  <c r="F22" i="7"/>
  <c r="E22" i="7"/>
  <c r="D22" i="7"/>
  <c r="C22" i="7"/>
  <c r="O21" i="7"/>
  <c r="O20" i="7"/>
  <c r="L22" i="7"/>
  <c r="M22" i="7"/>
  <c r="O18" i="7"/>
  <c r="O17" i="7"/>
  <c r="H22" i="7"/>
  <c r="N16" i="7"/>
  <c r="M16" i="7"/>
  <c r="L16" i="7"/>
  <c r="K16" i="7"/>
  <c r="J16" i="7"/>
  <c r="I16" i="7"/>
  <c r="H16" i="7"/>
  <c r="G16" i="7"/>
  <c r="F16" i="7"/>
  <c r="E16" i="7"/>
  <c r="D16" i="7"/>
  <c r="C16" i="7"/>
  <c r="O14" i="7"/>
  <c r="O13" i="7"/>
  <c r="O12" i="7"/>
  <c r="O11" i="7"/>
  <c r="O10" i="7"/>
  <c r="N9" i="7"/>
  <c r="M9" i="7"/>
  <c r="L9" i="7"/>
  <c r="K9" i="7"/>
  <c r="J9" i="7"/>
  <c r="I9" i="7"/>
  <c r="H9" i="7"/>
  <c r="G9" i="7"/>
  <c r="F9" i="7"/>
  <c r="E9" i="7"/>
  <c r="D9" i="7"/>
  <c r="C9" i="7"/>
  <c r="O8" i="7"/>
  <c r="O7" i="7"/>
  <c r="O6" i="7"/>
  <c r="O5" i="7"/>
  <c r="O4" i="7"/>
  <c r="N9" i="2"/>
  <c r="M9" i="2"/>
  <c r="L9" i="2"/>
  <c r="K9" i="2"/>
  <c r="J9" i="2"/>
  <c r="I9" i="2"/>
  <c r="H9" i="2"/>
  <c r="G9" i="2"/>
  <c r="F9" i="2"/>
  <c r="E9" i="2"/>
  <c r="D9" i="2"/>
  <c r="C9" i="2"/>
  <c r="O8" i="2"/>
  <c r="O7" i="2"/>
  <c r="O6" i="2"/>
  <c r="O5" i="2"/>
  <c r="O4" i="2"/>
  <c r="N9" i="5"/>
  <c r="N30" i="12" s="1"/>
  <c r="M9" i="5"/>
  <c r="M30" i="12" s="1"/>
  <c r="L9" i="5"/>
  <c r="L30" i="12" s="1"/>
  <c r="K9" i="5"/>
  <c r="K30" i="12" s="1"/>
  <c r="J9" i="5"/>
  <c r="J30" i="12" s="1"/>
  <c r="I9" i="5"/>
  <c r="I30" i="12" s="1"/>
  <c r="H9" i="5"/>
  <c r="H30" i="12" s="1"/>
  <c r="G9" i="5"/>
  <c r="G30" i="12" s="1"/>
  <c r="F9" i="5"/>
  <c r="F30" i="12" s="1"/>
  <c r="E9" i="5"/>
  <c r="E30" i="12" s="1"/>
  <c r="D9" i="5"/>
  <c r="D30" i="12" s="1"/>
  <c r="C9" i="5"/>
  <c r="C30" i="12" s="1"/>
  <c r="O8" i="5"/>
  <c r="O7" i="5"/>
  <c r="O6" i="5"/>
  <c r="O5" i="5"/>
  <c r="O4" i="5"/>
  <c r="N9" i="1"/>
  <c r="M9" i="1"/>
  <c r="L9" i="1"/>
  <c r="K9" i="1"/>
  <c r="J9" i="1"/>
  <c r="I9" i="1"/>
  <c r="H9" i="1"/>
  <c r="G9" i="1"/>
  <c r="F9" i="1"/>
  <c r="E9" i="1"/>
  <c r="D9" i="1"/>
  <c r="E5" i="10" s="1"/>
  <c r="C9" i="1"/>
  <c r="O8" i="1"/>
  <c r="O7" i="1"/>
  <c r="O6" i="1"/>
  <c r="O5" i="1"/>
  <c r="O4" i="1"/>
  <c r="N9" i="6"/>
  <c r="M9" i="6"/>
  <c r="L9" i="6"/>
  <c r="K9" i="6"/>
  <c r="J9" i="6"/>
  <c r="I9" i="6"/>
  <c r="H9" i="6"/>
  <c r="G9" i="6"/>
  <c r="F9" i="6"/>
  <c r="E9" i="6"/>
  <c r="D9" i="6"/>
  <c r="C9" i="6"/>
  <c r="O8" i="6"/>
  <c r="O7" i="6"/>
  <c r="O6" i="6"/>
  <c r="O5" i="6"/>
  <c r="O4" i="6"/>
  <c r="F37" i="8" l="1"/>
  <c r="F18" i="8" s="1"/>
  <c r="F38" i="8"/>
  <c r="F19" i="8" s="1"/>
  <c r="F22" i="8" s="1"/>
  <c r="F39" i="8"/>
  <c r="F20" i="8" s="1"/>
  <c r="F40" i="8"/>
  <c r="F21" i="8" s="1"/>
  <c r="J37" i="8"/>
  <c r="J38" i="8"/>
  <c r="J39" i="8"/>
  <c r="J40" i="8"/>
  <c r="J36" i="8"/>
  <c r="N37" i="8"/>
  <c r="N38" i="8"/>
  <c r="N39" i="8"/>
  <c r="N40" i="8"/>
  <c r="N36" i="8"/>
  <c r="E37" i="8"/>
  <c r="E18" i="8" s="1"/>
  <c r="O18" i="8" s="1"/>
  <c r="E38" i="8"/>
  <c r="E19" i="8" s="1"/>
  <c r="E20" i="8"/>
  <c r="E36" i="8"/>
  <c r="E17" i="8" s="1"/>
  <c r="E40" i="8"/>
  <c r="E21" i="8" s="1"/>
  <c r="M36" i="8"/>
  <c r="M37" i="8"/>
  <c r="M38" i="8"/>
  <c r="M39" i="8"/>
  <c r="M40" i="8"/>
  <c r="C36" i="8"/>
  <c r="C37" i="8"/>
  <c r="C38" i="8"/>
  <c r="C39" i="8"/>
  <c r="C40" i="8"/>
  <c r="G36" i="8"/>
  <c r="G17" i="8" s="1"/>
  <c r="G37" i="8"/>
  <c r="G18" i="8" s="1"/>
  <c r="G38" i="8"/>
  <c r="G19" i="8" s="1"/>
  <c r="G39" i="8"/>
  <c r="G20" i="8" s="1"/>
  <c r="G40" i="8"/>
  <c r="G21" i="8" s="1"/>
  <c r="K36" i="8"/>
  <c r="K37" i="8"/>
  <c r="K38" i="8"/>
  <c r="K39" i="8"/>
  <c r="K40" i="8"/>
  <c r="I38" i="8"/>
  <c r="I39" i="8"/>
  <c r="I40" i="8"/>
  <c r="I37" i="8"/>
  <c r="I36" i="8"/>
  <c r="D37" i="8"/>
  <c r="D38" i="8"/>
  <c r="D39" i="8"/>
  <c r="D40" i="8"/>
  <c r="D36" i="8"/>
  <c r="H36" i="8"/>
  <c r="H37" i="8"/>
  <c r="H38" i="8"/>
  <c r="H39" i="8"/>
  <c r="H40" i="8"/>
  <c r="L36" i="8"/>
  <c r="L37" i="8"/>
  <c r="L38" i="8"/>
  <c r="L39" i="8"/>
  <c r="L40" i="8"/>
  <c r="C5" i="10"/>
  <c r="H5" i="11"/>
  <c r="H5" i="10"/>
  <c r="H6" i="11"/>
  <c r="H6" i="10"/>
  <c r="O9" i="6"/>
  <c r="J6" i="10"/>
  <c r="O16" i="8"/>
  <c r="X6" i="10"/>
  <c r="X6" i="11"/>
  <c r="C6" i="10"/>
  <c r="C6" i="11"/>
  <c r="X5" i="10"/>
  <c r="X5" i="11"/>
  <c r="C5" i="11"/>
  <c r="J6" i="11"/>
  <c r="E6" i="11"/>
  <c r="E6" i="10"/>
  <c r="E5" i="11"/>
  <c r="O9" i="7"/>
  <c r="O28" i="8"/>
  <c r="O16" i="7"/>
  <c r="O9" i="8"/>
  <c r="O19" i="7"/>
  <c r="O22" i="7" s="1"/>
  <c r="K22" i="7"/>
  <c r="O25" i="7"/>
  <c r="O28" i="7" s="1"/>
  <c r="O9" i="2"/>
  <c r="O9" i="5"/>
  <c r="O9" i="1"/>
  <c r="N18" i="3"/>
  <c r="N20" i="3"/>
  <c r="N21" i="3"/>
  <c r="N17" i="3"/>
  <c r="N25" i="3"/>
  <c r="N19" i="3" s="1"/>
  <c r="O21" i="8" l="1"/>
  <c r="E22" i="8"/>
  <c r="G22" i="8"/>
  <c r="O20" i="8"/>
  <c r="O19" i="8"/>
  <c r="O17" i="8"/>
  <c r="O22" i="8" s="1"/>
  <c r="I5" i="11"/>
  <c r="H11" i="11"/>
  <c r="I5" i="10"/>
  <c r="I6" i="11"/>
  <c r="H11" i="10"/>
  <c r="I6" i="10"/>
  <c r="J11" i="10"/>
  <c r="E11" i="10"/>
  <c r="D5" i="10"/>
  <c r="C11" i="10"/>
  <c r="X11" i="10"/>
  <c r="D6" i="11"/>
  <c r="X11" i="11"/>
  <c r="Q5" i="11"/>
  <c r="C11" i="11"/>
  <c r="D6" i="10"/>
  <c r="J11" i="11"/>
  <c r="D5" i="11"/>
  <c r="E11" i="11"/>
  <c r="N22" i="7"/>
  <c r="Q5" i="10" s="1"/>
  <c r="Q6" i="11" l="1"/>
  <c r="Q6" i="10"/>
  <c r="Q11" i="10" s="1"/>
  <c r="I11" i="11"/>
  <c r="I11" i="10"/>
  <c r="J23" i="10"/>
  <c r="E23" i="10"/>
  <c r="D11" i="10"/>
  <c r="X23" i="10"/>
  <c r="C23" i="10"/>
  <c r="X23" i="11"/>
  <c r="C23" i="11"/>
  <c r="J23" i="11"/>
  <c r="D11" i="11"/>
  <c r="E23" i="11"/>
  <c r="M18" i="3"/>
  <c r="M19" i="3"/>
  <c r="M20" i="3"/>
  <c r="M21" i="3"/>
  <c r="M17" i="3"/>
  <c r="L21" i="3"/>
  <c r="K21" i="3"/>
  <c r="L20" i="3"/>
  <c r="K20" i="3"/>
  <c r="L19" i="3"/>
  <c r="K19" i="3"/>
  <c r="L18" i="3"/>
  <c r="K18" i="3"/>
  <c r="L17" i="3"/>
  <c r="K17" i="3"/>
  <c r="D9" i="3"/>
  <c r="E9" i="3"/>
  <c r="F9" i="3"/>
  <c r="G9" i="3"/>
  <c r="H9" i="3"/>
  <c r="I9" i="3"/>
  <c r="J9" i="3"/>
  <c r="K9" i="3"/>
  <c r="L9" i="3"/>
  <c r="M9" i="3"/>
  <c r="N9" i="3"/>
  <c r="C9" i="3"/>
  <c r="O8" i="3"/>
  <c r="O7" i="3"/>
  <c r="O6" i="3"/>
  <c r="O5" i="3"/>
  <c r="O4" i="3"/>
  <c r="H16" i="4"/>
  <c r="O15" i="4"/>
  <c r="D16" i="4"/>
  <c r="E16" i="4"/>
  <c r="F16" i="4"/>
  <c r="G16" i="4"/>
  <c r="I16" i="4"/>
  <c r="J16" i="4"/>
  <c r="K16" i="4"/>
  <c r="L16" i="4"/>
  <c r="M16" i="4"/>
  <c r="N16" i="4"/>
  <c r="C16" i="4"/>
  <c r="H21" i="3"/>
  <c r="H20" i="3"/>
  <c r="H19" i="3"/>
  <c r="H18" i="3"/>
  <c r="H17" i="3"/>
  <c r="O10" i="3"/>
  <c r="O4" i="4"/>
  <c r="O8" i="4"/>
  <c r="O7" i="4"/>
  <c r="O6" i="4"/>
  <c r="O5" i="4"/>
  <c r="N9" i="4"/>
  <c r="M9" i="4"/>
  <c r="L9" i="4"/>
  <c r="K9" i="4"/>
  <c r="J9" i="4"/>
  <c r="I9" i="4"/>
  <c r="H9" i="4"/>
  <c r="G9" i="4"/>
  <c r="F9" i="4"/>
  <c r="E9" i="4"/>
  <c r="D9" i="4"/>
  <c r="C9" i="4"/>
  <c r="N28" i="6"/>
  <c r="M28" i="6"/>
  <c r="L28" i="6"/>
  <c r="K28" i="6"/>
  <c r="J28" i="6"/>
  <c r="I28" i="6"/>
  <c r="H28" i="6"/>
  <c r="G28" i="6"/>
  <c r="F28" i="6"/>
  <c r="E28" i="6"/>
  <c r="D28" i="6"/>
  <c r="C28" i="6"/>
  <c r="O27" i="6"/>
  <c r="O26" i="6"/>
  <c r="O25" i="6"/>
  <c r="O24" i="6"/>
  <c r="O23" i="6"/>
  <c r="N22" i="6"/>
  <c r="M22" i="6"/>
  <c r="L22" i="6"/>
  <c r="K22" i="6"/>
  <c r="J22" i="6"/>
  <c r="I22" i="6"/>
  <c r="H22" i="6"/>
  <c r="G22" i="6"/>
  <c r="F22" i="6"/>
  <c r="E22" i="6"/>
  <c r="D22" i="6"/>
  <c r="C22" i="6"/>
  <c r="O21" i="6"/>
  <c r="O20" i="6"/>
  <c r="O19" i="6"/>
  <c r="O18" i="6"/>
  <c r="O17" i="6"/>
  <c r="N16" i="6"/>
  <c r="M16" i="6"/>
  <c r="L16" i="6"/>
  <c r="K16" i="6"/>
  <c r="J16" i="6"/>
  <c r="I16" i="6"/>
  <c r="H16" i="6"/>
  <c r="G16" i="6"/>
  <c r="F16" i="6"/>
  <c r="E16" i="6"/>
  <c r="D16" i="6"/>
  <c r="C16" i="6"/>
  <c r="O14" i="6"/>
  <c r="O13" i="6"/>
  <c r="O12" i="6"/>
  <c r="O11" i="6"/>
  <c r="O10" i="6"/>
  <c r="N28" i="5"/>
  <c r="N33" i="12" s="1"/>
  <c r="M28" i="5"/>
  <c r="M33" i="12" s="1"/>
  <c r="L28" i="5"/>
  <c r="L33" i="12" s="1"/>
  <c r="K28" i="5"/>
  <c r="K33" i="12" s="1"/>
  <c r="J28" i="5"/>
  <c r="J33" i="12" s="1"/>
  <c r="I28" i="5"/>
  <c r="I33" i="12" s="1"/>
  <c r="H28" i="5"/>
  <c r="H33" i="12" s="1"/>
  <c r="G28" i="5"/>
  <c r="G33" i="12" s="1"/>
  <c r="F28" i="5"/>
  <c r="F33" i="12" s="1"/>
  <c r="E28" i="5"/>
  <c r="E33" i="12" s="1"/>
  <c r="D28" i="5"/>
  <c r="D33" i="12" s="1"/>
  <c r="C28" i="5"/>
  <c r="C33" i="12" s="1"/>
  <c r="O27" i="5"/>
  <c r="O26" i="5"/>
  <c r="O25" i="5"/>
  <c r="O24" i="5"/>
  <c r="O23" i="5"/>
  <c r="H22" i="5"/>
  <c r="H32" i="12" s="1"/>
  <c r="D22" i="5"/>
  <c r="D32" i="12" s="1"/>
  <c r="C22" i="5"/>
  <c r="O14" i="5"/>
  <c r="O20" i="5"/>
  <c r="N22" i="5"/>
  <c r="N32" i="12" s="1"/>
  <c r="L22" i="5"/>
  <c r="L32" i="12" s="1"/>
  <c r="O18" i="5"/>
  <c r="M22" i="5"/>
  <c r="M32" i="12" s="1"/>
  <c r="K22" i="5"/>
  <c r="K32" i="12" s="1"/>
  <c r="J22" i="5"/>
  <c r="J32" i="12" s="1"/>
  <c r="I16" i="5"/>
  <c r="I31" i="12" s="1"/>
  <c r="G22" i="5"/>
  <c r="G32" i="12" s="1"/>
  <c r="O17" i="5"/>
  <c r="L16" i="5"/>
  <c r="L31" i="12" s="1"/>
  <c r="D16" i="5"/>
  <c r="D31" i="12" s="1"/>
  <c r="O13" i="5"/>
  <c r="O12" i="5"/>
  <c r="H16" i="5"/>
  <c r="H31" i="12" s="1"/>
  <c r="M16" i="5"/>
  <c r="M31" i="12" s="1"/>
  <c r="K16" i="5"/>
  <c r="K31" i="12" s="1"/>
  <c r="G16" i="5"/>
  <c r="G31" i="12" s="1"/>
  <c r="F16" i="5"/>
  <c r="F31" i="12" s="1"/>
  <c r="E16" i="5"/>
  <c r="E31" i="12" s="1"/>
  <c r="C16" i="5"/>
  <c r="C31" i="12" s="1"/>
  <c r="J16" i="5"/>
  <c r="J31" i="12" s="1"/>
  <c r="I22" i="5"/>
  <c r="I32" i="12" s="1"/>
  <c r="O10" i="5"/>
  <c r="O21" i="5"/>
  <c r="O19" i="5"/>
  <c r="E22" i="5"/>
  <c r="E32" i="12" s="1"/>
  <c r="O11" i="5"/>
  <c r="F22" i="5"/>
  <c r="F32" i="12" s="1"/>
  <c r="N28" i="4"/>
  <c r="M28" i="4"/>
  <c r="L28" i="4"/>
  <c r="K28" i="4"/>
  <c r="J28" i="4"/>
  <c r="I28" i="4"/>
  <c r="H28" i="4"/>
  <c r="G28" i="4"/>
  <c r="F28" i="4"/>
  <c r="E28" i="4"/>
  <c r="D28" i="4"/>
  <c r="C28" i="4"/>
  <c r="O27" i="4"/>
  <c r="O26" i="4"/>
  <c r="O25" i="4"/>
  <c r="O24" i="4"/>
  <c r="O23" i="4"/>
  <c r="N22" i="4"/>
  <c r="M22" i="4"/>
  <c r="L22" i="4"/>
  <c r="K22" i="4"/>
  <c r="J22" i="4"/>
  <c r="I22" i="4"/>
  <c r="H22" i="4"/>
  <c r="G22" i="4"/>
  <c r="F22" i="4"/>
  <c r="E22" i="4"/>
  <c r="D22" i="4"/>
  <c r="C22" i="4"/>
  <c r="O21" i="4"/>
  <c r="O20" i="4"/>
  <c r="O19" i="4"/>
  <c r="O18" i="4"/>
  <c r="O17" i="4"/>
  <c r="O14" i="4"/>
  <c r="O13" i="4"/>
  <c r="O12" i="4"/>
  <c r="O11" i="4"/>
  <c r="N28" i="3"/>
  <c r="M28" i="3"/>
  <c r="L28" i="3"/>
  <c r="K28" i="3"/>
  <c r="J28" i="3"/>
  <c r="I28" i="3"/>
  <c r="H28" i="3"/>
  <c r="G28" i="3"/>
  <c r="F28" i="3"/>
  <c r="E28" i="3"/>
  <c r="D28" i="3"/>
  <c r="C28" i="3"/>
  <c r="O27" i="3"/>
  <c r="O26" i="3"/>
  <c r="O25" i="3"/>
  <c r="O24" i="3"/>
  <c r="O23" i="3"/>
  <c r="D22" i="3"/>
  <c r="C22" i="3"/>
  <c r="I22" i="3"/>
  <c r="G16" i="3"/>
  <c r="N22" i="3"/>
  <c r="J16" i="3"/>
  <c r="G22" i="3"/>
  <c r="F22" i="3"/>
  <c r="O14" i="3"/>
  <c r="O12" i="3"/>
  <c r="N16" i="3"/>
  <c r="K16" i="3"/>
  <c r="H16" i="3"/>
  <c r="D16" i="3"/>
  <c r="C16" i="3"/>
  <c r="N16" i="5"/>
  <c r="N31" i="12" s="1"/>
  <c r="L16" i="3"/>
  <c r="O13" i="3"/>
  <c r="F16" i="3"/>
  <c r="E16" i="3"/>
  <c r="M16" i="3"/>
  <c r="I16" i="3"/>
  <c r="J22" i="3"/>
  <c r="E22" i="3"/>
  <c r="O11" i="3"/>
  <c r="N28" i="2"/>
  <c r="M28" i="2"/>
  <c r="L28" i="2"/>
  <c r="K28" i="2"/>
  <c r="J28" i="2"/>
  <c r="I28" i="2"/>
  <c r="H28" i="2"/>
  <c r="G28" i="2"/>
  <c r="F28" i="2"/>
  <c r="E28" i="2"/>
  <c r="D28" i="2"/>
  <c r="C28" i="2"/>
  <c r="O27" i="2"/>
  <c r="O26" i="2"/>
  <c r="O24" i="2"/>
  <c r="O25" i="2"/>
  <c r="O23" i="2"/>
  <c r="N22" i="2"/>
  <c r="M22" i="2"/>
  <c r="L22" i="2"/>
  <c r="K22" i="2"/>
  <c r="J22" i="2"/>
  <c r="I22" i="2"/>
  <c r="H22" i="2"/>
  <c r="G22" i="2"/>
  <c r="F22" i="2"/>
  <c r="E22" i="2"/>
  <c r="D22" i="2"/>
  <c r="C22" i="2"/>
  <c r="O21" i="2"/>
  <c r="O20" i="2"/>
  <c r="O18" i="2"/>
  <c r="O19" i="2"/>
  <c r="O17" i="2"/>
  <c r="N16" i="2"/>
  <c r="M16" i="2"/>
  <c r="L16" i="2"/>
  <c r="K16" i="2"/>
  <c r="J16" i="2"/>
  <c r="I16" i="2"/>
  <c r="H16" i="2"/>
  <c r="G16" i="2"/>
  <c r="F16" i="2"/>
  <c r="E16" i="2"/>
  <c r="D16" i="2"/>
  <c r="C16" i="2"/>
  <c r="O14" i="2"/>
  <c r="O13" i="2"/>
  <c r="O11" i="2"/>
  <c r="O12" i="2"/>
  <c r="O10" i="2"/>
  <c r="N28" i="1"/>
  <c r="M28" i="1"/>
  <c r="L28" i="1"/>
  <c r="K28" i="1"/>
  <c r="J28" i="1"/>
  <c r="I28" i="1"/>
  <c r="H28" i="1"/>
  <c r="G28" i="1"/>
  <c r="F28" i="1"/>
  <c r="E28" i="1"/>
  <c r="D28" i="1"/>
  <c r="C28" i="1"/>
  <c r="O27" i="1"/>
  <c r="O26" i="1"/>
  <c r="O24" i="1"/>
  <c r="O25" i="1"/>
  <c r="O23" i="1"/>
  <c r="D22" i="1"/>
  <c r="C22" i="1"/>
  <c r="O19" i="1"/>
  <c r="O20" i="1"/>
  <c r="O17" i="1"/>
  <c r="O11" i="1"/>
  <c r="O18" i="1"/>
  <c r="O14" i="1"/>
  <c r="O21" i="1"/>
  <c r="J22" i="1"/>
  <c r="J16" i="1"/>
  <c r="K22" i="1"/>
  <c r="E22" i="1"/>
  <c r="M22" i="1"/>
  <c r="L22" i="1"/>
  <c r="G22" i="1"/>
  <c r="F22" i="1"/>
  <c r="I22" i="1"/>
  <c r="I16" i="1"/>
  <c r="D16" i="1"/>
  <c r="H16" i="1"/>
  <c r="K16" i="1"/>
  <c r="H22" i="1"/>
  <c r="C16" i="1"/>
  <c r="M16" i="1"/>
  <c r="G16" i="1"/>
  <c r="F16" i="1"/>
  <c r="O12" i="1"/>
  <c r="N22" i="1"/>
  <c r="O13" i="1"/>
  <c r="O10" i="1"/>
  <c r="L16" i="1"/>
  <c r="E16" i="1"/>
  <c r="N16" i="1"/>
  <c r="AA5" i="10" l="1"/>
  <c r="Q11" i="11"/>
  <c r="Q23" i="11" s="1"/>
  <c r="S6" i="10"/>
  <c r="R6" i="10" s="1"/>
  <c r="N5" i="10"/>
  <c r="T5" i="10"/>
  <c r="U5" i="10" s="1"/>
  <c r="T5" i="11"/>
  <c r="S5" i="10"/>
  <c r="O10" i="4"/>
  <c r="F5" i="10"/>
  <c r="G5" i="10" s="1"/>
  <c r="S5" i="11"/>
  <c r="K22" i="3"/>
  <c r="O18" i="3"/>
  <c r="M22" i="3"/>
  <c r="AA5" i="11"/>
  <c r="V5" i="10"/>
  <c r="C32" i="12"/>
  <c r="V5" i="11"/>
  <c r="AC5" i="10"/>
  <c r="AC5" i="11"/>
  <c r="O6" i="11"/>
  <c r="O6" i="10"/>
  <c r="V6" i="11"/>
  <c r="V6" i="10"/>
  <c r="AC6" i="11"/>
  <c r="AC6" i="10"/>
  <c r="AB5" i="10"/>
  <c r="F5" i="11"/>
  <c r="Z6" i="10"/>
  <c r="O22" i="5"/>
  <c r="Z5" i="10"/>
  <c r="L6" i="10"/>
  <c r="L33" i="10" s="1"/>
  <c r="K33" i="10" s="1"/>
  <c r="L5" i="10"/>
  <c r="M6" i="11"/>
  <c r="M6" i="10"/>
  <c r="AA6" i="10"/>
  <c r="AA6" i="11"/>
  <c r="F6" i="11"/>
  <c r="F6" i="10"/>
  <c r="O28" i="4"/>
  <c r="T6" i="10"/>
  <c r="T6" i="11"/>
  <c r="D23" i="10"/>
  <c r="Z5" i="11"/>
  <c r="D23" i="11"/>
  <c r="Q23" i="10"/>
  <c r="L5" i="11"/>
  <c r="Z6" i="11"/>
  <c r="S6" i="11"/>
  <c r="L6" i="11"/>
  <c r="O20" i="3"/>
  <c r="O21" i="3"/>
  <c r="O19" i="3"/>
  <c r="O22" i="6"/>
  <c r="L22" i="3"/>
  <c r="O16" i="5"/>
  <c r="P63" i="5" s="1"/>
  <c r="O17" i="3"/>
  <c r="O22" i="1"/>
  <c r="O16" i="2"/>
  <c r="O9" i="3"/>
  <c r="O28" i="1"/>
  <c r="O22" i="2"/>
  <c r="O28" i="2"/>
  <c r="O16" i="3"/>
  <c r="P63" i="3" s="1"/>
  <c r="H22" i="3"/>
  <c r="O28" i="3"/>
  <c r="O22" i="4"/>
  <c r="O28" i="5"/>
  <c r="O16" i="6"/>
  <c r="O28" i="6"/>
  <c r="O9" i="4"/>
  <c r="O16" i="1"/>
  <c r="O16" i="4"/>
  <c r="L33" i="11" l="1"/>
  <c r="K33" i="11" s="1"/>
  <c r="AB5" i="11"/>
  <c r="U5" i="11"/>
  <c r="N5" i="11"/>
  <c r="R5" i="11"/>
  <c r="S11" i="10"/>
  <c r="S23" i="10" s="1"/>
  <c r="R23" i="10" s="1"/>
  <c r="R5" i="10"/>
  <c r="P5" i="11"/>
  <c r="AD5" i="11"/>
  <c r="G5" i="11"/>
  <c r="W5" i="11"/>
  <c r="P5" i="10"/>
  <c r="AD5" i="10"/>
  <c r="W5" i="10"/>
  <c r="AC11" i="11"/>
  <c r="AD11" i="11" s="1"/>
  <c r="AD6" i="11"/>
  <c r="V11" i="10"/>
  <c r="W11" i="10" s="1"/>
  <c r="W6" i="10"/>
  <c r="V11" i="11"/>
  <c r="W11" i="11" s="1"/>
  <c r="W6" i="11"/>
  <c r="O11" i="10"/>
  <c r="P11" i="10" s="1"/>
  <c r="P6" i="10"/>
  <c r="O11" i="11"/>
  <c r="P11" i="11" s="1"/>
  <c r="P6" i="11"/>
  <c r="AC11" i="10"/>
  <c r="AD11" i="10" s="1"/>
  <c r="AD6" i="10"/>
  <c r="Y6" i="10"/>
  <c r="Y5" i="11"/>
  <c r="K6" i="11"/>
  <c r="Y6" i="11"/>
  <c r="R6" i="11"/>
  <c r="K5" i="11"/>
  <c r="K5" i="10"/>
  <c r="K6" i="10"/>
  <c r="Y5" i="10"/>
  <c r="Z11" i="10"/>
  <c r="L11" i="10"/>
  <c r="F11" i="10"/>
  <c r="G6" i="10"/>
  <c r="T11" i="10"/>
  <c r="U6" i="10"/>
  <c r="AA11" i="11"/>
  <c r="AB6" i="11"/>
  <c r="T11" i="11"/>
  <c r="U6" i="11"/>
  <c r="AA11" i="10"/>
  <c r="AB6" i="10"/>
  <c r="M11" i="10"/>
  <c r="N6" i="10"/>
  <c r="F11" i="11"/>
  <c r="G6" i="11"/>
  <c r="M11" i="11"/>
  <c r="N6" i="11"/>
  <c r="Z11" i="11"/>
  <c r="S11" i="11"/>
  <c r="L11" i="11"/>
  <c r="O22" i="3"/>
  <c r="R11" i="10" l="1"/>
  <c r="Z23" i="10"/>
  <c r="Y23" i="10" s="1"/>
  <c r="K11" i="10"/>
  <c r="L23" i="10"/>
  <c r="K23" i="10" s="1"/>
  <c r="Y11" i="10"/>
  <c r="T23" i="11"/>
  <c r="U23" i="11" s="1"/>
  <c r="U11" i="11"/>
  <c r="M23" i="11"/>
  <c r="N23" i="11" s="1"/>
  <c r="N11" i="11"/>
  <c r="AA23" i="11"/>
  <c r="AB23" i="11" s="1"/>
  <c r="AB11" i="11"/>
  <c r="F23" i="11"/>
  <c r="G23" i="11" s="1"/>
  <c r="G11" i="11"/>
  <c r="T23" i="10"/>
  <c r="U23" i="10" s="1"/>
  <c r="U11" i="10"/>
  <c r="AA23" i="10"/>
  <c r="AB23" i="10" s="1"/>
  <c r="AB11" i="10"/>
  <c r="M23" i="10"/>
  <c r="N23" i="10" s="1"/>
  <c r="N11" i="10"/>
  <c r="F23" i="10"/>
  <c r="G23" i="10" s="1"/>
  <c r="G11" i="10"/>
  <c r="L23" i="11"/>
  <c r="K23" i="11" s="1"/>
  <c r="R11" i="11"/>
  <c r="Z23" i="11"/>
  <c r="Y23" i="11" s="1"/>
  <c r="S23" i="11"/>
  <c r="R23" i="11" s="1"/>
  <c r="Y11" i="11"/>
  <c r="K11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减特通子渠道19年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5" authorId="0" shapeId="0" xr:uid="{57A8577A-8205-4B60-B283-F9AC49DB044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代理商出库数据</t>
        </r>
      </text>
    </comment>
    <comment ref="J6" authorId="0" shapeId="0" xr:uid="{AEC04174-EDA0-4D5F-96F9-B7EF70D2C8E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平板数据参考数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0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1月27日商超预算</t>
        </r>
      </text>
    </comment>
  </commentList>
</comments>
</file>

<file path=xl/sharedStrings.xml><?xml version="1.0" encoding="utf-8"?>
<sst xmlns="http://schemas.openxmlformats.org/spreadsheetml/2006/main" count="680" uniqueCount="148">
  <si>
    <t>单位：万元</t>
    <phoneticPr fontId="8" type="noConversion"/>
  </si>
  <si>
    <t>项目</t>
    <phoneticPr fontId="8" type="noConversion"/>
  </si>
  <si>
    <t>品类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</si>
  <si>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</si>
  <si>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</si>
  <si>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</si>
  <si>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</si>
  <si>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</si>
  <si>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</si>
  <si>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</si>
  <si>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</si>
  <si>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</si>
  <si>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</si>
  <si>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</si>
  <si>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</si>
  <si>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</si>
  <si>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护肤</t>
    <phoneticPr fontId="15" type="noConversion"/>
  </si>
  <si>
    <t>面膜</t>
    <phoneticPr fontId="15" type="noConversion"/>
  </si>
  <si>
    <t>彩妆</t>
    <phoneticPr fontId="15" type="noConversion"/>
  </si>
  <si>
    <t>男士</t>
    <phoneticPr fontId="15" type="noConversion"/>
  </si>
  <si>
    <t>个护</t>
    <phoneticPr fontId="15" type="noConversion"/>
  </si>
  <si>
    <t>护肤</t>
    <phoneticPr fontId="15" type="noConversion"/>
  </si>
  <si>
    <t>彩妆</t>
    <phoneticPr fontId="15" type="noConversion"/>
  </si>
  <si>
    <t>男士</t>
    <phoneticPr fontId="15" type="noConversion"/>
  </si>
  <si>
    <t>项目</t>
    <phoneticPr fontId="8" type="noConversion"/>
  </si>
  <si>
    <t>面膜</t>
    <phoneticPr fontId="15" type="noConversion"/>
  </si>
  <si>
    <t>彩妆</t>
    <phoneticPr fontId="15" type="noConversion"/>
  </si>
  <si>
    <t>男士</t>
    <phoneticPr fontId="15" type="noConversion"/>
  </si>
  <si>
    <t>个护</t>
    <phoneticPr fontId="15" type="noConversion"/>
  </si>
  <si>
    <t>护肤</t>
    <phoneticPr fontId="15" type="noConversion"/>
  </si>
  <si>
    <t>面膜</t>
    <phoneticPr fontId="15" type="noConversion"/>
  </si>
  <si>
    <r>
      <t>2020</t>
    </r>
    <r>
      <rPr>
        <b/>
        <sz val="18"/>
        <color indexed="8"/>
        <rFont val="华文细黑"/>
        <family val="3"/>
        <charset val="134"/>
      </rPr>
      <t>年自然堂事业部经营指标达成表-美妆</t>
    </r>
    <phoneticPr fontId="8" type="noConversion"/>
  </si>
  <si>
    <r>
      <t>2020</t>
    </r>
    <r>
      <rPr>
        <b/>
        <sz val="18"/>
        <color indexed="8"/>
        <rFont val="华文细黑"/>
        <family val="3"/>
        <charset val="134"/>
      </rPr>
      <t>年自然堂事业部经营指标达成表-专柜</t>
    </r>
    <phoneticPr fontId="8" type="noConversion"/>
  </si>
  <si>
    <t>护肤</t>
    <phoneticPr fontId="15" type="noConversion"/>
  </si>
  <si>
    <t>彩妆</t>
    <phoneticPr fontId="15" type="noConversion"/>
  </si>
  <si>
    <t>面膜</t>
    <phoneticPr fontId="15" type="noConversion"/>
  </si>
  <si>
    <t>男士</t>
    <phoneticPr fontId="15" type="noConversion"/>
  </si>
  <si>
    <t>个护</t>
    <phoneticPr fontId="15" type="noConversion"/>
  </si>
  <si>
    <t>其他</t>
    <phoneticPr fontId="8" type="noConversion"/>
  </si>
  <si>
    <t>1.原价零售额</t>
  </si>
  <si>
    <t>1.原价零售额</t>
    <phoneticPr fontId="8" type="noConversion"/>
  </si>
  <si>
    <t>1.原价零售额</t>
    <phoneticPr fontId="8" type="noConversion"/>
  </si>
  <si>
    <t>1.原价零售额</t>
    <phoneticPr fontId="8" type="noConversion"/>
  </si>
  <si>
    <t>2.公司零售额</t>
  </si>
  <si>
    <t>2.公司零售额</t>
    <phoneticPr fontId="8" type="noConversion"/>
  </si>
  <si>
    <t>2.公司零售额</t>
    <phoneticPr fontId="8" type="noConversion"/>
  </si>
  <si>
    <t>3.回款额</t>
  </si>
  <si>
    <t>3.回款额</t>
    <phoneticPr fontId="8" type="noConversion"/>
  </si>
  <si>
    <t>3.回款额</t>
    <phoneticPr fontId="8" type="noConversion"/>
  </si>
  <si>
    <t>4.营收额</t>
  </si>
  <si>
    <t>4.营收额</t>
    <phoneticPr fontId="8" type="noConversion"/>
  </si>
  <si>
    <t>4.营收额</t>
    <phoneticPr fontId="8" type="noConversion"/>
  </si>
  <si>
    <t>4.营收额</t>
    <phoneticPr fontId="8" type="noConversion"/>
  </si>
  <si>
    <t>4.营收额</t>
    <phoneticPr fontId="8" type="noConversion"/>
  </si>
  <si>
    <t>年度指标</t>
    <phoneticPr fontId="7" type="noConversion"/>
  </si>
  <si>
    <t>2021年自然堂事业部经营指标-美妆</t>
  </si>
  <si>
    <t>2021年自然堂事业部经营指标达成表-专柜</t>
  </si>
  <si>
    <t>2021年自然堂事业部经营指标-专柜</t>
  </si>
  <si>
    <t>2021年自然堂事业部经营指标达成表-美妆</t>
  </si>
  <si>
    <r>
      <t>2019</t>
    </r>
    <r>
      <rPr>
        <b/>
        <sz val="18"/>
        <color indexed="8"/>
        <rFont val="华文细黑"/>
        <family val="3"/>
        <charset val="134"/>
      </rPr>
      <t>年自然堂事业部经营指标达成表-美妆</t>
    </r>
    <phoneticPr fontId="8" type="noConversion"/>
  </si>
  <si>
    <r>
      <t>2019</t>
    </r>
    <r>
      <rPr>
        <b/>
        <sz val="18"/>
        <color indexed="8"/>
        <rFont val="华文细黑"/>
        <family val="3"/>
        <charset val="134"/>
      </rPr>
      <t>年自然堂事业部经营指标达成表-专柜</t>
    </r>
    <phoneticPr fontId="8" type="noConversion"/>
  </si>
  <si>
    <t>单位：万元</t>
  </si>
  <si>
    <t>品牌</t>
  </si>
  <si>
    <t>渠道</t>
  </si>
  <si>
    <t>零售额(原价）</t>
  </si>
  <si>
    <t>公司零售额</t>
  </si>
  <si>
    <t>回款</t>
    <phoneticPr fontId="7" type="noConversion"/>
  </si>
  <si>
    <t>营业收入</t>
  </si>
  <si>
    <t>达成额</t>
  </si>
  <si>
    <t>达成率</t>
  </si>
  <si>
    <t>指标</t>
  </si>
  <si>
    <t>自然堂</t>
  </si>
  <si>
    <t>美妆店</t>
  </si>
  <si>
    <t>专柜</t>
    <phoneticPr fontId="7" type="noConversion"/>
  </si>
  <si>
    <t>其中：现代直供KA</t>
  </si>
  <si>
    <t>货架</t>
    <phoneticPr fontId="7" type="noConversion"/>
  </si>
  <si>
    <t>电商</t>
  </si>
  <si>
    <t>大客户</t>
    <phoneticPr fontId="7" type="noConversion"/>
  </si>
  <si>
    <t>小计</t>
  </si>
  <si>
    <t>美素</t>
  </si>
  <si>
    <t>美妆店</t>
    <phoneticPr fontId="7" type="noConversion"/>
  </si>
  <si>
    <t>商场</t>
    <phoneticPr fontId="7" type="noConversion"/>
  </si>
  <si>
    <t>植物智慧</t>
  </si>
  <si>
    <t>专营</t>
    <phoneticPr fontId="7" type="noConversion"/>
  </si>
  <si>
    <t>电商</t>
    <phoneticPr fontId="7" type="noConversion"/>
  </si>
  <si>
    <t>春夏</t>
    <phoneticPr fontId="7" type="noConversion"/>
  </si>
  <si>
    <t>美妆店</t>
    <phoneticPr fontId="7" type="noConversion"/>
  </si>
  <si>
    <t>货架</t>
    <phoneticPr fontId="7" type="noConversion"/>
  </si>
  <si>
    <t>电商</t>
    <phoneticPr fontId="7" type="noConversion"/>
  </si>
  <si>
    <t>小计</t>
    <phoneticPr fontId="7" type="noConversion"/>
  </si>
  <si>
    <t>集团合计</t>
  </si>
  <si>
    <t>其中：电商小计</t>
  </si>
  <si>
    <t>专柜</t>
    <phoneticPr fontId="7" type="noConversion"/>
  </si>
  <si>
    <t>货架</t>
    <phoneticPr fontId="7" type="noConversion"/>
  </si>
  <si>
    <t>美妆店</t>
    <phoneticPr fontId="7" type="noConversion"/>
  </si>
  <si>
    <t>商场</t>
    <phoneticPr fontId="7" type="noConversion"/>
  </si>
  <si>
    <t>专营</t>
    <phoneticPr fontId="7" type="noConversion"/>
  </si>
  <si>
    <t>电商</t>
    <phoneticPr fontId="7" type="noConversion"/>
  </si>
  <si>
    <t>春夏</t>
    <phoneticPr fontId="7" type="noConversion"/>
  </si>
  <si>
    <t>货架</t>
    <phoneticPr fontId="7" type="noConversion"/>
  </si>
  <si>
    <t>电商</t>
    <phoneticPr fontId="7" type="noConversion"/>
  </si>
  <si>
    <t>小计</t>
    <phoneticPr fontId="7" type="noConversion"/>
  </si>
  <si>
    <t>其中：现代直供KA</t>
    <phoneticPr fontId="7" type="noConversion"/>
  </si>
  <si>
    <t>仅修改黄色sheet的黄色单元格</t>
    <phoneticPr fontId="7" type="noConversion"/>
  </si>
  <si>
    <t>灰色单元格为公式，请勿改动</t>
    <phoneticPr fontId="7" type="noConversion"/>
  </si>
  <si>
    <t>2.公司零售额
（姚维薇快报中数据包含其他品牌，只有自然堂分品类，其他品牌放其他）</t>
    <phoneticPr fontId="8" type="noConversion"/>
  </si>
  <si>
    <t>1.原价零售额
(若指标不分品类，先暂时放护肤)</t>
    <phoneticPr fontId="8" type="noConversion"/>
  </si>
  <si>
    <t>1.原价零售额
(若指标不分品类，先暂时放护肤)</t>
  </si>
  <si>
    <t>同比</t>
    <phoneticPr fontId="7" type="noConversion"/>
  </si>
  <si>
    <t>2019年</t>
  </si>
  <si>
    <t>2019年
同比</t>
    <phoneticPr fontId="7" type="noConversion"/>
  </si>
  <si>
    <t>2020年
同期</t>
    <phoneticPr fontId="7" type="noConversion"/>
  </si>
  <si>
    <r>
      <t>源自2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年经营快报</t>
    </r>
    <phoneticPr fontId="7" type="noConversion"/>
  </si>
  <si>
    <r>
      <t>源自19</t>
    </r>
    <r>
      <rPr>
        <sz val="11"/>
        <color theme="1"/>
        <rFont val="等线"/>
        <family val="2"/>
        <scheme val="minor"/>
      </rPr>
      <t>年经营快报</t>
    </r>
    <phoneticPr fontId="7" type="noConversion"/>
  </si>
  <si>
    <t>零售原价</t>
  </si>
  <si>
    <t>个护</t>
  </si>
  <si>
    <t>彩妆</t>
  </si>
  <si>
    <t>护肤</t>
  </si>
  <si>
    <t>男士</t>
  </si>
  <si>
    <t>面膜</t>
  </si>
  <si>
    <t>销售收入</t>
  </si>
  <si>
    <t>特通渠道</t>
    <phoneticPr fontId="7" type="noConversion"/>
  </si>
  <si>
    <t>回款</t>
    <phoneticPr fontId="7" type="noConversion"/>
  </si>
  <si>
    <t>公司零售额</t>
    <phoneticPr fontId="7" type="noConversion"/>
  </si>
  <si>
    <t>1-6月扣除特通</t>
    <phoneticPr fontId="7" type="noConversion"/>
  </si>
  <si>
    <t>合计</t>
    <phoneticPr fontId="7" type="noConversion"/>
  </si>
  <si>
    <t>From 洁琼</t>
    <phoneticPr fontId="7" type="noConversion"/>
  </si>
  <si>
    <t>原公司零售额</t>
    <phoneticPr fontId="7" type="noConversion"/>
  </si>
  <si>
    <t>财务倒算口径</t>
    <phoneticPr fontId="7" type="noConversion"/>
  </si>
  <si>
    <r>
      <t>数据源自S</t>
    </r>
    <r>
      <rPr>
        <sz val="11"/>
        <color theme="1"/>
        <rFont val="等线"/>
        <family val="2"/>
        <scheme val="minor"/>
      </rPr>
      <t>AP</t>
    </r>
    <phoneticPr fontId="7" type="noConversion"/>
  </si>
  <si>
    <t>营收*1.13</t>
    <phoneticPr fontId="7" type="noConversion"/>
  </si>
  <si>
    <t>2.公司零售额</t>
    <phoneticPr fontId="8" type="noConversion"/>
  </si>
  <si>
    <t>护肤</t>
    <phoneticPr fontId="15" type="noConversion"/>
  </si>
  <si>
    <t>彩妆</t>
    <phoneticPr fontId="15" type="noConversion"/>
  </si>
  <si>
    <t>面膜</t>
    <phoneticPr fontId="15" type="noConversion"/>
  </si>
  <si>
    <t>男士</t>
    <phoneticPr fontId="15" type="noConversion"/>
  </si>
  <si>
    <t>个护</t>
    <phoneticPr fontId="15" type="noConversion"/>
  </si>
  <si>
    <t>其他</t>
    <phoneticPr fontId="8" type="noConversion"/>
  </si>
  <si>
    <t>old</t>
    <phoneticPr fontId="7" type="noConversion"/>
  </si>
  <si>
    <t>以护肤彩妆略有差异，按万能表更新</t>
    <phoneticPr fontId="7" type="noConversion"/>
  </si>
  <si>
    <t>李娟</t>
    <phoneticPr fontId="7" type="noConversion"/>
  </si>
  <si>
    <t>姚维薇平板/万能表</t>
    <phoneticPr fontId="7" type="noConversion"/>
  </si>
  <si>
    <t>没有数字，不填</t>
    <phoneticPr fontId="7" type="noConversion"/>
  </si>
  <si>
    <t>按石总要求填写原数据，待石总与业务沟通</t>
    <phoneticPr fontId="7" type="noConversion"/>
  </si>
  <si>
    <t>回款额</t>
    <phoneticPr fontId="7" type="noConversion"/>
  </si>
  <si>
    <t>2.公司零售额</t>
    <phoneticPr fontId="8" type="noConversion"/>
  </si>
  <si>
    <t>财务口径计算美妆公司零售</t>
    <phoneticPr fontId="7" type="noConversion"/>
  </si>
  <si>
    <t>2021年5月经营快报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</si>
</sst>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76" formatCode="0.0%"/>
    <numFmt numFmtId="177" formatCode="_(* #,##0.00_);_(* \(#,##0.00\);_(* &quot;-&quot;??_);_(@_)"/>
    <numFmt numFmtId="178" formatCode="#,##0_ "/>
    <numFmt numFmtId="179" formatCode="_ * #,##0_ ;_ * \-#,##0_ ;_ * &quot;-&quot;??_ ;_ @_ "/>
    <numFmt numFmtId="180" formatCode="0_ "/>
    <numFmt numFmtId="181" formatCode="&quot;     &quot;@"/>
    <numFmt numFmtId="182" formatCode="###,000"/>
    <numFmt numFmtId="183" formatCode="_ &quot;￥&quot;* #,##0.00_ ;_ &quot;￥&quot;* \-#,##0.00_ ;_ &quot;￥&quot;* &quot;-&quot;??_ ;_ @_ "/>
  </numFmts>
  <fonts count="6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8"/>
      <color theme="1"/>
      <name val="华文细黑"/>
      <family val="3"/>
      <charset val="134"/>
    </font>
    <font>
      <b/>
      <sz val="18"/>
      <color indexed="8"/>
      <name val="华文细黑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华文细黑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华文细黑"/>
      <family val="3"/>
      <charset val="134"/>
    </font>
    <font>
      <b/>
      <sz val="1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name val="华文细黑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8"/>
      <name val="Arial Unicode MS"/>
      <family val="2"/>
      <charset val="134"/>
    </font>
    <font>
      <sz val="9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Arial Unicode MS"/>
      <family val="2"/>
      <charset val="134"/>
    </font>
    <font>
      <sz val="8"/>
      <color indexed="8"/>
      <name val="微软雅黑"/>
      <family val="2"/>
      <charset val="134"/>
    </font>
    <font>
      <sz val="12"/>
      <name val="宋体"/>
      <family val="3"/>
      <charset val="134"/>
    </font>
    <font>
      <sz val="9"/>
      <color theme="1"/>
      <name val="等线"/>
      <family val="2"/>
      <scheme val="minor"/>
    </font>
    <font>
      <sz val="10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8"/>
      <color rgb="FF000000"/>
      <name val="Verdana"/>
      <family val="2"/>
    </font>
    <font>
      <sz val="8"/>
      <color rgb="FF1F497D"/>
      <name val="Verdana"/>
      <family val="2"/>
    </font>
    <font>
      <sz val="8"/>
      <color rgb="FF000000"/>
      <name val="宋体"/>
      <family val="3"/>
      <charset val="134"/>
    </font>
    <font>
      <sz val="8"/>
      <color rgb="FF1F497D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0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sz val="11"/>
      <color rgb="FF9C0006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2"/>
      <name val="Times New Roman"/>
      <family val="1"/>
    </font>
    <font>
      <sz val="11"/>
      <name val="明朝"/>
      <family val="3"/>
      <charset val="255"/>
    </font>
    <font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44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/>
    <xf numFmtId="0" fontId="32" fillId="7" borderId="21" applyNumberFormat="0" applyAlignment="0" applyProtection="0">
      <alignment horizontal="left" vertical="center" indent="1"/>
    </xf>
    <xf numFmtId="182" fontId="33" fillId="8" borderId="21" applyNumberFormat="0" applyAlignment="0" applyProtection="0">
      <alignment horizontal="left" vertical="center" indent="1"/>
    </xf>
    <xf numFmtId="182" fontId="33" fillId="0" borderId="22" applyNumberFormat="0" applyProtection="0">
      <alignment horizontal="right" vertical="center"/>
    </xf>
    <xf numFmtId="9" fontId="38" fillId="0" borderId="0" applyFont="0" applyFill="0" applyBorder="0" applyAlignment="0" applyProtection="0"/>
    <xf numFmtId="0" fontId="38" fillId="0" borderId="0" applyNumberFormat="0" applyFill="0" applyBorder="0" applyProtection="0">
      <alignment horizontal="center" vertical="center" shrinkToFit="1"/>
    </xf>
    <xf numFmtId="0" fontId="28" fillId="0" borderId="0" applyBorder="0"/>
    <xf numFmtId="0" fontId="40" fillId="0" borderId="0">
      <alignment horizontal="justify" vertical="justify" textRotation="127" wrapText="1"/>
      <protection hidden="1"/>
    </xf>
    <xf numFmtId="0" fontId="40" fillId="0" borderId="0">
      <alignment horizontal="justify" vertical="justify" textRotation="127" wrapText="1"/>
      <protection hidden="1"/>
    </xf>
    <xf numFmtId="0" fontId="40" fillId="0" borderId="0">
      <alignment horizontal="justify" vertical="justify" textRotation="127" wrapText="1"/>
      <protection hidden="1"/>
    </xf>
    <xf numFmtId="0" fontId="40" fillId="0" borderId="0">
      <alignment horizontal="justify" vertical="justify" textRotation="127" wrapText="1"/>
      <protection hidden="1"/>
    </xf>
    <xf numFmtId="0" fontId="40" fillId="0" borderId="0">
      <alignment horizontal="justify" vertical="justify" textRotation="127" wrapText="1"/>
      <protection hidden="1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9" fontId="28" fillId="0" borderId="0" applyFont="0" applyFill="0" applyBorder="0" applyAlignment="0" applyProtection="0"/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0" applyBorder="0">
      <alignment vertical="center"/>
    </xf>
    <xf numFmtId="0" fontId="28" fillId="0" borderId="0"/>
    <xf numFmtId="0" fontId="28" fillId="0" borderId="0"/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10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8" fillId="0" borderId="0"/>
    <xf numFmtId="0" fontId="28" fillId="0" borderId="33" quotePrefix="1">
      <alignment horizontal="justify" vertical="justify" textRotation="127" wrapText="1" justifyLastLine="1"/>
      <protection hidden="1"/>
    </xf>
    <xf numFmtId="0" fontId="10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0"/>
    <xf numFmtId="0" fontId="28" fillId="0" borderId="0"/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28" fillId="0" borderId="0"/>
    <xf numFmtId="0" fontId="10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8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38" fillId="0" borderId="0"/>
    <xf numFmtId="0" fontId="28" fillId="0" borderId="0"/>
    <xf numFmtId="0" fontId="28" fillId="0" borderId="0"/>
    <xf numFmtId="0" fontId="28" fillId="0" borderId="0"/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0" fontId="4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0" fontId="28" fillId="0" borderId="0"/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" fillId="0" borderId="0"/>
    <xf numFmtId="0" fontId="10" fillId="0" borderId="0"/>
    <xf numFmtId="0" fontId="10" fillId="0" borderId="0"/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8" fillId="0" borderId="0">
      <alignment vertical="center"/>
    </xf>
    <xf numFmtId="0" fontId="47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0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4" fillId="0" borderId="0"/>
    <xf numFmtId="0" fontId="4" fillId="0" borderId="0"/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" fillId="0" borderId="0"/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 applyBorder="0"/>
    <xf numFmtId="0" fontId="28" fillId="0" borderId="0" applyBorder="0"/>
    <xf numFmtId="0" fontId="28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8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8" fillId="0" borderId="0"/>
    <xf numFmtId="0" fontId="2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0" applyBorder="0"/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0" applyBorder="0"/>
    <xf numFmtId="0" fontId="28" fillId="0" borderId="0" applyBorder="0"/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28" fillId="0" borderId="33" quotePrefix="1">
      <alignment horizontal="justify" vertical="justify" textRotation="127" wrapText="1" justifyLastLine="1"/>
      <protection hidden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28" fillId="0" borderId="33" quotePrefix="1">
      <alignment horizontal="justify" vertical="justify" textRotation="127" wrapText="1" justifyLastLine="1"/>
      <protection hidden="1"/>
    </xf>
    <xf numFmtId="0" fontId="4" fillId="0" borderId="0"/>
    <xf numFmtId="0" fontId="4" fillId="0" borderId="0"/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8" fillId="0" borderId="0"/>
    <xf numFmtId="0" fontId="4" fillId="0" borderId="0"/>
    <xf numFmtId="0" fontId="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183" fontId="50" fillId="0" borderId="0" applyFont="0" applyFill="0" applyBorder="0" applyAlignment="0" applyProtection="0">
      <alignment vertical="center"/>
    </xf>
    <xf numFmtId="183" fontId="50" fillId="0" borderId="0" applyFont="0" applyFill="0" applyBorder="0" applyAlignment="0" applyProtection="0">
      <alignment vertical="center"/>
    </xf>
    <xf numFmtId="0" fontId="51" fillId="14" borderId="27" applyNumberFormat="0" applyAlignment="0" applyProtection="0">
      <alignment vertical="center"/>
    </xf>
    <xf numFmtId="0" fontId="52" fillId="15" borderId="30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4" fillId="0" borderId="29" applyNumberFormat="0" applyFill="0" applyAlignment="0" applyProtection="0">
      <alignment vertical="center"/>
    </xf>
    <xf numFmtId="43" fontId="28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6" fillId="14" borderId="28" applyNumberFormat="0" applyAlignment="0" applyProtection="0">
      <alignment vertical="center"/>
    </xf>
    <xf numFmtId="0" fontId="57" fillId="13" borderId="27" applyNumberFormat="0" applyAlignment="0" applyProtection="0">
      <alignment vertical="center"/>
    </xf>
    <xf numFmtId="0" fontId="58" fillId="0" borderId="0"/>
    <xf numFmtId="0" fontId="58" fillId="0" borderId="0"/>
    <xf numFmtId="0" fontId="59" fillId="0" borderId="0"/>
    <xf numFmtId="0" fontId="2" fillId="16" borderId="31" applyNumberFormat="0" applyFont="0" applyAlignment="0" applyProtection="0">
      <alignment vertical="center"/>
    </xf>
    <xf numFmtId="0" fontId="2" fillId="16" borderId="31" applyNumberFormat="0" applyFont="0" applyAlignment="0" applyProtection="0">
      <alignment vertical="center"/>
    </xf>
    <xf numFmtId="0" fontId="2" fillId="16" borderId="31" applyNumberFormat="0" applyFont="0" applyAlignment="0" applyProtection="0">
      <alignment vertical="center"/>
    </xf>
    <xf numFmtId="0" fontId="2" fillId="16" borderId="31" applyNumberFormat="0" applyFont="0" applyAlignment="0" applyProtection="0">
      <alignment vertical="center"/>
    </xf>
    <xf numFmtId="0" fontId="2" fillId="16" borderId="31" applyNumberFormat="0" applyFont="0" applyAlignment="0" applyProtection="0">
      <alignment vertical="center"/>
    </xf>
    <xf numFmtId="0" fontId="10" fillId="16" borderId="31" applyNumberFormat="0" applyFont="0" applyAlignment="0" applyProtection="0">
      <alignment vertical="center"/>
    </xf>
    <xf numFmtId="0" fontId="2" fillId="16" borderId="31" applyNumberFormat="0" applyFont="0" applyAlignment="0" applyProtection="0">
      <alignment vertical="center"/>
    </xf>
    <xf numFmtId="0" fontId="2" fillId="0" borderId="0">
      <alignment vertical="center"/>
    </xf>
    <xf numFmtId="9" fontId="39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28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31" applyNumberFormat="0" applyFont="0" applyAlignment="0" applyProtection="0">
      <alignment vertical="center"/>
    </xf>
    <xf numFmtId="0" fontId="1" fillId="16" borderId="31" applyNumberFormat="0" applyFont="0" applyAlignment="0" applyProtection="0">
      <alignment vertical="center"/>
    </xf>
    <xf numFmtId="0" fontId="1" fillId="16" borderId="31" applyNumberFormat="0" applyFont="0" applyAlignment="0" applyProtection="0">
      <alignment vertical="center"/>
    </xf>
    <xf numFmtId="0" fontId="1" fillId="16" borderId="31" applyNumberFormat="0" applyFont="0" applyAlignment="0" applyProtection="0">
      <alignment vertical="center"/>
    </xf>
    <xf numFmtId="0" fontId="1" fillId="16" borderId="31" applyNumberFormat="0" applyFont="0" applyAlignment="0" applyProtection="0">
      <alignment vertical="center"/>
    </xf>
    <xf numFmtId="0" fontId="1" fillId="16" borderId="31" applyNumberFormat="0" applyFont="0" applyAlignment="0" applyProtection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02">
    <xf numFmtId="0" fontId="0" fillId="0" borderId="0" xfId="0"/>
    <xf numFmtId="0" fontId="4" fillId="0" borderId="0" xfId="3"/>
    <xf numFmtId="0" fontId="9" fillId="0" borderId="0" xfId="3" applyFont="1" applyAlignment="1">
      <alignment vertical="center"/>
    </xf>
    <xf numFmtId="176" fontId="9" fillId="0" borderId="0" xfId="4" applyNumberFormat="1" applyFont="1" applyFill="1">
      <alignment vertical="center"/>
    </xf>
    <xf numFmtId="0" fontId="11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left" vertical="center"/>
    </xf>
    <xf numFmtId="0" fontId="11" fillId="2" borderId="2" xfId="3" applyFont="1" applyFill="1" applyBorder="1" applyAlignment="1">
      <alignment horizontal="center" vertical="center"/>
    </xf>
    <xf numFmtId="0" fontId="11" fillId="2" borderId="3" xfId="3" applyFont="1" applyFill="1" applyBorder="1" applyAlignment="1">
      <alignment horizontal="center" vertical="center"/>
    </xf>
    <xf numFmtId="0" fontId="14" fillId="0" borderId="5" xfId="3" applyFont="1" applyBorder="1" applyAlignment="1">
      <alignment horizontal="left" vertical="center"/>
    </xf>
    <xf numFmtId="178" fontId="13" fillId="0" borderId="5" xfId="5" applyNumberFormat="1" applyFont="1" applyFill="1" applyBorder="1" applyAlignment="1">
      <alignment horizontal="center" vertical="center"/>
    </xf>
    <xf numFmtId="178" fontId="11" fillId="0" borderId="6" xfId="5" applyNumberFormat="1" applyFont="1" applyFill="1" applyBorder="1" applyAlignment="1">
      <alignment horizontal="center" vertical="center"/>
    </xf>
    <xf numFmtId="0" fontId="12" fillId="2" borderId="5" xfId="3" applyFont="1" applyFill="1" applyBorder="1" applyAlignment="1">
      <alignment horizontal="left" vertical="center"/>
    </xf>
    <xf numFmtId="178" fontId="11" fillId="2" borderId="5" xfId="5" applyNumberFormat="1" applyFont="1" applyFill="1" applyBorder="1" applyAlignment="1">
      <alignment horizontal="center" vertical="center"/>
    </xf>
    <xf numFmtId="178" fontId="11" fillId="2" borderId="6" xfId="5" applyNumberFormat="1" applyFont="1" applyFill="1" applyBorder="1" applyAlignment="1">
      <alignment horizontal="center" vertical="center"/>
    </xf>
    <xf numFmtId="9" fontId="4" fillId="0" borderId="0" xfId="2" applyFont="1" applyAlignment="1"/>
    <xf numFmtId="0" fontId="12" fillId="2" borderId="8" xfId="3" applyFont="1" applyFill="1" applyBorder="1" applyAlignment="1">
      <alignment horizontal="left" vertical="center"/>
    </xf>
    <xf numFmtId="178" fontId="11" fillId="2" borderId="8" xfId="5" applyNumberFormat="1" applyFont="1" applyFill="1" applyBorder="1" applyAlignment="1">
      <alignment horizontal="center" vertical="center"/>
    </xf>
    <xf numFmtId="178" fontId="11" fillId="2" borderId="9" xfId="5" applyNumberFormat="1" applyFont="1" applyFill="1" applyBorder="1" applyAlignment="1">
      <alignment horizontal="center" vertical="center"/>
    </xf>
    <xf numFmtId="0" fontId="4" fillId="0" borderId="0" xfId="3" applyFont="1"/>
    <xf numFmtId="179" fontId="4" fillId="0" borderId="0" xfId="1" applyNumberFormat="1" applyFont="1" applyAlignment="1"/>
    <xf numFmtId="176" fontId="4" fillId="0" borderId="0" xfId="2" applyNumberFormat="1" applyFont="1" applyAlignment="1"/>
    <xf numFmtId="176" fontId="9" fillId="0" borderId="0" xfId="4" applyNumberFormat="1" applyFont="1" applyFill="1" applyAlignment="1">
      <alignment horizontal="center" vertical="center"/>
    </xf>
    <xf numFmtId="179" fontId="4" fillId="0" borderId="0" xfId="1" applyNumberFormat="1" applyAlignment="1"/>
    <xf numFmtId="178" fontId="4" fillId="0" borderId="0" xfId="3" applyNumberFormat="1"/>
    <xf numFmtId="43" fontId="4" fillId="0" borderId="0" xfId="3" applyNumberFormat="1"/>
    <xf numFmtId="179" fontId="4" fillId="0" borderId="0" xfId="1" applyNumberFormat="1" applyAlignment="1">
      <alignment horizontal="center"/>
    </xf>
    <xf numFmtId="0" fontId="12" fillId="2" borderId="10" xfId="3" applyFont="1" applyFill="1" applyBorder="1" applyAlignment="1">
      <alignment horizontal="left" vertical="center"/>
    </xf>
    <xf numFmtId="178" fontId="11" fillId="2" borderId="11" xfId="3" applyNumberFormat="1" applyFont="1" applyFill="1" applyBorder="1" applyAlignment="1">
      <alignment horizontal="center" vertical="center"/>
    </xf>
    <xf numFmtId="9" fontId="4" fillId="0" borderId="0" xfId="2" applyAlignment="1"/>
    <xf numFmtId="0" fontId="16" fillId="0" borderId="0" xfId="3" applyFont="1"/>
    <xf numFmtId="176" fontId="16" fillId="0" borderId="0" xfId="2" applyNumberFormat="1" applyFont="1" applyAlignment="1"/>
    <xf numFmtId="176" fontId="17" fillId="0" borderId="0" xfId="2" quotePrefix="1" applyNumberFormat="1" applyFont="1" applyAlignment="1"/>
    <xf numFmtId="176" fontId="17" fillId="0" borderId="0" xfId="2" applyNumberFormat="1" applyFont="1" applyAlignment="1"/>
    <xf numFmtId="14" fontId="9" fillId="0" borderId="0" xfId="1" applyNumberFormat="1" applyFont="1" applyFill="1">
      <alignment vertical="center"/>
    </xf>
    <xf numFmtId="0" fontId="19" fillId="0" borderId="0" xfId="7" applyFont="1" applyFill="1" applyAlignment="1">
      <alignment vertical="center"/>
    </xf>
    <xf numFmtId="0" fontId="20" fillId="0" borderId="0" xfId="7" applyNumberFormat="1" applyFont="1" applyFill="1" applyBorder="1" applyAlignment="1" applyProtection="1">
      <alignment vertical="center"/>
    </xf>
    <xf numFmtId="177" fontId="20" fillId="0" borderId="0" xfId="7" applyNumberFormat="1" applyFont="1" applyFill="1" applyBorder="1" applyAlignment="1" applyProtection="1">
      <alignment vertical="center"/>
    </xf>
    <xf numFmtId="0" fontId="20" fillId="0" borderId="0" xfId="7" applyNumberFormat="1" applyFont="1" applyFill="1" applyBorder="1" applyAlignment="1" applyProtection="1">
      <alignment horizontal="right" vertical="center"/>
    </xf>
    <xf numFmtId="0" fontId="22" fillId="0" borderId="0" xfId="7" applyFont="1" applyFill="1" applyAlignment="1">
      <alignment vertical="center"/>
    </xf>
    <xf numFmtId="0" fontId="25" fillId="3" borderId="5" xfId="7" applyNumberFormat="1" applyFont="1" applyFill="1" applyBorder="1" applyAlignment="1" applyProtection="1">
      <alignment horizontal="center" vertical="center" wrapText="1"/>
    </xf>
    <xf numFmtId="0" fontId="25" fillId="3" borderId="6" xfId="7" applyNumberFormat="1" applyFont="1" applyFill="1" applyBorder="1" applyAlignment="1" applyProtection="1">
      <alignment horizontal="center" vertical="center" wrapText="1"/>
    </xf>
    <xf numFmtId="0" fontId="19" fillId="0" borderId="0" xfId="7" applyFont="1" applyFill="1" applyAlignment="1">
      <alignment horizontal="center" vertical="center" wrapText="1"/>
    </xf>
    <xf numFmtId="176" fontId="26" fillId="0" borderId="5" xfId="10" applyNumberFormat="1" applyFont="1" applyFill="1" applyBorder="1" applyAlignment="1" applyProtection="1">
      <alignment horizontal="center" vertical="center"/>
    </xf>
    <xf numFmtId="176" fontId="26" fillId="0" borderId="6" xfId="10" applyNumberFormat="1" applyFont="1" applyFill="1" applyBorder="1" applyAlignment="1" applyProtection="1">
      <alignment horizontal="center" vertical="center"/>
    </xf>
    <xf numFmtId="176" fontId="26" fillId="3" borderId="5" xfId="10" applyNumberFormat="1" applyFont="1" applyFill="1" applyBorder="1" applyAlignment="1" applyProtection="1">
      <alignment horizontal="center" vertical="center"/>
    </xf>
    <xf numFmtId="176" fontId="26" fillId="3" borderId="6" xfId="10" applyNumberFormat="1" applyFont="1" applyFill="1" applyBorder="1" applyAlignment="1" applyProtection="1">
      <alignment horizontal="center" vertical="center"/>
    </xf>
    <xf numFmtId="176" fontId="26" fillId="0" borderId="5" xfId="11" applyNumberFormat="1" applyFont="1" applyFill="1" applyBorder="1" applyAlignment="1" applyProtection="1">
      <alignment horizontal="center" vertical="center"/>
    </xf>
    <xf numFmtId="176" fontId="26" fillId="0" borderId="6" xfId="11" applyNumberFormat="1" applyFont="1" applyFill="1" applyBorder="1" applyAlignment="1" applyProtection="1">
      <alignment horizontal="center" vertical="center"/>
    </xf>
    <xf numFmtId="176" fontId="26" fillId="3" borderId="5" xfId="13" applyNumberFormat="1" applyFont="1" applyFill="1" applyBorder="1" applyAlignment="1" applyProtection="1">
      <alignment horizontal="center" vertical="center"/>
    </xf>
    <xf numFmtId="179" fontId="26" fillId="3" borderId="5" xfId="12" applyNumberFormat="1" applyFont="1" applyFill="1" applyBorder="1" applyAlignment="1" applyProtection="1">
      <alignment horizontal="center" vertical="center"/>
    </xf>
    <xf numFmtId="176" fontId="26" fillId="3" borderId="6" xfId="13" applyNumberFormat="1" applyFont="1" applyFill="1" applyBorder="1" applyAlignment="1" applyProtection="1">
      <alignment horizontal="center" vertical="center"/>
    </xf>
    <xf numFmtId="176" fontId="26" fillId="3" borderId="15" xfId="13" applyNumberFormat="1" applyFont="1" applyFill="1" applyBorder="1" applyAlignment="1" applyProtection="1">
      <alignment horizontal="center" vertical="center"/>
    </xf>
    <xf numFmtId="179" fontId="26" fillId="3" borderId="15" xfId="12" applyNumberFormat="1" applyFont="1" applyFill="1" applyBorder="1" applyAlignment="1" applyProtection="1">
      <alignment horizontal="center" vertical="center"/>
    </xf>
    <xf numFmtId="176" fontId="26" fillId="3" borderId="10" xfId="13" applyNumberFormat="1" applyFont="1" applyFill="1" applyBorder="1" applyAlignment="1" applyProtection="1">
      <alignment horizontal="center" vertical="center"/>
    </xf>
    <xf numFmtId="179" fontId="26" fillId="3" borderId="10" xfId="12" applyNumberFormat="1" applyFont="1" applyFill="1" applyBorder="1" applyAlignment="1" applyProtection="1">
      <alignment horizontal="center" vertical="center"/>
    </xf>
    <xf numFmtId="0" fontId="19" fillId="0" borderId="0" xfId="14" applyFont="1" applyFill="1" applyAlignment="1">
      <alignment vertical="center"/>
    </xf>
    <xf numFmtId="176" fontId="26" fillId="0" borderId="5" xfId="13" applyNumberFormat="1" applyFont="1" applyFill="1" applyBorder="1" applyAlignment="1" applyProtection="1">
      <alignment horizontal="center" vertical="center"/>
    </xf>
    <xf numFmtId="179" fontId="26" fillId="0" borderId="5" xfId="12" applyNumberFormat="1" applyFont="1" applyFill="1" applyBorder="1" applyAlignment="1" applyProtection="1">
      <alignment horizontal="center" vertical="center"/>
    </xf>
    <xf numFmtId="176" fontId="26" fillId="0" borderId="15" xfId="13" applyNumberFormat="1" applyFont="1" applyFill="1" applyBorder="1" applyAlignment="1" applyProtection="1">
      <alignment horizontal="center" vertical="center"/>
    </xf>
    <xf numFmtId="179" fontId="26" fillId="0" borderId="15" xfId="12" applyNumberFormat="1" applyFont="1" applyFill="1" applyBorder="1" applyAlignment="1" applyProtection="1">
      <alignment horizontal="center" vertical="center"/>
    </xf>
    <xf numFmtId="176" fontId="26" fillId="0" borderId="10" xfId="13" applyNumberFormat="1" applyFont="1" applyFill="1" applyBorder="1" applyAlignment="1" applyProtection="1">
      <alignment horizontal="center" vertical="center"/>
    </xf>
    <xf numFmtId="179" fontId="26" fillId="0" borderId="10" xfId="12" applyNumberFormat="1" applyFont="1" applyFill="1" applyBorder="1" applyAlignment="1" applyProtection="1">
      <alignment horizontal="center" vertical="center"/>
    </xf>
    <xf numFmtId="179" fontId="19" fillId="0" borderId="0" xfId="7" applyNumberFormat="1" applyFont="1" applyFill="1" applyAlignment="1">
      <alignment vertical="center"/>
    </xf>
    <xf numFmtId="179" fontId="26" fillId="2" borderId="5" xfId="9" applyNumberFormat="1" applyFont="1" applyFill="1" applyBorder="1" applyAlignment="1" applyProtection="1">
      <alignment horizontal="center" vertical="center"/>
    </xf>
    <xf numFmtId="178" fontId="13" fillId="4" borderId="5" xfId="5" applyNumberFormat="1" applyFont="1" applyFill="1" applyBorder="1" applyAlignment="1">
      <alignment horizontal="center" vertical="center"/>
    </xf>
    <xf numFmtId="0" fontId="29" fillId="0" borderId="5" xfId="3" applyFont="1" applyBorder="1"/>
    <xf numFmtId="0" fontId="20" fillId="0" borderId="2" xfId="7" applyNumberFormat="1" applyFont="1" applyFill="1" applyBorder="1" applyAlignment="1" applyProtection="1">
      <alignment horizontal="center" vertical="center" wrapText="1"/>
    </xf>
    <xf numFmtId="0" fontId="29" fillId="0" borderId="8" xfId="3" applyFont="1" applyBorder="1"/>
    <xf numFmtId="0" fontId="19" fillId="0" borderId="0" xfId="7" applyFont="1" applyFill="1" applyAlignment="1" applyProtection="1">
      <alignment vertical="center"/>
    </xf>
    <xf numFmtId="0" fontId="22" fillId="0" borderId="0" xfId="7" applyFont="1" applyFill="1" applyAlignment="1" applyProtection="1">
      <alignment vertical="center"/>
    </xf>
    <xf numFmtId="0" fontId="19" fillId="0" borderId="0" xfId="7" applyFont="1" applyFill="1" applyAlignment="1" applyProtection="1">
      <alignment horizontal="center" vertical="center" wrapText="1"/>
    </xf>
    <xf numFmtId="0" fontId="19" fillId="0" borderId="0" xfId="14" applyFont="1" applyFill="1" applyAlignment="1" applyProtection="1">
      <alignment vertical="center"/>
    </xf>
    <xf numFmtId="0" fontId="30" fillId="4" borderId="0" xfId="7" applyFont="1" applyFill="1" applyAlignment="1" applyProtection="1">
      <alignment vertical="center"/>
    </xf>
    <xf numFmtId="0" fontId="19" fillId="4" borderId="0" xfId="7" applyFont="1" applyFill="1" applyAlignment="1" applyProtection="1">
      <alignment vertical="center"/>
    </xf>
    <xf numFmtId="179" fontId="19" fillId="4" borderId="0" xfId="7" applyNumberFormat="1" applyFont="1" applyFill="1" applyAlignment="1" applyProtection="1">
      <alignment vertical="center"/>
    </xf>
    <xf numFmtId="179" fontId="19" fillId="0" borderId="0" xfId="7" applyNumberFormat="1" applyFont="1" applyFill="1" applyAlignment="1" applyProtection="1">
      <alignment vertical="center"/>
    </xf>
    <xf numFmtId="0" fontId="19" fillId="2" borderId="0" xfId="7" applyFont="1" applyFill="1" applyAlignment="1" applyProtection="1">
      <alignment vertical="center"/>
    </xf>
    <xf numFmtId="179" fontId="19" fillId="2" borderId="0" xfId="7" applyNumberFormat="1" applyFont="1" applyFill="1" applyAlignment="1" applyProtection="1">
      <alignment vertical="center"/>
    </xf>
    <xf numFmtId="179" fontId="29" fillId="4" borderId="2" xfId="1" applyNumberFormat="1" applyFont="1" applyFill="1" applyBorder="1" applyAlignment="1"/>
    <xf numFmtId="179" fontId="29" fillId="0" borderId="3" xfId="1" applyNumberFormat="1" applyFont="1" applyBorder="1" applyAlignment="1"/>
    <xf numFmtId="179" fontId="29" fillId="4" borderId="5" xfId="1" applyNumberFormat="1" applyFont="1" applyFill="1" applyBorder="1" applyAlignment="1"/>
    <xf numFmtId="179" fontId="29" fillId="0" borderId="6" xfId="1" applyNumberFormat="1" applyFont="1" applyBorder="1" applyAlignment="1"/>
    <xf numFmtId="179" fontId="29" fillId="4" borderId="8" xfId="1" applyNumberFormat="1" applyFont="1" applyFill="1" applyBorder="1" applyAlignment="1"/>
    <xf numFmtId="179" fontId="29" fillId="0" borderId="9" xfId="1" applyNumberFormat="1" applyFont="1" applyBorder="1" applyAlignment="1"/>
    <xf numFmtId="0" fontId="27" fillId="0" borderId="5" xfId="7" applyNumberFormat="1" applyFont="1" applyFill="1" applyBorder="1" applyAlignment="1" applyProtection="1">
      <alignment horizontal="center" vertical="center" wrapText="1"/>
    </xf>
    <xf numFmtId="0" fontId="25" fillId="0" borderId="5" xfId="7" applyNumberFormat="1" applyFont="1" applyFill="1" applyBorder="1" applyAlignment="1" applyProtection="1">
      <alignment horizontal="center" vertical="center"/>
    </xf>
    <xf numFmtId="0" fontId="23" fillId="0" borderId="15" xfId="7" applyNumberFormat="1" applyFont="1" applyFill="1" applyBorder="1" applyAlignment="1" applyProtection="1">
      <alignment horizontal="center" vertical="center"/>
    </xf>
    <xf numFmtId="0" fontId="0" fillId="0" borderId="0" xfId="3" applyFont="1" applyAlignment="1">
      <alignment vertical="center"/>
    </xf>
    <xf numFmtId="43" fontId="4" fillId="0" borderId="0" xfId="1" applyAlignment="1"/>
    <xf numFmtId="0" fontId="11" fillId="2" borderId="18" xfId="3" applyFont="1" applyFill="1" applyBorder="1" applyAlignment="1">
      <alignment horizontal="center" vertical="center"/>
    </xf>
    <xf numFmtId="178" fontId="13" fillId="0" borderId="19" xfId="5" applyNumberFormat="1" applyFont="1" applyFill="1" applyBorder="1" applyAlignment="1">
      <alignment horizontal="center" vertical="center"/>
    </xf>
    <xf numFmtId="178" fontId="11" fillId="2" borderId="19" xfId="5" applyNumberFormat="1" applyFont="1" applyFill="1" applyBorder="1" applyAlignment="1">
      <alignment horizontal="center" vertical="center"/>
    </xf>
    <xf numFmtId="178" fontId="11" fillId="2" borderId="20" xfId="5" applyNumberFormat="1" applyFont="1" applyFill="1" applyBorder="1" applyAlignment="1">
      <alignment horizontal="center" vertical="center"/>
    </xf>
    <xf numFmtId="178" fontId="13" fillId="5" borderId="5" xfId="5" applyNumberFormat="1" applyFont="1" applyFill="1" applyBorder="1" applyAlignment="1">
      <alignment horizontal="center" vertical="center"/>
    </xf>
    <xf numFmtId="178" fontId="13" fillId="6" borderId="5" xfId="5" applyNumberFormat="1" applyFont="1" applyFill="1" applyBorder="1" applyAlignment="1">
      <alignment horizontal="center" vertical="center"/>
    </xf>
    <xf numFmtId="9" fontId="13" fillId="4" borderId="5" xfId="2" applyFont="1" applyFill="1" applyBorder="1" applyAlignment="1">
      <alignment horizontal="center" vertical="center"/>
    </xf>
    <xf numFmtId="0" fontId="23" fillId="0" borderId="10" xfId="7" applyNumberFormat="1" applyFont="1" applyFill="1" applyBorder="1" applyAlignment="1" applyProtection="1">
      <alignment horizontal="center" vertical="center"/>
    </xf>
    <xf numFmtId="0" fontId="23" fillId="0" borderId="5" xfId="7" applyNumberFormat="1" applyFont="1" applyFill="1" applyBorder="1" applyAlignment="1" applyProtection="1">
      <alignment horizontal="center" vertical="center"/>
    </xf>
    <xf numFmtId="179" fontId="21" fillId="0" borderId="0" xfId="8" applyNumberFormat="1" applyFont="1" applyFill="1" applyBorder="1" applyAlignment="1" applyProtection="1">
      <alignment horizontal="center" vertical="center"/>
    </xf>
    <xf numFmtId="0" fontId="19" fillId="0" borderId="0" xfId="7" applyFont="1" applyFill="1" applyBorder="1" applyAlignment="1" applyProtection="1">
      <alignment vertical="center"/>
    </xf>
    <xf numFmtId="179" fontId="19" fillId="0" borderId="0" xfId="7" applyNumberFormat="1" applyFont="1" applyFill="1" applyBorder="1" applyAlignment="1" applyProtection="1">
      <alignment vertical="center"/>
    </xf>
    <xf numFmtId="0" fontId="19" fillId="0" borderId="0" xfId="7" applyFont="1" applyFill="1" applyBorder="1" applyAlignment="1">
      <alignment vertical="center"/>
    </xf>
    <xf numFmtId="179" fontId="19" fillId="0" borderId="0" xfId="7" applyNumberFormat="1" applyFont="1" applyFill="1" applyBorder="1" applyAlignment="1">
      <alignment vertical="center"/>
    </xf>
    <xf numFmtId="0" fontId="19" fillId="0" borderId="5" xfId="7" applyFont="1" applyFill="1" applyBorder="1" applyAlignment="1" applyProtection="1">
      <alignment vertical="center"/>
    </xf>
    <xf numFmtId="0" fontId="19" fillId="0" borderId="5" xfId="14" applyFont="1" applyFill="1" applyBorder="1" applyAlignment="1" applyProtection="1">
      <alignment vertical="center"/>
    </xf>
    <xf numFmtId="0" fontId="19" fillId="0" borderId="5" xfId="7" applyFont="1" applyFill="1" applyBorder="1" applyAlignment="1">
      <alignment vertical="center"/>
    </xf>
    <xf numFmtId="0" fontId="19" fillId="0" borderId="5" xfId="14" applyFont="1" applyFill="1" applyBorder="1" applyAlignment="1">
      <alignment vertical="center"/>
    </xf>
    <xf numFmtId="0" fontId="19" fillId="0" borderId="10" xfId="7" applyFont="1" applyFill="1" applyBorder="1" applyAlignment="1" applyProtection="1">
      <alignment vertical="center"/>
    </xf>
    <xf numFmtId="0" fontId="19" fillId="0" borderId="10" xfId="7" applyFont="1" applyFill="1" applyBorder="1" applyAlignment="1">
      <alignment vertical="center"/>
    </xf>
    <xf numFmtId="0" fontId="19" fillId="0" borderId="15" xfId="7" applyFont="1" applyFill="1" applyBorder="1" applyAlignment="1" applyProtection="1">
      <alignment vertical="center"/>
    </xf>
    <xf numFmtId="0" fontId="19" fillId="0" borderId="15" xfId="7" applyFont="1" applyFill="1" applyBorder="1" applyAlignment="1">
      <alignment vertical="center"/>
    </xf>
    <xf numFmtId="180" fontId="19" fillId="0" borderId="16" xfId="7" applyNumberFormat="1" applyFont="1" applyFill="1" applyBorder="1" applyAlignment="1" applyProtection="1">
      <alignment vertical="center"/>
    </xf>
    <xf numFmtId="180" fontId="19" fillId="0" borderId="6" xfId="7" applyNumberFormat="1" applyFont="1" applyFill="1" applyBorder="1" applyAlignment="1" applyProtection="1">
      <alignment vertical="center"/>
    </xf>
    <xf numFmtId="0" fontId="19" fillId="0" borderId="6" xfId="14" applyFont="1" applyFill="1" applyBorder="1" applyAlignment="1" applyProtection="1">
      <alignment vertical="center"/>
    </xf>
    <xf numFmtId="180" fontId="19" fillId="0" borderId="11" xfId="7" applyNumberFormat="1" applyFont="1" applyFill="1" applyBorder="1" applyAlignment="1" applyProtection="1">
      <alignment vertical="center"/>
    </xf>
    <xf numFmtId="179" fontId="26" fillId="3" borderId="8" xfId="12" applyNumberFormat="1" applyFont="1" applyFill="1" applyBorder="1" applyAlignment="1" applyProtection="1">
      <alignment horizontal="center" vertical="center"/>
    </xf>
    <xf numFmtId="176" fontId="26" fillId="3" borderId="8" xfId="13" applyNumberFormat="1" applyFont="1" applyFill="1" applyBorder="1" applyAlignment="1" applyProtection="1">
      <alignment horizontal="center" vertical="center"/>
    </xf>
    <xf numFmtId="0" fontId="19" fillId="0" borderId="8" xfId="7" applyFont="1" applyFill="1" applyBorder="1" applyAlignment="1" applyProtection="1">
      <alignment vertical="center"/>
    </xf>
    <xf numFmtId="180" fontId="19" fillId="0" borderId="9" xfId="7" applyNumberFormat="1" applyFont="1" applyFill="1" applyBorder="1" applyAlignment="1" applyProtection="1">
      <alignment vertical="center"/>
    </xf>
    <xf numFmtId="180" fontId="19" fillId="0" borderId="16" xfId="7" applyNumberFormat="1" applyFont="1" applyFill="1" applyBorder="1" applyAlignment="1">
      <alignment vertical="center"/>
    </xf>
    <xf numFmtId="180" fontId="19" fillId="0" borderId="6" xfId="7" applyNumberFormat="1" applyFont="1" applyFill="1" applyBorder="1" applyAlignment="1">
      <alignment vertical="center"/>
    </xf>
    <xf numFmtId="0" fontId="19" fillId="0" borderId="6" xfId="14" applyFont="1" applyFill="1" applyBorder="1" applyAlignment="1">
      <alignment vertical="center"/>
    </xf>
    <xf numFmtId="180" fontId="19" fillId="0" borderId="11" xfId="7" applyNumberFormat="1" applyFont="1" applyFill="1" applyBorder="1" applyAlignment="1">
      <alignment vertical="center"/>
    </xf>
    <xf numFmtId="179" fontId="26" fillId="0" borderId="8" xfId="12" applyNumberFormat="1" applyFont="1" applyFill="1" applyBorder="1" applyAlignment="1" applyProtection="1">
      <alignment horizontal="center" vertical="center"/>
    </xf>
    <xf numFmtId="176" fontId="26" fillId="0" borderId="8" xfId="13" applyNumberFormat="1" applyFont="1" applyFill="1" applyBorder="1" applyAlignment="1" applyProtection="1">
      <alignment horizontal="center" vertical="center"/>
    </xf>
    <xf numFmtId="0" fontId="19" fillId="0" borderId="8" xfId="7" applyFont="1" applyFill="1" applyBorder="1" applyAlignment="1">
      <alignment vertical="center"/>
    </xf>
    <xf numFmtId="180" fontId="19" fillId="0" borderId="9" xfId="7" applyNumberFormat="1" applyFont="1" applyFill="1" applyBorder="1" applyAlignment="1">
      <alignment vertical="center"/>
    </xf>
    <xf numFmtId="0" fontId="23" fillId="0" borderId="8" xfId="7" applyNumberFormat="1" applyFont="1" applyFill="1" applyBorder="1" applyAlignment="1" applyProtection="1">
      <alignment horizontal="center" vertical="center"/>
    </xf>
    <xf numFmtId="176" fontId="26" fillId="3" borderId="9" xfId="13" applyNumberFormat="1" applyFont="1" applyFill="1" applyBorder="1" applyAlignment="1" applyProtection="1">
      <alignment horizontal="center" vertical="center"/>
    </xf>
    <xf numFmtId="176" fontId="26" fillId="0" borderId="9" xfId="13" applyNumberFormat="1" applyFont="1" applyFill="1" applyBorder="1" applyAlignment="1" applyProtection="1">
      <alignment horizontal="center" vertical="center"/>
    </xf>
    <xf numFmtId="0" fontId="4" fillId="0" borderId="0" xfId="3" applyFill="1"/>
    <xf numFmtId="179" fontId="4" fillId="0" borderId="0" xfId="1" applyNumberFormat="1" applyFill="1" applyAlignment="1"/>
    <xf numFmtId="179" fontId="29" fillId="0" borderId="2" xfId="1" applyNumberFormat="1" applyFont="1" applyFill="1" applyBorder="1" applyAlignment="1"/>
    <xf numFmtId="179" fontId="29" fillId="0" borderId="5" xfId="1" applyNumberFormat="1" applyFont="1" applyFill="1" applyBorder="1" applyAlignment="1"/>
    <xf numFmtId="179" fontId="29" fillId="0" borderId="8" xfId="1" applyNumberFormat="1" applyFont="1" applyFill="1" applyBorder="1" applyAlignment="1"/>
    <xf numFmtId="0" fontId="0" fillId="0" borderId="0" xfId="3" applyFont="1"/>
    <xf numFmtId="0" fontId="33" fillId="0" borderId="5" xfId="16" quotePrefix="1" applyNumberFormat="1" applyFill="1" applyBorder="1" applyAlignment="1"/>
    <xf numFmtId="179" fontId="33" fillId="0" borderId="5" xfId="1" applyNumberFormat="1" applyFont="1" applyFill="1" applyBorder="1" applyAlignment="1">
      <alignment horizontal="right" vertical="center"/>
    </xf>
    <xf numFmtId="9" fontId="19" fillId="0" borderId="0" xfId="2" applyFont="1" applyFill="1" applyAlignment="1" applyProtection="1">
      <alignment vertical="center"/>
    </xf>
    <xf numFmtId="181" fontId="32" fillId="0" borderId="5" xfId="15" quotePrefix="1" applyNumberFormat="1" applyFill="1" applyBorder="1" applyAlignment="1">
      <alignment horizontal="center" vertical="center"/>
    </xf>
    <xf numFmtId="0" fontId="11" fillId="9" borderId="2" xfId="3" applyFont="1" applyFill="1" applyBorder="1" applyAlignment="1">
      <alignment horizontal="center" vertical="center"/>
    </xf>
    <xf numFmtId="0" fontId="35" fillId="0" borderId="5" xfId="16" quotePrefix="1" applyNumberFormat="1" applyFont="1" applyFill="1" applyBorder="1" applyAlignment="1"/>
    <xf numFmtId="179" fontId="33" fillId="9" borderId="5" xfId="1" applyNumberFormat="1" applyFont="1" applyFill="1" applyBorder="1" applyAlignment="1">
      <alignment horizontal="right" vertical="center"/>
    </xf>
    <xf numFmtId="0" fontId="4" fillId="0" borderId="5" xfId="3" applyBorder="1"/>
    <xf numFmtId="179" fontId="4" fillId="0" borderId="5" xfId="1" applyNumberFormat="1" applyBorder="1" applyAlignment="1"/>
    <xf numFmtId="0" fontId="0" fillId="0" borderId="1" xfId="3" applyFont="1" applyBorder="1"/>
    <xf numFmtId="0" fontId="4" fillId="0" borderId="2" xfId="3" applyBorder="1"/>
    <xf numFmtId="179" fontId="4" fillId="0" borderId="2" xfId="1" applyNumberFormat="1" applyBorder="1" applyAlignment="1"/>
    <xf numFmtId="179" fontId="4" fillId="0" borderId="3" xfId="1" applyNumberFormat="1" applyBorder="1" applyAlignment="1"/>
    <xf numFmtId="0" fontId="0" fillId="0" borderId="4" xfId="3" applyFont="1" applyBorder="1"/>
    <xf numFmtId="179" fontId="4" fillId="0" borderId="6" xfId="1" applyNumberFormat="1" applyBorder="1" applyAlignment="1"/>
    <xf numFmtId="0" fontId="4" fillId="0" borderId="4" xfId="3" applyBorder="1"/>
    <xf numFmtId="0" fontId="4" fillId="0" borderId="7" xfId="3" applyBorder="1"/>
    <xf numFmtId="0" fontId="4" fillId="0" borderId="8" xfId="3" applyBorder="1"/>
    <xf numFmtId="179" fontId="4" fillId="0" borderId="8" xfId="1" applyNumberFormat="1" applyBorder="1" applyAlignment="1"/>
    <xf numFmtId="179" fontId="4" fillId="0" borderId="9" xfId="1" applyNumberFormat="1" applyBorder="1" applyAlignment="1"/>
    <xf numFmtId="0" fontId="36" fillId="0" borderId="0" xfId="3" applyFont="1"/>
    <xf numFmtId="0" fontId="17" fillId="0" borderId="0" xfId="3" applyFont="1"/>
    <xf numFmtId="14" fontId="17" fillId="0" borderId="0" xfId="3" applyNumberFormat="1" applyFont="1" applyAlignment="1">
      <alignment horizontal="left"/>
    </xf>
    <xf numFmtId="179" fontId="4" fillId="0" borderId="0" xfId="3" applyNumberFormat="1"/>
    <xf numFmtId="178" fontId="13" fillId="9" borderId="5" xfId="5" applyNumberFormat="1" applyFont="1" applyFill="1" applyBorder="1" applyAlignment="1">
      <alignment horizontal="center" vertical="center"/>
    </xf>
    <xf numFmtId="179" fontId="13" fillId="9" borderId="5" xfId="1" applyNumberFormat="1" applyFont="1" applyFill="1" applyBorder="1" applyAlignment="1">
      <alignment horizontal="center" vertical="center"/>
    </xf>
    <xf numFmtId="0" fontId="20" fillId="0" borderId="2" xfId="7" applyNumberFormat="1" applyFont="1" applyFill="1" applyBorder="1" applyAlignment="1" applyProtection="1">
      <alignment horizontal="left" vertical="center" wrapText="1"/>
    </xf>
    <xf numFmtId="179" fontId="13" fillId="5" borderId="5" xfId="1" applyNumberFormat="1" applyFont="1" applyFill="1" applyBorder="1" applyAlignment="1">
      <alignment horizontal="center" vertical="center"/>
    </xf>
    <xf numFmtId="43" fontId="4" fillId="4" borderId="0" xfId="1" applyFill="1" applyAlignment="1"/>
    <xf numFmtId="179" fontId="29" fillId="5" borderId="2" xfId="1" applyNumberFormat="1" applyFont="1" applyFill="1" applyBorder="1" applyAlignment="1"/>
    <xf numFmtId="179" fontId="29" fillId="5" borderId="5" xfId="1" applyNumberFormat="1" applyFont="1" applyFill="1" applyBorder="1" applyAlignment="1"/>
    <xf numFmtId="179" fontId="29" fillId="5" borderId="8" xfId="1" applyNumberFormat="1" applyFont="1" applyFill="1" applyBorder="1" applyAlignment="1"/>
    <xf numFmtId="43" fontId="4" fillId="5" borderId="0" xfId="1" applyFill="1" applyAlignment="1"/>
    <xf numFmtId="179" fontId="26" fillId="2" borderId="5" xfId="1" applyNumberFormat="1" applyFont="1" applyFill="1" applyBorder="1" applyAlignment="1" applyProtection="1">
      <alignment horizontal="center" vertical="center"/>
    </xf>
    <xf numFmtId="0" fontId="25" fillId="0" borderId="7" xfId="7" applyNumberFormat="1" applyFont="1" applyFill="1" applyBorder="1" applyAlignment="1" applyProtection="1">
      <alignment horizontal="center" vertical="center"/>
    </xf>
    <xf numFmtId="0" fontId="25" fillId="0" borderId="8" xfId="7" applyNumberFormat="1" applyFont="1" applyFill="1" applyBorder="1" applyAlignment="1" applyProtection="1">
      <alignment horizontal="center" vertical="center"/>
    </xf>
    <xf numFmtId="0" fontId="23" fillId="0" borderId="1" xfId="7" applyNumberFormat="1" applyFont="1" applyFill="1" applyBorder="1" applyAlignment="1" applyProtection="1">
      <alignment horizontal="center" vertical="center"/>
    </xf>
    <xf numFmtId="0" fontId="23" fillId="0" borderId="4" xfId="7" applyNumberFormat="1" applyFont="1" applyFill="1" applyBorder="1" applyAlignment="1" applyProtection="1">
      <alignment horizontal="center" vertical="center"/>
    </xf>
    <xf numFmtId="0" fontId="23" fillId="0" borderId="2" xfId="7" applyNumberFormat="1" applyFont="1" applyFill="1" applyBorder="1" applyAlignment="1" applyProtection="1">
      <alignment horizontal="center" vertical="center"/>
    </xf>
    <xf numFmtId="0" fontId="23" fillId="0" borderId="5" xfId="7" applyNumberFormat="1" applyFont="1" applyFill="1" applyBorder="1" applyAlignment="1" applyProtection="1">
      <alignment horizontal="center" vertical="center"/>
    </xf>
    <xf numFmtId="0" fontId="23" fillId="0" borderId="7" xfId="7" applyNumberFormat="1" applyFont="1" applyFill="1" applyBorder="1" applyAlignment="1" applyProtection="1">
      <alignment horizontal="center" vertical="center"/>
    </xf>
    <xf numFmtId="0" fontId="23" fillId="0" borderId="14" xfId="7" applyNumberFormat="1" applyFont="1" applyFill="1" applyBorder="1" applyAlignment="1" applyProtection="1">
      <alignment horizontal="center" vertical="center"/>
    </xf>
    <xf numFmtId="0" fontId="23" fillId="0" borderId="17" xfId="7" applyNumberFormat="1" applyFont="1" applyFill="1" applyBorder="1" applyAlignment="1" applyProtection="1">
      <alignment horizontal="center" vertical="center"/>
    </xf>
    <xf numFmtId="0" fontId="25" fillId="0" borderId="14" xfId="7" applyNumberFormat="1" applyFont="1" applyFill="1" applyBorder="1" applyAlignment="1" applyProtection="1">
      <alignment horizontal="center" vertical="center"/>
    </xf>
    <xf numFmtId="0" fontId="25" fillId="0" borderId="10" xfId="7" applyNumberFormat="1" applyFont="1" applyFill="1" applyBorder="1" applyAlignment="1" applyProtection="1">
      <alignment horizontal="center" vertical="center"/>
    </xf>
    <xf numFmtId="0" fontId="24" fillId="3" borderId="2" xfId="7" applyNumberFormat="1" applyFont="1" applyFill="1" applyBorder="1" applyAlignment="1" applyProtection="1">
      <alignment horizontal="center" vertical="center"/>
    </xf>
    <xf numFmtId="0" fontId="24" fillId="3" borderId="3" xfId="7" applyNumberFormat="1" applyFont="1" applyFill="1" applyBorder="1" applyAlignment="1" applyProtection="1">
      <alignment horizontal="center" vertical="center"/>
    </xf>
    <xf numFmtId="0" fontId="18" fillId="4" borderId="0" xfId="7" applyNumberFormat="1" applyFont="1" applyFill="1" applyBorder="1" applyAlignment="1" applyProtection="1">
      <alignment horizontal="center" vertical="center"/>
      <protection locked="0"/>
    </xf>
    <xf numFmtId="0" fontId="23" fillId="0" borderId="35" xfId="7" applyNumberFormat="1" applyFont="1" applyFill="1" applyBorder="1" applyAlignment="1" applyProtection="1">
      <alignment horizontal="center" vertical="center"/>
    </xf>
    <xf numFmtId="0" fontId="23" fillId="0" borderId="34" xfId="7" applyNumberFormat="1" applyFont="1" applyFill="1" applyBorder="1" applyAlignment="1" applyProtection="1">
      <alignment horizontal="center" vertical="center"/>
    </xf>
    <xf numFmtId="0" fontId="24" fillId="0" borderId="2" xfId="7" applyNumberFormat="1" applyFont="1" applyFill="1" applyBorder="1" applyAlignment="1" applyProtection="1">
      <alignment horizontal="center" vertical="center"/>
    </xf>
    <xf numFmtId="0" fontId="24" fillId="0" borderId="3" xfId="7" applyNumberFormat="1" applyFont="1" applyFill="1" applyBorder="1" applyAlignment="1" applyProtection="1">
      <alignment horizontal="center" vertical="center"/>
    </xf>
    <xf numFmtId="0" fontId="18" fillId="2" borderId="0" xfId="7" applyNumberFormat="1" applyFont="1" applyFill="1" applyBorder="1" applyAlignment="1" applyProtection="1">
      <alignment horizontal="center" vertical="center"/>
    </xf>
    <xf numFmtId="0" fontId="5" fillId="0" borderId="0" xfId="3" applyFont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4" xfId="3" applyFont="1" applyBorder="1" applyAlignment="1">
      <alignment horizontal="center" vertical="center" wrapText="1"/>
    </xf>
    <xf numFmtId="0" fontId="13" fillId="0" borderId="12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0" fontId="13" fillId="0" borderId="14" xfId="3" applyFont="1" applyBorder="1" applyAlignment="1">
      <alignment horizontal="center" vertical="center"/>
    </xf>
    <xf numFmtId="181" fontId="32" fillId="0" borderId="5" xfId="15" quotePrefix="1" applyNumberFormat="1" applyFill="1" applyBorder="1" applyAlignment="1">
      <alignment horizontal="center" vertical="center"/>
    </xf>
    <xf numFmtId="181" fontId="34" fillId="0" borderId="5" xfId="15" quotePrefix="1" applyNumberFormat="1" applyFont="1" applyFill="1" applyBorder="1" applyAlignment="1">
      <alignment horizontal="center" vertical="center"/>
    </xf>
    <xf numFmtId="176" fontId="9" fillId="9" borderId="23" xfId="4" applyNumberFormat="1" applyFont="1" applyFill="1" applyBorder="1" applyAlignment="1">
      <alignment horizontal="center" vertical="center"/>
    </xf>
    <xf numFmtId="0" fontId="20" fillId="0" borderId="1" xfId="7" applyNumberFormat="1" applyFont="1" applyFill="1" applyBorder="1" applyAlignment="1" applyProtection="1">
      <alignment horizontal="center" vertical="center" wrapText="1"/>
    </xf>
    <xf numFmtId="0" fontId="20" fillId="0" borderId="4" xfId="7" applyNumberFormat="1" applyFont="1" applyFill="1" applyBorder="1" applyAlignment="1" applyProtection="1">
      <alignment horizontal="center" vertical="center" wrapText="1"/>
    </xf>
    <xf numFmtId="0" fontId="20" fillId="0" borderId="7" xfId="7" applyNumberFormat="1" applyFont="1" applyFill="1" applyBorder="1" applyAlignment="1" applyProtection="1">
      <alignment horizontal="center" vertical="center" wrapText="1"/>
    </xf>
  </cellXfs>
  <cellStyles count="1344">
    <cellStyle name="_ET_STYLE_NoName_00_" xfId="21" xr:uid="{00000000-0005-0000-0000-000000000000}"/>
    <cellStyle name="_ET_STYLE_NoName_00__Sheet1" xfId="22" xr:uid="{00000000-0005-0000-0000-000001000000}"/>
    <cellStyle name="_ET_STYLE_NoName_00__Sheet1_1" xfId="23" xr:uid="{00000000-0005-0000-0000-000002000000}"/>
    <cellStyle name="_ET_STYLE_NoName_00__Sheet1_2" xfId="24" xr:uid="{00000000-0005-0000-0000-000003000000}"/>
    <cellStyle name="_ET_STYLE_NoName_00__Sheet1_3" xfId="25" xr:uid="{00000000-0005-0000-0000-000004000000}"/>
    <cellStyle name="20% - 强调文字颜色 1 2" xfId="26" xr:uid="{00000000-0005-0000-0000-000005000000}"/>
    <cellStyle name="20% - 强调文字颜色 1 2 2" xfId="27" xr:uid="{00000000-0005-0000-0000-000006000000}"/>
    <cellStyle name="20% - 强调文字颜色 1 2 2 2" xfId="28" xr:uid="{00000000-0005-0000-0000-000007000000}"/>
    <cellStyle name="20% - 强调文字颜色 1 2 2 2 2" xfId="870" xr:uid="{00000000-0005-0000-0000-000008000000}"/>
    <cellStyle name="20% - 强调文字颜色 1 2 2 3" xfId="869" xr:uid="{00000000-0005-0000-0000-000009000000}"/>
    <cellStyle name="20% - 强调文字颜色 1 2 3" xfId="29" xr:uid="{00000000-0005-0000-0000-00000A000000}"/>
    <cellStyle name="20% - 强调文字颜色 1 2 4" xfId="30" xr:uid="{00000000-0005-0000-0000-00000B000000}"/>
    <cellStyle name="20% - 强调文字颜色 1 2 4 2" xfId="871" xr:uid="{00000000-0005-0000-0000-00000C000000}"/>
    <cellStyle name="20% - 强调文字颜色 1 2 5" xfId="868" xr:uid="{00000000-0005-0000-0000-00000D000000}"/>
    <cellStyle name="20% - 强调文字颜色 1 3" xfId="31" xr:uid="{00000000-0005-0000-0000-00000E000000}"/>
    <cellStyle name="20% - 强调文字颜色 1 3 2" xfId="872" xr:uid="{00000000-0005-0000-0000-00000F000000}"/>
    <cellStyle name="20% - 强调文字颜色 2 2" xfId="32" xr:uid="{00000000-0005-0000-0000-000010000000}"/>
    <cellStyle name="20% - 强调文字颜色 2 2 2" xfId="33" xr:uid="{00000000-0005-0000-0000-000011000000}"/>
    <cellStyle name="20% - 强调文字颜色 2 2 2 2" xfId="34" xr:uid="{00000000-0005-0000-0000-000012000000}"/>
    <cellStyle name="20% - 强调文字颜色 2 2 2 2 2" xfId="875" xr:uid="{00000000-0005-0000-0000-000013000000}"/>
    <cellStyle name="20% - 强调文字颜色 2 2 2 3" xfId="874" xr:uid="{00000000-0005-0000-0000-000014000000}"/>
    <cellStyle name="20% - 强调文字颜色 2 2 3" xfId="35" xr:uid="{00000000-0005-0000-0000-000015000000}"/>
    <cellStyle name="20% - 强调文字颜色 2 2 4" xfId="36" xr:uid="{00000000-0005-0000-0000-000016000000}"/>
    <cellStyle name="20% - 强调文字颜色 2 2 4 2" xfId="876" xr:uid="{00000000-0005-0000-0000-000017000000}"/>
    <cellStyle name="20% - 强调文字颜色 2 2 5" xfId="873" xr:uid="{00000000-0005-0000-0000-000018000000}"/>
    <cellStyle name="20% - 强调文字颜色 2 3" xfId="37" xr:uid="{00000000-0005-0000-0000-000019000000}"/>
    <cellStyle name="20% - 强调文字颜色 2 3 2" xfId="877" xr:uid="{00000000-0005-0000-0000-00001A000000}"/>
    <cellStyle name="20% - 强调文字颜色 3 2" xfId="38" xr:uid="{00000000-0005-0000-0000-00001B000000}"/>
    <cellStyle name="20% - 强调文字颜色 3 2 2" xfId="39" xr:uid="{00000000-0005-0000-0000-00001C000000}"/>
    <cellStyle name="20% - 强调文字颜色 3 2 2 2" xfId="40" xr:uid="{00000000-0005-0000-0000-00001D000000}"/>
    <cellStyle name="20% - 强调文字颜色 3 2 2 2 2" xfId="880" xr:uid="{00000000-0005-0000-0000-00001E000000}"/>
    <cellStyle name="20% - 强调文字颜色 3 2 2 3" xfId="879" xr:uid="{00000000-0005-0000-0000-00001F000000}"/>
    <cellStyle name="20% - 强调文字颜色 3 2 3" xfId="41" xr:uid="{00000000-0005-0000-0000-000020000000}"/>
    <cellStyle name="20% - 强调文字颜色 3 2 4" xfId="42" xr:uid="{00000000-0005-0000-0000-000021000000}"/>
    <cellStyle name="20% - 强调文字颜色 3 2 4 2" xfId="881" xr:uid="{00000000-0005-0000-0000-000022000000}"/>
    <cellStyle name="20% - 强调文字颜色 3 2 5" xfId="878" xr:uid="{00000000-0005-0000-0000-000023000000}"/>
    <cellStyle name="20% - 强调文字颜色 3 3" xfId="43" xr:uid="{00000000-0005-0000-0000-000024000000}"/>
    <cellStyle name="20% - 强调文字颜色 3 3 2" xfId="882" xr:uid="{00000000-0005-0000-0000-000025000000}"/>
    <cellStyle name="20% - 强调文字颜色 4 2" xfId="44" xr:uid="{00000000-0005-0000-0000-000026000000}"/>
    <cellStyle name="20% - 强调文字颜色 4 2 2" xfId="45" xr:uid="{00000000-0005-0000-0000-000027000000}"/>
    <cellStyle name="20% - 强调文字颜色 4 2 2 2" xfId="46" xr:uid="{00000000-0005-0000-0000-000028000000}"/>
    <cellStyle name="20% - 强调文字颜色 4 2 2 2 2" xfId="885" xr:uid="{00000000-0005-0000-0000-000029000000}"/>
    <cellStyle name="20% - 强调文字颜色 4 2 2 3" xfId="884" xr:uid="{00000000-0005-0000-0000-00002A000000}"/>
    <cellStyle name="20% - 强调文字颜色 4 2 3" xfId="47" xr:uid="{00000000-0005-0000-0000-00002B000000}"/>
    <cellStyle name="20% - 强调文字颜色 4 2 4" xfId="48" xr:uid="{00000000-0005-0000-0000-00002C000000}"/>
    <cellStyle name="20% - 强调文字颜色 4 2 4 2" xfId="886" xr:uid="{00000000-0005-0000-0000-00002D000000}"/>
    <cellStyle name="20% - 强调文字颜色 4 2 5" xfId="883" xr:uid="{00000000-0005-0000-0000-00002E000000}"/>
    <cellStyle name="20% - 强调文字颜色 4 3" xfId="49" xr:uid="{00000000-0005-0000-0000-00002F000000}"/>
    <cellStyle name="20% - 强调文字颜色 4 3 2" xfId="887" xr:uid="{00000000-0005-0000-0000-000030000000}"/>
    <cellStyle name="20% - 强调文字颜色 5 2" xfId="50" xr:uid="{00000000-0005-0000-0000-000031000000}"/>
    <cellStyle name="20% - 强调文字颜色 5 2 2" xfId="51" xr:uid="{00000000-0005-0000-0000-000032000000}"/>
    <cellStyle name="20% - 强调文字颜色 5 2 2 2" xfId="52" xr:uid="{00000000-0005-0000-0000-000033000000}"/>
    <cellStyle name="20% - 强调文字颜色 5 2 2 2 2" xfId="890" xr:uid="{00000000-0005-0000-0000-000034000000}"/>
    <cellStyle name="20% - 强调文字颜色 5 2 2 3" xfId="889" xr:uid="{00000000-0005-0000-0000-000035000000}"/>
    <cellStyle name="20% - 强调文字颜色 5 2 3" xfId="53" xr:uid="{00000000-0005-0000-0000-000036000000}"/>
    <cellStyle name="20% - 强调文字颜色 5 2 4" xfId="54" xr:uid="{00000000-0005-0000-0000-000037000000}"/>
    <cellStyle name="20% - 强调文字颜色 5 2 4 2" xfId="891" xr:uid="{00000000-0005-0000-0000-000038000000}"/>
    <cellStyle name="20% - 强调文字颜色 5 2 5" xfId="888" xr:uid="{00000000-0005-0000-0000-000039000000}"/>
    <cellStyle name="20% - 强调文字颜色 5 3" xfId="55" xr:uid="{00000000-0005-0000-0000-00003A000000}"/>
    <cellStyle name="20% - 强调文字颜色 5 3 2" xfId="892" xr:uid="{00000000-0005-0000-0000-00003B000000}"/>
    <cellStyle name="20% - 强调文字颜色 6 2" xfId="56" xr:uid="{00000000-0005-0000-0000-00003C000000}"/>
    <cellStyle name="20% - 强调文字颜色 6 2 2" xfId="57" xr:uid="{00000000-0005-0000-0000-00003D000000}"/>
    <cellStyle name="20% - 强调文字颜色 6 2 2 2" xfId="58" xr:uid="{00000000-0005-0000-0000-00003E000000}"/>
    <cellStyle name="20% - 强调文字颜色 6 2 2 2 2" xfId="895" xr:uid="{00000000-0005-0000-0000-00003F000000}"/>
    <cellStyle name="20% - 强调文字颜色 6 2 2 3" xfId="894" xr:uid="{00000000-0005-0000-0000-000040000000}"/>
    <cellStyle name="20% - 强调文字颜色 6 2 3" xfId="59" xr:uid="{00000000-0005-0000-0000-000041000000}"/>
    <cellStyle name="20% - 强调文字颜色 6 2 4" xfId="60" xr:uid="{00000000-0005-0000-0000-000042000000}"/>
    <cellStyle name="20% - 强调文字颜色 6 2 4 2" xfId="896" xr:uid="{00000000-0005-0000-0000-000043000000}"/>
    <cellStyle name="20% - 强调文字颜色 6 2 5" xfId="893" xr:uid="{00000000-0005-0000-0000-000044000000}"/>
    <cellStyle name="20% - 强调文字颜色 6 3" xfId="61" xr:uid="{00000000-0005-0000-0000-000045000000}"/>
    <cellStyle name="20% - 强调文字颜色 6 3 2" xfId="897" xr:uid="{00000000-0005-0000-0000-000046000000}"/>
    <cellStyle name="40% - 强调文字颜色 1 2" xfId="62" xr:uid="{00000000-0005-0000-0000-000047000000}"/>
    <cellStyle name="40% - 强调文字颜色 1 2 2" xfId="63" xr:uid="{00000000-0005-0000-0000-000048000000}"/>
    <cellStyle name="40% - 强调文字颜色 1 2 2 2" xfId="64" xr:uid="{00000000-0005-0000-0000-000049000000}"/>
    <cellStyle name="40% - 强调文字颜色 1 2 2 2 2" xfId="900" xr:uid="{00000000-0005-0000-0000-00004A000000}"/>
    <cellStyle name="40% - 强调文字颜色 1 2 2 3" xfId="899" xr:uid="{00000000-0005-0000-0000-00004B000000}"/>
    <cellStyle name="40% - 强调文字颜色 1 2 3" xfId="65" xr:uid="{00000000-0005-0000-0000-00004C000000}"/>
    <cellStyle name="40% - 强调文字颜色 1 2 4" xfId="66" xr:uid="{00000000-0005-0000-0000-00004D000000}"/>
    <cellStyle name="40% - 强调文字颜色 1 2 4 2" xfId="901" xr:uid="{00000000-0005-0000-0000-00004E000000}"/>
    <cellStyle name="40% - 强调文字颜色 1 2 5" xfId="898" xr:uid="{00000000-0005-0000-0000-00004F000000}"/>
    <cellStyle name="40% - 强调文字颜色 1 3" xfId="67" xr:uid="{00000000-0005-0000-0000-000050000000}"/>
    <cellStyle name="40% - 强调文字颜色 1 3 2" xfId="902" xr:uid="{00000000-0005-0000-0000-000051000000}"/>
    <cellStyle name="40% - 强调文字颜色 2 2" xfId="68" xr:uid="{00000000-0005-0000-0000-000052000000}"/>
    <cellStyle name="40% - 强调文字颜色 2 2 2" xfId="69" xr:uid="{00000000-0005-0000-0000-000053000000}"/>
    <cellStyle name="40% - 强调文字颜色 2 2 2 2" xfId="70" xr:uid="{00000000-0005-0000-0000-000054000000}"/>
    <cellStyle name="40% - 强调文字颜色 2 2 2 2 2" xfId="905" xr:uid="{00000000-0005-0000-0000-000055000000}"/>
    <cellStyle name="40% - 强调文字颜色 2 2 2 3" xfId="904" xr:uid="{00000000-0005-0000-0000-000056000000}"/>
    <cellStyle name="40% - 强调文字颜色 2 2 3" xfId="71" xr:uid="{00000000-0005-0000-0000-000057000000}"/>
    <cellStyle name="40% - 强调文字颜色 2 2 4" xfId="72" xr:uid="{00000000-0005-0000-0000-000058000000}"/>
    <cellStyle name="40% - 强调文字颜色 2 2 4 2" xfId="906" xr:uid="{00000000-0005-0000-0000-000059000000}"/>
    <cellStyle name="40% - 强调文字颜色 2 2 5" xfId="903" xr:uid="{00000000-0005-0000-0000-00005A000000}"/>
    <cellStyle name="40% - 强调文字颜色 2 3" xfId="73" xr:uid="{00000000-0005-0000-0000-00005B000000}"/>
    <cellStyle name="40% - 强调文字颜色 2 3 2" xfId="907" xr:uid="{00000000-0005-0000-0000-00005C000000}"/>
    <cellStyle name="40% - 强调文字颜色 3 2" xfId="74" xr:uid="{00000000-0005-0000-0000-00005D000000}"/>
    <cellStyle name="40% - 强调文字颜色 3 2 2" xfId="75" xr:uid="{00000000-0005-0000-0000-00005E000000}"/>
    <cellStyle name="40% - 强调文字颜色 3 2 2 2" xfId="76" xr:uid="{00000000-0005-0000-0000-00005F000000}"/>
    <cellStyle name="40% - 强调文字颜色 3 2 2 2 2" xfId="910" xr:uid="{00000000-0005-0000-0000-000060000000}"/>
    <cellStyle name="40% - 强调文字颜色 3 2 2 3" xfId="909" xr:uid="{00000000-0005-0000-0000-000061000000}"/>
    <cellStyle name="40% - 强调文字颜色 3 2 3" xfId="77" xr:uid="{00000000-0005-0000-0000-000062000000}"/>
    <cellStyle name="40% - 强调文字颜色 3 2 4" xfId="78" xr:uid="{00000000-0005-0000-0000-000063000000}"/>
    <cellStyle name="40% - 强调文字颜色 3 2 4 2" xfId="911" xr:uid="{00000000-0005-0000-0000-000064000000}"/>
    <cellStyle name="40% - 强调文字颜色 3 2 5" xfId="908" xr:uid="{00000000-0005-0000-0000-000065000000}"/>
    <cellStyle name="40% - 强调文字颜色 3 3" xfId="79" xr:uid="{00000000-0005-0000-0000-000066000000}"/>
    <cellStyle name="40% - 强调文字颜色 3 3 2" xfId="912" xr:uid="{00000000-0005-0000-0000-000067000000}"/>
    <cellStyle name="40% - 强调文字颜色 4 2" xfId="80" xr:uid="{00000000-0005-0000-0000-000068000000}"/>
    <cellStyle name="40% - 强调文字颜色 4 2 2" xfId="81" xr:uid="{00000000-0005-0000-0000-000069000000}"/>
    <cellStyle name="40% - 强调文字颜色 4 2 2 2" xfId="82" xr:uid="{00000000-0005-0000-0000-00006A000000}"/>
    <cellStyle name="40% - 强调文字颜色 4 2 2 2 2" xfId="915" xr:uid="{00000000-0005-0000-0000-00006B000000}"/>
    <cellStyle name="40% - 强调文字颜色 4 2 2 3" xfId="914" xr:uid="{00000000-0005-0000-0000-00006C000000}"/>
    <cellStyle name="40% - 强调文字颜色 4 2 3" xfId="83" xr:uid="{00000000-0005-0000-0000-00006D000000}"/>
    <cellStyle name="40% - 强调文字颜色 4 2 4" xfId="84" xr:uid="{00000000-0005-0000-0000-00006E000000}"/>
    <cellStyle name="40% - 强调文字颜色 4 2 4 2" xfId="916" xr:uid="{00000000-0005-0000-0000-00006F000000}"/>
    <cellStyle name="40% - 强调文字颜色 4 2 5" xfId="913" xr:uid="{00000000-0005-0000-0000-000070000000}"/>
    <cellStyle name="40% - 强调文字颜色 4 3" xfId="85" xr:uid="{00000000-0005-0000-0000-000071000000}"/>
    <cellStyle name="40% - 强调文字颜色 4 3 2" xfId="917" xr:uid="{00000000-0005-0000-0000-000072000000}"/>
    <cellStyle name="40% - 强调文字颜色 5 2" xfId="86" xr:uid="{00000000-0005-0000-0000-000073000000}"/>
    <cellStyle name="40% - 强调文字颜色 5 2 2" xfId="87" xr:uid="{00000000-0005-0000-0000-000074000000}"/>
    <cellStyle name="40% - 强调文字颜色 5 2 2 2" xfId="88" xr:uid="{00000000-0005-0000-0000-000075000000}"/>
    <cellStyle name="40% - 强调文字颜色 5 2 2 2 2" xfId="920" xr:uid="{00000000-0005-0000-0000-000076000000}"/>
    <cellStyle name="40% - 强调文字颜色 5 2 2 3" xfId="919" xr:uid="{00000000-0005-0000-0000-000077000000}"/>
    <cellStyle name="40% - 强调文字颜色 5 2 3" xfId="89" xr:uid="{00000000-0005-0000-0000-000078000000}"/>
    <cellStyle name="40% - 强调文字颜色 5 2 4" xfId="90" xr:uid="{00000000-0005-0000-0000-000079000000}"/>
    <cellStyle name="40% - 强调文字颜色 5 2 4 2" xfId="921" xr:uid="{00000000-0005-0000-0000-00007A000000}"/>
    <cellStyle name="40% - 强调文字颜色 5 2 5" xfId="918" xr:uid="{00000000-0005-0000-0000-00007B000000}"/>
    <cellStyle name="40% - 强调文字颜色 5 3" xfId="91" xr:uid="{00000000-0005-0000-0000-00007C000000}"/>
    <cellStyle name="40% - 强调文字颜色 5 3 2" xfId="922" xr:uid="{00000000-0005-0000-0000-00007D000000}"/>
    <cellStyle name="40% - 强调文字颜色 6 2" xfId="92" xr:uid="{00000000-0005-0000-0000-00007E000000}"/>
    <cellStyle name="40% - 强调文字颜色 6 2 2" xfId="93" xr:uid="{00000000-0005-0000-0000-00007F000000}"/>
    <cellStyle name="40% - 强调文字颜色 6 2 2 2" xfId="94" xr:uid="{00000000-0005-0000-0000-000080000000}"/>
    <cellStyle name="40% - 强调文字颜色 6 2 2 2 2" xfId="925" xr:uid="{00000000-0005-0000-0000-000081000000}"/>
    <cellStyle name="40% - 强调文字颜色 6 2 2 3" xfId="924" xr:uid="{00000000-0005-0000-0000-000082000000}"/>
    <cellStyle name="40% - 强调文字颜色 6 2 3" xfId="95" xr:uid="{00000000-0005-0000-0000-000083000000}"/>
    <cellStyle name="40% - 强调文字颜色 6 2 4" xfId="96" xr:uid="{00000000-0005-0000-0000-000084000000}"/>
    <cellStyle name="40% - 强调文字颜色 6 2 4 2" xfId="926" xr:uid="{00000000-0005-0000-0000-000085000000}"/>
    <cellStyle name="40% - 强调文字颜色 6 2 5" xfId="923" xr:uid="{00000000-0005-0000-0000-000086000000}"/>
    <cellStyle name="40% - 强调文字颜色 6 3" xfId="97" xr:uid="{00000000-0005-0000-0000-000087000000}"/>
    <cellStyle name="40% - 强调文字颜色 6 3 2" xfId="927" xr:uid="{00000000-0005-0000-0000-000088000000}"/>
    <cellStyle name="60% - 强调文字颜色 1 2" xfId="98" xr:uid="{00000000-0005-0000-0000-000089000000}"/>
    <cellStyle name="60% - 强调文字颜色 2 2" xfId="99" xr:uid="{00000000-0005-0000-0000-00008A000000}"/>
    <cellStyle name="60% - 强调文字颜色 3 2" xfId="100" xr:uid="{00000000-0005-0000-0000-00008B000000}"/>
    <cellStyle name="60% - 强调文字颜色 4 2" xfId="101" xr:uid="{00000000-0005-0000-0000-00008C000000}"/>
    <cellStyle name="60% - 强调文字颜色 5 2" xfId="102" xr:uid="{00000000-0005-0000-0000-00008D000000}"/>
    <cellStyle name="60% - 强调文字颜色 6 2" xfId="103" xr:uid="{00000000-0005-0000-0000-00008E000000}"/>
    <cellStyle name="SAPDataCell" xfId="17" xr:uid="{00000000-0005-0000-0000-00008F000000}"/>
    <cellStyle name="SAPHierarchyCell0" xfId="15" xr:uid="{00000000-0005-0000-0000-000090000000}"/>
    <cellStyle name="SAPMemberCell" xfId="16" xr:uid="{00000000-0005-0000-0000-000091000000}"/>
    <cellStyle name="百分比" xfId="2" builtinId="5"/>
    <cellStyle name="百分比 2" xfId="104" xr:uid="{00000000-0005-0000-0000-000093000000}"/>
    <cellStyle name="百分比 2 2" xfId="18" xr:uid="{00000000-0005-0000-0000-000094000000}"/>
    <cellStyle name="百分比 2 3" xfId="867" xr:uid="{00000000-0005-0000-0000-000095000000}"/>
    <cellStyle name="百分比 2 4" xfId="11" xr:uid="{00000000-0005-0000-0000-000096000000}"/>
    <cellStyle name="百分比 2 5" xfId="13" xr:uid="{00000000-0005-0000-0000-000097000000}"/>
    <cellStyle name="百分比 3" xfId="4" xr:uid="{00000000-0005-0000-0000-000098000000}"/>
    <cellStyle name="百分比 3 2" xfId="865" xr:uid="{00000000-0005-0000-0000-000099000000}"/>
    <cellStyle name="百分比 4" xfId="1343" xr:uid="{00000000-0005-0000-0000-00009A000000}"/>
    <cellStyle name="百分比 4 2" xfId="10" xr:uid="{00000000-0005-0000-0000-00009B000000}"/>
    <cellStyle name="标题 1 2" xfId="105" xr:uid="{00000000-0005-0000-0000-00009C000000}"/>
    <cellStyle name="标题 2 2" xfId="106" xr:uid="{00000000-0005-0000-0000-00009D000000}"/>
    <cellStyle name="标题 3 2" xfId="107" xr:uid="{00000000-0005-0000-0000-00009E000000}"/>
    <cellStyle name="标题 4 2" xfId="108" xr:uid="{00000000-0005-0000-0000-00009F000000}"/>
    <cellStyle name="标题 5" xfId="109" xr:uid="{00000000-0005-0000-0000-0000A0000000}"/>
    <cellStyle name="差 2" xfId="110" xr:uid="{00000000-0005-0000-0000-0000A1000000}"/>
    <cellStyle name="常规" xfId="0" builtinId="0"/>
    <cellStyle name="常规 10" xfId="111" xr:uid="{00000000-0005-0000-0000-0000A3000000}"/>
    <cellStyle name="常规 10 2" xfId="112" xr:uid="{00000000-0005-0000-0000-0000A4000000}"/>
    <cellStyle name="常规 10 3" xfId="113" xr:uid="{00000000-0005-0000-0000-0000A5000000}"/>
    <cellStyle name="常规 10 4" xfId="114" xr:uid="{00000000-0005-0000-0000-0000A6000000}"/>
    <cellStyle name="常规 11" xfId="115" xr:uid="{00000000-0005-0000-0000-0000A7000000}"/>
    <cellStyle name="常规 12" xfId="116" xr:uid="{00000000-0005-0000-0000-0000A8000000}"/>
    <cellStyle name="常规 12 2" xfId="117" xr:uid="{00000000-0005-0000-0000-0000A9000000}"/>
    <cellStyle name="常规 13" xfId="118" xr:uid="{00000000-0005-0000-0000-0000AA000000}"/>
    <cellStyle name="常规 13 2" xfId="119" xr:uid="{00000000-0005-0000-0000-0000AB000000}"/>
    <cellStyle name="常规 14" xfId="120" xr:uid="{00000000-0005-0000-0000-0000AC000000}"/>
    <cellStyle name="常规 14 2" xfId="121" xr:uid="{00000000-0005-0000-0000-0000AD000000}"/>
    <cellStyle name="常规 15" xfId="122" xr:uid="{00000000-0005-0000-0000-0000AE000000}"/>
    <cellStyle name="常规 15 2" xfId="123" xr:uid="{00000000-0005-0000-0000-0000AF000000}"/>
    <cellStyle name="常规 16" xfId="124" xr:uid="{00000000-0005-0000-0000-0000B0000000}"/>
    <cellStyle name="常规 16 2" xfId="125" xr:uid="{00000000-0005-0000-0000-0000B1000000}"/>
    <cellStyle name="常规 17" xfId="126" xr:uid="{00000000-0005-0000-0000-0000B2000000}"/>
    <cellStyle name="常规 17 2" xfId="127" xr:uid="{00000000-0005-0000-0000-0000B3000000}"/>
    <cellStyle name="常规 18" xfId="128" xr:uid="{00000000-0005-0000-0000-0000B4000000}"/>
    <cellStyle name="常规 18 2" xfId="129" xr:uid="{00000000-0005-0000-0000-0000B5000000}"/>
    <cellStyle name="常规 19" xfId="7" xr:uid="{00000000-0005-0000-0000-0000B6000000}"/>
    <cellStyle name="常规 2" xfId="20" xr:uid="{00000000-0005-0000-0000-0000B7000000}"/>
    <cellStyle name="常规 2 10" xfId="130" xr:uid="{00000000-0005-0000-0000-0000B8000000}"/>
    <cellStyle name="常规 2 10 2" xfId="131" xr:uid="{00000000-0005-0000-0000-0000B9000000}"/>
    <cellStyle name="常规 2 10 2 2" xfId="132" xr:uid="{00000000-0005-0000-0000-0000BA000000}"/>
    <cellStyle name="常规 2 10 2 2 2" xfId="930" xr:uid="{00000000-0005-0000-0000-0000BB000000}"/>
    <cellStyle name="常规 2 10 2 3" xfId="929" xr:uid="{00000000-0005-0000-0000-0000BC000000}"/>
    <cellStyle name="常规 2 10 3" xfId="133" xr:uid="{00000000-0005-0000-0000-0000BD000000}"/>
    <cellStyle name="常规 2 10 4" xfId="134" xr:uid="{00000000-0005-0000-0000-0000BE000000}"/>
    <cellStyle name="常规 2 10 4 2" xfId="931" xr:uid="{00000000-0005-0000-0000-0000BF000000}"/>
    <cellStyle name="常规 2 10 5" xfId="928" xr:uid="{00000000-0005-0000-0000-0000C0000000}"/>
    <cellStyle name="常规 2 11" xfId="135" xr:uid="{00000000-0005-0000-0000-0000C1000000}"/>
    <cellStyle name="常规 2 2" xfId="136" xr:uid="{00000000-0005-0000-0000-0000C2000000}"/>
    <cellStyle name="常规 2 2 2" xfId="137" xr:uid="{00000000-0005-0000-0000-0000C3000000}"/>
    <cellStyle name="常规 2 3" xfId="138" xr:uid="{00000000-0005-0000-0000-0000C4000000}"/>
    <cellStyle name="常规 2 3 2" xfId="139" xr:uid="{00000000-0005-0000-0000-0000C5000000}"/>
    <cellStyle name="常规 2 4" xfId="140" xr:uid="{00000000-0005-0000-0000-0000C6000000}"/>
    <cellStyle name="常规 2 4 2" xfId="141" xr:uid="{00000000-0005-0000-0000-0000C7000000}"/>
    <cellStyle name="常规 2 4 2 2" xfId="142" xr:uid="{00000000-0005-0000-0000-0000C8000000}"/>
    <cellStyle name="常规 2 4 2 3" xfId="143" xr:uid="{00000000-0005-0000-0000-0000C9000000}"/>
    <cellStyle name="常规 2 4 2 3 2" xfId="144" xr:uid="{00000000-0005-0000-0000-0000CA000000}"/>
    <cellStyle name="常规 2 4 2 3 2 2" xfId="145" xr:uid="{00000000-0005-0000-0000-0000CB000000}"/>
    <cellStyle name="常规 2 4 2 3 2 2 2" xfId="935" xr:uid="{00000000-0005-0000-0000-0000CC000000}"/>
    <cellStyle name="常规 2 4 2 3 2 3" xfId="934" xr:uid="{00000000-0005-0000-0000-0000CD000000}"/>
    <cellStyle name="常规 2 4 2 3 3" xfId="146" xr:uid="{00000000-0005-0000-0000-0000CE000000}"/>
    <cellStyle name="常规 2 4 2 3 4" xfId="147" xr:uid="{00000000-0005-0000-0000-0000CF000000}"/>
    <cellStyle name="常规 2 4 2 3 4 2" xfId="936" xr:uid="{00000000-0005-0000-0000-0000D0000000}"/>
    <cellStyle name="常规 2 4 2 3 5" xfId="933" xr:uid="{00000000-0005-0000-0000-0000D1000000}"/>
    <cellStyle name="常规 2 4 2 4" xfId="148" xr:uid="{00000000-0005-0000-0000-0000D2000000}"/>
    <cellStyle name="常规 2 4 2 4 2" xfId="149" xr:uid="{00000000-0005-0000-0000-0000D3000000}"/>
    <cellStyle name="常规 2 4 2 4 2 2" xfId="938" xr:uid="{00000000-0005-0000-0000-0000D4000000}"/>
    <cellStyle name="常规 2 4 2 4 3" xfId="937" xr:uid="{00000000-0005-0000-0000-0000D5000000}"/>
    <cellStyle name="常规 2 4 2 5" xfId="150" xr:uid="{00000000-0005-0000-0000-0000D6000000}"/>
    <cellStyle name="常规 2 4 2 5 2" xfId="939" xr:uid="{00000000-0005-0000-0000-0000D7000000}"/>
    <cellStyle name="常规 2 4 3" xfId="151" xr:uid="{00000000-0005-0000-0000-0000D8000000}"/>
    <cellStyle name="常规 2 4 3 2" xfId="152" xr:uid="{00000000-0005-0000-0000-0000D9000000}"/>
    <cellStyle name="常规 2 4 3 2 2" xfId="153" xr:uid="{00000000-0005-0000-0000-0000DA000000}"/>
    <cellStyle name="常规 2 4 3 2 2 2" xfId="154" xr:uid="{00000000-0005-0000-0000-0000DB000000}"/>
    <cellStyle name="常规 2 4 3 2 2 2 2" xfId="943" xr:uid="{00000000-0005-0000-0000-0000DC000000}"/>
    <cellStyle name="常规 2 4 3 2 2 3" xfId="942" xr:uid="{00000000-0005-0000-0000-0000DD000000}"/>
    <cellStyle name="常规 2 4 3 2 3" xfId="155" xr:uid="{00000000-0005-0000-0000-0000DE000000}"/>
    <cellStyle name="常规 2 4 3 2 3 2" xfId="156" xr:uid="{00000000-0005-0000-0000-0000DF000000}"/>
    <cellStyle name="常规 2 4 3 2 3 2 2" xfId="945" xr:uid="{00000000-0005-0000-0000-0000E0000000}"/>
    <cellStyle name="常规 2 4 3 2 3 3" xfId="944" xr:uid="{00000000-0005-0000-0000-0000E1000000}"/>
    <cellStyle name="常规 2 4 3 2 4" xfId="157" xr:uid="{00000000-0005-0000-0000-0000E2000000}"/>
    <cellStyle name="常规 2 4 3 2 5" xfId="158" xr:uid="{00000000-0005-0000-0000-0000E3000000}"/>
    <cellStyle name="常规 2 4 3 2 5 2" xfId="946" xr:uid="{00000000-0005-0000-0000-0000E4000000}"/>
    <cellStyle name="常规 2 4 3 2 6" xfId="941" xr:uid="{00000000-0005-0000-0000-0000E5000000}"/>
    <cellStyle name="常规 2 4 3 3" xfId="159" xr:uid="{00000000-0005-0000-0000-0000E6000000}"/>
    <cellStyle name="常规 2 4 3 3 2" xfId="160" xr:uid="{00000000-0005-0000-0000-0000E7000000}"/>
    <cellStyle name="常规 2 4 3 3 2 2" xfId="948" xr:uid="{00000000-0005-0000-0000-0000E8000000}"/>
    <cellStyle name="常规 2 4 3 3 3" xfId="947" xr:uid="{00000000-0005-0000-0000-0000E9000000}"/>
    <cellStyle name="常规 2 4 3 4" xfId="161" xr:uid="{00000000-0005-0000-0000-0000EA000000}"/>
    <cellStyle name="常规 2 4 3 4 2" xfId="162" xr:uid="{00000000-0005-0000-0000-0000EB000000}"/>
    <cellStyle name="常规 2 4 3 4 2 2" xfId="950" xr:uid="{00000000-0005-0000-0000-0000EC000000}"/>
    <cellStyle name="常规 2 4 3 4 3" xfId="949" xr:uid="{00000000-0005-0000-0000-0000ED000000}"/>
    <cellStyle name="常规 2 4 3 5" xfId="163" xr:uid="{00000000-0005-0000-0000-0000EE000000}"/>
    <cellStyle name="常规 2 4 3 6" xfId="164" xr:uid="{00000000-0005-0000-0000-0000EF000000}"/>
    <cellStyle name="常规 2 4 3 6 2" xfId="951" xr:uid="{00000000-0005-0000-0000-0000F0000000}"/>
    <cellStyle name="常规 2 4 3 7" xfId="940" xr:uid="{00000000-0005-0000-0000-0000F1000000}"/>
    <cellStyle name="常规 2 4 4" xfId="165" xr:uid="{00000000-0005-0000-0000-0000F2000000}"/>
    <cellStyle name="常规 2 4 4 2" xfId="166" xr:uid="{00000000-0005-0000-0000-0000F3000000}"/>
    <cellStyle name="常规 2 4 4 2 2" xfId="167" xr:uid="{00000000-0005-0000-0000-0000F4000000}"/>
    <cellStyle name="常规 2 4 4 2 2 2" xfId="954" xr:uid="{00000000-0005-0000-0000-0000F5000000}"/>
    <cellStyle name="常规 2 4 4 2 3" xfId="953" xr:uid="{00000000-0005-0000-0000-0000F6000000}"/>
    <cellStyle name="常规 2 4 4 3" xfId="168" xr:uid="{00000000-0005-0000-0000-0000F7000000}"/>
    <cellStyle name="常规 2 4 4 3 2" xfId="169" xr:uid="{00000000-0005-0000-0000-0000F8000000}"/>
    <cellStyle name="常规 2 4 4 3 2 2" xfId="956" xr:uid="{00000000-0005-0000-0000-0000F9000000}"/>
    <cellStyle name="常规 2 4 4 3 3" xfId="955" xr:uid="{00000000-0005-0000-0000-0000FA000000}"/>
    <cellStyle name="常规 2 4 4 4" xfId="170" xr:uid="{00000000-0005-0000-0000-0000FB000000}"/>
    <cellStyle name="常规 2 4 4 5" xfId="171" xr:uid="{00000000-0005-0000-0000-0000FC000000}"/>
    <cellStyle name="常规 2 4 4 5 2" xfId="957" xr:uid="{00000000-0005-0000-0000-0000FD000000}"/>
    <cellStyle name="常规 2 4 4 6" xfId="952" xr:uid="{00000000-0005-0000-0000-0000FE000000}"/>
    <cellStyle name="常规 2 4 5" xfId="172" xr:uid="{00000000-0005-0000-0000-0000FF000000}"/>
    <cellStyle name="常规 2 4 5 2" xfId="173" xr:uid="{00000000-0005-0000-0000-000000010000}"/>
    <cellStyle name="常规 2 4 5 2 2" xfId="174" xr:uid="{00000000-0005-0000-0000-000001010000}"/>
    <cellStyle name="常规 2 4 5 2 2 2" xfId="960" xr:uid="{00000000-0005-0000-0000-000002010000}"/>
    <cellStyle name="常规 2 4 5 2 3" xfId="959" xr:uid="{00000000-0005-0000-0000-000003010000}"/>
    <cellStyle name="常规 2 4 5 3" xfId="175" xr:uid="{00000000-0005-0000-0000-000004010000}"/>
    <cellStyle name="常规 2 4 5 4" xfId="176" xr:uid="{00000000-0005-0000-0000-000005010000}"/>
    <cellStyle name="常规 2 4 5 4 2" xfId="961" xr:uid="{00000000-0005-0000-0000-000006010000}"/>
    <cellStyle name="常规 2 4 5 5" xfId="958" xr:uid="{00000000-0005-0000-0000-000007010000}"/>
    <cellStyle name="常规 2 4 6" xfId="177" xr:uid="{00000000-0005-0000-0000-000008010000}"/>
    <cellStyle name="常规 2 4 6 2" xfId="178" xr:uid="{00000000-0005-0000-0000-000009010000}"/>
    <cellStyle name="常规 2 4 6 2 2" xfId="179" xr:uid="{00000000-0005-0000-0000-00000A010000}"/>
    <cellStyle name="常规 2 4 6 2 2 2" xfId="964" xr:uid="{00000000-0005-0000-0000-00000B010000}"/>
    <cellStyle name="常规 2 4 6 2 3" xfId="963" xr:uid="{00000000-0005-0000-0000-00000C010000}"/>
    <cellStyle name="常规 2 4 6 3" xfId="180" xr:uid="{00000000-0005-0000-0000-00000D010000}"/>
    <cellStyle name="常规 2 4 6 4" xfId="181" xr:uid="{00000000-0005-0000-0000-00000E010000}"/>
    <cellStyle name="常规 2 4 6 4 2" xfId="965" xr:uid="{00000000-0005-0000-0000-00000F010000}"/>
    <cellStyle name="常规 2 4 6 5" xfId="962" xr:uid="{00000000-0005-0000-0000-000010010000}"/>
    <cellStyle name="常规 2 4 7" xfId="182" xr:uid="{00000000-0005-0000-0000-000011010000}"/>
    <cellStyle name="常规 2 4 7 2" xfId="966" xr:uid="{00000000-0005-0000-0000-000012010000}"/>
    <cellStyle name="常规 2 4 8" xfId="932" xr:uid="{00000000-0005-0000-0000-000013010000}"/>
    <cellStyle name="常规 2 5" xfId="183" xr:uid="{00000000-0005-0000-0000-000014010000}"/>
    <cellStyle name="常规 2 5 2" xfId="184" xr:uid="{00000000-0005-0000-0000-000015010000}"/>
    <cellStyle name="常规 2 5 3" xfId="185" xr:uid="{00000000-0005-0000-0000-000016010000}"/>
    <cellStyle name="常规 2 5 4" xfId="186" xr:uid="{00000000-0005-0000-0000-000017010000}"/>
    <cellStyle name="常规 2 6" xfId="187" xr:uid="{00000000-0005-0000-0000-000018010000}"/>
    <cellStyle name="常规 2 6 2" xfId="188" xr:uid="{00000000-0005-0000-0000-000019010000}"/>
    <cellStyle name="常规 2 6 2 2" xfId="189" xr:uid="{00000000-0005-0000-0000-00001A010000}"/>
    <cellStyle name="常规 2 6 2 2 2" xfId="190" xr:uid="{00000000-0005-0000-0000-00001B010000}"/>
    <cellStyle name="常规 2 6 2 2 2 2" xfId="970" xr:uid="{00000000-0005-0000-0000-00001C010000}"/>
    <cellStyle name="常规 2 6 2 2 3" xfId="969" xr:uid="{00000000-0005-0000-0000-00001D010000}"/>
    <cellStyle name="常规 2 6 2 3" xfId="191" xr:uid="{00000000-0005-0000-0000-00001E010000}"/>
    <cellStyle name="常规 2 6 2 3 2" xfId="192" xr:uid="{00000000-0005-0000-0000-00001F010000}"/>
    <cellStyle name="常规 2 6 2 3 2 2" xfId="972" xr:uid="{00000000-0005-0000-0000-000020010000}"/>
    <cellStyle name="常规 2 6 2 3 3" xfId="971" xr:uid="{00000000-0005-0000-0000-000021010000}"/>
    <cellStyle name="常规 2 6 2 4" xfId="193" xr:uid="{00000000-0005-0000-0000-000022010000}"/>
    <cellStyle name="常规 2 6 2 5" xfId="194" xr:uid="{00000000-0005-0000-0000-000023010000}"/>
    <cellStyle name="常规 2 6 2 5 2" xfId="973" xr:uid="{00000000-0005-0000-0000-000024010000}"/>
    <cellStyle name="常规 2 6 2 6" xfId="968" xr:uid="{00000000-0005-0000-0000-000025010000}"/>
    <cellStyle name="常规 2 6 3" xfId="195" xr:uid="{00000000-0005-0000-0000-000026010000}"/>
    <cellStyle name="常规 2 6 3 2" xfId="196" xr:uid="{00000000-0005-0000-0000-000027010000}"/>
    <cellStyle name="常规 2 6 3 2 2" xfId="197" xr:uid="{00000000-0005-0000-0000-000028010000}"/>
    <cellStyle name="常规 2 6 3 2 2 2" xfId="976" xr:uid="{00000000-0005-0000-0000-000029010000}"/>
    <cellStyle name="常规 2 6 3 2 3" xfId="975" xr:uid="{00000000-0005-0000-0000-00002A010000}"/>
    <cellStyle name="常规 2 6 3 3" xfId="198" xr:uid="{00000000-0005-0000-0000-00002B010000}"/>
    <cellStyle name="常规 2 6 3 4" xfId="199" xr:uid="{00000000-0005-0000-0000-00002C010000}"/>
    <cellStyle name="常规 2 6 3 4 2" xfId="977" xr:uid="{00000000-0005-0000-0000-00002D010000}"/>
    <cellStyle name="常规 2 6 3 5" xfId="974" xr:uid="{00000000-0005-0000-0000-00002E010000}"/>
    <cellStyle name="常规 2 6 4" xfId="200" xr:uid="{00000000-0005-0000-0000-00002F010000}"/>
    <cellStyle name="常规 2 6 5" xfId="201" xr:uid="{00000000-0005-0000-0000-000030010000}"/>
    <cellStyle name="常规 2 6 5 2" xfId="202" xr:uid="{00000000-0005-0000-0000-000031010000}"/>
    <cellStyle name="常规 2 6 5 2 2" xfId="979" xr:uid="{00000000-0005-0000-0000-000032010000}"/>
    <cellStyle name="常规 2 6 5 3" xfId="978" xr:uid="{00000000-0005-0000-0000-000033010000}"/>
    <cellStyle name="常规 2 6 6" xfId="967" xr:uid="{00000000-0005-0000-0000-000034010000}"/>
    <cellStyle name="常规 2 7" xfId="203" xr:uid="{00000000-0005-0000-0000-000035010000}"/>
    <cellStyle name="常规 2 7 2" xfId="204" xr:uid="{00000000-0005-0000-0000-000036010000}"/>
    <cellStyle name="常规 2 8" xfId="205" xr:uid="{00000000-0005-0000-0000-000037010000}"/>
    <cellStyle name="常规 2 9" xfId="206" xr:uid="{00000000-0005-0000-0000-000038010000}"/>
    <cellStyle name="常规 2_2012年清单" xfId="207" xr:uid="{00000000-0005-0000-0000-000039010000}"/>
    <cellStyle name="常规 20" xfId="208" xr:uid="{00000000-0005-0000-0000-00003A010000}"/>
    <cellStyle name="常规 21" xfId="209" xr:uid="{00000000-0005-0000-0000-00003B010000}"/>
    <cellStyle name="常规 21 2" xfId="210" xr:uid="{00000000-0005-0000-0000-00003C010000}"/>
    <cellStyle name="常规 22" xfId="211" xr:uid="{00000000-0005-0000-0000-00003D010000}"/>
    <cellStyle name="常规 22 2" xfId="212" xr:uid="{00000000-0005-0000-0000-00003E010000}"/>
    <cellStyle name="常规 23" xfId="213" xr:uid="{00000000-0005-0000-0000-00003F010000}"/>
    <cellStyle name="常规 24" xfId="214" xr:uid="{00000000-0005-0000-0000-000040010000}"/>
    <cellStyle name="常规 25" xfId="215" xr:uid="{00000000-0005-0000-0000-000041010000}"/>
    <cellStyle name="常规 26" xfId="216" xr:uid="{00000000-0005-0000-0000-000042010000}"/>
    <cellStyle name="常规 27" xfId="217" xr:uid="{00000000-0005-0000-0000-000043010000}"/>
    <cellStyle name="常规 28" xfId="218" xr:uid="{00000000-0005-0000-0000-000044010000}"/>
    <cellStyle name="常规 29" xfId="219" xr:uid="{00000000-0005-0000-0000-000045010000}"/>
    <cellStyle name="常规 29 2" xfId="220" xr:uid="{00000000-0005-0000-0000-000046010000}"/>
    <cellStyle name="常规 3" xfId="3" xr:uid="{00000000-0005-0000-0000-000047010000}"/>
    <cellStyle name="常规 3 2" xfId="222" xr:uid="{00000000-0005-0000-0000-000048010000}"/>
    <cellStyle name="常规 3 3" xfId="223" xr:uid="{00000000-0005-0000-0000-000049010000}"/>
    <cellStyle name="常规 3 3 2" xfId="224" xr:uid="{00000000-0005-0000-0000-00004A010000}"/>
    <cellStyle name="常规 3 3 2 2" xfId="225" xr:uid="{00000000-0005-0000-0000-00004B010000}"/>
    <cellStyle name="常规 3 3 2 3" xfId="226" xr:uid="{00000000-0005-0000-0000-00004C010000}"/>
    <cellStyle name="常规 3 3 3" xfId="227" xr:uid="{00000000-0005-0000-0000-00004D010000}"/>
    <cellStyle name="常规 3 4" xfId="228" xr:uid="{00000000-0005-0000-0000-00004E010000}"/>
    <cellStyle name="常规 3 5" xfId="221" xr:uid="{00000000-0005-0000-0000-00004F010000}"/>
    <cellStyle name="常规 30" xfId="229" xr:uid="{00000000-0005-0000-0000-000050010000}"/>
    <cellStyle name="常规 31" xfId="230" xr:uid="{00000000-0005-0000-0000-000051010000}"/>
    <cellStyle name="常规 31 2" xfId="231" xr:uid="{00000000-0005-0000-0000-000052010000}"/>
    <cellStyle name="常规 32" xfId="232" xr:uid="{00000000-0005-0000-0000-000053010000}"/>
    <cellStyle name="常规 33" xfId="233" xr:uid="{00000000-0005-0000-0000-000054010000}"/>
    <cellStyle name="常规 33 2" xfId="234" xr:uid="{00000000-0005-0000-0000-000055010000}"/>
    <cellStyle name="常规 34" xfId="235" xr:uid="{00000000-0005-0000-0000-000056010000}"/>
    <cellStyle name="常规 35" xfId="236" xr:uid="{00000000-0005-0000-0000-000057010000}"/>
    <cellStyle name="常规 35 2" xfId="237" xr:uid="{00000000-0005-0000-0000-000058010000}"/>
    <cellStyle name="常规 35 2 2" xfId="238" xr:uid="{00000000-0005-0000-0000-000059010000}"/>
    <cellStyle name="常规 35 2 3" xfId="239" xr:uid="{00000000-0005-0000-0000-00005A010000}"/>
    <cellStyle name="常规 35 3" xfId="240" xr:uid="{00000000-0005-0000-0000-00005B010000}"/>
    <cellStyle name="常规 36" xfId="241" xr:uid="{00000000-0005-0000-0000-00005C010000}"/>
    <cellStyle name="常规 36 2" xfId="242" xr:uid="{00000000-0005-0000-0000-00005D010000}"/>
    <cellStyle name="常规 37" xfId="243" xr:uid="{00000000-0005-0000-0000-00005E010000}"/>
    <cellStyle name="常规 37 2" xfId="244" xr:uid="{00000000-0005-0000-0000-00005F010000}"/>
    <cellStyle name="常规 37 2 2" xfId="245" xr:uid="{00000000-0005-0000-0000-000060010000}"/>
    <cellStyle name="常规 37 2 3" xfId="246" xr:uid="{00000000-0005-0000-0000-000061010000}"/>
    <cellStyle name="常规 37 3" xfId="247" xr:uid="{00000000-0005-0000-0000-000062010000}"/>
    <cellStyle name="常规 38" xfId="248" xr:uid="{00000000-0005-0000-0000-000063010000}"/>
    <cellStyle name="常规 38 2" xfId="249" xr:uid="{00000000-0005-0000-0000-000064010000}"/>
    <cellStyle name="常规 38 2 2" xfId="250" xr:uid="{00000000-0005-0000-0000-000065010000}"/>
    <cellStyle name="常规 38 2 3" xfId="251" xr:uid="{00000000-0005-0000-0000-000066010000}"/>
    <cellStyle name="常规 38 3" xfId="252" xr:uid="{00000000-0005-0000-0000-000067010000}"/>
    <cellStyle name="常规 39" xfId="253" xr:uid="{00000000-0005-0000-0000-000068010000}"/>
    <cellStyle name="常规 4" xfId="254" xr:uid="{00000000-0005-0000-0000-000069010000}"/>
    <cellStyle name="常规 4 2" xfId="255" xr:uid="{00000000-0005-0000-0000-00006A010000}"/>
    <cellStyle name="常规 4 3" xfId="256" xr:uid="{00000000-0005-0000-0000-00006B010000}"/>
    <cellStyle name="常规 4 4" xfId="257" xr:uid="{00000000-0005-0000-0000-00006C010000}"/>
    <cellStyle name="常规 4 4 2" xfId="258" xr:uid="{00000000-0005-0000-0000-00006D010000}"/>
    <cellStyle name="常规 4 5" xfId="259" xr:uid="{00000000-0005-0000-0000-00006E010000}"/>
    <cellStyle name="常规 40" xfId="260" xr:uid="{00000000-0005-0000-0000-00006F010000}"/>
    <cellStyle name="常规 40 2" xfId="261" xr:uid="{00000000-0005-0000-0000-000070010000}"/>
    <cellStyle name="常规 40 2 2" xfId="262" xr:uid="{00000000-0005-0000-0000-000071010000}"/>
    <cellStyle name="常规 40 2 3" xfId="263" xr:uid="{00000000-0005-0000-0000-000072010000}"/>
    <cellStyle name="常规 40 3" xfId="264" xr:uid="{00000000-0005-0000-0000-000073010000}"/>
    <cellStyle name="常规 41" xfId="265" xr:uid="{00000000-0005-0000-0000-000074010000}"/>
    <cellStyle name="常规 41 2" xfId="266" xr:uid="{00000000-0005-0000-0000-000075010000}"/>
    <cellStyle name="常规 41 2 2" xfId="267" xr:uid="{00000000-0005-0000-0000-000076010000}"/>
    <cellStyle name="常规 41 2 3" xfId="268" xr:uid="{00000000-0005-0000-0000-000077010000}"/>
    <cellStyle name="常规 41 3" xfId="269" xr:uid="{00000000-0005-0000-0000-000078010000}"/>
    <cellStyle name="常规 42" xfId="270" xr:uid="{00000000-0005-0000-0000-000079010000}"/>
    <cellStyle name="常规 42 2" xfId="271" xr:uid="{00000000-0005-0000-0000-00007A010000}"/>
    <cellStyle name="常规 42 2 2" xfId="272" xr:uid="{00000000-0005-0000-0000-00007B010000}"/>
    <cellStyle name="常规 42 2 3" xfId="273" xr:uid="{00000000-0005-0000-0000-00007C010000}"/>
    <cellStyle name="常规 42 3" xfId="274" xr:uid="{00000000-0005-0000-0000-00007D010000}"/>
    <cellStyle name="常规 43" xfId="275" xr:uid="{00000000-0005-0000-0000-00007E010000}"/>
    <cellStyle name="常规 43 2" xfId="276" xr:uid="{00000000-0005-0000-0000-00007F010000}"/>
    <cellStyle name="常规 43 2 2" xfId="277" xr:uid="{00000000-0005-0000-0000-000080010000}"/>
    <cellStyle name="常规 43 2 3" xfId="278" xr:uid="{00000000-0005-0000-0000-000081010000}"/>
    <cellStyle name="常规 43 3" xfId="279" xr:uid="{00000000-0005-0000-0000-000082010000}"/>
    <cellStyle name="常规 44" xfId="280" xr:uid="{00000000-0005-0000-0000-000083010000}"/>
    <cellStyle name="常规 44 2" xfId="281" xr:uid="{00000000-0005-0000-0000-000084010000}"/>
    <cellStyle name="常规 44 2 2" xfId="282" xr:uid="{00000000-0005-0000-0000-000085010000}"/>
    <cellStyle name="常规 44 2 3" xfId="283" xr:uid="{00000000-0005-0000-0000-000086010000}"/>
    <cellStyle name="常规 44 3" xfId="284" xr:uid="{00000000-0005-0000-0000-000087010000}"/>
    <cellStyle name="常规 45" xfId="285" xr:uid="{00000000-0005-0000-0000-000088010000}"/>
    <cellStyle name="常规 45 2" xfId="286" xr:uid="{00000000-0005-0000-0000-000089010000}"/>
    <cellStyle name="常规 45 2 2" xfId="287" xr:uid="{00000000-0005-0000-0000-00008A010000}"/>
    <cellStyle name="常规 45 2 3" xfId="288" xr:uid="{00000000-0005-0000-0000-00008B010000}"/>
    <cellStyle name="常规 45 3" xfId="289" xr:uid="{00000000-0005-0000-0000-00008C010000}"/>
    <cellStyle name="常规 46" xfId="290" xr:uid="{00000000-0005-0000-0000-00008D010000}"/>
    <cellStyle name="常规 46 2" xfId="291" xr:uid="{00000000-0005-0000-0000-00008E010000}"/>
    <cellStyle name="常规 46 2 2" xfId="292" xr:uid="{00000000-0005-0000-0000-00008F010000}"/>
    <cellStyle name="常规 46 2 3" xfId="293" xr:uid="{00000000-0005-0000-0000-000090010000}"/>
    <cellStyle name="常规 46 3" xfId="294" xr:uid="{00000000-0005-0000-0000-000091010000}"/>
    <cellStyle name="常规 47" xfId="295" xr:uid="{00000000-0005-0000-0000-000092010000}"/>
    <cellStyle name="常规 47 2" xfId="296" xr:uid="{00000000-0005-0000-0000-000093010000}"/>
    <cellStyle name="常规 47 3" xfId="297" xr:uid="{00000000-0005-0000-0000-000094010000}"/>
    <cellStyle name="常规 47 4" xfId="14" xr:uid="{00000000-0005-0000-0000-000095010000}"/>
    <cellStyle name="常规 48" xfId="298" xr:uid="{00000000-0005-0000-0000-000096010000}"/>
    <cellStyle name="常规 48 2" xfId="299" xr:uid="{00000000-0005-0000-0000-000097010000}"/>
    <cellStyle name="常规 49" xfId="300" xr:uid="{00000000-0005-0000-0000-000098010000}"/>
    <cellStyle name="常规 49 2" xfId="301" xr:uid="{00000000-0005-0000-0000-000099010000}"/>
    <cellStyle name="常规 49 3" xfId="302" xr:uid="{00000000-0005-0000-0000-00009A010000}"/>
    <cellStyle name="常规 5" xfId="303" xr:uid="{00000000-0005-0000-0000-00009B010000}"/>
    <cellStyle name="常规 5 2" xfId="304" xr:uid="{00000000-0005-0000-0000-00009C010000}"/>
    <cellStyle name="常规 5 3" xfId="305" xr:uid="{00000000-0005-0000-0000-00009D010000}"/>
    <cellStyle name="常规 5 4" xfId="306" xr:uid="{00000000-0005-0000-0000-00009E010000}"/>
    <cellStyle name="常规 5 4 2" xfId="307" xr:uid="{00000000-0005-0000-0000-00009F010000}"/>
    <cellStyle name="常规 5 5" xfId="308" xr:uid="{00000000-0005-0000-0000-0000A0010000}"/>
    <cellStyle name="常规 50" xfId="309" xr:uid="{00000000-0005-0000-0000-0000A1010000}"/>
    <cellStyle name="常规 50 2" xfId="310" xr:uid="{00000000-0005-0000-0000-0000A2010000}"/>
    <cellStyle name="常规 50 3" xfId="311" xr:uid="{00000000-0005-0000-0000-0000A3010000}"/>
    <cellStyle name="常规 51" xfId="312" xr:uid="{00000000-0005-0000-0000-0000A4010000}"/>
    <cellStyle name="常规 51 2" xfId="313" xr:uid="{00000000-0005-0000-0000-0000A5010000}"/>
    <cellStyle name="常规 51 2 2" xfId="314" xr:uid="{00000000-0005-0000-0000-0000A6010000}"/>
    <cellStyle name="常规 51 2 3" xfId="315" xr:uid="{00000000-0005-0000-0000-0000A7010000}"/>
    <cellStyle name="常规 51 3" xfId="316" xr:uid="{00000000-0005-0000-0000-0000A8010000}"/>
    <cellStyle name="常规 52" xfId="317" xr:uid="{00000000-0005-0000-0000-0000A9010000}"/>
    <cellStyle name="常规 52 2" xfId="318" xr:uid="{00000000-0005-0000-0000-0000AA010000}"/>
    <cellStyle name="常规 52 2 2" xfId="319" xr:uid="{00000000-0005-0000-0000-0000AB010000}"/>
    <cellStyle name="常规 52 2 3" xfId="320" xr:uid="{00000000-0005-0000-0000-0000AC010000}"/>
    <cellStyle name="常规 52 3" xfId="321" xr:uid="{00000000-0005-0000-0000-0000AD010000}"/>
    <cellStyle name="常规 52 4" xfId="322" xr:uid="{00000000-0005-0000-0000-0000AE010000}"/>
    <cellStyle name="常规 52 5" xfId="323" xr:uid="{00000000-0005-0000-0000-0000AF010000}"/>
    <cellStyle name="常规 52 6" xfId="324" xr:uid="{00000000-0005-0000-0000-0000B0010000}"/>
    <cellStyle name="常规 53" xfId="325" xr:uid="{00000000-0005-0000-0000-0000B1010000}"/>
    <cellStyle name="常规 53 2" xfId="326" xr:uid="{00000000-0005-0000-0000-0000B2010000}"/>
    <cellStyle name="常规 53 2 2" xfId="327" xr:uid="{00000000-0005-0000-0000-0000B3010000}"/>
    <cellStyle name="常规 53 2 3" xfId="328" xr:uid="{00000000-0005-0000-0000-0000B4010000}"/>
    <cellStyle name="常规 53 2 3 2" xfId="329" xr:uid="{00000000-0005-0000-0000-0000B5010000}"/>
    <cellStyle name="常规 53 2 3 2 2" xfId="330" xr:uid="{00000000-0005-0000-0000-0000B6010000}"/>
    <cellStyle name="常规 53 2 3 2 2 2" xfId="982" xr:uid="{00000000-0005-0000-0000-0000B7010000}"/>
    <cellStyle name="常规 53 2 3 2 3" xfId="981" xr:uid="{00000000-0005-0000-0000-0000B8010000}"/>
    <cellStyle name="常规 53 2 3 3" xfId="331" xr:uid="{00000000-0005-0000-0000-0000B9010000}"/>
    <cellStyle name="常规 53 2 3 4" xfId="332" xr:uid="{00000000-0005-0000-0000-0000BA010000}"/>
    <cellStyle name="常规 53 2 3 4 2" xfId="983" xr:uid="{00000000-0005-0000-0000-0000BB010000}"/>
    <cellStyle name="常规 53 2 3 5" xfId="980" xr:uid="{00000000-0005-0000-0000-0000BC010000}"/>
    <cellStyle name="常规 53 2 4" xfId="333" xr:uid="{00000000-0005-0000-0000-0000BD010000}"/>
    <cellStyle name="常规 53 2 4 2" xfId="334" xr:uid="{00000000-0005-0000-0000-0000BE010000}"/>
    <cellStyle name="常规 53 2 4 2 2" xfId="985" xr:uid="{00000000-0005-0000-0000-0000BF010000}"/>
    <cellStyle name="常规 53 2 4 3" xfId="984" xr:uid="{00000000-0005-0000-0000-0000C0010000}"/>
    <cellStyle name="常规 53 2 5" xfId="335" xr:uid="{00000000-0005-0000-0000-0000C1010000}"/>
    <cellStyle name="常规 53 2 6" xfId="336" xr:uid="{00000000-0005-0000-0000-0000C2010000}"/>
    <cellStyle name="常规 53 2 6 2" xfId="986" xr:uid="{00000000-0005-0000-0000-0000C3010000}"/>
    <cellStyle name="常规 53 3" xfId="337" xr:uid="{00000000-0005-0000-0000-0000C4010000}"/>
    <cellStyle name="常规 53 3 2" xfId="338" xr:uid="{00000000-0005-0000-0000-0000C5010000}"/>
    <cellStyle name="常规 53 3 2 2" xfId="339" xr:uid="{00000000-0005-0000-0000-0000C6010000}"/>
    <cellStyle name="常规 53 3 2 3" xfId="340" xr:uid="{00000000-0005-0000-0000-0000C7010000}"/>
    <cellStyle name="常规 53 3 3" xfId="341" xr:uid="{00000000-0005-0000-0000-0000C8010000}"/>
    <cellStyle name="常规 53 3 3 2" xfId="342" xr:uid="{00000000-0005-0000-0000-0000C9010000}"/>
    <cellStyle name="常规 53 3 3 2 2" xfId="988" xr:uid="{00000000-0005-0000-0000-0000CA010000}"/>
    <cellStyle name="常规 53 3 3 3" xfId="987" xr:uid="{00000000-0005-0000-0000-0000CB010000}"/>
    <cellStyle name="常规 53 3 4" xfId="343" xr:uid="{00000000-0005-0000-0000-0000CC010000}"/>
    <cellStyle name="常规 53 3 5" xfId="344" xr:uid="{00000000-0005-0000-0000-0000CD010000}"/>
    <cellStyle name="常规 53 3 6" xfId="345" xr:uid="{00000000-0005-0000-0000-0000CE010000}"/>
    <cellStyle name="常规 53 3 6 2" xfId="989" xr:uid="{00000000-0005-0000-0000-0000CF010000}"/>
    <cellStyle name="常规 53 4" xfId="346" xr:uid="{00000000-0005-0000-0000-0000D0010000}"/>
    <cellStyle name="常规 53 5" xfId="347" xr:uid="{00000000-0005-0000-0000-0000D1010000}"/>
    <cellStyle name="常规 53 5 2" xfId="348" xr:uid="{00000000-0005-0000-0000-0000D2010000}"/>
    <cellStyle name="常规 53 5 3" xfId="349" xr:uid="{00000000-0005-0000-0000-0000D3010000}"/>
    <cellStyle name="常规 53 6" xfId="350" xr:uid="{00000000-0005-0000-0000-0000D4010000}"/>
    <cellStyle name="常规 53 6 2" xfId="351" xr:uid="{00000000-0005-0000-0000-0000D5010000}"/>
    <cellStyle name="常规 53 6 2 2" xfId="352" xr:uid="{00000000-0005-0000-0000-0000D6010000}"/>
    <cellStyle name="常规 53 6 2 2 2" xfId="992" xr:uid="{00000000-0005-0000-0000-0000D7010000}"/>
    <cellStyle name="常规 53 6 2 3" xfId="991" xr:uid="{00000000-0005-0000-0000-0000D8010000}"/>
    <cellStyle name="常规 53 6 3" xfId="353" xr:uid="{00000000-0005-0000-0000-0000D9010000}"/>
    <cellStyle name="常规 53 6 4" xfId="354" xr:uid="{00000000-0005-0000-0000-0000DA010000}"/>
    <cellStyle name="常规 53 6 4 2" xfId="993" xr:uid="{00000000-0005-0000-0000-0000DB010000}"/>
    <cellStyle name="常规 53 6 5" xfId="990" xr:uid="{00000000-0005-0000-0000-0000DC010000}"/>
    <cellStyle name="常规 53 7" xfId="355" xr:uid="{00000000-0005-0000-0000-0000DD010000}"/>
    <cellStyle name="常规 53 7 2" xfId="994" xr:uid="{00000000-0005-0000-0000-0000DE010000}"/>
    <cellStyle name="常规 54" xfId="356" xr:uid="{00000000-0005-0000-0000-0000DF010000}"/>
    <cellStyle name="常规 54 2" xfId="357" xr:uid="{00000000-0005-0000-0000-0000E0010000}"/>
    <cellStyle name="常规 54 3" xfId="358" xr:uid="{00000000-0005-0000-0000-0000E1010000}"/>
    <cellStyle name="常规 54 4" xfId="359" xr:uid="{00000000-0005-0000-0000-0000E2010000}"/>
    <cellStyle name="常规 55" xfId="360" xr:uid="{00000000-0005-0000-0000-0000E3010000}"/>
    <cellStyle name="常规 55 2" xfId="361" xr:uid="{00000000-0005-0000-0000-0000E4010000}"/>
    <cellStyle name="常规 55 2 2" xfId="362" xr:uid="{00000000-0005-0000-0000-0000E5010000}"/>
    <cellStyle name="常规 55 2 3" xfId="363" xr:uid="{00000000-0005-0000-0000-0000E6010000}"/>
    <cellStyle name="常规 55 2 3 2" xfId="364" xr:uid="{00000000-0005-0000-0000-0000E7010000}"/>
    <cellStyle name="常规 55 2 3 2 2" xfId="365" xr:uid="{00000000-0005-0000-0000-0000E8010000}"/>
    <cellStyle name="常规 55 2 3 2 2 2" xfId="997" xr:uid="{00000000-0005-0000-0000-0000E9010000}"/>
    <cellStyle name="常规 55 2 3 2 3" xfId="996" xr:uid="{00000000-0005-0000-0000-0000EA010000}"/>
    <cellStyle name="常规 55 2 3 3" xfId="366" xr:uid="{00000000-0005-0000-0000-0000EB010000}"/>
    <cellStyle name="常规 55 2 3 4" xfId="367" xr:uid="{00000000-0005-0000-0000-0000EC010000}"/>
    <cellStyle name="常规 55 2 3 4 2" xfId="998" xr:uid="{00000000-0005-0000-0000-0000ED010000}"/>
    <cellStyle name="常规 55 2 3 5" xfId="995" xr:uid="{00000000-0005-0000-0000-0000EE010000}"/>
    <cellStyle name="常规 55 2 4" xfId="368" xr:uid="{00000000-0005-0000-0000-0000EF010000}"/>
    <cellStyle name="常规 55 2 4 2" xfId="369" xr:uid="{00000000-0005-0000-0000-0000F0010000}"/>
    <cellStyle name="常规 55 2 4 2 2" xfId="1000" xr:uid="{00000000-0005-0000-0000-0000F1010000}"/>
    <cellStyle name="常规 55 2 4 3" xfId="999" xr:uid="{00000000-0005-0000-0000-0000F2010000}"/>
    <cellStyle name="常规 55 2 5" xfId="370" xr:uid="{00000000-0005-0000-0000-0000F3010000}"/>
    <cellStyle name="常规 55 2 6" xfId="371" xr:uid="{00000000-0005-0000-0000-0000F4010000}"/>
    <cellStyle name="常规 55 2 6 2" xfId="1001" xr:uid="{00000000-0005-0000-0000-0000F5010000}"/>
    <cellStyle name="常规 55 3" xfId="372" xr:uid="{00000000-0005-0000-0000-0000F6010000}"/>
    <cellStyle name="常规 55 4" xfId="373" xr:uid="{00000000-0005-0000-0000-0000F7010000}"/>
    <cellStyle name="常规 55 4 2" xfId="374" xr:uid="{00000000-0005-0000-0000-0000F8010000}"/>
    <cellStyle name="常规 55 4 2 2" xfId="375" xr:uid="{00000000-0005-0000-0000-0000F9010000}"/>
    <cellStyle name="常规 55 4 2 2 2" xfId="1004" xr:uid="{00000000-0005-0000-0000-0000FA010000}"/>
    <cellStyle name="常规 55 4 2 3" xfId="1003" xr:uid="{00000000-0005-0000-0000-0000FB010000}"/>
    <cellStyle name="常规 55 4 3" xfId="376" xr:uid="{00000000-0005-0000-0000-0000FC010000}"/>
    <cellStyle name="常规 55 4 4" xfId="377" xr:uid="{00000000-0005-0000-0000-0000FD010000}"/>
    <cellStyle name="常规 55 4 4 2" xfId="1005" xr:uid="{00000000-0005-0000-0000-0000FE010000}"/>
    <cellStyle name="常规 55 4 5" xfId="1002" xr:uid="{00000000-0005-0000-0000-0000FF010000}"/>
    <cellStyle name="常规 55 5" xfId="378" xr:uid="{00000000-0005-0000-0000-000000020000}"/>
    <cellStyle name="常规 55 5 2" xfId="379" xr:uid="{00000000-0005-0000-0000-000001020000}"/>
    <cellStyle name="常规 55 5 2 2" xfId="1007" xr:uid="{00000000-0005-0000-0000-000002020000}"/>
    <cellStyle name="常规 55 5 3" xfId="1006" xr:uid="{00000000-0005-0000-0000-000003020000}"/>
    <cellStyle name="常规 55 6" xfId="380" xr:uid="{00000000-0005-0000-0000-000004020000}"/>
    <cellStyle name="常规 55 7" xfId="381" xr:uid="{00000000-0005-0000-0000-000005020000}"/>
    <cellStyle name="常规 55 7 2" xfId="1008" xr:uid="{00000000-0005-0000-0000-000006020000}"/>
    <cellStyle name="常规 56" xfId="382" xr:uid="{00000000-0005-0000-0000-000007020000}"/>
    <cellStyle name="常规 56 2" xfId="383" xr:uid="{00000000-0005-0000-0000-000008020000}"/>
    <cellStyle name="常规 56 2 2" xfId="384" xr:uid="{00000000-0005-0000-0000-000009020000}"/>
    <cellStyle name="常规 56 2 3" xfId="385" xr:uid="{00000000-0005-0000-0000-00000A020000}"/>
    <cellStyle name="常规 56 2 3 2" xfId="386" xr:uid="{00000000-0005-0000-0000-00000B020000}"/>
    <cellStyle name="常规 56 2 3 2 2" xfId="387" xr:uid="{00000000-0005-0000-0000-00000C020000}"/>
    <cellStyle name="常规 56 2 3 2 2 2" xfId="1012" xr:uid="{00000000-0005-0000-0000-00000D020000}"/>
    <cellStyle name="常规 56 2 3 2 3" xfId="1011" xr:uid="{00000000-0005-0000-0000-00000E020000}"/>
    <cellStyle name="常规 56 2 3 3" xfId="388" xr:uid="{00000000-0005-0000-0000-00000F020000}"/>
    <cellStyle name="常规 56 2 3 4" xfId="389" xr:uid="{00000000-0005-0000-0000-000010020000}"/>
    <cellStyle name="常规 56 2 3 4 2" xfId="1013" xr:uid="{00000000-0005-0000-0000-000011020000}"/>
    <cellStyle name="常规 56 2 3 5" xfId="1010" xr:uid="{00000000-0005-0000-0000-000012020000}"/>
    <cellStyle name="常规 56 2 4" xfId="390" xr:uid="{00000000-0005-0000-0000-000013020000}"/>
    <cellStyle name="常规 56 2 4 2" xfId="391" xr:uid="{00000000-0005-0000-0000-000014020000}"/>
    <cellStyle name="常规 56 2 4 2 2" xfId="1015" xr:uid="{00000000-0005-0000-0000-000015020000}"/>
    <cellStyle name="常规 56 2 4 3" xfId="1014" xr:uid="{00000000-0005-0000-0000-000016020000}"/>
    <cellStyle name="常规 56 2 5" xfId="392" xr:uid="{00000000-0005-0000-0000-000017020000}"/>
    <cellStyle name="常规 56 2 5 2" xfId="1016" xr:uid="{00000000-0005-0000-0000-000018020000}"/>
    <cellStyle name="常规 56 3" xfId="393" xr:uid="{00000000-0005-0000-0000-000019020000}"/>
    <cellStyle name="常规 56 3 2" xfId="394" xr:uid="{00000000-0005-0000-0000-00001A020000}"/>
    <cellStyle name="常规 56 3 2 2" xfId="395" xr:uid="{00000000-0005-0000-0000-00001B020000}"/>
    <cellStyle name="常规 56 3 2 2 2" xfId="1019" xr:uid="{00000000-0005-0000-0000-00001C020000}"/>
    <cellStyle name="常规 56 3 2 3" xfId="1018" xr:uid="{00000000-0005-0000-0000-00001D020000}"/>
    <cellStyle name="常规 56 3 3" xfId="396" xr:uid="{00000000-0005-0000-0000-00001E020000}"/>
    <cellStyle name="常规 56 3 3 2" xfId="397" xr:uid="{00000000-0005-0000-0000-00001F020000}"/>
    <cellStyle name="常规 56 3 3 2 2" xfId="1021" xr:uid="{00000000-0005-0000-0000-000020020000}"/>
    <cellStyle name="常规 56 3 3 3" xfId="1020" xr:uid="{00000000-0005-0000-0000-000021020000}"/>
    <cellStyle name="常规 56 3 4" xfId="398" xr:uid="{00000000-0005-0000-0000-000022020000}"/>
    <cellStyle name="常规 56 3 5" xfId="399" xr:uid="{00000000-0005-0000-0000-000023020000}"/>
    <cellStyle name="常规 56 3 5 2" xfId="1022" xr:uid="{00000000-0005-0000-0000-000024020000}"/>
    <cellStyle name="常规 56 3 6" xfId="1017" xr:uid="{00000000-0005-0000-0000-000025020000}"/>
    <cellStyle name="常规 56 4" xfId="400" xr:uid="{00000000-0005-0000-0000-000026020000}"/>
    <cellStyle name="常规 56 4 2" xfId="401" xr:uid="{00000000-0005-0000-0000-000027020000}"/>
    <cellStyle name="常规 56 4 2 2" xfId="402" xr:uid="{00000000-0005-0000-0000-000028020000}"/>
    <cellStyle name="常规 56 4 2 2 2" xfId="1025" xr:uid="{00000000-0005-0000-0000-000029020000}"/>
    <cellStyle name="常规 56 4 2 3" xfId="1024" xr:uid="{00000000-0005-0000-0000-00002A020000}"/>
    <cellStyle name="常规 56 4 3" xfId="403" xr:uid="{00000000-0005-0000-0000-00002B020000}"/>
    <cellStyle name="常规 56 4 4" xfId="404" xr:uid="{00000000-0005-0000-0000-00002C020000}"/>
    <cellStyle name="常规 56 4 4 2" xfId="1026" xr:uid="{00000000-0005-0000-0000-00002D020000}"/>
    <cellStyle name="常规 56 4 5" xfId="1023" xr:uid="{00000000-0005-0000-0000-00002E020000}"/>
    <cellStyle name="常规 56 5" xfId="405" xr:uid="{00000000-0005-0000-0000-00002F020000}"/>
    <cellStyle name="常规 56 5 2" xfId="406" xr:uid="{00000000-0005-0000-0000-000030020000}"/>
    <cellStyle name="常规 56 5 2 2" xfId="1028" xr:uid="{00000000-0005-0000-0000-000031020000}"/>
    <cellStyle name="常规 56 5 3" xfId="1027" xr:uid="{00000000-0005-0000-0000-000032020000}"/>
    <cellStyle name="常规 56 6" xfId="407" xr:uid="{00000000-0005-0000-0000-000033020000}"/>
    <cellStyle name="常规 56 6 2" xfId="408" xr:uid="{00000000-0005-0000-0000-000034020000}"/>
    <cellStyle name="常规 56 6 2 2" xfId="1030" xr:uid="{00000000-0005-0000-0000-000035020000}"/>
    <cellStyle name="常规 56 6 3" xfId="1029" xr:uid="{00000000-0005-0000-0000-000036020000}"/>
    <cellStyle name="常规 56 7" xfId="409" xr:uid="{00000000-0005-0000-0000-000037020000}"/>
    <cellStyle name="常规 56 7 2" xfId="1031" xr:uid="{00000000-0005-0000-0000-000038020000}"/>
    <cellStyle name="常规 56 8" xfId="1009" xr:uid="{00000000-0005-0000-0000-000039020000}"/>
    <cellStyle name="常规 57" xfId="410" xr:uid="{00000000-0005-0000-0000-00003A020000}"/>
    <cellStyle name="常规 57 2" xfId="411" xr:uid="{00000000-0005-0000-0000-00003B020000}"/>
    <cellStyle name="常规 57 2 2" xfId="412" xr:uid="{00000000-0005-0000-0000-00003C020000}"/>
    <cellStyle name="常规 57 2 3" xfId="413" xr:uid="{00000000-0005-0000-0000-00003D020000}"/>
    <cellStyle name="常规 57 2 3 2" xfId="414" xr:uid="{00000000-0005-0000-0000-00003E020000}"/>
    <cellStyle name="常规 57 2 3 2 2" xfId="415" xr:uid="{00000000-0005-0000-0000-00003F020000}"/>
    <cellStyle name="常规 57 2 3 2 2 2" xfId="1034" xr:uid="{00000000-0005-0000-0000-000040020000}"/>
    <cellStyle name="常规 57 2 3 2 3" xfId="1033" xr:uid="{00000000-0005-0000-0000-000041020000}"/>
    <cellStyle name="常规 57 2 3 3" xfId="416" xr:uid="{00000000-0005-0000-0000-000042020000}"/>
    <cellStyle name="常规 57 2 3 4" xfId="417" xr:uid="{00000000-0005-0000-0000-000043020000}"/>
    <cellStyle name="常规 57 2 3 4 2" xfId="1035" xr:uid="{00000000-0005-0000-0000-000044020000}"/>
    <cellStyle name="常规 57 2 3 5" xfId="1032" xr:uid="{00000000-0005-0000-0000-000045020000}"/>
    <cellStyle name="常规 57 2 4" xfId="418" xr:uid="{00000000-0005-0000-0000-000046020000}"/>
    <cellStyle name="常规 57 2 4 2" xfId="419" xr:uid="{00000000-0005-0000-0000-000047020000}"/>
    <cellStyle name="常规 57 2 4 2 2" xfId="1037" xr:uid="{00000000-0005-0000-0000-000048020000}"/>
    <cellStyle name="常规 57 2 4 3" xfId="1036" xr:uid="{00000000-0005-0000-0000-000049020000}"/>
    <cellStyle name="常规 57 2 5" xfId="420" xr:uid="{00000000-0005-0000-0000-00004A020000}"/>
    <cellStyle name="常规 57 2 6" xfId="421" xr:uid="{00000000-0005-0000-0000-00004B020000}"/>
    <cellStyle name="常规 57 2 6 2" xfId="1038" xr:uid="{00000000-0005-0000-0000-00004C020000}"/>
    <cellStyle name="常规 57 3" xfId="422" xr:uid="{00000000-0005-0000-0000-00004D020000}"/>
    <cellStyle name="常规 57 4" xfId="423" xr:uid="{00000000-0005-0000-0000-00004E020000}"/>
    <cellStyle name="常规 57 4 2" xfId="424" xr:uid="{00000000-0005-0000-0000-00004F020000}"/>
    <cellStyle name="常规 57 4 2 2" xfId="425" xr:uid="{00000000-0005-0000-0000-000050020000}"/>
    <cellStyle name="常规 57 4 2 2 2" xfId="1041" xr:uid="{00000000-0005-0000-0000-000051020000}"/>
    <cellStyle name="常规 57 4 2 3" xfId="1040" xr:uid="{00000000-0005-0000-0000-000052020000}"/>
    <cellStyle name="常规 57 4 3" xfId="426" xr:uid="{00000000-0005-0000-0000-000053020000}"/>
    <cellStyle name="常规 57 4 4" xfId="427" xr:uid="{00000000-0005-0000-0000-000054020000}"/>
    <cellStyle name="常规 57 4 4 2" xfId="1042" xr:uid="{00000000-0005-0000-0000-000055020000}"/>
    <cellStyle name="常规 57 4 5" xfId="1039" xr:uid="{00000000-0005-0000-0000-000056020000}"/>
    <cellStyle name="常规 57 5" xfId="428" xr:uid="{00000000-0005-0000-0000-000057020000}"/>
    <cellStyle name="常规 57 5 2" xfId="429" xr:uid="{00000000-0005-0000-0000-000058020000}"/>
    <cellStyle name="常规 57 5 2 2" xfId="1044" xr:uid="{00000000-0005-0000-0000-000059020000}"/>
    <cellStyle name="常规 57 5 3" xfId="1043" xr:uid="{00000000-0005-0000-0000-00005A020000}"/>
    <cellStyle name="常规 57 6" xfId="430" xr:uid="{00000000-0005-0000-0000-00005B020000}"/>
    <cellStyle name="常规 57 7" xfId="431" xr:uid="{00000000-0005-0000-0000-00005C020000}"/>
    <cellStyle name="常规 57 7 2" xfId="1045" xr:uid="{00000000-0005-0000-0000-00005D020000}"/>
    <cellStyle name="常规 58" xfId="432" xr:uid="{00000000-0005-0000-0000-00005E020000}"/>
    <cellStyle name="常规 58 2" xfId="433" xr:uid="{00000000-0005-0000-0000-00005F020000}"/>
    <cellStyle name="常规 58 2 2" xfId="434" xr:uid="{00000000-0005-0000-0000-000060020000}"/>
    <cellStyle name="常规 58 2 2 2" xfId="435" xr:uid="{00000000-0005-0000-0000-000061020000}"/>
    <cellStyle name="常规 58 2 2 2 2" xfId="436" xr:uid="{00000000-0005-0000-0000-000062020000}"/>
    <cellStyle name="常规 58 2 2 2 2 2" xfId="1050" xr:uid="{00000000-0005-0000-0000-000063020000}"/>
    <cellStyle name="常规 58 2 2 2 3" xfId="1049" xr:uid="{00000000-0005-0000-0000-000064020000}"/>
    <cellStyle name="常规 58 2 2 3" xfId="437" xr:uid="{00000000-0005-0000-0000-000065020000}"/>
    <cellStyle name="常规 58 2 2 4" xfId="438" xr:uid="{00000000-0005-0000-0000-000066020000}"/>
    <cellStyle name="常规 58 2 2 4 2" xfId="1051" xr:uid="{00000000-0005-0000-0000-000067020000}"/>
    <cellStyle name="常规 58 2 2 5" xfId="1048" xr:uid="{00000000-0005-0000-0000-000068020000}"/>
    <cellStyle name="常规 58 2 3" xfId="439" xr:uid="{00000000-0005-0000-0000-000069020000}"/>
    <cellStyle name="常规 58 2 3 2" xfId="440" xr:uid="{00000000-0005-0000-0000-00006A020000}"/>
    <cellStyle name="常规 58 2 3 2 2" xfId="1053" xr:uid="{00000000-0005-0000-0000-00006B020000}"/>
    <cellStyle name="常规 58 2 3 3" xfId="1052" xr:uid="{00000000-0005-0000-0000-00006C020000}"/>
    <cellStyle name="常规 58 2 4" xfId="441" xr:uid="{00000000-0005-0000-0000-00006D020000}"/>
    <cellStyle name="常规 58 2 4 2" xfId="442" xr:uid="{00000000-0005-0000-0000-00006E020000}"/>
    <cellStyle name="常规 58 2 4 2 2" xfId="1055" xr:uid="{00000000-0005-0000-0000-00006F020000}"/>
    <cellStyle name="常规 58 2 4 3" xfId="1054" xr:uid="{00000000-0005-0000-0000-000070020000}"/>
    <cellStyle name="常规 58 2 5" xfId="443" xr:uid="{00000000-0005-0000-0000-000071020000}"/>
    <cellStyle name="常规 58 2 6" xfId="444" xr:uid="{00000000-0005-0000-0000-000072020000}"/>
    <cellStyle name="常规 58 2 6 2" xfId="1056" xr:uid="{00000000-0005-0000-0000-000073020000}"/>
    <cellStyle name="常规 58 2 7" xfId="1047" xr:uid="{00000000-0005-0000-0000-000074020000}"/>
    <cellStyle name="常规 58 3" xfId="445" xr:uid="{00000000-0005-0000-0000-000075020000}"/>
    <cellStyle name="常规 58 3 2" xfId="446" xr:uid="{00000000-0005-0000-0000-000076020000}"/>
    <cellStyle name="常规 58 3 2 2" xfId="447" xr:uid="{00000000-0005-0000-0000-000077020000}"/>
    <cellStyle name="常规 58 3 2 2 2" xfId="1059" xr:uid="{00000000-0005-0000-0000-000078020000}"/>
    <cellStyle name="常规 58 3 2 3" xfId="1058" xr:uid="{00000000-0005-0000-0000-000079020000}"/>
    <cellStyle name="常规 58 3 3" xfId="448" xr:uid="{00000000-0005-0000-0000-00007A020000}"/>
    <cellStyle name="常规 58 3 4" xfId="449" xr:uid="{00000000-0005-0000-0000-00007B020000}"/>
    <cellStyle name="常规 58 3 4 2" xfId="1060" xr:uid="{00000000-0005-0000-0000-00007C020000}"/>
    <cellStyle name="常规 58 3 5" xfId="1057" xr:uid="{00000000-0005-0000-0000-00007D020000}"/>
    <cellStyle name="常规 58 4" xfId="450" xr:uid="{00000000-0005-0000-0000-00007E020000}"/>
    <cellStyle name="常规 58 4 2" xfId="451" xr:uid="{00000000-0005-0000-0000-00007F020000}"/>
    <cellStyle name="常规 58 4 2 2" xfId="1062" xr:uid="{00000000-0005-0000-0000-000080020000}"/>
    <cellStyle name="常规 58 4 3" xfId="1061" xr:uid="{00000000-0005-0000-0000-000081020000}"/>
    <cellStyle name="常规 58 5" xfId="452" xr:uid="{00000000-0005-0000-0000-000082020000}"/>
    <cellStyle name="常规 58 5 2" xfId="453" xr:uid="{00000000-0005-0000-0000-000083020000}"/>
    <cellStyle name="常规 58 5 2 2" xfId="1064" xr:uid="{00000000-0005-0000-0000-000084020000}"/>
    <cellStyle name="常规 58 5 3" xfId="1063" xr:uid="{00000000-0005-0000-0000-000085020000}"/>
    <cellStyle name="常规 58 6" xfId="454" xr:uid="{00000000-0005-0000-0000-000086020000}"/>
    <cellStyle name="常规 58 7" xfId="455" xr:uid="{00000000-0005-0000-0000-000087020000}"/>
    <cellStyle name="常规 58 7 2" xfId="1065" xr:uid="{00000000-0005-0000-0000-000088020000}"/>
    <cellStyle name="常规 58 8" xfId="864" xr:uid="{00000000-0005-0000-0000-000089020000}"/>
    <cellStyle name="常规 58 8 2" xfId="1340" xr:uid="{00000000-0005-0000-0000-00008A020000}"/>
    <cellStyle name="常规 58 9" xfId="1046" xr:uid="{00000000-0005-0000-0000-00008B020000}"/>
    <cellStyle name="常规 59" xfId="456" xr:uid="{00000000-0005-0000-0000-00008C020000}"/>
    <cellStyle name="常规 59 2" xfId="457" xr:uid="{00000000-0005-0000-0000-00008D020000}"/>
    <cellStyle name="常规 59 2 2" xfId="458" xr:uid="{00000000-0005-0000-0000-00008E020000}"/>
    <cellStyle name="常规 59 2 2 2" xfId="459" xr:uid="{00000000-0005-0000-0000-00008F020000}"/>
    <cellStyle name="常规 59 2 2 2 2" xfId="460" xr:uid="{00000000-0005-0000-0000-000090020000}"/>
    <cellStyle name="常规 59 2 2 2 2 2" xfId="1070" xr:uid="{00000000-0005-0000-0000-000091020000}"/>
    <cellStyle name="常规 59 2 2 2 3" xfId="1069" xr:uid="{00000000-0005-0000-0000-000092020000}"/>
    <cellStyle name="常规 59 2 2 3" xfId="461" xr:uid="{00000000-0005-0000-0000-000093020000}"/>
    <cellStyle name="常规 59 2 2 4" xfId="462" xr:uid="{00000000-0005-0000-0000-000094020000}"/>
    <cellStyle name="常规 59 2 2 4 2" xfId="1071" xr:uid="{00000000-0005-0000-0000-000095020000}"/>
    <cellStyle name="常规 59 2 2 5" xfId="1068" xr:uid="{00000000-0005-0000-0000-000096020000}"/>
    <cellStyle name="常规 59 2 3" xfId="463" xr:uid="{00000000-0005-0000-0000-000097020000}"/>
    <cellStyle name="常规 59 2 3 2" xfId="464" xr:uid="{00000000-0005-0000-0000-000098020000}"/>
    <cellStyle name="常规 59 2 3 2 2" xfId="1073" xr:uid="{00000000-0005-0000-0000-000099020000}"/>
    <cellStyle name="常规 59 2 3 3" xfId="1072" xr:uid="{00000000-0005-0000-0000-00009A020000}"/>
    <cellStyle name="常规 59 2 4" xfId="465" xr:uid="{00000000-0005-0000-0000-00009B020000}"/>
    <cellStyle name="常规 59 2 4 2" xfId="466" xr:uid="{00000000-0005-0000-0000-00009C020000}"/>
    <cellStyle name="常规 59 2 4 2 2" xfId="1075" xr:uid="{00000000-0005-0000-0000-00009D020000}"/>
    <cellStyle name="常规 59 2 4 3" xfId="1074" xr:uid="{00000000-0005-0000-0000-00009E020000}"/>
    <cellStyle name="常规 59 2 5" xfId="467" xr:uid="{00000000-0005-0000-0000-00009F020000}"/>
    <cellStyle name="常规 59 2 6" xfId="468" xr:uid="{00000000-0005-0000-0000-0000A0020000}"/>
    <cellStyle name="常规 59 2 6 2" xfId="1076" xr:uid="{00000000-0005-0000-0000-0000A1020000}"/>
    <cellStyle name="常规 59 2 7" xfId="1067" xr:uid="{00000000-0005-0000-0000-0000A2020000}"/>
    <cellStyle name="常规 59 3" xfId="469" xr:uid="{00000000-0005-0000-0000-0000A3020000}"/>
    <cellStyle name="常规 59 3 2" xfId="470" xr:uid="{00000000-0005-0000-0000-0000A4020000}"/>
    <cellStyle name="常规 59 3 2 2" xfId="471" xr:uid="{00000000-0005-0000-0000-0000A5020000}"/>
    <cellStyle name="常规 59 3 2 2 2" xfId="1079" xr:uid="{00000000-0005-0000-0000-0000A6020000}"/>
    <cellStyle name="常规 59 3 2 3" xfId="1078" xr:uid="{00000000-0005-0000-0000-0000A7020000}"/>
    <cellStyle name="常规 59 3 3" xfId="472" xr:uid="{00000000-0005-0000-0000-0000A8020000}"/>
    <cellStyle name="常规 59 3 4" xfId="473" xr:uid="{00000000-0005-0000-0000-0000A9020000}"/>
    <cellStyle name="常规 59 3 4 2" xfId="1080" xr:uid="{00000000-0005-0000-0000-0000AA020000}"/>
    <cellStyle name="常规 59 3 5" xfId="1077" xr:uid="{00000000-0005-0000-0000-0000AB020000}"/>
    <cellStyle name="常规 59 4" xfId="474" xr:uid="{00000000-0005-0000-0000-0000AC020000}"/>
    <cellStyle name="常规 59 4 2" xfId="475" xr:uid="{00000000-0005-0000-0000-0000AD020000}"/>
    <cellStyle name="常规 59 4 2 2" xfId="1082" xr:uid="{00000000-0005-0000-0000-0000AE020000}"/>
    <cellStyle name="常规 59 4 3" xfId="1081" xr:uid="{00000000-0005-0000-0000-0000AF020000}"/>
    <cellStyle name="常规 59 5" xfId="476" xr:uid="{00000000-0005-0000-0000-0000B0020000}"/>
    <cellStyle name="常规 59 5 2" xfId="477" xr:uid="{00000000-0005-0000-0000-0000B1020000}"/>
    <cellStyle name="常规 59 5 2 2" xfId="1084" xr:uid="{00000000-0005-0000-0000-0000B2020000}"/>
    <cellStyle name="常规 59 5 3" xfId="1083" xr:uid="{00000000-0005-0000-0000-0000B3020000}"/>
    <cellStyle name="常规 59 6" xfId="478" xr:uid="{00000000-0005-0000-0000-0000B4020000}"/>
    <cellStyle name="常规 59 7" xfId="479" xr:uid="{00000000-0005-0000-0000-0000B5020000}"/>
    <cellStyle name="常规 59 7 2" xfId="1085" xr:uid="{00000000-0005-0000-0000-0000B6020000}"/>
    <cellStyle name="常规 59 8" xfId="1066" xr:uid="{00000000-0005-0000-0000-0000B7020000}"/>
    <cellStyle name="常规 6" xfId="480" xr:uid="{00000000-0005-0000-0000-0000B8020000}"/>
    <cellStyle name="常规 6 2" xfId="481" xr:uid="{00000000-0005-0000-0000-0000B9020000}"/>
    <cellStyle name="常规 60" xfId="482" xr:uid="{00000000-0005-0000-0000-0000BA020000}"/>
    <cellStyle name="常规 60 2" xfId="483" xr:uid="{00000000-0005-0000-0000-0000BB020000}"/>
    <cellStyle name="常规 60 2 2" xfId="484" xr:uid="{00000000-0005-0000-0000-0000BC020000}"/>
    <cellStyle name="常规 60 2 2 2" xfId="485" xr:uid="{00000000-0005-0000-0000-0000BD020000}"/>
    <cellStyle name="常规 60 2 2 2 2" xfId="486" xr:uid="{00000000-0005-0000-0000-0000BE020000}"/>
    <cellStyle name="常规 60 2 2 2 2 2" xfId="1089" xr:uid="{00000000-0005-0000-0000-0000BF020000}"/>
    <cellStyle name="常规 60 2 2 2 3" xfId="1088" xr:uid="{00000000-0005-0000-0000-0000C0020000}"/>
    <cellStyle name="常规 60 2 2 3" xfId="487" xr:uid="{00000000-0005-0000-0000-0000C1020000}"/>
    <cellStyle name="常规 60 2 2 4" xfId="488" xr:uid="{00000000-0005-0000-0000-0000C2020000}"/>
    <cellStyle name="常规 60 2 2 4 2" xfId="1090" xr:uid="{00000000-0005-0000-0000-0000C3020000}"/>
    <cellStyle name="常规 60 2 2 5" xfId="1087" xr:uid="{00000000-0005-0000-0000-0000C4020000}"/>
    <cellStyle name="常规 60 2 3" xfId="489" xr:uid="{00000000-0005-0000-0000-0000C5020000}"/>
    <cellStyle name="常规 60 2 3 2" xfId="490" xr:uid="{00000000-0005-0000-0000-0000C6020000}"/>
    <cellStyle name="常规 60 2 3 2 2" xfId="1092" xr:uid="{00000000-0005-0000-0000-0000C7020000}"/>
    <cellStyle name="常规 60 2 3 3" xfId="1091" xr:uid="{00000000-0005-0000-0000-0000C8020000}"/>
    <cellStyle name="常规 60 2 4" xfId="491" xr:uid="{00000000-0005-0000-0000-0000C9020000}"/>
    <cellStyle name="常规 60 2 5" xfId="492" xr:uid="{00000000-0005-0000-0000-0000CA020000}"/>
    <cellStyle name="常规 60 2 5 2" xfId="1093" xr:uid="{00000000-0005-0000-0000-0000CB020000}"/>
    <cellStyle name="常规 60 2 6" xfId="1086" xr:uid="{00000000-0005-0000-0000-0000CC020000}"/>
    <cellStyle name="常规 60 3" xfId="493" xr:uid="{00000000-0005-0000-0000-0000CD020000}"/>
    <cellStyle name="常规 60 3 2" xfId="494" xr:uid="{00000000-0005-0000-0000-0000CE020000}"/>
    <cellStyle name="常规 60 3 3" xfId="495" xr:uid="{00000000-0005-0000-0000-0000CF020000}"/>
    <cellStyle name="常规 60 4" xfId="496" xr:uid="{00000000-0005-0000-0000-0000D0020000}"/>
    <cellStyle name="常规 60 4 2" xfId="497" xr:uid="{00000000-0005-0000-0000-0000D1020000}"/>
    <cellStyle name="常规 60 4 2 2" xfId="498" xr:uid="{00000000-0005-0000-0000-0000D2020000}"/>
    <cellStyle name="常规 60 4 2 2 2" xfId="1096" xr:uid="{00000000-0005-0000-0000-0000D3020000}"/>
    <cellStyle name="常规 60 4 2 3" xfId="1095" xr:uid="{00000000-0005-0000-0000-0000D4020000}"/>
    <cellStyle name="常规 60 4 3" xfId="499" xr:uid="{00000000-0005-0000-0000-0000D5020000}"/>
    <cellStyle name="常规 60 4 4" xfId="500" xr:uid="{00000000-0005-0000-0000-0000D6020000}"/>
    <cellStyle name="常规 60 4 4 2" xfId="1097" xr:uid="{00000000-0005-0000-0000-0000D7020000}"/>
    <cellStyle name="常规 60 4 5" xfId="1094" xr:uid="{00000000-0005-0000-0000-0000D8020000}"/>
    <cellStyle name="常规 60 5" xfId="501" xr:uid="{00000000-0005-0000-0000-0000D9020000}"/>
    <cellStyle name="常规 60 5 2" xfId="502" xr:uid="{00000000-0005-0000-0000-0000DA020000}"/>
    <cellStyle name="常规 60 5 2 2" xfId="1099" xr:uid="{00000000-0005-0000-0000-0000DB020000}"/>
    <cellStyle name="常规 60 5 3" xfId="1098" xr:uid="{00000000-0005-0000-0000-0000DC020000}"/>
    <cellStyle name="常规 60 6" xfId="503" xr:uid="{00000000-0005-0000-0000-0000DD020000}"/>
    <cellStyle name="常规 60 7" xfId="504" xr:uid="{00000000-0005-0000-0000-0000DE020000}"/>
    <cellStyle name="常规 60 8" xfId="505" xr:uid="{00000000-0005-0000-0000-0000DF020000}"/>
    <cellStyle name="常规 60 8 2" xfId="1100" xr:uid="{00000000-0005-0000-0000-0000E0020000}"/>
    <cellStyle name="常规 61" xfId="506" xr:uid="{00000000-0005-0000-0000-0000E1020000}"/>
    <cellStyle name="常规 61 2" xfId="507" xr:uid="{00000000-0005-0000-0000-0000E2020000}"/>
    <cellStyle name="常规 61 2 2" xfId="508" xr:uid="{00000000-0005-0000-0000-0000E3020000}"/>
    <cellStyle name="常规 61 2 2 2" xfId="509" xr:uid="{00000000-0005-0000-0000-0000E4020000}"/>
    <cellStyle name="常规 61 2 2 2 2" xfId="510" xr:uid="{00000000-0005-0000-0000-0000E5020000}"/>
    <cellStyle name="常规 61 2 2 2 2 2" xfId="1104" xr:uid="{00000000-0005-0000-0000-0000E6020000}"/>
    <cellStyle name="常规 61 2 2 2 3" xfId="1103" xr:uid="{00000000-0005-0000-0000-0000E7020000}"/>
    <cellStyle name="常规 61 2 2 3" xfId="511" xr:uid="{00000000-0005-0000-0000-0000E8020000}"/>
    <cellStyle name="常规 61 2 2 4" xfId="512" xr:uid="{00000000-0005-0000-0000-0000E9020000}"/>
    <cellStyle name="常规 61 2 2 4 2" xfId="1105" xr:uid="{00000000-0005-0000-0000-0000EA020000}"/>
    <cellStyle name="常规 61 2 2 5" xfId="1102" xr:uid="{00000000-0005-0000-0000-0000EB020000}"/>
    <cellStyle name="常规 61 2 3" xfId="513" xr:uid="{00000000-0005-0000-0000-0000EC020000}"/>
    <cellStyle name="常规 61 2 3 2" xfId="514" xr:uid="{00000000-0005-0000-0000-0000ED020000}"/>
    <cellStyle name="常规 61 2 3 2 2" xfId="1107" xr:uid="{00000000-0005-0000-0000-0000EE020000}"/>
    <cellStyle name="常规 61 2 3 3" xfId="1106" xr:uid="{00000000-0005-0000-0000-0000EF020000}"/>
    <cellStyle name="常规 61 2 4" xfId="515" xr:uid="{00000000-0005-0000-0000-0000F0020000}"/>
    <cellStyle name="常规 61 2 5" xfId="516" xr:uid="{00000000-0005-0000-0000-0000F1020000}"/>
    <cellStyle name="常规 61 2 5 2" xfId="1108" xr:uid="{00000000-0005-0000-0000-0000F2020000}"/>
    <cellStyle name="常规 61 2 6" xfId="1101" xr:uid="{00000000-0005-0000-0000-0000F3020000}"/>
    <cellStyle name="常规 61 3" xfId="517" xr:uid="{00000000-0005-0000-0000-0000F4020000}"/>
    <cellStyle name="常规 61 3 2" xfId="518" xr:uid="{00000000-0005-0000-0000-0000F5020000}"/>
    <cellStyle name="常规 61 3 3" xfId="519" xr:uid="{00000000-0005-0000-0000-0000F6020000}"/>
    <cellStyle name="常规 61 4" xfId="520" xr:uid="{00000000-0005-0000-0000-0000F7020000}"/>
    <cellStyle name="常规 61 4 2" xfId="521" xr:uid="{00000000-0005-0000-0000-0000F8020000}"/>
    <cellStyle name="常规 61 4 2 2" xfId="522" xr:uid="{00000000-0005-0000-0000-0000F9020000}"/>
    <cellStyle name="常规 61 4 2 2 2" xfId="1111" xr:uid="{00000000-0005-0000-0000-0000FA020000}"/>
    <cellStyle name="常规 61 4 2 3" xfId="1110" xr:uid="{00000000-0005-0000-0000-0000FB020000}"/>
    <cellStyle name="常规 61 4 3" xfId="523" xr:uid="{00000000-0005-0000-0000-0000FC020000}"/>
    <cellStyle name="常规 61 4 4" xfId="524" xr:uid="{00000000-0005-0000-0000-0000FD020000}"/>
    <cellStyle name="常规 61 4 4 2" xfId="1112" xr:uid="{00000000-0005-0000-0000-0000FE020000}"/>
    <cellStyle name="常规 61 4 5" xfId="1109" xr:uid="{00000000-0005-0000-0000-0000FF020000}"/>
    <cellStyle name="常规 61 5" xfId="525" xr:uid="{00000000-0005-0000-0000-000000030000}"/>
    <cellStyle name="常规 61 5 2" xfId="526" xr:uid="{00000000-0005-0000-0000-000001030000}"/>
    <cellStyle name="常规 61 5 2 2" xfId="1114" xr:uid="{00000000-0005-0000-0000-000002030000}"/>
    <cellStyle name="常规 61 5 3" xfId="1113" xr:uid="{00000000-0005-0000-0000-000003030000}"/>
    <cellStyle name="常规 61 6" xfId="527" xr:uid="{00000000-0005-0000-0000-000004030000}"/>
    <cellStyle name="常规 61 7" xfId="528" xr:uid="{00000000-0005-0000-0000-000005030000}"/>
    <cellStyle name="常规 61 8" xfId="529" xr:uid="{00000000-0005-0000-0000-000006030000}"/>
    <cellStyle name="常规 61 8 2" xfId="1115" xr:uid="{00000000-0005-0000-0000-000007030000}"/>
    <cellStyle name="常规 62" xfId="530" xr:uid="{00000000-0005-0000-0000-000008030000}"/>
    <cellStyle name="常规 62 2" xfId="531" xr:uid="{00000000-0005-0000-0000-000009030000}"/>
    <cellStyle name="常规 62 2 2" xfId="532" xr:uid="{00000000-0005-0000-0000-00000A030000}"/>
    <cellStyle name="常规 62 2 2 2" xfId="533" xr:uid="{00000000-0005-0000-0000-00000B030000}"/>
    <cellStyle name="常规 62 2 2 2 2" xfId="534" xr:uid="{00000000-0005-0000-0000-00000C030000}"/>
    <cellStyle name="常规 62 2 2 2 2 2" xfId="1120" xr:uid="{00000000-0005-0000-0000-00000D030000}"/>
    <cellStyle name="常规 62 2 2 2 3" xfId="1119" xr:uid="{00000000-0005-0000-0000-00000E030000}"/>
    <cellStyle name="常规 62 2 2 3" xfId="535" xr:uid="{00000000-0005-0000-0000-00000F030000}"/>
    <cellStyle name="常规 62 2 2 4" xfId="536" xr:uid="{00000000-0005-0000-0000-000010030000}"/>
    <cellStyle name="常规 62 2 2 4 2" xfId="1121" xr:uid="{00000000-0005-0000-0000-000011030000}"/>
    <cellStyle name="常规 62 2 2 5" xfId="1118" xr:uid="{00000000-0005-0000-0000-000012030000}"/>
    <cellStyle name="常规 62 2 3" xfId="537" xr:uid="{00000000-0005-0000-0000-000013030000}"/>
    <cellStyle name="常规 62 2 3 2" xfId="538" xr:uid="{00000000-0005-0000-0000-000014030000}"/>
    <cellStyle name="常规 62 2 3 2 2" xfId="1123" xr:uid="{00000000-0005-0000-0000-000015030000}"/>
    <cellStyle name="常规 62 2 3 3" xfId="1122" xr:uid="{00000000-0005-0000-0000-000016030000}"/>
    <cellStyle name="常规 62 2 4" xfId="539" xr:uid="{00000000-0005-0000-0000-000017030000}"/>
    <cellStyle name="常规 62 2 5" xfId="540" xr:uid="{00000000-0005-0000-0000-000018030000}"/>
    <cellStyle name="常规 62 2 5 2" xfId="1124" xr:uid="{00000000-0005-0000-0000-000019030000}"/>
    <cellStyle name="常规 62 2 6" xfId="1117" xr:uid="{00000000-0005-0000-0000-00001A030000}"/>
    <cellStyle name="常规 62 3" xfId="541" xr:uid="{00000000-0005-0000-0000-00001B030000}"/>
    <cellStyle name="常规 62 3 2" xfId="542" xr:uid="{00000000-0005-0000-0000-00001C030000}"/>
    <cellStyle name="常规 62 3 2 2" xfId="543" xr:uid="{00000000-0005-0000-0000-00001D030000}"/>
    <cellStyle name="常规 62 3 2 2 2" xfId="1127" xr:uid="{00000000-0005-0000-0000-00001E030000}"/>
    <cellStyle name="常规 62 3 2 3" xfId="1126" xr:uid="{00000000-0005-0000-0000-00001F030000}"/>
    <cellStyle name="常规 62 3 3" xfId="544" xr:uid="{00000000-0005-0000-0000-000020030000}"/>
    <cellStyle name="常规 62 3 4" xfId="545" xr:uid="{00000000-0005-0000-0000-000021030000}"/>
    <cellStyle name="常规 62 3 4 2" xfId="1128" xr:uid="{00000000-0005-0000-0000-000022030000}"/>
    <cellStyle name="常规 62 3 5" xfId="1125" xr:uid="{00000000-0005-0000-0000-000023030000}"/>
    <cellStyle name="常规 62 4" xfId="546" xr:uid="{00000000-0005-0000-0000-000024030000}"/>
    <cellStyle name="常规 62 4 2" xfId="547" xr:uid="{00000000-0005-0000-0000-000025030000}"/>
    <cellStyle name="常规 62 4 2 2" xfId="1130" xr:uid="{00000000-0005-0000-0000-000026030000}"/>
    <cellStyle name="常规 62 4 3" xfId="1129" xr:uid="{00000000-0005-0000-0000-000027030000}"/>
    <cellStyle name="常规 62 5" xfId="548" xr:uid="{00000000-0005-0000-0000-000028030000}"/>
    <cellStyle name="常规 62 5 2" xfId="549" xr:uid="{00000000-0005-0000-0000-000029030000}"/>
    <cellStyle name="常规 62 5 2 2" xfId="1132" xr:uid="{00000000-0005-0000-0000-00002A030000}"/>
    <cellStyle name="常规 62 5 3" xfId="1131" xr:uid="{00000000-0005-0000-0000-00002B030000}"/>
    <cellStyle name="常规 62 6" xfId="550" xr:uid="{00000000-0005-0000-0000-00002C030000}"/>
    <cellStyle name="常规 62 7" xfId="551" xr:uid="{00000000-0005-0000-0000-00002D030000}"/>
    <cellStyle name="常规 62 7 2" xfId="1133" xr:uid="{00000000-0005-0000-0000-00002E030000}"/>
    <cellStyle name="常规 62 8" xfId="1116" xr:uid="{00000000-0005-0000-0000-00002F030000}"/>
    <cellStyle name="常规 63" xfId="552" xr:uid="{00000000-0005-0000-0000-000030030000}"/>
    <cellStyle name="常规 63 2" xfId="553" xr:uid="{00000000-0005-0000-0000-000031030000}"/>
    <cellStyle name="常规 63 2 2" xfId="554" xr:uid="{00000000-0005-0000-0000-000032030000}"/>
    <cellStyle name="常规 63 2 2 2" xfId="555" xr:uid="{00000000-0005-0000-0000-000033030000}"/>
    <cellStyle name="常规 63 2 2 2 2" xfId="556" xr:uid="{00000000-0005-0000-0000-000034030000}"/>
    <cellStyle name="常规 63 2 2 2 2 2" xfId="1138" xr:uid="{00000000-0005-0000-0000-000035030000}"/>
    <cellStyle name="常规 63 2 2 2 3" xfId="1137" xr:uid="{00000000-0005-0000-0000-000036030000}"/>
    <cellStyle name="常规 63 2 2 3" xfId="557" xr:uid="{00000000-0005-0000-0000-000037030000}"/>
    <cellStyle name="常规 63 2 2 4" xfId="558" xr:uid="{00000000-0005-0000-0000-000038030000}"/>
    <cellStyle name="常规 63 2 2 4 2" xfId="1139" xr:uid="{00000000-0005-0000-0000-000039030000}"/>
    <cellStyle name="常规 63 2 2 5" xfId="1136" xr:uid="{00000000-0005-0000-0000-00003A030000}"/>
    <cellStyle name="常规 63 2 3" xfId="559" xr:uid="{00000000-0005-0000-0000-00003B030000}"/>
    <cellStyle name="常规 63 2 3 2" xfId="560" xr:uid="{00000000-0005-0000-0000-00003C030000}"/>
    <cellStyle name="常规 63 2 3 2 2" xfId="1141" xr:uid="{00000000-0005-0000-0000-00003D030000}"/>
    <cellStyle name="常规 63 2 3 3" xfId="1140" xr:uid="{00000000-0005-0000-0000-00003E030000}"/>
    <cellStyle name="常规 63 2 4" xfId="561" xr:uid="{00000000-0005-0000-0000-00003F030000}"/>
    <cellStyle name="常规 63 2 5" xfId="562" xr:uid="{00000000-0005-0000-0000-000040030000}"/>
    <cellStyle name="常规 63 2 5 2" xfId="1142" xr:uid="{00000000-0005-0000-0000-000041030000}"/>
    <cellStyle name="常规 63 2 6" xfId="1135" xr:uid="{00000000-0005-0000-0000-000042030000}"/>
    <cellStyle name="常规 63 3" xfId="563" xr:uid="{00000000-0005-0000-0000-000043030000}"/>
    <cellStyle name="常规 63 3 2" xfId="564" xr:uid="{00000000-0005-0000-0000-000044030000}"/>
    <cellStyle name="常规 63 3 2 2" xfId="565" xr:uid="{00000000-0005-0000-0000-000045030000}"/>
    <cellStyle name="常规 63 3 2 2 2" xfId="1145" xr:uid="{00000000-0005-0000-0000-000046030000}"/>
    <cellStyle name="常规 63 3 2 3" xfId="1144" xr:uid="{00000000-0005-0000-0000-000047030000}"/>
    <cellStyle name="常规 63 3 3" xfId="566" xr:uid="{00000000-0005-0000-0000-000048030000}"/>
    <cellStyle name="常规 63 3 4" xfId="567" xr:uid="{00000000-0005-0000-0000-000049030000}"/>
    <cellStyle name="常规 63 3 4 2" xfId="1146" xr:uid="{00000000-0005-0000-0000-00004A030000}"/>
    <cellStyle name="常规 63 3 5" xfId="1143" xr:uid="{00000000-0005-0000-0000-00004B030000}"/>
    <cellStyle name="常规 63 4" xfId="568" xr:uid="{00000000-0005-0000-0000-00004C030000}"/>
    <cellStyle name="常规 63 4 2" xfId="569" xr:uid="{00000000-0005-0000-0000-00004D030000}"/>
    <cellStyle name="常规 63 4 2 2" xfId="1148" xr:uid="{00000000-0005-0000-0000-00004E030000}"/>
    <cellStyle name="常规 63 4 3" xfId="1147" xr:uid="{00000000-0005-0000-0000-00004F030000}"/>
    <cellStyle name="常规 63 5" xfId="570" xr:uid="{00000000-0005-0000-0000-000050030000}"/>
    <cellStyle name="常规 63 6" xfId="571" xr:uid="{00000000-0005-0000-0000-000051030000}"/>
    <cellStyle name="常规 63 6 2" xfId="1149" xr:uid="{00000000-0005-0000-0000-000052030000}"/>
    <cellStyle name="常规 63 7" xfId="1134" xr:uid="{00000000-0005-0000-0000-000053030000}"/>
    <cellStyle name="常规 64" xfId="572" xr:uid="{00000000-0005-0000-0000-000054030000}"/>
    <cellStyle name="常规 64 2" xfId="573" xr:uid="{00000000-0005-0000-0000-000055030000}"/>
    <cellStyle name="常规 64 2 2" xfId="574" xr:uid="{00000000-0005-0000-0000-000056030000}"/>
    <cellStyle name="常规 64 2 2 2" xfId="575" xr:uid="{00000000-0005-0000-0000-000057030000}"/>
    <cellStyle name="常规 64 2 2 2 2" xfId="576" xr:uid="{00000000-0005-0000-0000-000058030000}"/>
    <cellStyle name="常规 64 2 2 2 2 2" xfId="1154" xr:uid="{00000000-0005-0000-0000-000059030000}"/>
    <cellStyle name="常规 64 2 2 2 3" xfId="1153" xr:uid="{00000000-0005-0000-0000-00005A030000}"/>
    <cellStyle name="常规 64 2 2 3" xfId="577" xr:uid="{00000000-0005-0000-0000-00005B030000}"/>
    <cellStyle name="常规 64 2 2 4" xfId="578" xr:uid="{00000000-0005-0000-0000-00005C030000}"/>
    <cellStyle name="常规 64 2 2 4 2" xfId="1155" xr:uid="{00000000-0005-0000-0000-00005D030000}"/>
    <cellStyle name="常规 64 2 2 5" xfId="1152" xr:uid="{00000000-0005-0000-0000-00005E030000}"/>
    <cellStyle name="常规 64 2 3" xfId="579" xr:uid="{00000000-0005-0000-0000-00005F030000}"/>
    <cellStyle name="常规 64 2 3 2" xfId="580" xr:uid="{00000000-0005-0000-0000-000060030000}"/>
    <cellStyle name="常规 64 2 3 2 2" xfId="1157" xr:uid="{00000000-0005-0000-0000-000061030000}"/>
    <cellStyle name="常规 64 2 3 3" xfId="1156" xr:uid="{00000000-0005-0000-0000-000062030000}"/>
    <cellStyle name="常规 64 2 4" xfId="581" xr:uid="{00000000-0005-0000-0000-000063030000}"/>
    <cellStyle name="常规 64 2 5" xfId="582" xr:uid="{00000000-0005-0000-0000-000064030000}"/>
    <cellStyle name="常规 64 2 5 2" xfId="1158" xr:uid="{00000000-0005-0000-0000-000065030000}"/>
    <cellStyle name="常规 64 2 6" xfId="1151" xr:uid="{00000000-0005-0000-0000-000066030000}"/>
    <cellStyle name="常规 64 3" xfId="583" xr:uid="{00000000-0005-0000-0000-000067030000}"/>
    <cellStyle name="常规 64 3 2" xfId="584" xr:uid="{00000000-0005-0000-0000-000068030000}"/>
    <cellStyle name="常规 64 3 2 2" xfId="585" xr:uid="{00000000-0005-0000-0000-000069030000}"/>
    <cellStyle name="常规 64 3 2 2 2" xfId="1161" xr:uid="{00000000-0005-0000-0000-00006A030000}"/>
    <cellStyle name="常规 64 3 2 3" xfId="1160" xr:uid="{00000000-0005-0000-0000-00006B030000}"/>
    <cellStyle name="常规 64 3 3" xfId="586" xr:uid="{00000000-0005-0000-0000-00006C030000}"/>
    <cellStyle name="常规 64 3 4" xfId="587" xr:uid="{00000000-0005-0000-0000-00006D030000}"/>
    <cellStyle name="常规 64 3 4 2" xfId="1162" xr:uid="{00000000-0005-0000-0000-00006E030000}"/>
    <cellStyle name="常规 64 3 5" xfId="1159" xr:uid="{00000000-0005-0000-0000-00006F030000}"/>
    <cellStyle name="常规 64 4" xfId="588" xr:uid="{00000000-0005-0000-0000-000070030000}"/>
    <cellStyle name="常规 64 4 2" xfId="589" xr:uid="{00000000-0005-0000-0000-000071030000}"/>
    <cellStyle name="常规 64 4 2 2" xfId="1164" xr:uid="{00000000-0005-0000-0000-000072030000}"/>
    <cellStyle name="常规 64 4 3" xfId="1163" xr:uid="{00000000-0005-0000-0000-000073030000}"/>
    <cellStyle name="常规 64 5" xfId="590" xr:uid="{00000000-0005-0000-0000-000074030000}"/>
    <cellStyle name="常规 64 6" xfId="591" xr:uid="{00000000-0005-0000-0000-000075030000}"/>
    <cellStyle name="常规 64 6 2" xfId="1165" xr:uid="{00000000-0005-0000-0000-000076030000}"/>
    <cellStyle name="常规 64 7" xfId="1150" xr:uid="{00000000-0005-0000-0000-000077030000}"/>
    <cellStyle name="常规 65" xfId="592" xr:uid="{00000000-0005-0000-0000-000078030000}"/>
    <cellStyle name="常规 65 2" xfId="593" xr:uid="{00000000-0005-0000-0000-000079030000}"/>
    <cellStyle name="常规 65 2 2" xfId="594" xr:uid="{00000000-0005-0000-0000-00007A030000}"/>
    <cellStyle name="常规 65 2 2 2" xfId="595" xr:uid="{00000000-0005-0000-0000-00007B030000}"/>
    <cellStyle name="常规 65 2 2 2 2" xfId="596" xr:uid="{00000000-0005-0000-0000-00007C030000}"/>
    <cellStyle name="常规 65 2 2 2 2 2" xfId="1170" xr:uid="{00000000-0005-0000-0000-00007D030000}"/>
    <cellStyle name="常规 65 2 2 2 3" xfId="1169" xr:uid="{00000000-0005-0000-0000-00007E030000}"/>
    <cellStyle name="常规 65 2 2 3" xfId="597" xr:uid="{00000000-0005-0000-0000-00007F030000}"/>
    <cellStyle name="常规 65 2 2 4" xfId="598" xr:uid="{00000000-0005-0000-0000-000080030000}"/>
    <cellStyle name="常规 65 2 2 4 2" xfId="1171" xr:uid="{00000000-0005-0000-0000-000081030000}"/>
    <cellStyle name="常规 65 2 2 5" xfId="1168" xr:uid="{00000000-0005-0000-0000-000082030000}"/>
    <cellStyle name="常规 65 2 3" xfId="599" xr:uid="{00000000-0005-0000-0000-000083030000}"/>
    <cellStyle name="常规 65 2 3 2" xfId="600" xr:uid="{00000000-0005-0000-0000-000084030000}"/>
    <cellStyle name="常规 65 2 3 2 2" xfId="1173" xr:uid="{00000000-0005-0000-0000-000085030000}"/>
    <cellStyle name="常规 65 2 3 3" xfId="1172" xr:uid="{00000000-0005-0000-0000-000086030000}"/>
    <cellStyle name="常规 65 2 4" xfId="601" xr:uid="{00000000-0005-0000-0000-000087030000}"/>
    <cellStyle name="常规 65 2 5" xfId="602" xr:uid="{00000000-0005-0000-0000-000088030000}"/>
    <cellStyle name="常规 65 2 5 2" xfId="1174" xr:uid="{00000000-0005-0000-0000-000089030000}"/>
    <cellStyle name="常规 65 2 6" xfId="1167" xr:uid="{00000000-0005-0000-0000-00008A030000}"/>
    <cellStyle name="常规 65 3" xfId="603" xr:uid="{00000000-0005-0000-0000-00008B030000}"/>
    <cellStyle name="常规 65 3 2" xfId="604" xr:uid="{00000000-0005-0000-0000-00008C030000}"/>
    <cellStyle name="常规 65 3 2 2" xfId="605" xr:uid="{00000000-0005-0000-0000-00008D030000}"/>
    <cellStyle name="常规 65 3 2 2 2" xfId="1177" xr:uid="{00000000-0005-0000-0000-00008E030000}"/>
    <cellStyle name="常规 65 3 2 3" xfId="1176" xr:uid="{00000000-0005-0000-0000-00008F030000}"/>
    <cellStyle name="常规 65 3 3" xfId="606" xr:uid="{00000000-0005-0000-0000-000090030000}"/>
    <cellStyle name="常规 65 3 4" xfId="607" xr:uid="{00000000-0005-0000-0000-000091030000}"/>
    <cellStyle name="常规 65 3 4 2" xfId="1178" xr:uid="{00000000-0005-0000-0000-000092030000}"/>
    <cellStyle name="常规 65 3 5" xfId="1175" xr:uid="{00000000-0005-0000-0000-000093030000}"/>
    <cellStyle name="常规 65 4" xfId="608" xr:uid="{00000000-0005-0000-0000-000094030000}"/>
    <cellStyle name="常规 65 4 2" xfId="609" xr:uid="{00000000-0005-0000-0000-000095030000}"/>
    <cellStyle name="常规 65 4 2 2" xfId="1180" xr:uid="{00000000-0005-0000-0000-000096030000}"/>
    <cellStyle name="常规 65 4 3" xfId="1179" xr:uid="{00000000-0005-0000-0000-000097030000}"/>
    <cellStyle name="常规 65 5" xfId="610" xr:uid="{00000000-0005-0000-0000-000098030000}"/>
    <cellStyle name="常规 65 6" xfId="611" xr:uid="{00000000-0005-0000-0000-000099030000}"/>
    <cellStyle name="常规 65 6 2" xfId="1181" xr:uid="{00000000-0005-0000-0000-00009A030000}"/>
    <cellStyle name="常规 65 7" xfId="1166" xr:uid="{00000000-0005-0000-0000-00009B030000}"/>
    <cellStyle name="常规 66" xfId="612" xr:uid="{00000000-0005-0000-0000-00009C030000}"/>
    <cellStyle name="常规 66 2" xfId="613" xr:uid="{00000000-0005-0000-0000-00009D030000}"/>
    <cellStyle name="常规 66 2 2" xfId="614" xr:uid="{00000000-0005-0000-0000-00009E030000}"/>
    <cellStyle name="常规 66 2 2 2" xfId="615" xr:uid="{00000000-0005-0000-0000-00009F030000}"/>
    <cellStyle name="常规 66 2 2 2 2" xfId="616" xr:uid="{00000000-0005-0000-0000-0000A0030000}"/>
    <cellStyle name="常规 66 2 2 2 2 2" xfId="1186" xr:uid="{00000000-0005-0000-0000-0000A1030000}"/>
    <cellStyle name="常规 66 2 2 2 3" xfId="1185" xr:uid="{00000000-0005-0000-0000-0000A2030000}"/>
    <cellStyle name="常规 66 2 2 3" xfId="617" xr:uid="{00000000-0005-0000-0000-0000A3030000}"/>
    <cellStyle name="常规 66 2 2 4" xfId="618" xr:uid="{00000000-0005-0000-0000-0000A4030000}"/>
    <cellStyle name="常规 66 2 2 4 2" xfId="1187" xr:uid="{00000000-0005-0000-0000-0000A5030000}"/>
    <cellStyle name="常规 66 2 2 5" xfId="1184" xr:uid="{00000000-0005-0000-0000-0000A6030000}"/>
    <cellStyle name="常规 66 2 3" xfId="619" xr:uid="{00000000-0005-0000-0000-0000A7030000}"/>
    <cellStyle name="常规 66 2 3 2" xfId="620" xr:uid="{00000000-0005-0000-0000-0000A8030000}"/>
    <cellStyle name="常规 66 2 3 2 2" xfId="1189" xr:uid="{00000000-0005-0000-0000-0000A9030000}"/>
    <cellStyle name="常规 66 2 3 3" xfId="1188" xr:uid="{00000000-0005-0000-0000-0000AA030000}"/>
    <cellStyle name="常规 66 2 4" xfId="621" xr:uid="{00000000-0005-0000-0000-0000AB030000}"/>
    <cellStyle name="常规 66 2 5" xfId="622" xr:uid="{00000000-0005-0000-0000-0000AC030000}"/>
    <cellStyle name="常规 66 2 5 2" xfId="1190" xr:uid="{00000000-0005-0000-0000-0000AD030000}"/>
    <cellStyle name="常规 66 2 6" xfId="1183" xr:uid="{00000000-0005-0000-0000-0000AE030000}"/>
    <cellStyle name="常规 66 3" xfId="623" xr:uid="{00000000-0005-0000-0000-0000AF030000}"/>
    <cellStyle name="常规 66 3 2" xfId="624" xr:uid="{00000000-0005-0000-0000-0000B0030000}"/>
    <cellStyle name="常规 66 3 2 2" xfId="625" xr:uid="{00000000-0005-0000-0000-0000B1030000}"/>
    <cellStyle name="常规 66 3 2 2 2" xfId="1193" xr:uid="{00000000-0005-0000-0000-0000B2030000}"/>
    <cellStyle name="常规 66 3 2 3" xfId="1192" xr:uid="{00000000-0005-0000-0000-0000B3030000}"/>
    <cellStyle name="常规 66 3 3" xfId="626" xr:uid="{00000000-0005-0000-0000-0000B4030000}"/>
    <cellStyle name="常规 66 3 4" xfId="627" xr:uid="{00000000-0005-0000-0000-0000B5030000}"/>
    <cellStyle name="常规 66 3 4 2" xfId="1194" xr:uid="{00000000-0005-0000-0000-0000B6030000}"/>
    <cellStyle name="常规 66 3 5" xfId="1191" xr:uid="{00000000-0005-0000-0000-0000B7030000}"/>
    <cellStyle name="常规 66 4" xfId="628" xr:uid="{00000000-0005-0000-0000-0000B8030000}"/>
    <cellStyle name="常规 66 4 2" xfId="629" xr:uid="{00000000-0005-0000-0000-0000B9030000}"/>
    <cellStyle name="常规 66 4 2 2" xfId="1196" xr:uid="{00000000-0005-0000-0000-0000BA030000}"/>
    <cellStyle name="常规 66 4 3" xfId="1195" xr:uid="{00000000-0005-0000-0000-0000BB030000}"/>
    <cellStyle name="常规 66 5" xfId="630" xr:uid="{00000000-0005-0000-0000-0000BC030000}"/>
    <cellStyle name="常规 66 6" xfId="631" xr:uid="{00000000-0005-0000-0000-0000BD030000}"/>
    <cellStyle name="常规 66 6 2" xfId="1197" xr:uid="{00000000-0005-0000-0000-0000BE030000}"/>
    <cellStyle name="常规 66 7" xfId="1182" xr:uid="{00000000-0005-0000-0000-0000BF030000}"/>
    <cellStyle name="常规 67" xfId="632" xr:uid="{00000000-0005-0000-0000-0000C0030000}"/>
    <cellStyle name="常规 67 2" xfId="633" xr:uid="{00000000-0005-0000-0000-0000C1030000}"/>
    <cellStyle name="常规 67 2 2" xfId="634" xr:uid="{00000000-0005-0000-0000-0000C2030000}"/>
    <cellStyle name="常规 67 2 2 2" xfId="635" xr:uid="{00000000-0005-0000-0000-0000C3030000}"/>
    <cellStyle name="常规 67 2 2 2 2" xfId="636" xr:uid="{00000000-0005-0000-0000-0000C4030000}"/>
    <cellStyle name="常规 67 2 2 2 2 2" xfId="1202" xr:uid="{00000000-0005-0000-0000-0000C5030000}"/>
    <cellStyle name="常规 67 2 2 2 3" xfId="1201" xr:uid="{00000000-0005-0000-0000-0000C6030000}"/>
    <cellStyle name="常规 67 2 2 3" xfId="637" xr:uid="{00000000-0005-0000-0000-0000C7030000}"/>
    <cellStyle name="常规 67 2 2 4" xfId="638" xr:uid="{00000000-0005-0000-0000-0000C8030000}"/>
    <cellStyle name="常规 67 2 2 4 2" xfId="1203" xr:uid="{00000000-0005-0000-0000-0000C9030000}"/>
    <cellStyle name="常规 67 2 2 5" xfId="1200" xr:uid="{00000000-0005-0000-0000-0000CA030000}"/>
    <cellStyle name="常规 67 2 3" xfId="639" xr:uid="{00000000-0005-0000-0000-0000CB030000}"/>
    <cellStyle name="常规 67 2 3 2" xfId="640" xr:uid="{00000000-0005-0000-0000-0000CC030000}"/>
    <cellStyle name="常规 67 2 3 2 2" xfId="1205" xr:uid="{00000000-0005-0000-0000-0000CD030000}"/>
    <cellStyle name="常规 67 2 3 3" xfId="1204" xr:uid="{00000000-0005-0000-0000-0000CE030000}"/>
    <cellStyle name="常规 67 2 4" xfId="641" xr:uid="{00000000-0005-0000-0000-0000CF030000}"/>
    <cellStyle name="常规 67 2 5" xfId="642" xr:uid="{00000000-0005-0000-0000-0000D0030000}"/>
    <cellStyle name="常规 67 2 5 2" xfId="1206" xr:uid="{00000000-0005-0000-0000-0000D1030000}"/>
    <cellStyle name="常规 67 2 6" xfId="1199" xr:uid="{00000000-0005-0000-0000-0000D2030000}"/>
    <cellStyle name="常规 67 3" xfId="643" xr:uid="{00000000-0005-0000-0000-0000D3030000}"/>
    <cellStyle name="常规 67 3 2" xfId="644" xr:uid="{00000000-0005-0000-0000-0000D4030000}"/>
    <cellStyle name="常规 67 3 2 2" xfId="645" xr:uid="{00000000-0005-0000-0000-0000D5030000}"/>
    <cellStyle name="常规 67 3 2 2 2" xfId="1209" xr:uid="{00000000-0005-0000-0000-0000D6030000}"/>
    <cellStyle name="常规 67 3 2 3" xfId="1208" xr:uid="{00000000-0005-0000-0000-0000D7030000}"/>
    <cellStyle name="常规 67 3 3" xfId="646" xr:uid="{00000000-0005-0000-0000-0000D8030000}"/>
    <cellStyle name="常规 67 3 4" xfId="647" xr:uid="{00000000-0005-0000-0000-0000D9030000}"/>
    <cellStyle name="常规 67 3 4 2" xfId="1210" xr:uid="{00000000-0005-0000-0000-0000DA030000}"/>
    <cellStyle name="常规 67 3 5" xfId="1207" xr:uid="{00000000-0005-0000-0000-0000DB030000}"/>
    <cellStyle name="常规 67 4" xfId="648" xr:uid="{00000000-0005-0000-0000-0000DC030000}"/>
    <cellStyle name="常规 67 4 2" xfId="649" xr:uid="{00000000-0005-0000-0000-0000DD030000}"/>
    <cellStyle name="常规 67 4 2 2" xfId="1212" xr:uid="{00000000-0005-0000-0000-0000DE030000}"/>
    <cellStyle name="常规 67 4 3" xfId="1211" xr:uid="{00000000-0005-0000-0000-0000DF030000}"/>
    <cellStyle name="常规 67 5" xfId="650" xr:uid="{00000000-0005-0000-0000-0000E0030000}"/>
    <cellStyle name="常规 67 6" xfId="651" xr:uid="{00000000-0005-0000-0000-0000E1030000}"/>
    <cellStyle name="常规 67 6 2" xfId="1213" xr:uid="{00000000-0005-0000-0000-0000E2030000}"/>
    <cellStyle name="常规 67 7" xfId="1198" xr:uid="{00000000-0005-0000-0000-0000E3030000}"/>
    <cellStyle name="常规 68" xfId="652" xr:uid="{00000000-0005-0000-0000-0000E4030000}"/>
    <cellStyle name="常规 68 2" xfId="653" xr:uid="{00000000-0005-0000-0000-0000E5030000}"/>
    <cellStyle name="常规 68 2 2" xfId="654" xr:uid="{00000000-0005-0000-0000-0000E6030000}"/>
    <cellStyle name="常规 68 2 2 2" xfId="655" xr:uid="{00000000-0005-0000-0000-0000E7030000}"/>
    <cellStyle name="常规 68 2 2 2 2" xfId="656" xr:uid="{00000000-0005-0000-0000-0000E8030000}"/>
    <cellStyle name="常规 68 2 2 2 2 2" xfId="1218" xr:uid="{00000000-0005-0000-0000-0000E9030000}"/>
    <cellStyle name="常规 68 2 2 2 3" xfId="1217" xr:uid="{00000000-0005-0000-0000-0000EA030000}"/>
    <cellStyle name="常规 68 2 2 3" xfId="657" xr:uid="{00000000-0005-0000-0000-0000EB030000}"/>
    <cellStyle name="常规 68 2 2 4" xfId="658" xr:uid="{00000000-0005-0000-0000-0000EC030000}"/>
    <cellStyle name="常规 68 2 2 4 2" xfId="1219" xr:uid="{00000000-0005-0000-0000-0000ED030000}"/>
    <cellStyle name="常规 68 2 2 5" xfId="1216" xr:uid="{00000000-0005-0000-0000-0000EE030000}"/>
    <cellStyle name="常规 68 2 3" xfId="659" xr:uid="{00000000-0005-0000-0000-0000EF030000}"/>
    <cellStyle name="常规 68 2 3 2" xfId="660" xr:uid="{00000000-0005-0000-0000-0000F0030000}"/>
    <cellStyle name="常规 68 2 3 2 2" xfId="1221" xr:uid="{00000000-0005-0000-0000-0000F1030000}"/>
    <cellStyle name="常规 68 2 3 3" xfId="1220" xr:uid="{00000000-0005-0000-0000-0000F2030000}"/>
    <cellStyle name="常规 68 2 4" xfId="661" xr:uid="{00000000-0005-0000-0000-0000F3030000}"/>
    <cellStyle name="常规 68 2 5" xfId="662" xr:uid="{00000000-0005-0000-0000-0000F4030000}"/>
    <cellStyle name="常规 68 2 5 2" xfId="1222" xr:uid="{00000000-0005-0000-0000-0000F5030000}"/>
    <cellStyle name="常规 68 2 6" xfId="1215" xr:uid="{00000000-0005-0000-0000-0000F6030000}"/>
    <cellStyle name="常规 68 3" xfId="663" xr:uid="{00000000-0005-0000-0000-0000F7030000}"/>
    <cellStyle name="常规 68 3 2" xfId="664" xr:uid="{00000000-0005-0000-0000-0000F8030000}"/>
    <cellStyle name="常规 68 3 2 2" xfId="665" xr:uid="{00000000-0005-0000-0000-0000F9030000}"/>
    <cellStyle name="常规 68 3 2 2 2" xfId="1225" xr:uid="{00000000-0005-0000-0000-0000FA030000}"/>
    <cellStyle name="常规 68 3 2 3" xfId="1224" xr:uid="{00000000-0005-0000-0000-0000FB030000}"/>
    <cellStyle name="常规 68 3 3" xfId="666" xr:uid="{00000000-0005-0000-0000-0000FC030000}"/>
    <cellStyle name="常规 68 3 4" xfId="667" xr:uid="{00000000-0005-0000-0000-0000FD030000}"/>
    <cellStyle name="常规 68 3 4 2" xfId="1226" xr:uid="{00000000-0005-0000-0000-0000FE030000}"/>
    <cellStyle name="常规 68 3 5" xfId="1223" xr:uid="{00000000-0005-0000-0000-0000FF030000}"/>
    <cellStyle name="常规 68 4" xfId="668" xr:uid="{00000000-0005-0000-0000-000000040000}"/>
    <cellStyle name="常规 68 4 2" xfId="669" xr:uid="{00000000-0005-0000-0000-000001040000}"/>
    <cellStyle name="常规 68 4 2 2" xfId="1228" xr:uid="{00000000-0005-0000-0000-000002040000}"/>
    <cellStyle name="常规 68 4 3" xfId="1227" xr:uid="{00000000-0005-0000-0000-000003040000}"/>
    <cellStyle name="常规 68 5" xfId="670" xr:uid="{00000000-0005-0000-0000-000004040000}"/>
    <cellStyle name="常规 68 6" xfId="671" xr:uid="{00000000-0005-0000-0000-000005040000}"/>
    <cellStyle name="常规 68 6 2" xfId="1229" xr:uid="{00000000-0005-0000-0000-000006040000}"/>
    <cellStyle name="常规 68 7" xfId="1214" xr:uid="{00000000-0005-0000-0000-000007040000}"/>
    <cellStyle name="常规 69" xfId="672" xr:uid="{00000000-0005-0000-0000-000008040000}"/>
    <cellStyle name="常规 69 2" xfId="673" xr:uid="{00000000-0005-0000-0000-000009040000}"/>
    <cellStyle name="常规 69 2 2" xfId="674" xr:uid="{00000000-0005-0000-0000-00000A040000}"/>
    <cellStyle name="常规 69 2 2 2" xfId="675" xr:uid="{00000000-0005-0000-0000-00000B040000}"/>
    <cellStyle name="常规 69 2 2 2 2" xfId="676" xr:uid="{00000000-0005-0000-0000-00000C040000}"/>
    <cellStyle name="常规 69 2 2 2 2 2" xfId="1234" xr:uid="{00000000-0005-0000-0000-00000D040000}"/>
    <cellStyle name="常规 69 2 2 2 3" xfId="1233" xr:uid="{00000000-0005-0000-0000-00000E040000}"/>
    <cellStyle name="常规 69 2 2 3" xfId="677" xr:uid="{00000000-0005-0000-0000-00000F040000}"/>
    <cellStyle name="常规 69 2 2 4" xfId="678" xr:uid="{00000000-0005-0000-0000-000010040000}"/>
    <cellStyle name="常规 69 2 2 4 2" xfId="1235" xr:uid="{00000000-0005-0000-0000-000011040000}"/>
    <cellStyle name="常规 69 2 2 5" xfId="1232" xr:uid="{00000000-0005-0000-0000-000012040000}"/>
    <cellStyle name="常规 69 2 3" xfId="679" xr:uid="{00000000-0005-0000-0000-000013040000}"/>
    <cellStyle name="常规 69 2 3 2" xfId="680" xr:uid="{00000000-0005-0000-0000-000014040000}"/>
    <cellStyle name="常规 69 2 3 2 2" xfId="1237" xr:uid="{00000000-0005-0000-0000-000015040000}"/>
    <cellStyle name="常规 69 2 3 3" xfId="1236" xr:uid="{00000000-0005-0000-0000-000016040000}"/>
    <cellStyle name="常规 69 2 4" xfId="681" xr:uid="{00000000-0005-0000-0000-000017040000}"/>
    <cellStyle name="常规 69 2 5" xfId="682" xr:uid="{00000000-0005-0000-0000-000018040000}"/>
    <cellStyle name="常规 69 2 5 2" xfId="1238" xr:uid="{00000000-0005-0000-0000-000019040000}"/>
    <cellStyle name="常规 69 2 6" xfId="1231" xr:uid="{00000000-0005-0000-0000-00001A040000}"/>
    <cellStyle name="常规 69 3" xfId="683" xr:uid="{00000000-0005-0000-0000-00001B040000}"/>
    <cellStyle name="常规 69 3 2" xfId="684" xr:uid="{00000000-0005-0000-0000-00001C040000}"/>
    <cellStyle name="常规 69 3 2 2" xfId="685" xr:uid="{00000000-0005-0000-0000-00001D040000}"/>
    <cellStyle name="常规 69 3 2 2 2" xfId="1241" xr:uid="{00000000-0005-0000-0000-00001E040000}"/>
    <cellStyle name="常规 69 3 2 3" xfId="1240" xr:uid="{00000000-0005-0000-0000-00001F040000}"/>
    <cellStyle name="常规 69 3 3" xfId="686" xr:uid="{00000000-0005-0000-0000-000020040000}"/>
    <cellStyle name="常规 69 3 4" xfId="687" xr:uid="{00000000-0005-0000-0000-000021040000}"/>
    <cellStyle name="常规 69 3 4 2" xfId="1242" xr:uid="{00000000-0005-0000-0000-000022040000}"/>
    <cellStyle name="常规 69 3 5" xfId="1239" xr:uid="{00000000-0005-0000-0000-000023040000}"/>
    <cellStyle name="常规 69 4" xfId="688" xr:uid="{00000000-0005-0000-0000-000024040000}"/>
    <cellStyle name="常规 69 4 2" xfId="689" xr:uid="{00000000-0005-0000-0000-000025040000}"/>
    <cellStyle name="常规 69 4 2 2" xfId="1244" xr:uid="{00000000-0005-0000-0000-000026040000}"/>
    <cellStyle name="常规 69 4 3" xfId="1243" xr:uid="{00000000-0005-0000-0000-000027040000}"/>
    <cellStyle name="常规 69 5" xfId="690" xr:uid="{00000000-0005-0000-0000-000028040000}"/>
    <cellStyle name="常规 69 6" xfId="691" xr:uid="{00000000-0005-0000-0000-000029040000}"/>
    <cellStyle name="常规 69 6 2" xfId="1245" xr:uid="{00000000-0005-0000-0000-00002A040000}"/>
    <cellStyle name="常规 69 7" xfId="1230" xr:uid="{00000000-0005-0000-0000-00002B040000}"/>
    <cellStyle name="常规 7" xfId="692" xr:uid="{00000000-0005-0000-0000-00002C040000}"/>
    <cellStyle name="常规 7 2" xfId="693" xr:uid="{00000000-0005-0000-0000-00002D040000}"/>
    <cellStyle name="常规 70" xfId="694" xr:uid="{00000000-0005-0000-0000-00002E040000}"/>
    <cellStyle name="常规 70 2" xfId="695" xr:uid="{00000000-0005-0000-0000-00002F040000}"/>
    <cellStyle name="常规 70 2 2" xfId="696" xr:uid="{00000000-0005-0000-0000-000030040000}"/>
    <cellStyle name="常规 70 2 2 2" xfId="697" xr:uid="{00000000-0005-0000-0000-000031040000}"/>
    <cellStyle name="常规 70 2 2 2 2" xfId="698" xr:uid="{00000000-0005-0000-0000-000032040000}"/>
    <cellStyle name="常规 70 2 2 2 2 2" xfId="1250" xr:uid="{00000000-0005-0000-0000-000033040000}"/>
    <cellStyle name="常规 70 2 2 2 3" xfId="1249" xr:uid="{00000000-0005-0000-0000-000034040000}"/>
    <cellStyle name="常规 70 2 2 3" xfId="699" xr:uid="{00000000-0005-0000-0000-000035040000}"/>
    <cellStyle name="常规 70 2 2 4" xfId="700" xr:uid="{00000000-0005-0000-0000-000036040000}"/>
    <cellStyle name="常规 70 2 2 4 2" xfId="1251" xr:uid="{00000000-0005-0000-0000-000037040000}"/>
    <cellStyle name="常规 70 2 2 5" xfId="1248" xr:uid="{00000000-0005-0000-0000-000038040000}"/>
    <cellStyle name="常规 70 2 3" xfId="701" xr:uid="{00000000-0005-0000-0000-000039040000}"/>
    <cellStyle name="常规 70 2 3 2" xfId="702" xr:uid="{00000000-0005-0000-0000-00003A040000}"/>
    <cellStyle name="常规 70 2 3 2 2" xfId="1253" xr:uid="{00000000-0005-0000-0000-00003B040000}"/>
    <cellStyle name="常规 70 2 3 3" xfId="1252" xr:uid="{00000000-0005-0000-0000-00003C040000}"/>
    <cellStyle name="常规 70 2 4" xfId="703" xr:uid="{00000000-0005-0000-0000-00003D040000}"/>
    <cellStyle name="常规 70 2 5" xfId="704" xr:uid="{00000000-0005-0000-0000-00003E040000}"/>
    <cellStyle name="常规 70 2 5 2" xfId="1254" xr:uid="{00000000-0005-0000-0000-00003F040000}"/>
    <cellStyle name="常规 70 2 6" xfId="1247" xr:uid="{00000000-0005-0000-0000-000040040000}"/>
    <cellStyle name="常规 70 3" xfId="705" xr:uid="{00000000-0005-0000-0000-000041040000}"/>
    <cellStyle name="常规 70 3 2" xfId="706" xr:uid="{00000000-0005-0000-0000-000042040000}"/>
    <cellStyle name="常规 70 3 2 2" xfId="707" xr:uid="{00000000-0005-0000-0000-000043040000}"/>
    <cellStyle name="常规 70 3 2 2 2" xfId="1257" xr:uid="{00000000-0005-0000-0000-000044040000}"/>
    <cellStyle name="常规 70 3 2 3" xfId="1256" xr:uid="{00000000-0005-0000-0000-000045040000}"/>
    <cellStyle name="常规 70 3 3" xfId="708" xr:uid="{00000000-0005-0000-0000-000046040000}"/>
    <cellStyle name="常规 70 3 4" xfId="709" xr:uid="{00000000-0005-0000-0000-000047040000}"/>
    <cellStyle name="常规 70 3 4 2" xfId="1258" xr:uid="{00000000-0005-0000-0000-000048040000}"/>
    <cellStyle name="常规 70 3 5" xfId="1255" xr:uid="{00000000-0005-0000-0000-000049040000}"/>
    <cellStyle name="常规 70 4" xfId="710" xr:uid="{00000000-0005-0000-0000-00004A040000}"/>
    <cellStyle name="常规 70 4 2" xfId="711" xr:uid="{00000000-0005-0000-0000-00004B040000}"/>
    <cellStyle name="常规 70 4 2 2" xfId="1260" xr:uid="{00000000-0005-0000-0000-00004C040000}"/>
    <cellStyle name="常规 70 4 3" xfId="1259" xr:uid="{00000000-0005-0000-0000-00004D040000}"/>
    <cellStyle name="常规 70 5" xfId="712" xr:uid="{00000000-0005-0000-0000-00004E040000}"/>
    <cellStyle name="常规 70 6" xfId="713" xr:uid="{00000000-0005-0000-0000-00004F040000}"/>
    <cellStyle name="常规 70 6 2" xfId="1261" xr:uid="{00000000-0005-0000-0000-000050040000}"/>
    <cellStyle name="常规 70 7" xfId="1246" xr:uid="{00000000-0005-0000-0000-000051040000}"/>
    <cellStyle name="常规 71" xfId="714" xr:uid="{00000000-0005-0000-0000-000052040000}"/>
    <cellStyle name="常规 71 2" xfId="715" xr:uid="{00000000-0005-0000-0000-000053040000}"/>
    <cellStyle name="常规 71 2 2" xfId="716" xr:uid="{00000000-0005-0000-0000-000054040000}"/>
    <cellStyle name="常规 71 2 2 2" xfId="717" xr:uid="{00000000-0005-0000-0000-000055040000}"/>
    <cellStyle name="常规 71 2 2 2 2" xfId="718" xr:uid="{00000000-0005-0000-0000-000056040000}"/>
    <cellStyle name="常规 71 2 2 2 2 2" xfId="1266" xr:uid="{00000000-0005-0000-0000-000057040000}"/>
    <cellStyle name="常规 71 2 2 2 3" xfId="1265" xr:uid="{00000000-0005-0000-0000-000058040000}"/>
    <cellStyle name="常规 71 2 2 3" xfId="719" xr:uid="{00000000-0005-0000-0000-000059040000}"/>
    <cellStyle name="常规 71 2 2 4" xfId="720" xr:uid="{00000000-0005-0000-0000-00005A040000}"/>
    <cellStyle name="常规 71 2 2 4 2" xfId="1267" xr:uid="{00000000-0005-0000-0000-00005B040000}"/>
    <cellStyle name="常规 71 2 2 5" xfId="1264" xr:uid="{00000000-0005-0000-0000-00005C040000}"/>
    <cellStyle name="常规 71 2 3" xfId="721" xr:uid="{00000000-0005-0000-0000-00005D040000}"/>
    <cellStyle name="常规 71 2 3 2" xfId="722" xr:uid="{00000000-0005-0000-0000-00005E040000}"/>
    <cellStyle name="常规 71 2 3 2 2" xfId="1269" xr:uid="{00000000-0005-0000-0000-00005F040000}"/>
    <cellStyle name="常规 71 2 3 3" xfId="1268" xr:uid="{00000000-0005-0000-0000-000060040000}"/>
    <cellStyle name="常规 71 2 4" xfId="723" xr:uid="{00000000-0005-0000-0000-000061040000}"/>
    <cellStyle name="常规 71 2 5" xfId="724" xr:uid="{00000000-0005-0000-0000-000062040000}"/>
    <cellStyle name="常规 71 2 5 2" xfId="1270" xr:uid="{00000000-0005-0000-0000-000063040000}"/>
    <cellStyle name="常规 71 2 6" xfId="1263" xr:uid="{00000000-0005-0000-0000-000064040000}"/>
    <cellStyle name="常规 71 3" xfId="725" xr:uid="{00000000-0005-0000-0000-000065040000}"/>
    <cellStyle name="常规 71 3 2" xfId="726" xr:uid="{00000000-0005-0000-0000-000066040000}"/>
    <cellStyle name="常规 71 3 2 2" xfId="727" xr:uid="{00000000-0005-0000-0000-000067040000}"/>
    <cellStyle name="常规 71 3 2 2 2" xfId="1273" xr:uid="{00000000-0005-0000-0000-000068040000}"/>
    <cellStyle name="常规 71 3 2 3" xfId="1272" xr:uid="{00000000-0005-0000-0000-000069040000}"/>
    <cellStyle name="常规 71 3 3" xfId="728" xr:uid="{00000000-0005-0000-0000-00006A040000}"/>
    <cellStyle name="常规 71 3 4" xfId="729" xr:uid="{00000000-0005-0000-0000-00006B040000}"/>
    <cellStyle name="常规 71 3 4 2" xfId="1274" xr:uid="{00000000-0005-0000-0000-00006C040000}"/>
    <cellStyle name="常规 71 3 5" xfId="1271" xr:uid="{00000000-0005-0000-0000-00006D040000}"/>
    <cellStyle name="常规 71 4" xfId="730" xr:uid="{00000000-0005-0000-0000-00006E040000}"/>
    <cellStyle name="常规 71 4 2" xfId="731" xr:uid="{00000000-0005-0000-0000-00006F040000}"/>
    <cellStyle name="常规 71 4 2 2" xfId="1276" xr:uid="{00000000-0005-0000-0000-000070040000}"/>
    <cellStyle name="常规 71 4 3" xfId="1275" xr:uid="{00000000-0005-0000-0000-000071040000}"/>
    <cellStyle name="常规 71 5" xfId="732" xr:uid="{00000000-0005-0000-0000-000072040000}"/>
    <cellStyle name="常规 71 6" xfId="733" xr:uid="{00000000-0005-0000-0000-000073040000}"/>
    <cellStyle name="常规 71 6 2" xfId="1277" xr:uid="{00000000-0005-0000-0000-000074040000}"/>
    <cellStyle name="常规 71 7" xfId="1262" xr:uid="{00000000-0005-0000-0000-000075040000}"/>
    <cellStyle name="常规 72" xfId="734" xr:uid="{00000000-0005-0000-0000-000076040000}"/>
    <cellStyle name="常规 72 2" xfId="735" xr:uid="{00000000-0005-0000-0000-000077040000}"/>
    <cellStyle name="常规 72 2 2" xfId="736" xr:uid="{00000000-0005-0000-0000-000078040000}"/>
    <cellStyle name="常规 72 2 2 2" xfId="737" xr:uid="{00000000-0005-0000-0000-000079040000}"/>
    <cellStyle name="常规 72 2 2 2 2" xfId="738" xr:uid="{00000000-0005-0000-0000-00007A040000}"/>
    <cellStyle name="常规 72 2 2 2 2 2" xfId="1282" xr:uid="{00000000-0005-0000-0000-00007B040000}"/>
    <cellStyle name="常规 72 2 2 2 3" xfId="1281" xr:uid="{00000000-0005-0000-0000-00007C040000}"/>
    <cellStyle name="常规 72 2 2 3" xfId="739" xr:uid="{00000000-0005-0000-0000-00007D040000}"/>
    <cellStyle name="常规 72 2 2 4" xfId="740" xr:uid="{00000000-0005-0000-0000-00007E040000}"/>
    <cellStyle name="常规 72 2 2 4 2" xfId="1283" xr:uid="{00000000-0005-0000-0000-00007F040000}"/>
    <cellStyle name="常规 72 2 2 5" xfId="1280" xr:uid="{00000000-0005-0000-0000-000080040000}"/>
    <cellStyle name="常规 72 2 3" xfId="741" xr:uid="{00000000-0005-0000-0000-000081040000}"/>
    <cellStyle name="常规 72 2 3 2" xfId="742" xr:uid="{00000000-0005-0000-0000-000082040000}"/>
    <cellStyle name="常规 72 2 3 2 2" xfId="1285" xr:uid="{00000000-0005-0000-0000-000083040000}"/>
    <cellStyle name="常规 72 2 3 3" xfId="1284" xr:uid="{00000000-0005-0000-0000-000084040000}"/>
    <cellStyle name="常规 72 2 4" xfId="743" xr:uid="{00000000-0005-0000-0000-000085040000}"/>
    <cellStyle name="常规 72 2 5" xfId="744" xr:uid="{00000000-0005-0000-0000-000086040000}"/>
    <cellStyle name="常规 72 2 5 2" xfId="1286" xr:uid="{00000000-0005-0000-0000-000087040000}"/>
    <cellStyle name="常规 72 2 6" xfId="1279" xr:uid="{00000000-0005-0000-0000-000088040000}"/>
    <cellStyle name="常规 72 3" xfId="745" xr:uid="{00000000-0005-0000-0000-000089040000}"/>
    <cellStyle name="常规 72 3 2" xfId="746" xr:uid="{00000000-0005-0000-0000-00008A040000}"/>
    <cellStyle name="常规 72 3 2 2" xfId="747" xr:uid="{00000000-0005-0000-0000-00008B040000}"/>
    <cellStyle name="常规 72 3 2 2 2" xfId="1289" xr:uid="{00000000-0005-0000-0000-00008C040000}"/>
    <cellStyle name="常规 72 3 2 3" xfId="1288" xr:uid="{00000000-0005-0000-0000-00008D040000}"/>
    <cellStyle name="常规 72 3 3" xfId="748" xr:uid="{00000000-0005-0000-0000-00008E040000}"/>
    <cellStyle name="常规 72 3 4" xfId="749" xr:uid="{00000000-0005-0000-0000-00008F040000}"/>
    <cellStyle name="常规 72 3 4 2" xfId="1290" xr:uid="{00000000-0005-0000-0000-000090040000}"/>
    <cellStyle name="常规 72 3 5" xfId="1287" xr:uid="{00000000-0005-0000-0000-000091040000}"/>
    <cellStyle name="常规 72 4" xfId="750" xr:uid="{00000000-0005-0000-0000-000092040000}"/>
    <cellStyle name="常规 72 4 2" xfId="751" xr:uid="{00000000-0005-0000-0000-000093040000}"/>
    <cellStyle name="常规 72 4 2 2" xfId="1292" xr:uid="{00000000-0005-0000-0000-000094040000}"/>
    <cellStyle name="常规 72 4 3" xfId="1291" xr:uid="{00000000-0005-0000-0000-000095040000}"/>
    <cellStyle name="常规 72 5" xfId="752" xr:uid="{00000000-0005-0000-0000-000096040000}"/>
    <cellStyle name="常规 72 6" xfId="753" xr:uid="{00000000-0005-0000-0000-000097040000}"/>
    <cellStyle name="常规 72 6 2" xfId="1293" xr:uid="{00000000-0005-0000-0000-000098040000}"/>
    <cellStyle name="常规 72 7" xfId="1278" xr:uid="{00000000-0005-0000-0000-000099040000}"/>
    <cellStyle name="常规 73" xfId="754" xr:uid="{00000000-0005-0000-0000-00009A040000}"/>
    <cellStyle name="常规 73 2" xfId="755" xr:uid="{00000000-0005-0000-0000-00009B040000}"/>
    <cellStyle name="常规 73 2 2" xfId="756" xr:uid="{00000000-0005-0000-0000-00009C040000}"/>
    <cellStyle name="常规 73 2 2 2" xfId="757" xr:uid="{00000000-0005-0000-0000-00009D040000}"/>
    <cellStyle name="常规 73 2 2 2 2" xfId="758" xr:uid="{00000000-0005-0000-0000-00009E040000}"/>
    <cellStyle name="常规 73 2 2 2 2 2" xfId="1298" xr:uid="{00000000-0005-0000-0000-00009F040000}"/>
    <cellStyle name="常规 73 2 2 2 3" xfId="1297" xr:uid="{00000000-0005-0000-0000-0000A0040000}"/>
    <cellStyle name="常规 73 2 2 3" xfId="759" xr:uid="{00000000-0005-0000-0000-0000A1040000}"/>
    <cellStyle name="常规 73 2 2 4" xfId="760" xr:uid="{00000000-0005-0000-0000-0000A2040000}"/>
    <cellStyle name="常规 73 2 2 4 2" xfId="1299" xr:uid="{00000000-0005-0000-0000-0000A3040000}"/>
    <cellStyle name="常规 73 2 2 5" xfId="1296" xr:uid="{00000000-0005-0000-0000-0000A4040000}"/>
    <cellStyle name="常规 73 2 3" xfId="761" xr:uid="{00000000-0005-0000-0000-0000A5040000}"/>
    <cellStyle name="常规 73 2 3 2" xfId="762" xr:uid="{00000000-0005-0000-0000-0000A6040000}"/>
    <cellStyle name="常规 73 2 3 2 2" xfId="1301" xr:uid="{00000000-0005-0000-0000-0000A7040000}"/>
    <cellStyle name="常规 73 2 3 3" xfId="1300" xr:uid="{00000000-0005-0000-0000-0000A8040000}"/>
    <cellStyle name="常规 73 2 4" xfId="763" xr:uid="{00000000-0005-0000-0000-0000A9040000}"/>
    <cellStyle name="常规 73 2 5" xfId="764" xr:uid="{00000000-0005-0000-0000-0000AA040000}"/>
    <cellStyle name="常规 73 2 5 2" xfId="1302" xr:uid="{00000000-0005-0000-0000-0000AB040000}"/>
    <cellStyle name="常规 73 2 6" xfId="1295" xr:uid="{00000000-0005-0000-0000-0000AC040000}"/>
    <cellStyle name="常规 73 3" xfId="765" xr:uid="{00000000-0005-0000-0000-0000AD040000}"/>
    <cellStyle name="常规 73 3 2" xfId="766" xr:uid="{00000000-0005-0000-0000-0000AE040000}"/>
    <cellStyle name="常规 73 3 2 2" xfId="767" xr:uid="{00000000-0005-0000-0000-0000AF040000}"/>
    <cellStyle name="常规 73 3 2 2 2" xfId="1305" xr:uid="{00000000-0005-0000-0000-0000B0040000}"/>
    <cellStyle name="常规 73 3 2 3" xfId="1304" xr:uid="{00000000-0005-0000-0000-0000B1040000}"/>
    <cellStyle name="常规 73 3 3" xfId="768" xr:uid="{00000000-0005-0000-0000-0000B2040000}"/>
    <cellStyle name="常规 73 3 4" xfId="769" xr:uid="{00000000-0005-0000-0000-0000B3040000}"/>
    <cellStyle name="常规 73 3 4 2" xfId="1306" xr:uid="{00000000-0005-0000-0000-0000B4040000}"/>
    <cellStyle name="常规 73 3 5" xfId="1303" xr:uid="{00000000-0005-0000-0000-0000B5040000}"/>
    <cellStyle name="常规 73 4" xfId="770" xr:uid="{00000000-0005-0000-0000-0000B6040000}"/>
    <cellStyle name="常规 73 4 2" xfId="771" xr:uid="{00000000-0005-0000-0000-0000B7040000}"/>
    <cellStyle name="常规 73 4 2 2" xfId="1308" xr:uid="{00000000-0005-0000-0000-0000B8040000}"/>
    <cellStyle name="常规 73 4 3" xfId="1307" xr:uid="{00000000-0005-0000-0000-0000B9040000}"/>
    <cellStyle name="常规 73 5" xfId="772" xr:uid="{00000000-0005-0000-0000-0000BA040000}"/>
    <cellStyle name="常规 73 6" xfId="773" xr:uid="{00000000-0005-0000-0000-0000BB040000}"/>
    <cellStyle name="常规 73 6 2" xfId="1309" xr:uid="{00000000-0005-0000-0000-0000BC040000}"/>
    <cellStyle name="常规 73 7" xfId="1294" xr:uid="{00000000-0005-0000-0000-0000BD040000}"/>
    <cellStyle name="常规 74" xfId="774" xr:uid="{00000000-0005-0000-0000-0000BE040000}"/>
    <cellStyle name="常规 74 2" xfId="775" xr:uid="{00000000-0005-0000-0000-0000BF040000}"/>
    <cellStyle name="常规 75" xfId="776" xr:uid="{00000000-0005-0000-0000-0000C0040000}"/>
    <cellStyle name="常规 75 2" xfId="777" xr:uid="{00000000-0005-0000-0000-0000C1040000}"/>
    <cellStyle name="常规 75 3" xfId="778" xr:uid="{00000000-0005-0000-0000-0000C2040000}"/>
    <cellStyle name="常规 76" xfId="779" xr:uid="{00000000-0005-0000-0000-0000C3040000}"/>
    <cellStyle name="常规 76 2" xfId="780" xr:uid="{00000000-0005-0000-0000-0000C4040000}"/>
    <cellStyle name="常规 76 3" xfId="781" xr:uid="{00000000-0005-0000-0000-0000C5040000}"/>
    <cellStyle name="常规 77" xfId="782" xr:uid="{00000000-0005-0000-0000-0000C6040000}"/>
    <cellStyle name="常规 77 2" xfId="783" xr:uid="{00000000-0005-0000-0000-0000C7040000}"/>
    <cellStyle name="常规 77 2 2" xfId="784" xr:uid="{00000000-0005-0000-0000-0000C8040000}"/>
    <cellStyle name="常规 77 2 2 2" xfId="785" xr:uid="{00000000-0005-0000-0000-0000C9040000}"/>
    <cellStyle name="常规 77 2 2 2 2" xfId="1313" xr:uid="{00000000-0005-0000-0000-0000CA040000}"/>
    <cellStyle name="常规 77 2 2 3" xfId="1312" xr:uid="{00000000-0005-0000-0000-0000CB040000}"/>
    <cellStyle name="常规 77 2 3" xfId="786" xr:uid="{00000000-0005-0000-0000-0000CC040000}"/>
    <cellStyle name="常规 77 2 4" xfId="787" xr:uid="{00000000-0005-0000-0000-0000CD040000}"/>
    <cellStyle name="常规 77 2 4 2" xfId="1314" xr:uid="{00000000-0005-0000-0000-0000CE040000}"/>
    <cellStyle name="常规 77 2 5" xfId="1311" xr:uid="{00000000-0005-0000-0000-0000CF040000}"/>
    <cellStyle name="常规 77 3" xfId="788" xr:uid="{00000000-0005-0000-0000-0000D0040000}"/>
    <cellStyle name="常规 77 3 2" xfId="789" xr:uid="{00000000-0005-0000-0000-0000D1040000}"/>
    <cellStyle name="常规 77 3 2 2" xfId="1316" xr:uid="{00000000-0005-0000-0000-0000D2040000}"/>
    <cellStyle name="常规 77 3 3" xfId="1315" xr:uid="{00000000-0005-0000-0000-0000D3040000}"/>
    <cellStyle name="常规 77 4" xfId="790" xr:uid="{00000000-0005-0000-0000-0000D4040000}"/>
    <cellStyle name="常规 77 5" xfId="791" xr:uid="{00000000-0005-0000-0000-0000D5040000}"/>
    <cellStyle name="常规 77 5 2" xfId="1317" xr:uid="{00000000-0005-0000-0000-0000D6040000}"/>
    <cellStyle name="常规 77 6" xfId="1310" xr:uid="{00000000-0005-0000-0000-0000D7040000}"/>
    <cellStyle name="常规 78" xfId="792" xr:uid="{00000000-0005-0000-0000-0000D8040000}"/>
    <cellStyle name="常规 79" xfId="793" xr:uid="{00000000-0005-0000-0000-0000D9040000}"/>
    <cellStyle name="常规 8" xfId="794" xr:uid="{00000000-0005-0000-0000-0000DA040000}"/>
    <cellStyle name="常规 8 2" xfId="795" xr:uid="{00000000-0005-0000-0000-0000DB040000}"/>
    <cellStyle name="常规 8 2 2" xfId="796" xr:uid="{00000000-0005-0000-0000-0000DC040000}"/>
    <cellStyle name="常规 8 2 3" xfId="797" xr:uid="{00000000-0005-0000-0000-0000DD040000}"/>
    <cellStyle name="常规 8 3" xfId="798" xr:uid="{00000000-0005-0000-0000-0000DE040000}"/>
    <cellStyle name="常规 8 4" xfId="799" xr:uid="{00000000-0005-0000-0000-0000DF040000}"/>
    <cellStyle name="常规 8_2012年清单" xfId="800" xr:uid="{00000000-0005-0000-0000-0000E0040000}"/>
    <cellStyle name="常规 80" xfId="801" xr:uid="{00000000-0005-0000-0000-0000E1040000}"/>
    <cellStyle name="常规 80 2" xfId="802" xr:uid="{00000000-0005-0000-0000-0000E2040000}"/>
    <cellStyle name="常规 80 3" xfId="803" xr:uid="{00000000-0005-0000-0000-0000E3040000}"/>
    <cellStyle name="常规 81" xfId="804" xr:uid="{00000000-0005-0000-0000-0000E4040000}"/>
    <cellStyle name="常规 81 2" xfId="805" xr:uid="{00000000-0005-0000-0000-0000E5040000}"/>
    <cellStyle name="常规 81 3" xfId="806" xr:uid="{00000000-0005-0000-0000-0000E6040000}"/>
    <cellStyle name="常规 82" xfId="807" xr:uid="{00000000-0005-0000-0000-0000E7040000}"/>
    <cellStyle name="常规 83" xfId="808" xr:uid="{00000000-0005-0000-0000-0000E8040000}"/>
    <cellStyle name="常规 84" xfId="809" xr:uid="{00000000-0005-0000-0000-0000E9040000}"/>
    <cellStyle name="常规 84 2" xfId="810" xr:uid="{00000000-0005-0000-0000-0000EA040000}"/>
    <cellStyle name="常规 84 2 2" xfId="811" xr:uid="{00000000-0005-0000-0000-0000EB040000}"/>
    <cellStyle name="常规 84 2 2 2" xfId="1320" xr:uid="{00000000-0005-0000-0000-0000EC040000}"/>
    <cellStyle name="常规 84 2 3" xfId="1319" xr:uid="{00000000-0005-0000-0000-0000ED040000}"/>
    <cellStyle name="常规 84 3" xfId="812" xr:uid="{00000000-0005-0000-0000-0000EE040000}"/>
    <cellStyle name="常规 84 4" xfId="813" xr:uid="{00000000-0005-0000-0000-0000EF040000}"/>
    <cellStyle name="常规 84 4 2" xfId="1321" xr:uid="{00000000-0005-0000-0000-0000F0040000}"/>
    <cellStyle name="常规 84 5" xfId="1318" xr:uid="{00000000-0005-0000-0000-0000F1040000}"/>
    <cellStyle name="常规 85" xfId="814" xr:uid="{00000000-0005-0000-0000-0000F2040000}"/>
    <cellStyle name="常规 85 2" xfId="815" xr:uid="{00000000-0005-0000-0000-0000F3040000}"/>
    <cellStyle name="常规 85 3" xfId="816" xr:uid="{00000000-0005-0000-0000-0000F4040000}"/>
    <cellStyle name="常规 86" xfId="817" xr:uid="{00000000-0005-0000-0000-0000F5040000}"/>
    <cellStyle name="常规 86 2" xfId="818" xr:uid="{00000000-0005-0000-0000-0000F6040000}"/>
    <cellStyle name="常规 86 3" xfId="819" xr:uid="{00000000-0005-0000-0000-0000F7040000}"/>
    <cellStyle name="常规 87" xfId="820" xr:uid="{00000000-0005-0000-0000-0000F8040000}"/>
    <cellStyle name="常规 87 2" xfId="821" xr:uid="{00000000-0005-0000-0000-0000F9040000}"/>
    <cellStyle name="常规 87 2 2" xfId="1323" xr:uid="{00000000-0005-0000-0000-0000FA040000}"/>
    <cellStyle name="常规 87 3" xfId="1322" xr:uid="{00000000-0005-0000-0000-0000FB040000}"/>
    <cellStyle name="常规 88" xfId="822" xr:uid="{00000000-0005-0000-0000-0000FC040000}"/>
    <cellStyle name="常规 89" xfId="823" xr:uid="{00000000-0005-0000-0000-0000FD040000}"/>
    <cellStyle name="常规 9" xfId="824" xr:uid="{00000000-0005-0000-0000-0000FE040000}"/>
    <cellStyle name="常规 90" xfId="825" xr:uid="{00000000-0005-0000-0000-0000FF040000}"/>
    <cellStyle name="常规 91" xfId="826" xr:uid="{00000000-0005-0000-0000-000000050000}"/>
    <cellStyle name="常规 91 2" xfId="1324" xr:uid="{00000000-0005-0000-0000-000001050000}"/>
    <cellStyle name="好 2" xfId="827" xr:uid="{00000000-0005-0000-0000-000002050000}"/>
    <cellStyle name="汇总 2" xfId="828" xr:uid="{00000000-0005-0000-0000-000003050000}"/>
    <cellStyle name="货币 2" xfId="829" xr:uid="{00000000-0005-0000-0000-000004050000}"/>
    <cellStyle name="货币 3" xfId="830" xr:uid="{00000000-0005-0000-0000-000005050000}"/>
    <cellStyle name="计算 2" xfId="831" xr:uid="{00000000-0005-0000-0000-000006050000}"/>
    <cellStyle name="检查单元格 2" xfId="832" xr:uid="{00000000-0005-0000-0000-000007050000}"/>
    <cellStyle name="解释性文本 2" xfId="833" xr:uid="{00000000-0005-0000-0000-000008050000}"/>
    <cellStyle name="警告文本 2" xfId="834" xr:uid="{00000000-0005-0000-0000-000009050000}"/>
    <cellStyle name="链接单元格 2" xfId="835" xr:uid="{00000000-0005-0000-0000-00000A050000}"/>
    <cellStyle name="千位分隔" xfId="1" builtinId="3"/>
    <cellStyle name="千位分隔 11" xfId="12" xr:uid="{00000000-0005-0000-0000-00000C050000}"/>
    <cellStyle name="千位分隔 2" xfId="6" xr:uid="{00000000-0005-0000-0000-00000D050000}"/>
    <cellStyle name="千位分隔 2 2" xfId="836" xr:uid="{00000000-0005-0000-0000-00000E050000}"/>
    <cellStyle name="千位分隔 2 3" xfId="1325" xr:uid="{00000000-0005-0000-0000-00000F050000}"/>
    <cellStyle name="千位分隔 3" xfId="837" xr:uid="{00000000-0005-0000-0000-000010050000}"/>
    <cellStyle name="千位分隔 3 2" xfId="5" xr:uid="{00000000-0005-0000-0000-000011050000}"/>
    <cellStyle name="千位分隔 3 3" xfId="1326" xr:uid="{00000000-0005-0000-0000-000012050000}"/>
    <cellStyle name="千位分隔 3 6" xfId="8" xr:uid="{00000000-0005-0000-0000-000013050000}"/>
    <cellStyle name="千位分隔 4" xfId="838" xr:uid="{00000000-0005-0000-0000-000014050000}"/>
    <cellStyle name="千位分隔 4 2" xfId="839" xr:uid="{00000000-0005-0000-0000-000015050000}"/>
    <cellStyle name="千位分隔 4 2 2" xfId="1328" xr:uid="{00000000-0005-0000-0000-000016050000}"/>
    <cellStyle name="千位分隔 4 2 3" xfId="1342" xr:uid="{00000000-0005-0000-0000-000017050000}"/>
    <cellStyle name="千位分隔 4 2 3 3" xfId="9" xr:uid="{00000000-0005-0000-0000-000018050000}"/>
    <cellStyle name="千位分隔 4 3" xfId="840" xr:uid="{00000000-0005-0000-0000-000019050000}"/>
    <cellStyle name="千位分隔 4 3 2" xfId="1329" xr:uid="{00000000-0005-0000-0000-00001A050000}"/>
    <cellStyle name="千位分隔 4 4" xfId="1327" xr:uid="{00000000-0005-0000-0000-00001B050000}"/>
    <cellStyle name="千位分隔 5" xfId="841" xr:uid="{00000000-0005-0000-0000-00001C050000}"/>
    <cellStyle name="千位分隔 5 2" xfId="842" xr:uid="{00000000-0005-0000-0000-00001D050000}"/>
    <cellStyle name="千位分隔 5 2 2" xfId="1331" xr:uid="{00000000-0005-0000-0000-00001E050000}"/>
    <cellStyle name="千位分隔 5 3" xfId="843" xr:uid="{00000000-0005-0000-0000-00001F050000}"/>
    <cellStyle name="千位分隔 5 3 2" xfId="1332" xr:uid="{00000000-0005-0000-0000-000020050000}"/>
    <cellStyle name="千位分隔 5 4" xfId="1330" xr:uid="{00000000-0005-0000-0000-000021050000}"/>
    <cellStyle name="千位分隔 6" xfId="844" xr:uid="{00000000-0005-0000-0000-000022050000}"/>
    <cellStyle name="千位分隔 6 2" xfId="1333" xr:uid="{00000000-0005-0000-0000-000023050000}"/>
    <cellStyle name="千位分隔 7" xfId="866" xr:uid="{00000000-0005-0000-0000-000024050000}"/>
    <cellStyle name="千位分隔 8" xfId="1341" xr:uid="{00000000-0005-0000-0000-000025050000}"/>
    <cellStyle name="强调文字颜色 1 2" xfId="845" xr:uid="{00000000-0005-0000-0000-000026050000}"/>
    <cellStyle name="强调文字颜色 2 2" xfId="846" xr:uid="{00000000-0005-0000-0000-000027050000}"/>
    <cellStyle name="强调文字颜色 3 2" xfId="847" xr:uid="{00000000-0005-0000-0000-000028050000}"/>
    <cellStyle name="强调文字颜色 4 2" xfId="848" xr:uid="{00000000-0005-0000-0000-000029050000}"/>
    <cellStyle name="强调文字颜色 5 2" xfId="849" xr:uid="{00000000-0005-0000-0000-00002A050000}"/>
    <cellStyle name="强调文字颜色 6 2" xfId="850" xr:uid="{00000000-0005-0000-0000-00002B050000}"/>
    <cellStyle name="适中 2" xfId="851" xr:uid="{00000000-0005-0000-0000-00002C050000}"/>
    <cellStyle name="输出 2" xfId="852" xr:uid="{00000000-0005-0000-0000-00002D050000}"/>
    <cellStyle name="输入 2" xfId="853" xr:uid="{00000000-0005-0000-0000-00002E050000}"/>
    <cellStyle name="样式 1" xfId="854" xr:uid="{00000000-0005-0000-0000-00002F050000}"/>
    <cellStyle name="样式 1 2" xfId="855" xr:uid="{00000000-0005-0000-0000-000030050000}"/>
    <cellStyle name="样式 1 3" xfId="856" xr:uid="{00000000-0005-0000-0000-000031050000}"/>
    <cellStyle name="注释 2" xfId="857" xr:uid="{00000000-0005-0000-0000-000032050000}"/>
    <cellStyle name="注释 2 2" xfId="858" xr:uid="{00000000-0005-0000-0000-000033050000}"/>
    <cellStyle name="注释 2 2 2" xfId="859" xr:uid="{00000000-0005-0000-0000-000034050000}"/>
    <cellStyle name="注释 2 2 2 2" xfId="1336" xr:uid="{00000000-0005-0000-0000-000035050000}"/>
    <cellStyle name="注释 2 2 3" xfId="1335" xr:uid="{00000000-0005-0000-0000-000036050000}"/>
    <cellStyle name="注释 2 3" xfId="860" xr:uid="{00000000-0005-0000-0000-000037050000}"/>
    <cellStyle name="注释 2 3 2" xfId="861" xr:uid="{00000000-0005-0000-0000-000038050000}"/>
    <cellStyle name="注释 2 3 2 2" xfId="1338" xr:uid="{00000000-0005-0000-0000-000039050000}"/>
    <cellStyle name="注释 2 3 3" xfId="1337" xr:uid="{00000000-0005-0000-0000-00003A050000}"/>
    <cellStyle name="注释 2 4" xfId="862" xr:uid="{00000000-0005-0000-0000-00003B050000}"/>
    <cellStyle name="注释 2 5" xfId="863" xr:uid="{00000000-0005-0000-0000-00003C050000}"/>
    <cellStyle name="注释 2 5 2" xfId="1339" xr:uid="{00000000-0005-0000-0000-00003D050000}"/>
    <cellStyle name="注释 2 6" xfId="1334" xr:uid="{00000000-0005-0000-0000-00003E050000}"/>
    <cellStyle name="字体" xfId="19" xr:uid="{00000000-0005-0000-0000-00003F050000}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runw5-02\cmuc\SANDRI\CIVGEST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sew068\Ufficio\Utenti%20Controllo%20Gestione\ppozzoli\FILES\REPORT%202002\AGPGIUGNO%20DEFINITI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RETTI\DIC96\PAT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W&amp;A\2011\MAM\Rev%203\BWA_USA_REV3_August%20v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runw5-02\cmuc\SANDRI\CALENDAR\CALEND9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51.38\&#36130;&#21153;&#20849;&#20139;\&#39044;&#31639;\2018&#24180;&#28378;&#21160;&#39044;&#27979;\201801\2018&#24180;&#28378;&#21160;&#39044;&#27979;-20180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MAND95\ECOLO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PIANO\PIA97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finance\EXCEL\PIANO\PIA97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mc0311\AppData\Local\Microsoft\Windows\Temporary%20Internet%20Files\Content.Outlook\J7GHEW2Y\Key%20Collection%20Q4%2011-11-15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OUTRAS%20CONTAS%20A%20RECEBER%20Combined%20Leadsheet%202006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AT"/>
      <sheetName val="CIV-GEST"/>
      <sheetName val="FdoSval"/>
      <sheetName val="Imposte"/>
      <sheetName val="TAX3"/>
      <sheetName val="TAX1"/>
      <sheetName val="TAX2"/>
      <sheetName val="TAX4"/>
      <sheetName val="C60"/>
      <sheetName val="Articoli (2)"/>
      <sheetName val="Articoli"/>
      <sheetName val="Part"/>
      <sheetName val="RicPN"/>
      <sheetName val="PN-Civ"/>
      <sheetName val="PN-Civ (2)"/>
      <sheetName val="PN-Gest"/>
      <sheetName val="X-Y"/>
      <sheetName val="#RIF"/>
      <sheetName val="STAXCOM"/>
      <sheetName val="RENDFIN"/>
      <sheetName val="CIVGEST1"/>
      <sheetName val="VALIDACAO"/>
      <sheetName val="_x0000_"/>
      <sheetName val="ZWBP s amm "/>
      <sheetName val="Sheet2"/>
      <sheetName val="Resumo_244.K23"/>
      <sheetName val="Articoli_(2)"/>
      <sheetName val="PN-Civ_(2)"/>
      <sheetName val="IS F Y"/>
      <sheetName val="GRÁF. FGA BR+AR"/>
      <sheetName val="MAREA"/>
      <sheetName val="Marea MY"/>
      <sheetName val="Brava-o MY"/>
      <sheetName val="SEI"/>
      <sheetName val="PANDA"/>
      <sheetName val="P.TO"/>
      <sheetName val="MULTIPLA"/>
      <sheetName val="COUPE"/>
      <sheetName val="Engineers"/>
      <sheetName val="Settings"/>
      <sheetName val="Turkey PGP"/>
      <sheetName val="CIVGEST1.XLS"/>
      <sheetName val="PRINCIPALE"/>
      <sheetName val="SINCOM"/>
      <sheetName val="ZWBP_s_amm_"/>
      <sheetName val="Turkey_PGP"/>
      <sheetName val="CIVGEST1_XLS"/>
      <sheetName val="Articoli_(2)1"/>
      <sheetName val="PN-Civ_(2)1"/>
      <sheetName val="Resumo_244_K23"/>
      <sheetName val="GRÁF__FGA_BR+AR"/>
      <sheetName val="IS_F_Y"/>
      <sheetName val="Marea_MY"/>
      <sheetName val="Brava-o_MY"/>
      <sheetName val="P_TO"/>
      <sheetName val="ULYSSE"/>
      <sheetName val="MAR99"/>
      <sheetName val="Engine"/>
      <sheetName val="Raw Ratings"/>
      <sheetName val="Kontrollen"/>
      <sheetName val="Legend"/>
      <sheetName val="ORIGINE_DA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PGIUGNO DEFINITIVO"/>
      <sheetName val="date modif"/>
      <sheetName val="STABILIM D.R."/>
      <sheetName val="MAR99"/>
      <sheetName val="estraz.apert.2002"/>
      <sheetName val="previsliquidato202"/>
      <sheetName val="LIGHT"/>
      <sheetName val="HEAVY"/>
      <sheetName val="#RIF"/>
      <sheetName val="AMMORTAMENTI CESPITI DA TARGARE"/>
      <sheetName val="INCOME STATEMENT "/>
      <sheetName val="COMMERCIAL PERFORMANCE"/>
      <sheetName val="AGP"/>
      <sheetName val="Prodotto-ASTRA"/>
      <sheetName val="Foglio1"/>
      <sheetName val="_RIF"/>
      <sheetName val="FIAT"/>
      <sheetName val="MPL 技連"/>
      <sheetName val="342E BLOCK"/>
      <sheetName val="IS F Y"/>
      <sheetName val="OP FY"/>
      <sheetName val="AGPGIUGNO_DEFINITIVO"/>
      <sheetName val="date_modif"/>
      <sheetName val="STABILIM_D_R_"/>
      <sheetName val="estraz_apert_2002"/>
      <sheetName val="AMMORTAMENTI_CESPITI_DA_TARGARE"/>
      <sheetName val="INCOME_STATEMENT_"/>
      <sheetName val="COMMERCIAL_PERFORMANCE"/>
      <sheetName val="MPL_技連"/>
      <sheetName val="342E_BLOCK"/>
      <sheetName val="Actual &amp; Achieved"/>
      <sheetName val="Turkey PGP"/>
      <sheetName val="AGPGIUGNO%20DEFINITIVO.xls"/>
      <sheetName val="Copertina"/>
      <sheetName val="MAREA"/>
      <sheetName val="Marea MY"/>
      <sheetName val="ULYSSE"/>
      <sheetName val="Brava-o MY"/>
      <sheetName val="SEI"/>
      <sheetName val="PANDA"/>
      <sheetName val="P.TO"/>
      <sheetName val="COUPE"/>
      <sheetName val="62007İ"/>
      <sheetName val="PRINCIPALE"/>
      <sheetName val="AGPGIUGNO_DEFINITIVO1"/>
      <sheetName val="date_modif1"/>
      <sheetName val="STABILIM_D_R_1"/>
      <sheetName val="estraz_apert_20021"/>
      <sheetName val="AMMORTAMENTI_CESPITI_DA_TARGAR1"/>
      <sheetName val="INCOME_STATEMENT_1"/>
      <sheetName val="COMMERCIAL_PERFORMANCE1"/>
      <sheetName val="MPL_技連1"/>
      <sheetName val="342E_BLOCK1"/>
      <sheetName val="IS_F_Y"/>
      <sheetName val="OP_FY"/>
      <sheetName val="Turkey_PGP"/>
      <sheetName val="AGPGIUGNO%20DEFINITIVO_xls"/>
      <sheetName val="Actual_&amp;_Achiev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T"/>
      <sheetName val="#RIF"/>
      <sheetName val="Foglio1"/>
      <sheetName val="Settore"/>
      <sheetName val="Lordo"/>
      <sheetName val="Netto"/>
      <sheetName val="Tavole"/>
      <sheetName val="PosFin"/>
      <sheetName val="COMAUSpA"/>
      <sheetName val="TavolaCOM"/>
      <sheetName val="COMNA"/>
      <sheetName val="USA"/>
      <sheetName val="COMFR"/>
      <sheetName val="FFR"/>
      <sheetName val="COMDE"/>
      <sheetName val="DM"/>
      <sheetName val="COMAR"/>
      <sheetName val="PESO"/>
      <sheetName val="COMBR"/>
      <sheetName val="REAL"/>
      <sheetName val="ITALT"/>
      <sheetName val="MECAN"/>
      <sheetName val="PTAS"/>
      <sheetName val="UTS"/>
      <sheetName val="INFRA"/>
      <sheetName val="PATR"/>
      <sheetName val="_RIF"/>
      <sheetName val="RENDFIN"/>
      <sheetName val="$80HONDA"/>
      <sheetName val="developer"/>
      <sheetName val="data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_ORDER ACQUISITION"/>
      <sheetName val="Key Deals by Quarter"/>
      <sheetName val="3_Backlog FY"/>
      <sheetName val="BU_P&amp;L FY"/>
      <sheetName val="BU_BS FY"/>
      <sheetName val="BU_TCF FY"/>
      <sheetName val="12_HC"/>
      <sheetName val="Back-Up"/>
      <sheetName val="5_P&amp;L Q3"/>
      <sheetName val="7_BS Q3"/>
      <sheetName val="8_TCF Q3"/>
      <sheetName val="6_TP R&amp;O"/>
      <sheetName val="9_R&amp;O TCF"/>
      <sheetName val="Top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团汇总"/>
      <sheetName val="自然堂线下汇总"/>
      <sheetName val="自然堂线下-美妆"/>
      <sheetName val="自然堂线下-百货"/>
      <sheetName val="自然堂线下-现代"/>
      <sheetName val="自然堂线下-分品类"/>
      <sheetName val="美素线下-美妆"/>
      <sheetName val="美素线下-百货"/>
      <sheetName val="植物智慧线下-美妆"/>
      <sheetName val="电商全品牌"/>
      <sheetName val="电商自然堂"/>
      <sheetName val="电商美素"/>
      <sheetName val="电商植物智慧"/>
      <sheetName val="集团职能部门"/>
      <sheetName val="供应链板块"/>
      <sheetName val="研发板块"/>
      <sheetName val="科目匹配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OGIA"/>
      <sheetName val="FIAT"/>
      <sheetName val="DATI"/>
      <sheetName val="FRANCIA CIN MESE"/>
      <sheetName val="Tabella Competenze"/>
      <sheetName val="tot ovh"/>
      <sheetName val="TO5"/>
      <sheetName val="TITLE"/>
      <sheetName val="bb6"/>
      <sheetName val="Assumptions"/>
      <sheetName val="Cons_p_6m"/>
      <sheetName val="Obt_a_6m"/>
      <sheetName val="FRANCIA_CIN_MESE"/>
      <sheetName val="prod.inventory"/>
      <sheetName val="OP FY"/>
      <sheetName val="Parametri"/>
      <sheetName val="Tabella_Competenze"/>
      <sheetName val="tot_ovh"/>
      <sheetName val="cr2901"/>
      <sheetName val="Settings"/>
      <sheetName val="Resumen"/>
      <sheetName val="Macro2"/>
      <sheetName val="Macro1"/>
      <sheetName val="1996"/>
      <sheetName val="FRANCIA_CIN_MESE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ECO"/>
      <sheetName val="Economico"/>
      <sheetName val="Economico (2)"/>
      <sheetName val="Note"/>
      <sheetName val="QuotaSede"/>
      <sheetName val="Piadiv1"/>
      <sheetName val="ULTRA"/>
      <sheetName val="ord"/>
      <sheetName val="fattu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ECO"/>
      <sheetName val="Economico"/>
      <sheetName val="Economico (2)"/>
      <sheetName val="Note"/>
      <sheetName val="QuotaSede"/>
      <sheetName val="Piadiv1"/>
      <sheetName val="ULTRA"/>
      <sheetName val="ord"/>
      <sheetName val="fattu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EMEA"/>
      <sheetName val="USA"/>
      <sheetName val="MEX"/>
      <sheetName val="China"/>
      <sheetName val="IND"/>
      <sheetName val="LATAM"/>
      <sheetName val="ADS"/>
      <sheetName val="Sheet2"/>
      <sheetName val="Pivot buil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A3" t="str">
            <v>To be invoiced</v>
          </cell>
        </row>
        <row r="4">
          <cell r="A4" t="str">
            <v>Invoiced</v>
          </cell>
        </row>
        <row r="5">
          <cell r="A5" t="str">
            <v>Approved</v>
          </cell>
        </row>
        <row r="6">
          <cell r="A6" t="str">
            <v>Set to pay</v>
          </cell>
        </row>
        <row r="7">
          <cell r="A7" t="str">
            <v>Paid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Composição"/>
      <sheetName val="Ad. Forn 31.12"/>
      <sheetName val="Ad . Forn 31.10"/>
      <sheetName val="XREF"/>
      <sheetName val="Tickmarks"/>
    </sheetNames>
    <sheetDataSet>
      <sheetData sheetId="0">
        <row r="10">
          <cell r="F10">
            <v>19561417</v>
          </cell>
        </row>
      </sheetData>
      <sheetData sheetId="1"/>
      <sheetData sheetId="2"/>
      <sheetData sheetId="3">
        <row r="57">
          <cell r="B57">
            <v>51214</v>
          </cell>
        </row>
      </sheetData>
      <sheetData sheetId="4"/>
      <sheetData sheetId="5">
        <row r="4">
          <cell r="A4">
            <v>183232</v>
          </cell>
        </row>
        <row r="17">
          <cell r="A17">
            <v>799895</v>
          </cell>
          <cell r="B17">
            <v>799895</v>
          </cell>
          <cell r="D17" t="str">
            <v>Balanço - Dezembro</v>
          </cell>
          <cell r="E17" t="str">
            <v>!</v>
          </cell>
        </row>
        <row r="21">
          <cell r="A21">
            <v>132326</v>
          </cell>
          <cell r="B21">
            <v>132326</v>
          </cell>
          <cell r="D21" t="str">
            <v>Movimentação dos impostos a recuperar</v>
          </cell>
          <cell r="E21" t="str">
            <v>!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D34"/>
  <sheetViews>
    <sheetView showGridLines="0" zoomScale="90" zoomScaleNormal="90" workbookViewId="0">
      <pane xSplit="2" ySplit="4" topLeftCell="C5" activePane="bottomRight" state="frozen"/>
      <selection activeCell="E38" sqref="E38"/>
      <selection pane="topRight" activeCell="E38" sqref="E38"/>
      <selection pane="bottomLeft" activeCell="E38" sqref="E38"/>
      <selection pane="bottomRight" activeCell="J26" sqref="J26"/>
    </sheetView>
  </sheetViews>
  <sheetFormatPr defaultColWidth="8.25" defaultRowHeight="16.5"/>
  <cols>
    <col min="1" max="1" width="7.375" style="68" customWidth="1"/>
    <col min="2" max="2" width="14.375" style="68" customWidth="1"/>
    <col min="3" max="11" width="7.75" style="68" customWidth="1"/>
    <col min="12" max="12" width="7.625" style="68" customWidth="1"/>
    <col min="13" max="28" width="7.75" style="68" customWidth="1"/>
    <col min="29" max="29" width="9.25" style="68" bestFit="1" customWidth="1"/>
    <col min="30" max="30" width="8.375" style="68" bestFit="1" customWidth="1"/>
    <col min="31" max="16384" width="8.25" style="68"/>
  </cols>
  <sheetData>
    <row r="1" spans="1:30" ht="19.5" customHeight="1">
      <c r="A1" s="183" t="s">
        <v>147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</row>
    <row r="2" spans="1:30" s="69" customFormat="1" ht="12.6" customHeight="1" thickBo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  <c r="R2" s="36"/>
      <c r="S2" s="98"/>
      <c r="T2" s="98"/>
      <c r="U2" s="35"/>
      <c r="V2" s="35"/>
      <c r="W2" s="35"/>
      <c r="X2" s="35"/>
      <c r="Y2" s="35"/>
      <c r="Z2" s="36"/>
      <c r="AA2" s="35"/>
      <c r="AB2" s="37" t="s">
        <v>61</v>
      </c>
    </row>
    <row r="3" spans="1:30" ht="19.5" customHeight="1">
      <c r="A3" s="172" t="s">
        <v>62</v>
      </c>
      <c r="B3" s="174" t="s">
        <v>63</v>
      </c>
      <c r="C3" s="181" t="s">
        <v>64</v>
      </c>
      <c r="D3" s="181"/>
      <c r="E3" s="181"/>
      <c r="F3" s="181"/>
      <c r="G3" s="181"/>
      <c r="H3" s="181"/>
      <c r="I3" s="181"/>
      <c r="J3" s="181" t="s">
        <v>65</v>
      </c>
      <c r="K3" s="181"/>
      <c r="L3" s="181"/>
      <c r="M3" s="181"/>
      <c r="N3" s="181"/>
      <c r="O3" s="181"/>
      <c r="P3" s="181"/>
      <c r="Q3" s="181" t="s">
        <v>66</v>
      </c>
      <c r="R3" s="181"/>
      <c r="S3" s="181"/>
      <c r="T3" s="181"/>
      <c r="U3" s="181"/>
      <c r="V3" s="181"/>
      <c r="W3" s="181"/>
      <c r="X3" s="181" t="s">
        <v>67</v>
      </c>
      <c r="Y3" s="181"/>
      <c r="Z3" s="181"/>
      <c r="AA3" s="181"/>
      <c r="AB3" s="181"/>
      <c r="AC3" s="181"/>
      <c r="AD3" s="182"/>
    </row>
    <row r="4" spans="1:30" s="70" customFormat="1" ht="33">
      <c r="A4" s="173"/>
      <c r="B4" s="175"/>
      <c r="C4" s="39" t="s">
        <v>68</v>
      </c>
      <c r="D4" s="39" t="s">
        <v>69</v>
      </c>
      <c r="E4" s="39" t="s">
        <v>70</v>
      </c>
      <c r="F4" s="39" t="s">
        <v>111</v>
      </c>
      <c r="G4" s="39" t="s">
        <v>108</v>
      </c>
      <c r="H4" s="39" t="s">
        <v>109</v>
      </c>
      <c r="I4" s="39" t="s">
        <v>110</v>
      </c>
      <c r="J4" s="39" t="s">
        <v>68</v>
      </c>
      <c r="K4" s="39" t="s">
        <v>69</v>
      </c>
      <c r="L4" s="39" t="s">
        <v>70</v>
      </c>
      <c r="M4" s="39" t="s">
        <v>111</v>
      </c>
      <c r="N4" s="39" t="s">
        <v>108</v>
      </c>
      <c r="O4" s="39" t="s">
        <v>109</v>
      </c>
      <c r="P4" s="39" t="s">
        <v>110</v>
      </c>
      <c r="Q4" s="39" t="s">
        <v>68</v>
      </c>
      <c r="R4" s="39" t="s">
        <v>69</v>
      </c>
      <c r="S4" s="39" t="s">
        <v>70</v>
      </c>
      <c r="T4" s="39" t="s">
        <v>111</v>
      </c>
      <c r="U4" s="39" t="s">
        <v>108</v>
      </c>
      <c r="V4" s="39" t="s">
        <v>109</v>
      </c>
      <c r="W4" s="39" t="s">
        <v>110</v>
      </c>
      <c r="X4" s="39" t="s">
        <v>68</v>
      </c>
      <c r="Y4" s="39" t="s">
        <v>69</v>
      </c>
      <c r="Z4" s="39" t="s">
        <v>70</v>
      </c>
      <c r="AA4" s="39" t="s">
        <v>111</v>
      </c>
      <c r="AB4" s="39" t="s">
        <v>108</v>
      </c>
      <c r="AC4" s="39" t="s">
        <v>109</v>
      </c>
      <c r="AD4" s="40" t="s">
        <v>110</v>
      </c>
    </row>
    <row r="5" spans="1:30" ht="17.100000000000001" customHeight="1">
      <c r="A5" s="173" t="s">
        <v>71</v>
      </c>
      <c r="B5" s="97" t="s">
        <v>72</v>
      </c>
      <c r="C5" s="63">
        <f ca="1">OFFSET(美妆2021!$B$9,0,MID($A$1,6,LEN($A$1)-10),1,1)</f>
        <v>43075.759299999998</v>
      </c>
      <c r="D5" s="42">
        <f t="shared" ref="D5:D24" ca="1" si="0">IFERROR(C5/E5,"-")</f>
        <v>0.89059565319007494</v>
      </c>
      <c r="E5" s="63">
        <f ca="1">OFFSET(美妆指标2021!$B$9,0,MID($A$1,6,LEN($A$1)-10),1,1)</f>
        <v>48367.358571428573</v>
      </c>
      <c r="F5" s="63">
        <f ca="1">OFFSET(美妆2020!$B$9,0,MID($A$1,6,LEN($A$1)-10),1,1)</f>
        <v>53355.903304999993</v>
      </c>
      <c r="G5" s="42">
        <f t="shared" ref="G5:G24" ca="1" si="1">IFERROR(C5/F5-1,"-")</f>
        <v>-0.19267116416782026</v>
      </c>
      <c r="H5" s="63">
        <f ca="1">OFFSET(美妆2019!$B$9,0,MID($A$1,6,LEN($A$1)-10),1,1)</f>
        <v>47605.659299999992</v>
      </c>
      <c r="I5" s="42">
        <f ca="1">IFERROR(C5/H5-1,"-")</f>
        <v>-9.5154653177967785E-2</v>
      </c>
      <c r="J5" s="63">
        <v>31504.535</v>
      </c>
      <c r="K5" s="42">
        <f t="shared" ref="K5:K6" ca="1" si="2">IFERROR(J5/L5,"-")</f>
        <v>0.81678424074074074</v>
      </c>
      <c r="L5" s="63">
        <f ca="1">OFFSET(美妆指标2021!$B$16,0,MID($A$1,6,LEN($A$1)-10),1,1)</f>
        <v>38571.428571428572</v>
      </c>
      <c r="M5" s="63">
        <v>34659.579648778199</v>
      </c>
      <c r="N5" s="42">
        <f t="shared" ref="N5:N24" si="3">IFERROR(J5/M5-1,"-")</f>
        <v>-9.1029512785490985E-2</v>
      </c>
      <c r="O5" s="63">
        <v>34863.683668571437</v>
      </c>
      <c r="P5" s="42">
        <f>IFERROR(J5/O5-1,"-")</f>
        <v>-9.6350939289860826E-2</v>
      </c>
      <c r="Q5" s="63">
        <f ca="1">OFFSET(美妆2021!$B$22,0,MID($A$1,6,LEN($A$1)-10),1,1)</f>
        <v>11856.70385526998</v>
      </c>
      <c r="R5" s="42">
        <f t="shared" ref="R5:R6" ca="1" si="4">IFERROR(Q5/S5,"-")</f>
        <v>0.87827435964962808</v>
      </c>
      <c r="S5" s="63">
        <f ca="1">OFFSET(美妆指标2021!$B$22,0,MID($A$1,6,LEN($A$1)-10),1,1)</f>
        <v>13500</v>
      </c>
      <c r="T5" s="63">
        <f ca="1">OFFSET(美妆2020!$B$22,0,MID($A$1,6,LEN($A$1)-10),1,1)</f>
        <v>14451.300046195782</v>
      </c>
      <c r="U5" s="42">
        <f t="shared" ref="U5:U24" ca="1" si="5">IFERROR(Q5/T5-1,"-")</f>
        <v>-0.1795406767994423</v>
      </c>
      <c r="V5" s="63">
        <f ca="1">OFFSET(美妆2019!$B$22,0,MID($A$1,6,LEN($A$1)-10),1,1)</f>
        <v>12983.191606219943</v>
      </c>
      <c r="W5" s="42">
        <f ca="1">IFERROR(Q5/V5-1,"-")</f>
        <v>-8.6765087130832308E-2</v>
      </c>
      <c r="X5" s="63">
        <f ca="1">OFFSET(美妆2021!$B$28,0,MID($A$1,6,LEN($A$1)-10),1,1)</f>
        <v>10492.658278999983</v>
      </c>
      <c r="Y5" s="42">
        <f t="shared" ref="Y5:Y6" ca="1" si="6">IFERROR(X5/Z5,"-")</f>
        <v>0.87827435964962797</v>
      </c>
      <c r="Z5" s="63">
        <f ca="1">OFFSET(美妆指标2021!$B$28,0,MID($A$1,6,LEN($A$1)-10),1,1)</f>
        <v>11946.902654867259</v>
      </c>
      <c r="AA5" s="63">
        <f ca="1">OFFSET(美妆2020!$B$28,0,MID($A$1,6,LEN($A$1)-10),1,1)</f>
        <v>12788.761102828128</v>
      </c>
      <c r="AB5" s="42">
        <f t="shared" ref="AB5:AB24" ca="1" si="7">IFERROR(X5/AA5-1,"-")</f>
        <v>-0.17954067679944241</v>
      </c>
      <c r="AC5" s="63">
        <f ca="1">OFFSET(美妆2019!$B$28,0,MID($A$1,6,LEN($A$1)-10),1,1)</f>
        <v>11489.550093999953</v>
      </c>
      <c r="AD5" s="43">
        <f ca="1">IFERROR(X5/AC5-1,"-")</f>
        <v>-8.6765087130832419E-2</v>
      </c>
    </row>
    <row r="6" spans="1:30" ht="17.100000000000001" customHeight="1">
      <c r="A6" s="173"/>
      <c r="B6" s="97" t="s">
        <v>73</v>
      </c>
      <c r="C6" s="63">
        <f ca="1">OFFSET(专柜2021!$B$9,0,MID($A$1,6,LEN($A$1)-10),1,1)</f>
        <v>19567.625</v>
      </c>
      <c r="D6" s="44">
        <f t="shared" ca="1" si="0"/>
        <v>1.2410828233681312</v>
      </c>
      <c r="E6" s="63">
        <f ca="1">OFFSET(专柜指标2021!$B$9,0,MID($A$1,6,LEN($A$1)-10),1,1)</f>
        <v>15766.574664933405</v>
      </c>
      <c r="F6" s="63">
        <f ca="1">OFFSET(专柜2020!$B$9,0,MID($A$1,6,LEN($A$1)-10),1,1)</f>
        <v>14889.051159999997</v>
      </c>
      <c r="G6" s="44">
        <f t="shared" ca="1" si="1"/>
        <v>0.31422914662078472</v>
      </c>
      <c r="H6" s="63">
        <f ca="1">OFFSET(专柜2019!$B$9,0,MID($A$1,6,LEN($A$1)-10),1,1)</f>
        <v>13016.642599999994</v>
      </c>
      <c r="I6" s="44">
        <f t="shared" ref="I6:I10" ca="1" si="8">IFERROR(C6/H6-1,"-")</f>
        <v>0.50327742731447578</v>
      </c>
      <c r="J6" s="63">
        <f ca="1">OFFSET(专柜2021!$B$16,0,MID($A$1,6,LEN($A$1)-10),1,1)</f>
        <v>11855.913747999994</v>
      </c>
      <c r="K6" s="44">
        <f t="shared" ca="1" si="2"/>
        <v>0.96053745021469639</v>
      </c>
      <c r="L6" s="63">
        <f ca="1">OFFSET(专柜指标2021!$B$16,0,MID($A$1,6,LEN($A$1)-10),1,1)</f>
        <v>12342.999999999996</v>
      </c>
      <c r="M6" s="63">
        <f ca="1">OFFSET(专柜2020!$B$16,0,MID($A$1,6,LEN($A$1)-10),1,1)</f>
        <v>11177.317674000004</v>
      </c>
      <c r="N6" s="44">
        <f t="shared" ca="1" si="3"/>
        <v>6.0711889363089133E-2</v>
      </c>
      <c r="O6" s="63">
        <f ca="1">OFFSET(专柜2019!$B$16,0,MID($A$1,6,LEN($A$1)-10),1,1)</f>
        <v>13853.071287000006</v>
      </c>
      <c r="P6" s="44">
        <f t="shared" ref="P6:P11" ca="1" si="9">IFERROR(J6/O6-1,"-")</f>
        <v>-0.14416713071231968</v>
      </c>
      <c r="Q6" s="63">
        <f ca="1">OFFSET(专柜2021!$B$22,0,MID($A$1,6,LEN($A$1)-10),1,1)</f>
        <v>6637.8501999999999</v>
      </c>
      <c r="R6" s="44">
        <f t="shared" ca="1" si="4"/>
        <v>1.1853977107464235</v>
      </c>
      <c r="S6" s="63">
        <f ca="1">OFFSET(专柜指标2021!$B$22,0,MID($A$1,6,LEN($A$1)-10),1,1)</f>
        <v>5599.6819799999994</v>
      </c>
      <c r="T6" s="63">
        <f ca="1">OFFSET(专柜2020!$B$22,0,MID($A$1,6,LEN($A$1)-10),1,1)</f>
        <v>6287.1103473299781</v>
      </c>
      <c r="U6" s="44">
        <f t="shared" ca="1" si="5"/>
        <v>5.5787131654047473E-2</v>
      </c>
      <c r="V6" s="63">
        <f ca="1">OFFSET(专柜2019!$B$22,0,MID($A$1,6,LEN($A$1)-10),1,1)</f>
        <v>6043.605469380037</v>
      </c>
      <c r="W6" s="44">
        <f t="shared" ref="W6:W11" ca="1" si="10">IFERROR(Q6/V6-1,"-")</f>
        <v>9.8326195121555715E-2</v>
      </c>
      <c r="X6" s="63">
        <f ca="1">OFFSET(专柜2021!$B$28,0,MID($A$1,6,LEN($A$1)-10),1,1)</f>
        <v>5569.4202720000076</v>
      </c>
      <c r="Y6" s="44">
        <f t="shared" ca="1" si="6"/>
        <v>1.1238932728390425</v>
      </c>
      <c r="Z6" s="63">
        <f ca="1">OFFSET(专柜指标2021!$B$28,0,MID($A$1,6,LEN($A$1)-10),1,1)</f>
        <v>4955.4707787610614</v>
      </c>
      <c r="AA6" s="63">
        <f ca="1">OFFSET(专柜2020!$B$28,0,MID($A$1,6,LEN($A$1)-10),1,1)</f>
        <v>5035.5387699999983</v>
      </c>
      <c r="AB6" s="44">
        <f t="shared" ca="1" si="7"/>
        <v>0.10602271700908972</v>
      </c>
      <c r="AC6" s="63">
        <f ca="1">OFFSET(专柜2019!$B$28,0,MID($A$1,6,LEN($A$1)-10),1,1)</f>
        <v>4692.7714300000343</v>
      </c>
      <c r="AD6" s="45">
        <f t="shared" ref="AD6:AD11" ca="1" si="11">IFERROR(X6/AC6-1,"-")</f>
        <v>0.18680834024766613</v>
      </c>
    </row>
    <row r="7" spans="1:30" ht="17.100000000000001" customHeight="1">
      <c r="A7" s="173"/>
      <c r="B7" s="84" t="s">
        <v>102</v>
      </c>
      <c r="C7" s="63">
        <f ca="1">OFFSET(专柜2021!$B$30,0,MID($A$1,6,LEN($A$1)-10),1,1)</f>
        <v>909.03</v>
      </c>
      <c r="D7" s="46" t="str">
        <f t="shared" ca="1" si="0"/>
        <v>-</v>
      </c>
      <c r="E7" s="63">
        <f ca="1">OFFSET(专柜指标2021!$B$30,0,MID($A$1,6,LEN($A$1)-10),1,1)</f>
        <v>0</v>
      </c>
      <c r="F7" s="63">
        <f ca="1">OFFSET(专柜2020!$B$30,0,MID($A$1,6,LEN($A$1)-10),1,1)</f>
        <v>962.73879999999997</v>
      </c>
      <c r="G7" s="46">
        <f t="shared" ca="1" si="1"/>
        <v>-5.578750955087719E-2</v>
      </c>
      <c r="H7" s="63">
        <f ca="1">OFFSET(专柜2019!$B$30,0,MID($A$1,6,LEN($A$1)-10),1,1)</f>
        <v>1090</v>
      </c>
      <c r="I7" s="46">
        <f t="shared" ca="1" si="8"/>
        <v>-0.16602752293577983</v>
      </c>
      <c r="J7" s="63">
        <f ca="1">OFFSET(专柜2021!$B$31,0,MID($A$1,6,LEN($A$1)-10),1,1)</f>
        <v>956.356302999999</v>
      </c>
      <c r="K7" s="46" t="str">
        <f t="shared" ref="K7:K24" ca="1" si="12">IFERROR(J7/L7,"-")</f>
        <v>-</v>
      </c>
      <c r="L7" s="63">
        <f ca="1">OFFSET(专柜指标2021!$B$31,0,MID($A$1,6,LEN($A$1)-10),1,1)</f>
        <v>0</v>
      </c>
      <c r="M7" s="63">
        <f ca="1">OFFSET(专柜2020!$B$31,0,MID($A$1,6,LEN($A$1)-10),1,1)</f>
        <v>960</v>
      </c>
      <c r="N7" s="46">
        <f t="shared" ca="1" si="3"/>
        <v>-3.7955177083344172E-3</v>
      </c>
      <c r="O7" s="63">
        <f ca="1">OFFSET(专柜2019!$B$31,0,MID($A$1,6,LEN($A$1)-10),1,1)</f>
        <v>1293.6325939999992</v>
      </c>
      <c r="P7" s="46">
        <f t="shared" ca="1" si="9"/>
        <v>-0.26072031005118634</v>
      </c>
      <c r="Q7" s="63">
        <f ca="1">OFFSET(专柜2021!$B$32,0,MID($A$1,6,LEN($A$1)-10),1,1)</f>
        <v>741</v>
      </c>
      <c r="R7" s="46" t="str">
        <f t="shared" ref="R7:R24" ca="1" si="13">IFERROR(Q7/S7,"-")</f>
        <v>-</v>
      </c>
      <c r="S7" s="63">
        <f ca="1">OFFSET(专柜指标2021!$B$32,0,MID($A$1,6,LEN($A$1)-10),1,1)</f>
        <v>0</v>
      </c>
      <c r="T7" s="63">
        <f ca="1">OFFSET(专柜2020!$B$32,0,MID($A$1,6,LEN($A$1)-10),1,1)</f>
        <v>853.51270799999998</v>
      </c>
      <c r="U7" s="46">
        <f t="shared" ca="1" si="5"/>
        <v>-0.13182311984978667</v>
      </c>
      <c r="V7" s="63">
        <f ca="1">OFFSET(专柜2019!$B$32,0,MID($A$1,6,LEN($A$1)-10),1,1)</f>
        <v>1098.1025550000002</v>
      </c>
      <c r="W7" s="46">
        <f t="shared" ca="1" si="10"/>
        <v>-0.32519963948176056</v>
      </c>
      <c r="X7" s="63">
        <f ca="1">OFFSET(专柜2021!$B$33,0,MID($A$1,6,LEN($A$1)-10),1,1)</f>
        <v>397.41</v>
      </c>
      <c r="Y7" s="46" t="str">
        <f t="shared" ref="Y7:Y24" ca="1" si="14">IFERROR(X7/Z7,"-")</f>
        <v>-</v>
      </c>
      <c r="Z7" s="63">
        <f ca="1">OFFSET(专柜指标2021!$B$33,0,MID($A$1,6,LEN($A$1)-10),1,1)</f>
        <v>0</v>
      </c>
      <c r="AA7" s="63">
        <f ca="1">OFFSET(专柜2020!$B$33,0,MID($A$1,6,LEN($A$1)-10),1,1)</f>
        <v>277.276105999999</v>
      </c>
      <c r="AB7" s="46">
        <f t="shared" ca="1" si="7"/>
        <v>0.43326450206279743</v>
      </c>
      <c r="AC7" s="63">
        <f ca="1">OFFSET(专柜2019!$B$33,0,MID($A$1,6,LEN($A$1)-10),1,1)</f>
        <v>530</v>
      </c>
      <c r="AD7" s="47">
        <f t="shared" ca="1" si="11"/>
        <v>-0.25016981132075466</v>
      </c>
    </row>
    <row r="8" spans="1:30" ht="17.100000000000001" hidden="1" customHeight="1">
      <c r="A8" s="173"/>
      <c r="B8" s="97" t="s">
        <v>75</v>
      </c>
      <c r="C8" s="49"/>
      <c r="D8" s="48" t="str">
        <f t="shared" si="0"/>
        <v>-</v>
      </c>
      <c r="E8" s="49"/>
      <c r="F8" s="49"/>
      <c r="G8" s="48" t="str">
        <f t="shared" si="1"/>
        <v>-</v>
      </c>
      <c r="H8" s="48"/>
      <c r="I8" s="48" t="str">
        <f t="shared" si="8"/>
        <v>-</v>
      </c>
      <c r="J8" s="49"/>
      <c r="K8" s="48" t="str">
        <f t="shared" si="12"/>
        <v>-</v>
      </c>
      <c r="L8" s="49"/>
      <c r="M8" s="49"/>
      <c r="N8" s="48" t="str">
        <f t="shared" si="3"/>
        <v>-</v>
      </c>
      <c r="O8" s="49"/>
      <c r="P8" s="48" t="str">
        <f t="shared" si="9"/>
        <v>-</v>
      </c>
      <c r="Q8" s="49"/>
      <c r="R8" s="48" t="str">
        <f t="shared" si="13"/>
        <v>-</v>
      </c>
      <c r="S8" s="49"/>
      <c r="T8" s="49"/>
      <c r="U8" s="48" t="str">
        <f t="shared" si="5"/>
        <v>-</v>
      </c>
      <c r="V8" s="48"/>
      <c r="W8" s="48" t="str">
        <f t="shared" si="10"/>
        <v>-</v>
      </c>
      <c r="X8" s="49"/>
      <c r="Y8" s="48" t="str">
        <f t="shared" si="14"/>
        <v>-</v>
      </c>
      <c r="Z8" s="49"/>
      <c r="AA8" s="49"/>
      <c r="AB8" s="48" t="str">
        <f t="shared" si="7"/>
        <v>-</v>
      </c>
      <c r="AC8" s="49"/>
      <c r="AD8" s="50" t="str">
        <f t="shared" si="11"/>
        <v>-</v>
      </c>
    </row>
    <row r="9" spans="1:30" ht="17.100000000000001" hidden="1" customHeight="1">
      <c r="A9" s="173"/>
      <c r="B9" s="97" t="s">
        <v>76</v>
      </c>
      <c r="C9" s="49"/>
      <c r="D9" s="48" t="str">
        <f t="shared" si="0"/>
        <v>-</v>
      </c>
      <c r="E9" s="49"/>
      <c r="F9" s="49"/>
      <c r="G9" s="48" t="str">
        <f t="shared" si="1"/>
        <v>-</v>
      </c>
      <c r="H9" s="48"/>
      <c r="I9" s="48" t="str">
        <f t="shared" si="8"/>
        <v>-</v>
      </c>
      <c r="J9" s="49"/>
      <c r="K9" s="48" t="str">
        <f t="shared" si="12"/>
        <v>-</v>
      </c>
      <c r="L9" s="49"/>
      <c r="M9" s="49"/>
      <c r="N9" s="48" t="str">
        <f t="shared" si="3"/>
        <v>-</v>
      </c>
      <c r="O9" s="49"/>
      <c r="P9" s="48" t="str">
        <f t="shared" si="9"/>
        <v>-</v>
      </c>
      <c r="Q9" s="49"/>
      <c r="R9" s="48" t="str">
        <f t="shared" si="13"/>
        <v>-</v>
      </c>
      <c r="S9" s="49"/>
      <c r="T9" s="49"/>
      <c r="U9" s="48" t="str">
        <f t="shared" si="5"/>
        <v>-</v>
      </c>
      <c r="V9" s="48"/>
      <c r="W9" s="48" t="str">
        <f t="shared" si="10"/>
        <v>-</v>
      </c>
      <c r="X9" s="49"/>
      <c r="Y9" s="48" t="str">
        <f t="shared" si="14"/>
        <v>-</v>
      </c>
      <c r="Z9" s="49"/>
      <c r="AA9" s="49"/>
      <c r="AB9" s="48" t="str">
        <f t="shared" si="7"/>
        <v>-</v>
      </c>
      <c r="AC9" s="49"/>
      <c r="AD9" s="50" t="str">
        <f t="shared" si="11"/>
        <v>-</v>
      </c>
    </row>
    <row r="10" spans="1:30" ht="17.100000000000001" hidden="1" customHeight="1">
      <c r="A10" s="173"/>
      <c r="B10" s="85" t="s">
        <v>77</v>
      </c>
      <c r="C10" s="49"/>
      <c r="D10" s="48" t="str">
        <f t="shared" si="0"/>
        <v>-</v>
      </c>
      <c r="E10" s="49"/>
      <c r="F10" s="49"/>
      <c r="G10" s="48" t="str">
        <f t="shared" si="1"/>
        <v>-</v>
      </c>
      <c r="H10" s="48"/>
      <c r="I10" s="48" t="str">
        <f t="shared" si="8"/>
        <v>-</v>
      </c>
      <c r="J10" s="49"/>
      <c r="K10" s="48" t="str">
        <f t="shared" si="12"/>
        <v>-</v>
      </c>
      <c r="L10" s="49"/>
      <c r="M10" s="49"/>
      <c r="N10" s="48" t="str">
        <f t="shared" si="3"/>
        <v>-</v>
      </c>
      <c r="O10" s="49"/>
      <c r="P10" s="48" t="str">
        <f t="shared" si="9"/>
        <v>-</v>
      </c>
      <c r="Q10" s="49"/>
      <c r="R10" s="48" t="str">
        <f t="shared" si="13"/>
        <v>-</v>
      </c>
      <c r="S10" s="49"/>
      <c r="T10" s="49"/>
      <c r="U10" s="48" t="str">
        <f t="shared" si="5"/>
        <v>-</v>
      </c>
      <c r="V10" s="48"/>
      <c r="W10" s="48" t="str">
        <f t="shared" si="10"/>
        <v>-</v>
      </c>
      <c r="X10" s="49"/>
      <c r="Y10" s="48" t="str">
        <f t="shared" si="14"/>
        <v>-</v>
      </c>
      <c r="Z10" s="49"/>
      <c r="AA10" s="49"/>
      <c r="AB10" s="48" t="str">
        <f t="shared" si="7"/>
        <v>-</v>
      </c>
      <c r="AC10" s="49"/>
      <c r="AD10" s="50" t="str">
        <f t="shared" si="11"/>
        <v>-</v>
      </c>
    </row>
    <row r="11" spans="1:30" ht="17.100000000000001" customHeight="1" thickBot="1">
      <c r="A11" s="176"/>
      <c r="B11" s="127" t="s">
        <v>78</v>
      </c>
      <c r="C11" s="115">
        <f ca="1">C5+C6+C8+C9+C10</f>
        <v>62643.384299999998</v>
      </c>
      <c r="D11" s="116">
        <f t="shared" ca="1" si="0"/>
        <v>0.97675880986639874</v>
      </c>
      <c r="E11" s="115">
        <f ca="1">E5+E6+E8+E9+E10</f>
        <v>64133.933236361976</v>
      </c>
      <c r="F11" s="115">
        <f ca="1">F5+F6+F8+F9+F10</f>
        <v>68244.954464999988</v>
      </c>
      <c r="G11" s="116">
        <f t="shared" ca="1" si="1"/>
        <v>-8.2080356107099517E-2</v>
      </c>
      <c r="H11" s="115">
        <f ca="1">H5+H6+H8+H9+H10</f>
        <v>60622.301899999984</v>
      </c>
      <c r="I11" s="116">
        <f ca="1">IFERROR(C11/H11-1,"-")</f>
        <v>3.3338925389766683E-2</v>
      </c>
      <c r="J11" s="115">
        <f ca="1">J5+J6+J8+J9+J10</f>
        <v>43360.448747999995</v>
      </c>
      <c r="K11" s="116">
        <f t="shared" ca="1" si="12"/>
        <v>0.85163380920928955</v>
      </c>
      <c r="L11" s="115">
        <f t="shared" ref="L11:M11" ca="1" si="15">L5+L6+L8+L9+L10</f>
        <v>50914.428571428565</v>
      </c>
      <c r="M11" s="115">
        <f t="shared" ca="1" si="15"/>
        <v>45836.897322778204</v>
      </c>
      <c r="N11" s="116">
        <f t="shared" ca="1" si="3"/>
        <v>-5.4027404109386779E-2</v>
      </c>
      <c r="O11" s="115">
        <f t="shared" ref="O11" ca="1" si="16">O5+O6+O8+O9+O10</f>
        <v>48716.754955571443</v>
      </c>
      <c r="P11" s="116">
        <f t="shared" ca="1" si="9"/>
        <v>-0.10994792679554033</v>
      </c>
      <c r="Q11" s="115">
        <f ca="1">Q5+Q6+Q8+Q9+Q10</f>
        <v>18494.554055269979</v>
      </c>
      <c r="R11" s="116">
        <f t="shared" ca="1" si="13"/>
        <v>0.96831738217611818</v>
      </c>
      <c r="S11" s="115">
        <f ca="1">S5+S6+S8+S9+S10</f>
        <v>19099.681980000001</v>
      </c>
      <c r="T11" s="115">
        <f ca="1">T5+T6+T8+T9+T10</f>
        <v>20738.410393525759</v>
      </c>
      <c r="U11" s="116">
        <f t="shared" ca="1" si="5"/>
        <v>-0.10819808730163238</v>
      </c>
      <c r="V11" s="115">
        <f ca="1">V5+V6+V8+V9+V10</f>
        <v>19026.797075599981</v>
      </c>
      <c r="W11" s="116">
        <f t="shared" ca="1" si="10"/>
        <v>-2.797333772022792E-2</v>
      </c>
      <c r="X11" s="115">
        <f ca="1">X5+X6+X8+X9+X10</f>
        <v>16062.078550999991</v>
      </c>
      <c r="Y11" s="116">
        <f t="shared" ca="1" si="14"/>
        <v>0.95028539122461286</v>
      </c>
      <c r="Z11" s="115">
        <f t="shared" ref="Z11:AA11" ca="1" si="17">Z5+Z6+Z8+Z9+Z10</f>
        <v>16902.37343362832</v>
      </c>
      <c r="AA11" s="115">
        <f t="shared" ca="1" si="17"/>
        <v>17824.299872828127</v>
      </c>
      <c r="AB11" s="116">
        <f t="shared" ca="1" si="7"/>
        <v>-9.8866229495752411E-2</v>
      </c>
      <c r="AC11" s="115">
        <f t="shared" ref="AC11" ca="1" si="18">AC5+AC6+AC8+AC9+AC10</f>
        <v>16182.321523999988</v>
      </c>
      <c r="AD11" s="128">
        <f t="shared" ca="1" si="11"/>
        <v>-7.4305143932323903E-3</v>
      </c>
    </row>
    <row r="12" spans="1:30" ht="18" hidden="1" customHeight="1" thickTop="1">
      <c r="A12" s="177" t="s">
        <v>79</v>
      </c>
      <c r="B12" s="96" t="s">
        <v>80</v>
      </c>
      <c r="C12" s="54"/>
      <c r="D12" s="53" t="str">
        <f t="shared" si="0"/>
        <v>-</v>
      </c>
      <c r="E12" s="54"/>
      <c r="F12" s="54"/>
      <c r="G12" s="53" t="str">
        <f t="shared" si="1"/>
        <v>-</v>
      </c>
      <c r="H12" s="53"/>
      <c r="I12" s="53"/>
      <c r="J12" s="54"/>
      <c r="K12" s="53" t="str">
        <f t="shared" si="12"/>
        <v>-</v>
      </c>
      <c r="L12" s="54"/>
      <c r="M12" s="54"/>
      <c r="N12" s="53" t="str">
        <f t="shared" si="3"/>
        <v>-</v>
      </c>
      <c r="O12" s="53"/>
      <c r="P12" s="53"/>
      <c r="Q12" s="54"/>
      <c r="R12" s="53" t="str">
        <f t="shared" si="13"/>
        <v>-</v>
      </c>
      <c r="S12" s="54"/>
      <c r="T12" s="54"/>
      <c r="U12" s="53" t="str">
        <f t="shared" si="5"/>
        <v>-</v>
      </c>
      <c r="V12" s="53"/>
      <c r="W12" s="53"/>
      <c r="X12" s="54"/>
      <c r="Y12" s="53" t="str">
        <f t="shared" si="14"/>
        <v>-</v>
      </c>
      <c r="Z12" s="54"/>
      <c r="AA12" s="54"/>
      <c r="AB12" s="53" t="str">
        <f t="shared" si="7"/>
        <v>-</v>
      </c>
      <c r="AC12" s="107"/>
      <c r="AD12" s="114"/>
    </row>
    <row r="13" spans="1:30" ht="18" hidden="1" customHeight="1">
      <c r="A13" s="173"/>
      <c r="B13" s="97" t="s">
        <v>81</v>
      </c>
      <c r="C13" s="49"/>
      <c r="D13" s="48" t="str">
        <f t="shared" si="0"/>
        <v>-</v>
      </c>
      <c r="E13" s="49"/>
      <c r="F13" s="49"/>
      <c r="G13" s="48" t="str">
        <f t="shared" si="1"/>
        <v>-</v>
      </c>
      <c r="H13" s="48"/>
      <c r="I13" s="48"/>
      <c r="J13" s="49"/>
      <c r="K13" s="48" t="str">
        <f t="shared" si="12"/>
        <v>-</v>
      </c>
      <c r="L13" s="49"/>
      <c r="M13" s="49"/>
      <c r="N13" s="48" t="str">
        <f t="shared" si="3"/>
        <v>-</v>
      </c>
      <c r="O13" s="48"/>
      <c r="P13" s="48"/>
      <c r="Q13" s="49"/>
      <c r="R13" s="48" t="str">
        <f t="shared" si="13"/>
        <v>-</v>
      </c>
      <c r="S13" s="49"/>
      <c r="T13" s="49"/>
      <c r="U13" s="48" t="str">
        <f t="shared" si="5"/>
        <v>-</v>
      </c>
      <c r="V13" s="48"/>
      <c r="W13" s="48"/>
      <c r="X13" s="49"/>
      <c r="Y13" s="48" t="str">
        <f t="shared" si="14"/>
        <v>-</v>
      </c>
      <c r="Z13" s="49"/>
      <c r="AA13" s="49"/>
      <c r="AB13" s="48" t="str">
        <f t="shared" si="7"/>
        <v>-</v>
      </c>
      <c r="AC13" s="103"/>
      <c r="AD13" s="112"/>
    </row>
    <row r="14" spans="1:30" ht="18" hidden="1" customHeight="1">
      <c r="A14" s="173"/>
      <c r="B14" s="84" t="s">
        <v>76</v>
      </c>
      <c r="C14" s="49"/>
      <c r="D14" s="48" t="str">
        <f t="shared" si="0"/>
        <v>-</v>
      </c>
      <c r="E14" s="49"/>
      <c r="F14" s="49"/>
      <c r="G14" s="48" t="str">
        <f t="shared" si="1"/>
        <v>-</v>
      </c>
      <c r="H14" s="48"/>
      <c r="I14" s="48"/>
      <c r="J14" s="49"/>
      <c r="K14" s="48" t="str">
        <f t="shared" si="12"/>
        <v>-</v>
      </c>
      <c r="L14" s="49"/>
      <c r="M14" s="49"/>
      <c r="N14" s="48" t="str">
        <f t="shared" si="3"/>
        <v>-</v>
      </c>
      <c r="O14" s="48"/>
      <c r="P14" s="48"/>
      <c r="Q14" s="49"/>
      <c r="R14" s="48" t="str">
        <f t="shared" si="13"/>
        <v>-</v>
      </c>
      <c r="S14" s="49"/>
      <c r="T14" s="49"/>
      <c r="U14" s="48" t="str">
        <f t="shared" si="5"/>
        <v>-</v>
      </c>
      <c r="V14" s="48"/>
      <c r="W14" s="48"/>
      <c r="X14" s="49"/>
      <c r="Y14" s="48" t="str">
        <f t="shared" si="14"/>
        <v>-</v>
      </c>
      <c r="Z14" s="49"/>
      <c r="AA14" s="49"/>
      <c r="AB14" s="48" t="str">
        <f t="shared" si="7"/>
        <v>-</v>
      </c>
      <c r="AC14" s="103"/>
      <c r="AD14" s="112"/>
    </row>
    <row r="15" spans="1:30" ht="18" hidden="1" customHeight="1" thickBot="1">
      <c r="A15" s="178"/>
      <c r="B15" s="86" t="s">
        <v>78</v>
      </c>
      <c r="C15" s="52"/>
      <c r="D15" s="51" t="str">
        <f t="shared" si="0"/>
        <v>-</v>
      </c>
      <c r="E15" s="52"/>
      <c r="F15" s="52"/>
      <c r="G15" s="51" t="str">
        <f t="shared" si="1"/>
        <v>-</v>
      </c>
      <c r="H15" s="51"/>
      <c r="I15" s="51"/>
      <c r="J15" s="52"/>
      <c r="K15" s="51" t="str">
        <f t="shared" si="12"/>
        <v>-</v>
      </c>
      <c r="L15" s="52"/>
      <c r="M15" s="52"/>
      <c r="N15" s="51" t="str">
        <f t="shared" si="3"/>
        <v>-</v>
      </c>
      <c r="O15" s="51"/>
      <c r="P15" s="51"/>
      <c r="Q15" s="52"/>
      <c r="R15" s="51" t="str">
        <f t="shared" si="13"/>
        <v>-</v>
      </c>
      <c r="S15" s="52"/>
      <c r="T15" s="52"/>
      <c r="U15" s="51" t="str">
        <f t="shared" si="5"/>
        <v>-</v>
      </c>
      <c r="V15" s="51"/>
      <c r="W15" s="51"/>
      <c r="X15" s="52"/>
      <c r="Y15" s="51" t="str">
        <f t="shared" si="14"/>
        <v>-</v>
      </c>
      <c r="Z15" s="52"/>
      <c r="AA15" s="52"/>
      <c r="AB15" s="51" t="str">
        <f t="shared" si="7"/>
        <v>-</v>
      </c>
      <c r="AC15" s="109"/>
      <c r="AD15" s="111"/>
    </row>
    <row r="16" spans="1:30" s="71" customFormat="1" ht="18" hidden="1" customHeight="1" thickTop="1">
      <c r="A16" s="173" t="s">
        <v>82</v>
      </c>
      <c r="B16" s="97" t="s">
        <v>83</v>
      </c>
      <c r="C16" s="49"/>
      <c r="D16" s="48" t="str">
        <f t="shared" si="0"/>
        <v>-</v>
      </c>
      <c r="E16" s="49"/>
      <c r="F16" s="49"/>
      <c r="G16" s="48" t="str">
        <f t="shared" si="1"/>
        <v>-</v>
      </c>
      <c r="H16" s="48"/>
      <c r="I16" s="48"/>
      <c r="J16" s="49"/>
      <c r="K16" s="48" t="str">
        <f t="shared" si="12"/>
        <v>-</v>
      </c>
      <c r="L16" s="49"/>
      <c r="M16" s="49"/>
      <c r="N16" s="48" t="str">
        <f t="shared" si="3"/>
        <v>-</v>
      </c>
      <c r="O16" s="48"/>
      <c r="P16" s="48"/>
      <c r="Q16" s="49"/>
      <c r="R16" s="48" t="str">
        <f t="shared" si="13"/>
        <v>-</v>
      </c>
      <c r="S16" s="49"/>
      <c r="T16" s="49"/>
      <c r="U16" s="48" t="str">
        <f t="shared" si="5"/>
        <v>-</v>
      </c>
      <c r="V16" s="48"/>
      <c r="W16" s="48"/>
      <c r="X16" s="49"/>
      <c r="Y16" s="48" t="str">
        <f t="shared" si="14"/>
        <v>-</v>
      </c>
      <c r="Z16" s="49"/>
      <c r="AA16" s="49"/>
      <c r="AB16" s="48" t="str">
        <f t="shared" si="7"/>
        <v>-</v>
      </c>
      <c r="AC16" s="104"/>
      <c r="AD16" s="113"/>
    </row>
    <row r="17" spans="1:30" ht="18" hidden="1" customHeight="1">
      <c r="A17" s="173"/>
      <c r="B17" s="97" t="s">
        <v>84</v>
      </c>
      <c r="C17" s="49"/>
      <c r="D17" s="48" t="str">
        <f t="shared" si="0"/>
        <v>-</v>
      </c>
      <c r="E17" s="49"/>
      <c r="F17" s="49"/>
      <c r="G17" s="48" t="str">
        <f t="shared" si="1"/>
        <v>-</v>
      </c>
      <c r="H17" s="48"/>
      <c r="I17" s="48"/>
      <c r="J17" s="49"/>
      <c r="K17" s="48" t="str">
        <f t="shared" si="12"/>
        <v>-</v>
      </c>
      <c r="L17" s="49"/>
      <c r="M17" s="49"/>
      <c r="N17" s="48" t="str">
        <f t="shared" si="3"/>
        <v>-</v>
      </c>
      <c r="O17" s="48"/>
      <c r="P17" s="48"/>
      <c r="Q17" s="49"/>
      <c r="R17" s="48" t="str">
        <f t="shared" si="13"/>
        <v>-</v>
      </c>
      <c r="S17" s="49"/>
      <c r="T17" s="49"/>
      <c r="U17" s="48" t="str">
        <f t="shared" si="5"/>
        <v>-</v>
      </c>
      <c r="V17" s="48"/>
      <c r="W17" s="48"/>
      <c r="X17" s="49"/>
      <c r="Y17" s="48" t="str">
        <f t="shared" si="14"/>
        <v>-</v>
      </c>
      <c r="Z17" s="49"/>
      <c r="AA17" s="49"/>
      <c r="AB17" s="48" t="str">
        <f t="shared" si="7"/>
        <v>-</v>
      </c>
      <c r="AC17" s="103"/>
      <c r="AD17" s="112"/>
    </row>
    <row r="18" spans="1:30" ht="18" hidden="1" customHeight="1" thickBot="1">
      <c r="A18" s="178"/>
      <c r="B18" s="86" t="s">
        <v>78</v>
      </c>
      <c r="C18" s="52">
        <f>C16+C17</f>
        <v>0</v>
      </c>
      <c r="D18" s="51" t="str">
        <f t="shared" si="0"/>
        <v>-</v>
      </c>
      <c r="E18" s="52">
        <f t="shared" ref="E18:AA18" si="19">E16+E17</f>
        <v>0</v>
      </c>
      <c r="F18" s="52">
        <f t="shared" si="19"/>
        <v>0</v>
      </c>
      <c r="G18" s="51" t="str">
        <f t="shared" si="1"/>
        <v>-</v>
      </c>
      <c r="H18" s="51"/>
      <c r="I18" s="51"/>
      <c r="J18" s="52">
        <f t="shared" si="19"/>
        <v>0</v>
      </c>
      <c r="K18" s="51" t="str">
        <f t="shared" si="12"/>
        <v>-</v>
      </c>
      <c r="L18" s="52">
        <f t="shared" si="19"/>
        <v>0</v>
      </c>
      <c r="M18" s="52">
        <f t="shared" si="19"/>
        <v>0</v>
      </c>
      <c r="N18" s="51" t="str">
        <f t="shared" si="3"/>
        <v>-</v>
      </c>
      <c r="O18" s="51"/>
      <c r="P18" s="51"/>
      <c r="Q18" s="52">
        <f t="shared" si="19"/>
        <v>0</v>
      </c>
      <c r="R18" s="51" t="str">
        <f t="shared" si="13"/>
        <v>-</v>
      </c>
      <c r="S18" s="52">
        <f t="shared" si="19"/>
        <v>0</v>
      </c>
      <c r="T18" s="52">
        <f t="shared" si="19"/>
        <v>0</v>
      </c>
      <c r="U18" s="51" t="str">
        <f t="shared" si="5"/>
        <v>-</v>
      </c>
      <c r="V18" s="51"/>
      <c r="W18" s="51"/>
      <c r="X18" s="52">
        <f t="shared" si="19"/>
        <v>0</v>
      </c>
      <c r="Y18" s="51" t="str">
        <f t="shared" si="14"/>
        <v>-</v>
      </c>
      <c r="Z18" s="52">
        <f t="shared" si="19"/>
        <v>0</v>
      </c>
      <c r="AA18" s="52">
        <f t="shared" si="19"/>
        <v>0</v>
      </c>
      <c r="AB18" s="51" t="str">
        <f t="shared" si="7"/>
        <v>-</v>
      </c>
      <c r="AC18" s="109"/>
      <c r="AD18" s="111"/>
    </row>
    <row r="19" spans="1:30" ht="18" hidden="1" customHeight="1" thickTop="1">
      <c r="A19" s="173" t="s">
        <v>85</v>
      </c>
      <c r="B19" s="97" t="s">
        <v>86</v>
      </c>
      <c r="C19" s="49"/>
      <c r="D19" s="48" t="str">
        <f t="shared" si="0"/>
        <v>-</v>
      </c>
      <c r="E19" s="49"/>
      <c r="F19" s="49"/>
      <c r="G19" s="48" t="str">
        <f t="shared" si="1"/>
        <v>-</v>
      </c>
      <c r="H19" s="48"/>
      <c r="I19" s="48"/>
      <c r="J19" s="49"/>
      <c r="K19" s="48" t="str">
        <f t="shared" si="12"/>
        <v>-</v>
      </c>
      <c r="L19" s="49"/>
      <c r="M19" s="49"/>
      <c r="N19" s="48" t="str">
        <f t="shared" si="3"/>
        <v>-</v>
      </c>
      <c r="O19" s="48"/>
      <c r="P19" s="48"/>
      <c r="Q19" s="49"/>
      <c r="R19" s="48" t="str">
        <f t="shared" si="13"/>
        <v>-</v>
      </c>
      <c r="S19" s="49"/>
      <c r="T19" s="49"/>
      <c r="U19" s="48" t="str">
        <f t="shared" si="5"/>
        <v>-</v>
      </c>
      <c r="V19" s="48"/>
      <c r="W19" s="48"/>
      <c r="X19" s="49"/>
      <c r="Y19" s="48" t="str">
        <f t="shared" si="14"/>
        <v>-</v>
      </c>
      <c r="Z19" s="49"/>
      <c r="AA19" s="49"/>
      <c r="AB19" s="48" t="str">
        <f t="shared" si="7"/>
        <v>-</v>
      </c>
      <c r="AC19" s="103"/>
      <c r="AD19" s="112"/>
    </row>
    <row r="20" spans="1:30" ht="18" hidden="1" customHeight="1">
      <c r="A20" s="173"/>
      <c r="B20" s="97" t="s">
        <v>87</v>
      </c>
      <c r="C20" s="49"/>
      <c r="D20" s="48" t="str">
        <f t="shared" si="0"/>
        <v>-</v>
      </c>
      <c r="E20" s="49"/>
      <c r="F20" s="49"/>
      <c r="G20" s="48" t="str">
        <f t="shared" si="1"/>
        <v>-</v>
      </c>
      <c r="H20" s="48"/>
      <c r="I20" s="48"/>
      <c r="J20" s="49"/>
      <c r="K20" s="48" t="str">
        <f t="shared" si="12"/>
        <v>-</v>
      </c>
      <c r="L20" s="49"/>
      <c r="M20" s="49"/>
      <c r="N20" s="48" t="str">
        <f t="shared" si="3"/>
        <v>-</v>
      </c>
      <c r="O20" s="48"/>
      <c r="P20" s="48"/>
      <c r="Q20" s="49"/>
      <c r="R20" s="48" t="str">
        <f t="shared" si="13"/>
        <v>-</v>
      </c>
      <c r="S20" s="49"/>
      <c r="T20" s="49"/>
      <c r="U20" s="48" t="str">
        <f t="shared" si="5"/>
        <v>-</v>
      </c>
      <c r="V20" s="48"/>
      <c r="W20" s="48"/>
      <c r="X20" s="49"/>
      <c r="Y20" s="48" t="str">
        <f t="shared" si="14"/>
        <v>-</v>
      </c>
      <c r="Z20" s="49"/>
      <c r="AA20" s="49"/>
      <c r="AB20" s="48" t="str">
        <f t="shared" si="7"/>
        <v>-</v>
      </c>
      <c r="AC20" s="103"/>
      <c r="AD20" s="112"/>
    </row>
    <row r="21" spans="1:30" ht="18" hidden="1" customHeight="1">
      <c r="A21" s="173"/>
      <c r="B21" s="97" t="s">
        <v>88</v>
      </c>
      <c r="C21" s="49"/>
      <c r="D21" s="48" t="str">
        <f t="shared" si="0"/>
        <v>-</v>
      </c>
      <c r="E21" s="49"/>
      <c r="F21" s="49"/>
      <c r="G21" s="48" t="str">
        <f t="shared" si="1"/>
        <v>-</v>
      </c>
      <c r="H21" s="48"/>
      <c r="I21" s="48"/>
      <c r="J21" s="49"/>
      <c r="K21" s="48" t="str">
        <f t="shared" si="12"/>
        <v>-</v>
      </c>
      <c r="L21" s="49"/>
      <c r="M21" s="49"/>
      <c r="N21" s="48" t="str">
        <f t="shared" si="3"/>
        <v>-</v>
      </c>
      <c r="O21" s="48"/>
      <c r="P21" s="48"/>
      <c r="Q21" s="49"/>
      <c r="R21" s="48" t="str">
        <f t="shared" si="13"/>
        <v>-</v>
      </c>
      <c r="S21" s="49"/>
      <c r="T21" s="49"/>
      <c r="U21" s="48" t="str">
        <f t="shared" si="5"/>
        <v>-</v>
      </c>
      <c r="V21" s="48"/>
      <c r="W21" s="48"/>
      <c r="X21" s="49"/>
      <c r="Y21" s="48" t="str">
        <f t="shared" si="14"/>
        <v>-</v>
      </c>
      <c r="Z21" s="49"/>
      <c r="AA21" s="49"/>
      <c r="AB21" s="48" t="str">
        <f t="shared" si="7"/>
        <v>-</v>
      </c>
      <c r="AC21" s="103"/>
      <c r="AD21" s="112"/>
    </row>
    <row r="22" spans="1:30" ht="18" hidden="1" customHeight="1" thickBot="1">
      <c r="A22" s="178"/>
      <c r="B22" s="86" t="s">
        <v>89</v>
      </c>
      <c r="C22" s="52">
        <f>SUM(C19:C21)</f>
        <v>0</v>
      </c>
      <c r="D22" s="51" t="str">
        <f t="shared" si="0"/>
        <v>-</v>
      </c>
      <c r="E22" s="52">
        <f>SUM(E19:E21)</f>
        <v>0</v>
      </c>
      <c r="F22" s="52">
        <f>SUM(F19:F21)</f>
        <v>0</v>
      </c>
      <c r="G22" s="51" t="str">
        <f t="shared" si="1"/>
        <v>-</v>
      </c>
      <c r="H22" s="51"/>
      <c r="I22" s="51"/>
      <c r="J22" s="52">
        <f>SUM(J19:J21)</f>
        <v>0</v>
      </c>
      <c r="K22" s="51" t="str">
        <f t="shared" si="12"/>
        <v>-</v>
      </c>
      <c r="L22" s="52">
        <f>SUM(L19:L21)</f>
        <v>0</v>
      </c>
      <c r="M22" s="52">
        <f>M19+M20+M21</f>
        <v>0</v>
      </c>
      <c r="N22" s="51" t="str">
        <f t="shared" si="3"/>
        <v>-</v>
      </c>
      <c r="O22" s="51"/>
      <c r="P22" s="51"/>
      <c r="Q22" s="52">
        <f>SUM(Q19:Q21)</f>
        <v>0</v>
      </c>
      <c r="R22" s="51" t="str">
        <f t="shared" si="13"/>
        <v>-</v>
      </c>
      <c r="S22" s="52">
        <f>SUM(S19:S21)</f>
        <v>0</v>
      </c>
      <c r="T22" s="52">
        <f>T19+T20+T21</f>
        <v>0</v>
      </c>
      <c r="U22" s="51" t="str">
        <f t="shared" si="5"/>
        <v>-</v>
      </c>
      <c r="V22" s="51"/>
      <c r="W22" s="51"/>
      <c r="X22" s="52">
        <f>SUM(X19:X21)</f>
        <v>0</v>
      </c>
      <c r="Y22" s="51" t="str">
        <f t="shared" si="14"/>
        <v>-</v>
      </c>
      <c r="Z22" s="52">
        <f>SUM(Z19:Z21)</f>
        <v>0</v>
      </c>
      <c r="AA22" s="52">
        <f>SUM(AA19:AA21)</f>
        <v>0</v>
      </c>
      <c r="AB22" s="51" t="str">
        <f t="shared" si="7"/>
        <v>-</v>
      </c>
      <c r="AC22" s="109"/>
      <c r="AD22" s="111"/>
    </row>
    <row r="23" spans="1:30" ht="18" hidden="1" customHeight="1" thickTop="1">
      <c r="A23" s="179" t="s">
        <v>90</v>
      </c>
      <c r="B23" s="180"/>
      <c r="C23" s="54">
        <f ca="1">C11+C15+C18+C22</f>
        <v>62643.384299999998</v>
      </c>
      <c r="D23" s="53">
        <f t="shared" ca="1" si="0"/>
        <v>0.97675880986639874</v>
      </c>
      <c r="E23" s="54">
        <f t="shared" ref="E23:AA23" ca="1" si="20">E11+E15+E18+E22</f>
        <v>64133.933236361976</v>
      </c>
      <c r="F23" s="54">
        <f t="shared" ca="1" si="20"/>
        <v>68244.954464999988</v>
      </c>
      <c r="G23" s="53">
        <f t="shared" ca="1" si="1"/>
        <v>-8.2080356107099517E-2</v>
      </c>
      <c r="H23" s="53"/>
      <c r="I23" s="53"/>
      <c r="J23" s="54">
        <f t="shared" ca="1" si="20"/>
        <v>43360.448747999995</v>
      </c>
      <c r="K23" s="53">
        <f t="shared" ca="1" si="12"/>
        <v>0.85163380920928955</v>
      </c>
      <c r="L23" s="54">
        <f t="shared" ca="1" si="20"/>
        <v>50914.428571428565</v>
      </c>
      <c r="M23" s="54">
        <f t="shared" ca="1" si="20"/>
        <v>45836.897322778204</v>
      </c>
      <c r="N23" s="53">
        <f t="shared" ca="1" si="3"/>
        <v>-5.4027404109386779E-2</v>
      </c>
      <c r="O23" s="53"/>
      <c r="P23" s="53"/>
      <c r="Q23" s="54">
        <f t="shared" ca="1" si="20"/>
        <v>18494.554055269979</v>
      </c>
      <c r="R23" s="53">
        <f t="shared" ca="1" si="13"/>
        <v>0.96831738217611818</v>
      </c>
      <c r="S23" s="54">
        <f t="shared" ca="1" si="20"/>
        <v>19099.681980000001</v>
      </c>
      <c r="T23" s="54">
        <f t="shared" ca="1" si="20"/>
        <v>20738.410393525759</v>
      </c>
      <c r="U23" s="53">
        <f t="shared" ca="1" si="5"/>
        <v>-0.10819808730163238</v>
      </c>
      <c r="V23" s="53"/>
      <c r="W23" s="53"/>
      <c r="X23" s="54">
        <f t="shared" ca="1" si="20"/>
        <v>16062.078550999991</v>
      </c>
      <c r="Y23" s="53">
        <f t="shared" ca="1" si="14"/>
        <v>0.95028539122461286</v>
      </c>
      <c r="Z23" s="54">
        <f t="shared" ca="1" si="20"/>
        <v>16902.37343362832</v>
      </c>
      <c r="AA23" s="54">
        <f t="shared" ca="1" si="20"/>
        <v>17824.299872828127</v>
      </c>
      <c r="AB23" s="53">
        <f t="shared" ca="1" si="7"/>
        <v>-9.8866229495752411E-2</v>
      </c>
      <c r="AC23" s="107"/>
      <c r="AD23" s="114"/>
    </row>
    <row r="24" spans="1:30" ht="18" hidden="1" customHeight="1" thickBot="1">
      <c r="A24" s="170" t="s">
        <v>91</v>
      </c>
      <c r="B24" s="171"/>
      <c r="C24" s="115">
        <f>C9+C14+C17+C21</f>
        <v>0</v>
      </c>
      <c r="D24" s="116" t="str">
        <f t="shared" si="0"/>
        <v>-</v>
      </c>
      <c r="E24" s="115">
        <f t="shared" ref="E24:AA24" si="21">E9+E14+E17+E21</f>
        <v>0</v>
      </c>
      <c r="F24" s="115">
        <f t="shared" si="21"/>
        <v>0</v>
      </c>
      <c r="G24" s="116" t="str">
        <f t="shared" si="1"/>
        <v>-</v>
      </c>
      <c r="H24" s="116"/>
      <c r="I24" s="116"/>
      <c r="J24" s="115">
        <f t="shared" si="21"/>
        <v>0</v>
      </c>
      <c r="K24" s="116" t="str">
        <f t="shared" si="12"/>
        <v>-</v>
      </c>
      <c r="L24" s="115">
        <f t="shared" si="21"/>
        <v>0</v>
      </c>
      <c r="M24" s="115">
        <f t="shared" si="21"/>
        <v>0</v>
      </c>
      <c r="N24" s="116" t="str">
        <f t="shared" si="3"/>
        <v>-</v>
      </c>
      <c r="O24" s="116"/>
      <c r="P24" s="116"/>
      <c r="Q24" s="115">
        <f t="shared" si="21"/>
        <v>0</v>
      </c>
      <c r="R24" s="116" t="str">
        <f t="shared" si="13"/>
        <v>-</v>
      </c>
      <c r="S24" s="115">
        <f t="shared" si="21"/>
        <v>0</v>
      </c>
      <c r="T24" s="115">
        <f t="shared" si="21"/>
        <v>0</v>
      </c>
      <c r="U24" s="116" t="str">
        <f t="shared" si="5"/>
        <v>-</v>
      </c>
      <c r="V24" s="116"/>
      <c r="W24" s="116"/>
      <c r="X24" s="115">
        <f t="shared" si="21"/>
        <v>0</v>
      </c>
      <c r="Y24" s="116" t="str">
        <f t="shared" si="14"/>
        <v>-</v>
      </c>
      <c r="Z24" s="115">
        <f t="shared" si="21"/>
        <v>0</v>
      </c>
      <c r="AA24" s="115">
        <f t="shared" si="21"/>
        <v>0</v>
      </c>
      <c r="AB24" s="116" t="str">
        <f t="shared" si="7"/>
        <v>-</v>
      </c>
      <c r="AC24" s="117"/>
      <c r="AD24" s="118"/>
    </row>
    <row r="25" spans="1:30">
      <c r="A25" s="99"/>
      <c r="B25" s="99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1:30">
      <c r="J26" s="75"/>
    </row>
    <row r="27" spans="1:30">
      <c r="A27" s="72" t="s">
        <v>103</v>
      </c>
      <c r="B27" s="73"/>
      <c r="C27" s="7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</row>
    <row r="28" spans="1:30">
      <c r="A28" s="76" t="s">
        <v>104</v>
      </c>
      <c r="B28" s="76"/>
      <c r="C28" s="77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138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</row>
    <row r="29" spans="1:30"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138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spans="1:30" ht="17.25" thickBot="1"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138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</row>
    <row r="31" spans="1:30" ht="19.5" customHeight="1">
      <c r="A31" s="172" t="s">
        <v>62</v>
      </c>
      <c r="B31" s="174" t="s">
        <v>63</v>
      </c>
      <c r="C31" s="181" t="s">
        <v>64</v>
      </c>
      <c r="D31" s="181"/>
      <c r="E31" s="181"/>
      <c r="F31" s="181"/>
      <c r="G31" s="181"/>
      <c r="H31" s="181"/>
      <c r="I31" s="181"/>
      <c r="J31" s="181" t="s">
        <v>65</v>
      </c>
      <c r="K31" s="181"/>
      <c r="L31" s="181"/>
      <c r="M31" s="181"/>
      <c r="N31" s="181"/>
      <c r="O31" s="181"/>
      <c r="P31" s="181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spans="1:30" s="70" customFormat="1" ht="33">
      <c r="A32" s="173"/>
      <c r="B32" s="175"/>
      <c r="C32" s="39" t="s">
        <v>68</v>
      </c>
      <c r="D32" s="39" t="s">
        <v>69</v>
      </c>
      <c r="E32" s="39" t="s">
        <v>70</v>
      </c>
      <c r="F32" s="39" t="s">
        <v>111</v>
      </c>
      <c r="G32" s="39" t="s">
        <v>108</v>
      </c>
      <c r="H32" s="39" t="s">
        <v>109</v>
      </c>
      <c r="I32" s="39" t="s">
        <v>110</v>
      </c>
      <c r="J32" s="39" t="s">
        <v>68</v>
      </c>
      <c r="K32" s="39" t="s">
        <v>69</v>
      </c>
      <c r="L32" s="39" t="s">
        <v>70</v>
      </c>
      <c r="M32" s="39" t="s">
        <v>111</v>
      </c>
      <c r="N32" s="39" t="s">
        <v>108</v>
      </c>
      <c r="O32" s="39" t="s">
        <v>109</v>
      </c>
      <c r="P32" s="39" t="s">
        <v>110</v>
      </c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</row>
    <row r="33" spans="1:30" ht="17.100000000000001" customHeight="1">
      <c r="A33" s="184" t="s">
        <v>73</v>
      </c>
      <c r="B33" s="185"/>
      <c r="C33" s="63"/>
      <c r="D33" s="44" t="str">
        <f t="shared" ref="D33" si="22">IFERROR(C33/E33,"-")</f>
        <v>-</v>
      </c>
      <c r="E33" s="63"/>
      <c r="F33" s="63"/>
      <c r="G33" s="44" t="str">
        <f t="shared" ref="G33" si="23">IFERROR(C33/F33-1,"-")</f>
        <v>-</v>
      </c>
      <c r="H33" s="63"/>
      <c r="I33" s="44" t="str">
        <f t="shared" ref="I33" si="24">IFERROR(C33/H33-1,"-")</f>
        <v>-</v>
      </c>
      <c r="J33" s="63">
        <v>11493.869097999994</v>
      </c>
      <c r="K33" s="44">
        <f t="shared" ref="K33" ca="1" si="25">IFERROR(J33/L33,"-")</f>
        <v>0.96053745021469639</v>
      </c>
      <c r="L33" s="169">
        <f ca="1">J33*L6/J6</f>
        <v>11966.081171984413</v>
      </c>
      <c r="M33" s="63">
        <v>10126.438791999994</v>
      </c>
      <c r="N33" s="44">
        <f t="shared" ref="N33" si="26">IFERROR(J33/M33-1,"-")</f>
        <v>0.13503565607687129</v>
      </c>
      <c r="O33" s="63">
        <v>11473.064616000003</v>
      </c>
      <c r="P33" s="44">
        <f>IFERROR(O34/O33-1,"-")</f>
        <v>-7.5332369940172117E-2</v>
      </c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</row>
    <row r="34" spans="1:30" hidden="1">
      <c r="O34" s="68">
        <v>10608.771467999992</v>
      </c>
    </row>
  </sheetData>
  <mergeCells count="18">
    <mergeCell ref="A33:B33"/>
    <mergeCell ref="A31:A32"/>
    <mergeCell ref="B31:B32"/>
    <mergeCell ref="C31:I31"/>
    <mergeCell ref="J31:P31"/>
    <mergeCell ref="X3:AD3"/>
    <mergeCell ref="Q3:W3"/>
    <mergeCell ref="J3:P3"/>
    <mergeCell ref="A1:AD1"/>
    <mergeCell ref="C3:I3"/>
    <mergeCell ref="A24:B24"/>
    <mergeCell ref="A3:A4"/>
    <mergeCell ref="B3:B4"/>
    <mergeCell ref="A5:A11"/>
    <mergeCell ref="A12:A15"/>
    <mergeCell ref="A16:A18"/>
    <mergeCell ref="A19:A22"/>
    <mergeCell ref="A23:B23"/>
  </mergeCells>
  <phoneticPr fontId="7" type="noConversion"/>
  <pageMargins left="0.69930555555555596" right="0.69930555555555596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D39"/>
  <sheetViews>
    <sheetView showGridLines="0" tabSelected="1" zoomScale="88" zoomScaleNormal="88" workbookViewId="0">
      <pane xSplit="2" ySplit="4" topLeftCell="C5" activePane="bottomRight" state="frozen"/>
      <selection activeCell="M40" sqref="M40"/>
      <selection pane="topRight" activeCell="M40" sqref="M40"/>
      <selection pane="bottomLeft" activeCell="M40" sqref="M40"/>
      <selection pane="bottomRight" activeCell="L27" sqref="L27"/>
    </sheetView>
  </sheetViews>
  <sheetFormatPr defaultColWidth="8.25" defaultRowHeight="16.5"/>
  <cols>
    <col min="1" max="1" width="7.375" style="34" customWidth="1"/>
    <col min="2" max="2" width="12.875" style="34" customWidth="1"/>
    <col min="3" max="3" width="9.625" style="34" customWidth="1"/>
    <col min="4" max="4" width="7.75" style="34" customWidth="1"/>
    <col min="5" max="5" width="11.375" style="34" customWidth="1"/>
    <col min="6" max="6" width="10" style="34" customWidth="1"/>
    <col min="7" max="7" width="7.75" style="34" customWidth="1"/>
    <col min="8" max="8" width="9.75" style="34" customWidth="1"/>
    <col min="9" max="9" width="7.75" style="34" customWidth="1"/>
    <col min="10" max="10" width="9.25" style="34" customWidth="1"/>
    <col min="11" max="11" width="7.75" style="34" customWidth="1"/>
    <col min="12" max="12" width="9.625" style="34" customWidth="1"/>
    <col min="13" max="14" width="7.75" style="34" customWidth="1"/>
    <col min="15" max="15" width="11.375" style="34" customWidth="1"/>
    <col min="16" max="28" width="7.75" style="34" customWidth="1"/>
    <col min="29" max="29" width="9.25" style="34" bestFit="1" customWidth="1"/>
    <col min="30" max="30" width="8.375" style="34" bestFit="1" customWidth="1"/>
    <col min="31" max="16384" width="8.25" style="34"/>
  </cols>
  <sheetData>
    <row r="1" spans="1:30" ht="19.5" customHeight="1">
      <c r="A1" s="188" t="str">
        <f>'1.1经营快报'!A1&amp;"年度累计"</f>
        <v>2021年5月经营快报年度累计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</row>
    <row r="2" spans="1:30" s="38" customFormat="1" ht="12.6" customHeight="1" thickBo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  <c r="R2" s="36"/>
      <c r="S2" s="35"/>
      <c r="T2" s="36"/>
      <c r="U2" s="35"/>
      <c r="V2" s="35"/>
      <c r="W2" s="35"/>
      <c r="X2" s="35"/>
      <c r="Y2" s="35"/>
      <c r="Z2" s="36"/>
      <c r="AA2" s="35"/>
      <c r="AB2" s="37" t="s">
        <v>61</v>
      </c>
    </row>
    <row r="3" spans="1:30" ht="19.5" customHeight="1">
      <c r="A3" s="172" t="s">
        <v>62</v>
      </c>
      <c r="B3" s="174" t="s">
        <v>63</v>
      </c>
      <c r="C3" s="186" t="s">
        <v>64</v>
      </c>
      <c r="D3" s="186"/>
      <c r="E3" s="186"/>
      <c r="F3" s="186"/>
      <c r="G3" s="186"/>
      <c r="H3" s="186"/>
      <c r="I3" s="186"/>
      <c r="J3" s="186" t="s">
        <v>65</v>
      </c>
      <c r="K3" s="186"/>
      <c r="L3" s="186"/>
      <c r="M3" s="186"/>
      <c r="N3" s="186"/>
      <c r="O3" s="186"/>
      <c r="P3" s="186"/>
      <c r="Q3" s="186" t="s">
        <v>66</v>
      </c>
      <c r="R3" s="186"/>
      <c r="S3" s="186"/>
      <c r="T3" s="186"/>
      <c r="U3" s="186"/>
      <c r="V3" s="186"/>
      <c r="W3" s="186"/>
      <c r="X3" s="186" t="s">
        <v>67</v>
      </c>
      <c r="Y3" s="186"/>
      <c r="Z3" s="186"/>
      <c r="AA3" s="186"/>
      <c r="AB3" s="186"/>
      <c r="AC3" s="186"/>
      <c r="AD3" s="187"/>
    </row>
    <row r="4" spans="1:30" s="41" customFormat="1" ht="33">
      <c r="A4" s="173"/>
      <c r="B4" s="175"/>
      <c r="C4" s="39" t="s">
        <v>68</v>
      </c>
      <c r="D4" s="39" t="s">
        <v>69</v>
      </c>
      <c r="E4" s="39" t="s">
        <v>70</v>
      </c>
      <c r="F4" s="39" t="s">
        <v>111</v>
      </c>
      <c r="G4" s="39" t="s">
        <v>108</v>
      </c>
      <c r="H4" s="39" t="s">
        <v>109</v>
      </c>
      <c r="I4" s="39" t="s">
        <v>110</v>
      </c>
      <c r="J4" s="39" t="s">
        <v>68</v>
      </c>
      <c r="K4" s="39" t="s">
        <v>69</v>
      </c>
      <c r="L4" s="39" t="s">
        <v>70</v>
      </c>
      <c r="M4" s="39" t="s">
        <v>111</v>
      </c>
      <c r="N4" s="39" t="s">
        <v>108</v>
      </c>
      <c r="O4" s="39" t="s">
        <v>109</v>
      </c>
      <c r="P4" s="39" t="s">
        <v>110</v>
      </c>
      <c r="Q4" s="39" t="s">
        <v>68</v>
      </c>
      <c r="R4" s="39" t="s">
        <v>69</v>
      </c>
      <c r="S4" s="39" t="s">
        <v>70</v>
      </c>
      <c r="T4" s="39" t="s">
        <v>111</v>
      </c>
      <c r="U4" s="39" t="s">
        <v>108</v>
      </c>
      <c r="V4" s="39" t="s">
        <v>109</v>
      </c>
      <c r="W4" s="39" t="s">
        <v>110</v>
      </c>
      <c r="X4" s="39" t="s">
        <v>68</v>
      </c>
      <c r="Y4" s="39" t="s">
        <v>69</v>
      </c>
      <c r="Z4" s="39" t="s">
        <v>70</v>
      </c>
      <c r="AA4" s="39" t="s">
        <v>111</v>
      </c>
      <c r="AB4" s="39" t="s">
        <v>108</v>
      </c>
      <c r="AC4" s="39" t="s">
        <v>109</v>
      </c>
      <c r="AD4" s="40" t="s">
        <v>110</v>
      </c>
    </row>
    <row r="5" spans="1:30" ht="17.100000000000001" customHeight="1">
      <c r="A5" s="173" t="s">
        <v>71</v>
      </c>
      <c r="B5" s="97" t="s">
        <v>72</v>
      </c>
      <c r="C5" s="63">
        <f ca="1">SUM(OFFSET(美妆2021!$B$9,0,1,1,MID('1.1经营快报'!$A$1,6,LEN('1.1经营快报'!$A$1)-10)))</f>
        <v>189433.35020000002</v>
      </c>
      <c r="D5" s="42">
        <f t="shared" ref="D5:D6" ca="1" si="0">IFERROR(C5/E5,"-")</f>
        <v>0.88750289202522015</v>
      </c>
      <c r="E5" s="63">
        <f ca="1">SUM(OFFSET(美妆指标2021!$B$9,0,1,1,MID('1.1经营快报'!$A$1,6,LEN('1.1经营快报'!$A$1)-10)))</f>
        <v>213445.33285714284</v>
      </c>
      <c r="F5" s="63">
        <f ca="1">SUM(OFFSET(美妆2020!$B$9,0,1,1,MID('1.1经营快报'!$A$1,6,LEN('1.1经营快报'!$A$1)-10)))</f>
        <v>179230.97865499998</v>
      </c>
      <c r="G5" s="42">
        <f t="shared" ref="G5:G6" ca="1" si="1">IFERROR(C5/F5-1,"-")</f>
        <v>5.6923036528403248E-2</v>
      </c>
      <c r="H5" s="63">
        <f ca="1">SUM(OFFSET(美妆2019!$B$9,0,1,1,MID('1.1经营快报'!$A$1,6,LEN('1.1经营快报'!$A$1)-10)))</f>
        <v>257227.7732</v>
      </c>
      <c r="I5" s="42">
        <f ca="1">IFERROR(C5/H5-1,"-")</f>
        <v>-0.26355794382781672</v>
      </c>
      <c r="J5" s="63">
        <f>170782.71+1059</f>
        <v>171841.71</v>
      </c>
      <c r="K5" s="42">
        <f t="shared" ref="K5:K6" ca="1" si="2">IFERROR(J5/L5,"-")</f>
        <v>1.0682973000024245</v>
      </c>
      <c r="L5" s="63">
        <f ca="1">SUM(OFFSET(美妆指标2021!$B$16,0,1,1,MID('1.1经营快报'!$A$1,6,LEN('1.1经营快报'!$A$1)-10)))</f>
        <v>160855.70000000001</v>
      </c>
      <c r="M5" s="63">
        <v>124775</v>
      </c>
      <c r="N5" s="42">
        <f t="shared" ref="N5:N6" si="3">IFERROR(J5/M5-1,"-")</f>
        <v>0.37721266279302745</v>
      </c>
      <c r="O5" s="63">
        <v>193087</v>
      </c>
      <c r="P5" s="42">
        <f>IFERROR(J5/O5-1,"-")</f>
        <v>-0.11002962395189742</v>
      </c>
      <c r="Q5" s="63">
        <f ca="1">SUM(OFFSET(美妆2021!$B$22,0,1,1,MID('1.1经营快报'!$A$1,6,LEN('1.1经营快报'!$A$1)-10)))</f>
        <v>46448.505955509958</v>
      </c>
      <c r="R5" s="42">
        <f t="shared" ref="R5:R6" ca="1" si="4">IFERROR(Q5/S5,"-")</f>
        <v>0.825025268086507</v>
      </c>
      <c r="S5" s="63">
        <f ca="1">SUM(OFFSET(美妆指标2021!$B$22,0,1,1,MID('1.1经营快报'!$A$1,6,LEN('1.1经营快报'!$A$1)-10)))</f>
        <v>56299.494999999995</v>
      </c>
      <c r="T5" s="63">
        <f ca="1">SUM(OFFSET(美妆2020!$B$22,0,1,1,MID('1.1经营快报'!$A$1,6,LEN('1.1经营快报'!$A$1)-10)))</f>
        <v>40668.584631166595</v>
      </c>
      <c r="U5" s="42">
        <f t="shared" ref="U5:U6" ca="1" si="5">IFERROR(Q5/T5-1,"-")</f>
        <v>0.14212250996101505</v>
      </c>
      <c r="V5" s="63">
        <f ca="1">SUM(OFFSET(美妆2019!$B$22,0,1,1,MID('1.1经营快报'!$A$1,6,LEN('1.1经营快报'!$A$1)-10)))</f>
        <v>73845.121739779686</v>
      </c>
      <c r="W5" s="42">
        <f ca="1">IFERROR(Q5/V5-1,"-")</f>
        <v>-0.37100102401905077</v>
      </c>
      <c r="X5" s="63">
        <f ca="1">SUM(OFFSET(美妆2021!$B$28,0,1,1,MID('1.1经营快报'!$A$1,6,LEN('1.1经营快报'!$A$1)-10)))</f>
        <v>41104.872526999963</v>
      </c>
      <c r="Y5" s="42">
        <f t="shared" ref="Y5:Y6" ca="1" si="6">IFERROR(X5/Z5,"-")</f>
        <v>0.82502526808650689</v>
      </c>
      <c r="Z5" s="63">
        <f ca="1">SUM(OFFSET(美妆指标2021!$B$28,0,1,1,MID('1.1经营快报'!$A$1,6,LEN('1.1经营快报'!$A$1)-10)))</f>
        <v>49822.561946902657</v>
      </c>
      <c r="AA5" s="63">
        <f ca="1">SUM(OFFSET(美妆2020!$B$28,0,1,1,MID('1.1经营快报'!$A$1,6,LEN('1.1经营快报'!$A$1)-10)))</f>
        <v>35989.897903687255</v>
      </c>
      <c r="AB5" s="42">
        <f t="shared" ref="AB5:AB7" ca="1" si="7">IFERROR(X5/AA5-1,"-")</f>
        <v>0.14212250996101505</v>
      </c>
      <c r="AC5" s="63">
        <f ca="1">SUM(OFFSET(美妆2019!$B$28,0,1,1,MID('1.1经营快报'!$A$1,6,LEN('1.1经营快报'!$A$1)-10)))</f>
        <v>64283.10802599974</v>
      </c>
      <c r="AD5" s="43">
        <f ca="1">IFERROR(X5/AC5-1,"-")</f>
        <v>-0.36056494794285898</v>
      </c>
    </row>
    <row r="6" spans="1:30" ht="17.100000000000001" customHeight="1">
      <c r="A6" s="173"/>
      <c r="B6" s="97" t="s">
        <v>92</v>
      </c>
      <c r="C6" s="63">
        <f ca="1">SUM(OFFSET(专柜2021!$B$9,0,1,1,MID('1.1经营快报'!$A$1,6,LEN('1.1经营快报'!$A$1)-10)))</f>
        <v>63136.106899999999</v>
      </c>
      <c r="D6" s="44">
        <f t="shared" ca="1" si="0"/>
        <v>0.97978225937587349</v>
      </c>
      <c r="E6" s="63">
        <f ca="1">SUM(OFFSET(专柜指标2021!$B$9,0,1,1,MID('1.1经营快报'!$A$1,6,LEN('1.1经营快报'!$A$1)-10)))</f>
        <v>64438.916193704135</v>
      </c>
      <c r="F6" s="63">
        <f ca="1">SUM(OFFSET(专柜2020!$B$9,0,1,1,MID('1.1经营快报'!$A$1,6,LEN('1.1经营快报'!$A$1)-10)))</f>
        <v>56276.955069999996</v>
      </c>
      <c r="G6" s="44">
        <f t="shared" ca="1" si="1"/>
        <v>0.12188207093770909</v>
      </c>
      <c r="H6" s="63">
        <f ca="1">SUM(OFFSET(专柜2019!$B$9,0,1,1,MID('1.1经营快报'!$A$1,6,LEN('1.1经营快报'!$A$1)-10)))</f>
        <v>87857.952900000004</v>
      </c>
      <c r="I6" s="44">
        <f t="shared" ref="I6:I10" ca="1" si="8">IFERROR(C6/H6-1,"-")</f>
        <v>-0.2813842706776748</v>
      </c>
      <c r="J6" s="63">
        <f ca="1">SUM(OFFSET(专柜2021!$B$16,0,1,1,MID('1.1经营快报'!$A$1,6,LEN('1.1经营快报'!$A$1)-10)))</f>
        <v>49632.474449999994</v>
      </c>
      <c r="K6" s="44">
        <f t="shared" ca="1" si="2"/>
        <v>0.89939972546390268</v>
      </c>
      <c r="L6" s="63">
        <f ca="1">SUM(OFFSET(专柜指标2021!$B$16,0,1,1,MID('1.1经营快报'!$A$1,6,LEN('1.1经营快报'!$A$1)-10)))</f>
        <v>55183.999999999985</v>
      </c>
      <c r="M6" s="63">
        <f ca="1">SUM(OFFSET(专柜2020!$B$16,0,1,1,MID('1.1经营快报'!$A$1,6,LEN('1.1经营快报'!$A$1)-10)))</f>
        <v>46385.819833000016</v>
      </c>
      <c r="N6" s="44">
        <f t="shared" ca="1" si="3"/>
        <v>6.9992394845853845E-2</v>
      </c>
      <c r="O6" s="63">
        <f ca="1">SUM(OFFSET(专柜2019!$B$16,0,1,1,MID('1.1经营快报'!$A$1,6,LEN('1.1经营快报'!$A$1)-10)))</f>
        <v>69465.064837999991</v>
      </c>
      <c r="P6" s="44">
        <f t="shared" ref="P6:P11" ca="1" si="9">IFERROR(J6/O6-1,"-")</f>
        <v>-0.28550452568138718</v>
      </c>
      <c r="Q6" s="63">
        <f ca="1">SUM(OFFSET(专柜2021!$B$22,0,1,1,MID('1.1经营快报'!$A$1,6,LEN('1.1经营快报'!$A$1)-10)))</f>
        <v>23442.825477349968</v>
      </c>
      <c r="R6" s="44">
        <f t="shared" ca="1" si="4"/>
        <v>1.0449817825798544</v>
      </c>
      <c r="S6" s="63">
        <f ca="1">SUM(OFFSET(专柜指标2021!$B$22,0,1,1,MID('1.1经营快报'!$A$1,6,LEN('1.1经营快报'!$A$1)-10)))</f>
        <v>22433.716901240368</v>
      </c>
      <c r="T6" s="63">
        <f ca="1">SUM(OFFSET(专柜2020!$B$22,0,1,1,MID('1.1经营快报'!$A$1,6,LEN('1.1经营快报'!$A$1)-10)))</f>
        <v>24181.107316399877</v>
      </c>
      <c r="U6" s="44">
        <f t="shared" ca="1" si="5"/>
        <v>-3.0531349511409567E-2</v>
      </c>
      <c r="V6" s="63">
        <f ca="1">SUM(OFFSET(专柜2019!$B$22,0,1,1,MID('1.1经营快报'!$A$1,6,LEN('1.1经营快报'!$A$1)-10)))</f>
        <v>37683.822061380182</v>
      </c>
      <c r="W6" s="44">
        <f t="shared" ref="W6:W11" ca="1" si="10">IFERROR(Q6/V6-1,"-")</f>
        <v>-0.37790743626891632</v>
      </c>
      <c r="X6" s="63">
        <f ca="1">SUM(OFFSET(专柜2021!$B$28,0,1,1,MID('1.1经营快报'!$A$1,6,LEN('1.1经营快报'!$A$1)-10)))</f>
        <v>19912.293257000005</v>
      </c>
      <c r="Y6" s="44">
        <f t="shared" ca="1" si="6"/>
        <v>1.0305570729064339</v>
      </c>
      <c r="Z6" s="63">
        <f ca="1">SUM(OFFSET(专柜指标2021!$B$28,0,1,1,MID('1.1经营快报'!$A$1,6,LEN('1.1经营快报'!$A$1)-10)))</f>
        <v>19321.873363929528</v>
      </c>
      <c r="AA6" s="63">
        <f ca="1">SUM(OFFSET(专柜2020!$B$28,0,1,1,MID('1.1经营快报'!$A$1,6,LEN('1.1经营快报'!$A$1)-10)))</f>
        <v>19504.116888999997</v>
      </c>
      <c r="AB6" s="44">
        <f t="shared" ca="1" si="7"/>
        <v>2.0927703126626174E-2</v>
      </c>
      <c r="AC6" s="63">
        <f ca="1">SUM(OFFSET(专柜2019!$B$28,0,1,1,MID('1.1经营快报'!$A$1,6,LEN('1.1经营快报'!$A$1)-10)))</f>
        <v>31810.019568000094</v>
      </c>
      <c r="AD6" s="45">
        <f t="shared" ref="AD6:AD11" ca="1" si="11">IFERROR(X6/AC6-1,"-")</f>
        <v>-0.3740244889056541</v>
      </c>
    </row>
    <row r="7" spans="1:30" ht="17.100000000000001" customHeight="1">
      <c r="A7" s="173"/>
      <c r="B7" s="84" t="s">
        <v>74</v>
      </c>
      <c r="C7" s="63">
        <f ca="1">SUM(OFFSET(专柜2021!$B$30,0,1,1,MID('1.1经营快报'!$A$1,6,LEN('1.1经营快报'!$A$1)-10)))</f>
        <v>5473.5626000000002</v>
      </c>
      <c r="D7" s="46" t="str">
        <f t="shared" ref="D7" ca="1" si="12">IFERROR(C7/E7,"-")</f>
        <v>-</v>
      </c>
      <c r="E7" s="63">
        <f ca="1">SUM(OFFSET(专柜指标2021!$B$30,0,1,1,MID('1.1经营快报'!$A$1,6,LEN('1.1经营快报'!$A$1)-10)))</f>
        <v>0</v>
      </c>
      <c r="F7" s="63">
        <f ca="1">SUM(OFFSET(专柜2020!$B$30,0,1,1,MID('1.1经营快报'!$A$1,6,LEN('1.1经营快报'!$A$1)-10)))</f>
        <v>7678.9151000000002</v>
      </c>
      <c r="G7" s="46">
        <f ca="1">IFERROR(C7/F7-1,"-")</f>
        <v>-0.28719584358993633</v>
      </c>
      <c r="H7" s="63">
        <f ca="1">SUM(OFFSET(专柜2019!$B$30,0,1,1,MID('1.1经营快报'!$A$1,6,LEN('1.1经营快报'!$A$1)-10)))</f>
        <v>8280.1561999999994</v>
      </c>
      <c r="I7" s="46">
        <f t="shared" ca="1" si="8"/>
        <v>-0.33895418542949707</v>
      </c>
      <c r="J7" s="63">
        <f ca="1">SUM(OFFSET(专柜2021!$B$31,0,1,1,MID('1.1经营快报'!$A$1,6,LEN('1.1经营快报'!$A$1)-10)))</f>
        <v>5916.018172000001</v>
      </c>
      <c r="K7" s="46" t="str">
        <f t="shared" ref="K7" ca="1" si="13">IFERROR(J7/L7,"-")</f>
        <v>-</v>
      </c>
      <c r="L7" s="63">
        <f ca="1">SUM(OFFSET(专柜指标2021!$B$31,0,1,1,MID('1.1经营快报'!$A$1,6,LEN('1.1经营快报'!$A$1)-10)))</f>
        <v>0</v>
      </c>
      <c r="M7" s="63">
        <f ca="1">SUM(OFFSET(专柜2020!$B$31,0,1,1,MID('1.1经营快报'!$A$1,6,LEN('1.1经营快报'!$A$1)-10)))</f>
        <v>5559.2474519999996</v>
      </c>
      <c r="N7" s="46">
        <f t="shared" ref="N7" ca="1" si="14">IFERROR(J7/M7-1,"-")</f>
        <v>6.4176081939228968E-2</v>
      </c>
      <c r="O7" s="63">
        <f ca="1">SUM(OFFSET(专柜2019!$B$31,0,1,1,MID('1.1经营快报'!$A$1,6,LEN('1.1经营快报'!$A$1)-10)))</f>
        <v>7490.6872110000149</v>
      </c>
      <c r="P7" s="46">
        <f t="shared" ca="1" si="9"/>
        <v>-0.21021689928363652</v>
      </c>
      <c r="Q7" s="63">
        <f ca="1">SUM(OFFSET(专柜2021!$B$32,0,1,1,MID('1.1经营快报'!$A$1,6,LEN('1.1经营快报'!$A$1)-10)))</f>
        <v>3610.0037750000001</v>
      </c>
      <c r="R7" s="46" t="str">
        <f t="shared" ref="R7" ca="1" si="15">IFERROR(Q7/S7,"-")</f>
        <v>-</v>
      </c>
      <c r="S7" s="63">
        <f ca="1">SUM(OFFSET(专柜指标2021!$B$32,0,1,1,MID('1.1经营快报'!$A$1,6,LEN('1.1经营快报'!$A$1)-10)))</f>
        <v>0</v>
      </c>
      <c r="T7" s="63">
        <f ca="1">SUM(OFFSET(专柜2020!$B$32,0,1,1,MID('1.1经营快报'!$A$1,6,LEN('1.1经营快报'!$A$1)-10)))</f>
        <v>5143.6620850000008</v>
      </c>
      <c r="U7" s="46">
        <f t="shared" ref="U7" ca="1" si="16">IFERROR(Q7/T7-1,"-")</f>
        <v>-0.2981646703566454</v>
      </c>
      <c r="V7" s="63">
        <f ca="1">SUM(OFFSET(专柜2019!$B$32,0,1,1,MID('1.1经营快报'!$A$1,6,LEN('1.1经营快报'!$A$1)-10)))</f>
        <v>5195.3206170000003</v>
      </c>
      <c r="W7" s="46">
        <f t="shared" ca="1" si="10"/>
        <v>-0.30514321614965689</v>
      </c>
      <c r="X7" s="63">
        <f ca="1">SUM(OFFSET(专柜2021!$B$33,0,1,1,MID('1.1经营快报'!$A$1,6,LEN('1.1经营快报'!$A$1)-10)))</f>
        <v>2432.2804349999928</v>
      </c>
      <c r="Y7" s="46" t="str">
        <f t="shared" ref="Y7" ca="1" si="17">IFERROR(X7/Z7,"-")</f>
        <v>-</v>
      </c>
      <c r="Z7" s="63">
        <f ca="1">SUM(OFFSET(专柜指标2021!$B$33,0,1,1,MID('1.1经营快报'!$A$1,6,LEN('1.1经营快报'!$A$1)-10)))</f>
        <v>0</v>
      </c>
      <c r="AA7" s="63">
        <f ca="1">SUM(OFFSET(专柜2020!$B$33,0,1,1,MID('1.1经营快报'!$A$1,6,LEN('1.1经营快报'!$A$1)-10)))</f>
        <v>2909.6456529999869</v>
      </c>
      <c r="AB7" s="46">
        <f t="shared" ca="1" si="7"/>
        <v>-0.1640630079844283</v>
      </c>
      <c r="AC7" s="63">
        <f ca="1">SUM(OFFSET(专柜2019!$B$33,0,1,1,MID('1.1经营快报'!$A$1,6,LEN('1.1经营快报'!$A$1)-10)))</f>
        <v>4024.0296309999521</v>
      </c>
      <c r="AD7" s="47">
        <f t="shared" ca="1" si="11"/>
        <v>-0.39556100276637807</v>
      </c>
    </row>
    <row r="8" spans="1:30" ht="17.100000000000001" hidden="1" customHeight="1">
      <c r="A8" s="173"/>
      <c r="B8" s="97" t="s">
        <v>93</v>
      </c>
      <c r="C8" s="57"/>
      <c r="D8" s="56" t="str">
        <f t="shared" ref="D8:D24" si="18">IFERROR(C8/E8,"-")</f>
        <v>-</v>
      </c>
      <c r="E8" s="57"/>
      <c r="F8" s="57"/>
      <c r="G8" s="56" t="str">
        <f t="shared" ref="G8:G24" si="19">IFERROR(C8/F8-1,"-")</f>
        <v>-</v>
      </c>
      <c r="H8" s="57"/>
      <c r="I8" s="56" t="str">
        <f t="shared" si="8"/>
        <v>-</v>
      </c>
      <c r="J8" s="57"/>
      <c r="K8" s="56" t="str">
        <f t="shared" ref="K8:K24" si="20">IFERROR(J8/L8,"-")</f>
        <v>-</v>
      </c>
      <c r="L8" s="57"/>
      <c r="M8" s="57"/>
      <c r="N8" s="56" t="str">
        <f t="shared" ref="N8:N24" si="21">IFERROR(J8/M8-1,"-")</f>
        <v>-</v>
      </c>
      <c r="O8" s="57"/>
      <c r="P8" s="56" t="str">
        <f t="shared" si="9"/>
        <v>-</v>
      </c>
      <c r="Q8" s="57"/>
      <c r="R8" s="56" t="str">
        <f t="shared" ref="R8:R24" si="22">IFERROR(Q8/S8,"-")</f>
        <v>-</v>
      </c>
      <c r="S8" s="57"/>
      <c r="T8" s="57"/>
      <c r="U8" s="56" t="str">
        <f t="shared" ref="U8:U24" si="23">IFERROR(Q8/T8-1,"-")</f>
        <v>-</v>
      </c>
      <c r="V8" s="57"/>
      <c r="W8" s="56" t="str">
        <f t="shared" si="10"/>
        <v>-</v>
      </c>
      <c r="X8" s="57"/>
      <c r="Y8" s="56" t="str">
        <f t="shared" ref="Y8:Y24" si="24">IFERROR(X8/Z8,"-")</f>
        <v>-</v>
      </c>
      <c r="Z8" s="57"/>
      <c r="AA8" s="57"/>
      <c r="AB8" s="42" t="str">
        <f t="shared" ref="AB8:AB24" si="25">IFERROR(X8/AA8-1,"-")</f>
        <v>-</v>
      </c>
      <c r="AC8" s="57"/>
      <c r="AD8" s="43" t="str">
        <f t="shared" si="11"/>
        <v>-</v>
      </c>
    </row>
    <row r="9" spans="1:30" ht="17.100000000000001" hidden="1" customHeight="1">
      <c r="A9" s="173"/>
      <c r="B9" s="97" t="s">
        <v>76</v>
      </c>
      <c r="C9" s="57"/>
      <c r="D9" s="56" t="str">
        <f t="shared" si="18"/>
        <v>-</v>
      </c>
      <c r="E9" s="57"/>
      <c r="F9" s="57"/>
      <c r="G9" s="56" t="str">
        <f t="shared" si="19"/>
        <v>-</v>
      </c>
      <c r="H9" s="57"/>
      <c r="I9" s="56" t="str">
        <f t="shared" si="8"/>
        <v>-</v>
      </c>
      <c r="J9" s="57"/>
      <c r="K9" s="56" t="str">
        <f t="shared" si="20"/>
        <v>-</v>
      </c>
      <c r="L9" s="57"/>
      <c r="M9" s="57"/>
      <c r="N9" s="56" t="str">
        <f t="shared" si="21"/>
        <v>-</v>
      </c>
      <c r="O9" s="57"/>
      <c r="P9" s="56" t="str">
        <f t="shared" si="9"/>
        <v>-</v>
      </c>
      <c r="Q9" s="57"/>
      <c r="R9" s="56" t="str">
        <f t="shared" si="22"/>
        <v>-</v>
      </c>
      <c r="S9" s="57"/>
      <c r="T9" s="57"/>
      <c r="U9" s="56" t="str">
        <f t="shared" si="23"/>
        <v>-</v>
      </c>
      <c r="V9" s="57"/>
      <c r="W9" s="56" t="str">
        <f t="shared" si="10"/>
        <v>-</v>
      </c>
      <c r="X9" s="57"/>
      <c r="Y9" s="56" t="str">
        <f t="shared" si="24"/>
        <v>-</v>
      </c>
      <c r="Z9" s="57"/>
      <c r="AA9" s="57"/>
      <c r="AB9" s="42" t="str">
        <f t="shared" si="25"/>
        <v>-</v>
      </c>
      <c r="AC9" s="57"/>
      <c r="AD9" s="43" t="str">
        <f t="shared" si="11"/>
        <v>-</v>
      </c>
    </row>
    <row r="10" spans="1:30" ht="17.100000000000001" hidden="1" customHeight="1">
      <c r="A10" s="173"/>
      <c r="B10" s="85" t="s">
        <v>77</v>
      </c>
      <c r="C10" s="57"/>
      <c r="D10" s="56" t="str">
        <f t="shared" si="18"/>
        <v>-</v>
      </c>
      <c r="E10" s="57"/>
      <c r="F10" s="57"/>
      <c r="G10" s="56" t="str">
        <f t="shared" si="19"/>
        <v>-</v>
      </c>
      <c r="H10" s="57"/>
      <c r="I10" s="56" t="str">
        <f t="shared" si="8"/>
        <v>-</v>
      </c>
      <c r="J10" s="57"/>
      <c r="K10" s="56" t="str">
        <f t="shared" si="20"/>
        <v>-</v>
      </c>
      <c r="L10" s="57"/>
      <c r="M10" s="57"/>
      <c r="N10" s="56" t="str">
        <f t="shared" si="21"/>
        <v>-</v>
      </c>
      <c r="O10" s="57"/>
      <c r="P10" s="56" t="str">
        <f t="shared" si="9"/>
        <v>-</v>
      </c>
      <c r="Q10" s="57"/>
      <c r="R10" s="56" t="str">
        <f t="shared" si="22"/>
        <v>-</v>
      </c>
      <c r="S10" s="57"/>
      <c r="T10" s="57"/>
      <c r="U10" s="56" t="str">
        <f t="shared" si="23"/>
        <v>-</v>
      </c>
      <c r="V10" s="57"/>
      <c r="W10" s="56" t="str">
        <f t="shared" si="10"/>
        <v>-</v>
      </c>
      <c r="X10" s="57"/>
      <c r="Y10" s="56" t="str">
        <f t="shared" si="24"/>
        <v>-</v>
      </c>
      <c r="Z10" s="57"/>
      <c r="AA10" s="57"/>
      <c r="AB10" s="42" t="str">
        <f t="shared" si="25"/>
        <v>-</v>
      </c>
      <c r="AC10" s="57"/>
      <c r="AD10" s="43" t="str">
        <f t="shared" si="11"/>
        <v>-</v>
      </c>
    </row>
    <row r="11" spans="1:30" ht="17.100000000000001" customHeight="1" thickBot="1">
      <c r="A11" s="176"/>
      <c r="B11" s="127" t="s">
        <v>78</v>
      </c>
      <c r="C11" s="123">
        <f ca="1">C5+C6+C8+C9+C10</f>
        <v>252569.4571</v>
      </c>
      <c r="D11" s="124">
        <f t="shared" ca="1" si="18"/>
        <v>0.9089016666568428</v>
      </c>
      <c r="E11" s="123">
        <f t="shared" ref="E11:F11" ca="1" si="26">E5+E6+E8+E9+E10</f>
        <v>277884.24905084696</v>
      </c>
      <c r="F11" s="123">
        <f t="shared" ca="1" si="26"/>
        <v>235507.93372499998</v>
      </c>
      <c r="G11" s="124">
        <f t="shared" ca="1" si="19"/>
        <v>7.2445641661153415E-2</v>
      </c>
      <c r="H11" s="123">
        <f t="shared" ref="H11" ca="1" si="27">H5+H6+H8+H9+H10</f>
        <v>345085.72609999997</v>
      </c>
      <c r="I11" s="124">
        <f ca="1">IFERROR(C11/H11-1,"-")</f>
        <v>-0.26809648154844379</v>
      </c>
      <c r="J11" s="123">
        <f ca="1">J5+J6+J8+J9+J10</f>
        <v>221474.18445</v>
      </c>
      <c r="K11" s="124">
        <f t="shared" ca="1" si="20"/>
        <v>1.0251550268307168</v>
      </c>
      <c r="L11" s="123">
        <f t="shared" ref="L11:M11" ca="1" si="28">L5+L6+L8+L9+L10</f>
        <v>216039.7</v>
      </c>
      <c r="M11" s="123">
        <f t="shared" ca="1" si="28"/>
        <v>171160.81983300002</v>
      </c>
      <c r="N11" s="124">
        <f t="shared" ca="1" si="21"/>
        <v>0.29395374867969348</v>
      </c>
      <c r="O11" s="123">
        <f t="shared" ref="O11" ca="1" si="29">O5+O6+O8+O9+O10</f>
        <v>262552.06483799999</v>
      </c>
      <c r="P11" s="124">
        <f t="shared" ca="1" si="9"/>
        <v>-0.15645613152326909</v>
      </c>
      <c r="Q11" s="123">
        <f ca="1">Q5+Q6+Q8+Q9+Q10</f>
        <v>69891.331432859923</v>
      </c>
      <c r="R11" s="124">
        <f t="shared" ca="1" si="22"/>
        <v>0.88769821203952237</v>
      </c>
      <c r="S11" s="123">
        <f ca="1">S5+S6+S8+S9+S10</f>
        <v>78733.211901240371</v>
      </c>
      <c r="T11" s="123">
        <f ca="1">T5+T6+T8+T9+T10</f>
        <v>64849.691947566476</v>
      </c>
      <c r="U11" s="124">
        <f t="shared" ca="1" si="23"/>
        <v>7.7743460822756294E-2</v>
      </c>
      <c r="V11" s="123">
        <f ca="1">V5+V6+V8+V9+V10</f>
        <v>111528.94380115987</v>
      </c>
      <c r="W11" s="124">
        <f t="shared" ca="1" si="10"/>
        <v>-0.37333458875512926</v>
      </c>
      <c r="X11" s="123">
        <f ca="1">X5+X6+X8+X9+X10</f>
        <v>61017.165783999968</v>
      </c>
      <c r="Y11" s="124">
        <f t="shared" ca="1" si="24"/>
        <v>0.88245952851741649</v>
      </c>
      <c r="Z11" s="123">
        <f t="shared" ref="Z11:AA11" ca="1" si="30">Z5+Z6+Z8+Z9+Z10</f>
        <v>69144.435310832181</v>
      </c>
      <c r="AA11" s="123">
        <f t="shared" ca="1" si="30"/>
        <v>55494.014792687252</v>
      </c>
      <c r="AB11" s="124">
        <f t="shared" ca="1" si="25"/>
        <v>9.9526967222427931E-2</v>
      </c>
      <c r="AC11" s="123">
        <f t="shared" ref="AC11" ca="1" si="31">AC5+AC6+AC8+AC9+AC10</f>
        <v>96093.12759399983</v>
      </c>
      <c r="AD11" s="129">
        <f t="shared" ca="1" si="11"/>
        <v>-0.36502050342453463</v>
      </c>
    </row>
    <row r="12" spans="1:30" ht="18" hidden="1" customHeight="1" thickTop="1">
      <c r="A12" s="177" t="s">
        <v>79</v>
      </c>
      <c r="B12" s="96" t="s">
        <v>94</v>
      </c>
      <c r="C12" s="61"/>
      <c r="D12" s="60" t="str">
        <f t="shared" si="18"/>
        <v>-</v>
      </c>
      <c r="E12" s="61"/>
      <c r="F12" s="61"/>
      <c r="G12" s="60" t="str">
        <f t="shared" si="19"/>
        <v>-</v>
      </c>
      <c r="H12" s="60"/>
      <c r="I12" s="60"/>
      <c r="J12" s="61"/>
      <c r="K12" s="60" t="str">
        <f t="shared" si="20"/>
        <v>-</v>
      </c>
      <c r="L12" s="61"/>
      <c r="M12" s="61"/>
      <c r="N12" s="60" t="str">
        <f t="shared" si="21"/>
        <v>-</v>
      </c>
      <c r="O12" s="60"/>
      <c r="P12" s="60"/>
      <c r="Q12" s="61"/>
      <c r="R12" s="60" t="str">
        <f t="shared" si="22"/>
        <v>-</v>
      </c>
      <c r="S12" s="61"/>
      <c r="T12" s="61"/>
      <c r="U12" s="60" t="str">
        <f t="shared" si="23"/>
        <v>-</v>
      </c>
      <c r="V12" s="60"/>
      <c r="W12" s="60"/>
      <c r="X12" s="61"/>
      <c r="Y12" s="60" t="str">
        <f t="shared" si="24"/>
        <v>-</v>
      </c>
      <c r="Z12" s="61"/>
      <c r="AA12" s="61"/>
      <c r="AB12" s="60" t="str">
        <f t="shared" si="25"/>
        <v>-</v>
      </c>
      <c r="AC12" s="108"/>
      <c r="AD12" s="122"/>
    </row>
    <row r="13" spans="1:30" ht="18" hidden="1" customHeight="1">
      <c r="A13" s="173"/>
      <c r="B13" s="97" t="s">
        <v>95</v>
      </c>
      <c r="C13" s="57"/>
      <c r="D13" s="56" t="str">
        <f t="shared" si="18"/>
        <v>-</v>
      </c>
      <c r="E13" s="57"/>
      <c r="F13" s="57"/>
      <c r="G13" s="56" t="str">
        <f t="shared" si="19"/>
        <v>-</v>
      </c>
      <c r="H13" s="56"/>
      <c r="I13" s="56"/>
      <c r="J13" s="57"/>
      <c r="K13" s="56" t="str">
        <f t="shared" si="20"/>
        <v>-</v>
      </c>
      <c r="L13" s="57"/>
      <c r="M13" s="57"/>
      <c r="N13" s="56" t="str">
        <f t="shared" si="21"/>
        <v>-</v>
      </c>
      <c r="O13" s="56"/>
      <c r="P13" s="56"/>
      <c r="Q13" s="57"/>
      <c r="R13" s="56" t="str">
        <f t="shared" si="22"/>
        <v>-</v>
      </c>
      <c r="S13" s="57"/>
      <c r="T13" s="57"/>
      <c r="U13" s="56" t="str">
        <f t="shared" si="23"/>
        <v>-</v>
      </c>
      <c r="V13" s="56"/>
      <c r="W13" s="56"/>
      <c r="X13" s="57"/>
      <c r="Y13" s="56" t="str">
        <f t="shared" si="24"/>
        <v>-</v>
      </c>
      <c r="Z13" s="57"/>
      <c r="AA13" s="57"/>
      <c r="AB13" s="56" t="str">
        <f t="shared" si="25"/>
        <v>-</v>
      </c>
      <c r="AC13" s="105"/>
      <c r="AD13" s="120"/>
    </row>
    <row r="14" spans="1:30" ht="18" hidden="1" customHeight="1">
      <c r="A14" s="173"/>
      <c r="B14" s="84" t="s">
        <v>76</v>
      </c>
      <c r="C14" s="57"/>
      <c r="D14" s="56" t="str">
        <f t="shared" si="18"/>
        <v>-</v>
      </c>
      <c r="E14" s="57"/>
      <c r="F14" s="57"/>
      <c r="G14" s="56" t="str">
        <f t="shared" si="19"/>
        <v>-</v>
      </c>
      <c r="H14" s="56"/>
      <c r="I14" s="56"/>
      <c r="J14" s="57"/>
      <c r="K14" s="56" t="str">
        <f t="shared" si="20"/>
        <v>-</v>
      </c>
      <c r="L14" s="57"/>
      <c r="M14" s="57"/>
      <c r="N14" s="56" t="str">
        <f t="shared" si="21"/>
        <v>-</v>
      </c>
      <c r="O14" s="56"/>
      <c r="P14" s="56"/>
      <c r="Q14" s="57"/>
      <c r="R14" s="56" t="str">
        <f t="shared" si="22"/>
        <v>-</v>
      </c>
      <c r="S14" s="57"/>
      <c r="T14" s="57"/>
      <c r="U14" s="56" t="str">
        <f t="shared" si="23"/>
        <v>-</v>
      </c>
      <c r="V14" s="56"/>
      <c r="W14" s="56"/>
      <c r="X14" s="57"/>
      <c r="Y14" s="56" t="str">
        <f t="shared" si="24"/>
        <v>-</v>
      </c>
      <c r="Z14" s="57"/>
      <c r="AA14" s="57"/>
      <c r="AB14" s="56" t="str">
        <f t="shared" si="25"/>
        <v>-</v>
      </c>
      <c r="AC14" s="105"/>
      <c r="AD14" s="120"/>
    </row>
    <row r="15" spans="1:30" ht="18" hidden="1" customHeight="1" thickBot="1">
      <c r="A15" s="178"/>
      <c r="B15" s="86" t="s">
        <v>78</v>
      </c>
      <c r="C15" s="59"/>
      <c r="D15" s="58" t="str">
        <f t="shared" si="18"/>
        <v>-</v>
      </c>
      <c r="E15" s="59"/>
      <c r="F15" s="59"/>
      <c r="G15" s="58" t="str">
        <f t="shared" si="19"/>
        <v>-</v>
      </c>
      <c r="H15" s="58"/>
      <c r="I15" s="58"/>
      <c r="J15" s="59"/>
      <c r="K15" s="58" t="str">
        <f t="shared" si="20"/>
        <v>-</v>
      </c>
      <c r="L15" s="59"/>
      <c r="M15" s="59"/>
      <c r="N15" s="58" t="str">
        <f t="shared" si="21"/>
        <v>-</v>
      </c>
      <c r="O15" s="58"/>
      <c r="P15" s="58"/>
      <c r="Q15" s="59"/>
      <c r="R15" s="58" t="str">
        <f t="shared" si="22"/>
        <v>-</v>
      </c>
      <c r="S15" s="59"/>
      <c r="T15" s="59"/>
      <c r="U15" s="58" t="str">
        <f t="shared" si="23"/>
        <v>-</v>
      </c>
      <c r="V15" s="58"/>
      <c r="W15" s="58"/>
      <c r="X15" s="59"/>
      <c r="Y15" s="58" t="str">
        <f t="shared" si="24"/>
        <v>-</v>
      </c>
      <c r="Z15" s="59"/>
      <c r="AA15" s="59"/>
      <c r="AB15" s="58" t="str">
        <f t="shared" si="25"/>
        <v>-</v>
      </c>
      <c r="AC15" s="110"/>
      <c r="AD15" s="119"/>
    </row>
    <row r="16" spans="1:30" s="55" customFormat="1" ht="18" hidden="1" customHeight="1" thickTop="1">
      <c r="A16" s="173" t="s">
        <v>82</v>
      </c>
      <c r="B16" s="97" t="s">
        <v>96</v>
      </c>
      <c r="C16" s="57"/>
      <c r="D16" s="56" t="str">
        <f t="shared" si="18"/>
        <v>-</v>
      </c>
      <c r="E16" s="57"/>
      <c r="F16" s="57"/>
      <c r="G16" s="56" t="str">
        <f t="shared" si="19"/>
        <v>-</v>
      </c>
      <c r="H16" s="56"/>
      <c r="I16" s="56"/>
      <c r="J16" s="57"/>
      <c r="K16" s="56" t="str">
        <f t="shared" si="20"/>
        <v>-</v>
      </c>
      <c r="L16" s="57"/>
      <c r="M16" s="57"/>
      <c r="N16" s="56" t="str">
        <f t="shared" si="21"/>
        <v>-</v>
      </c>
      <c r="O16" s="56"/>
      <c r="P16" s="56"/>
      <c r="Q16" s="57"/>
      <c r="R16" s="56" t="str">
        <f t="shared" si="22"/>
        <v>-</v>
      </c>
      <c r="S16" s="57"/>
      <c r="T16" s="57"/>
      <c r="U16" s="56" t="str">
        <f t="shared" si="23"/>
        <v>-</v>
      </c>
      <c r="V16" s="56"/>
      <c r="W16" s="56"/>
      <c r="X16" s="57"/>
      <c r="Y16" s="56" t="str">
        <f t="shared" si="24"/>
        <v>-</v>
      </c>
      <c r="Z16" s="57"/>
      <c r="AA16" s="57"/>
      <c r="AB16" s="56" t="str">
        <f t="shared" si="25"/>
        <v>-</v>
      </c>
      <c r="AC16" s="106"/>
      <c r="AD16" s="121"/>
    </row>
    <row r="17" spans="1:30" ht="18" hidden="1" customHeight="1">
      <c r="A17" s="173"/>
      <c r="B17" s="97" t="s">
        <v>97</v>
      </c>
      <c r="C17" s="57"/>
      <c r="D17" s="56" t="str">
        <f t="shared" si="18"/>
        <v>-</v>
      </c>
      <c r="E17" s="57"/>
      <c r="F17" s="57"/>
      <c r="G17" s="56" t="str">
        <f t="shared" si="19"/>
        <v>-</v>
      </c>
      <c r="H17" s="56"/>
      <c r="I17" s="56"/>
      <c r="J17" s="57"/>
      <c r="K17" s="56" t="str">
        <f t="shared" si="20"/>
        <v>-</v>
      </c>
      <c r="L17" s="57"/>
      <c r="M17" s="57"/>
      <c r="N17" s="56" t="str">
        <f t="shared" si="21"/>
        <v>-</v>
      </c>
      <c r="O17" s="56"/>
      <c r="P17" s="56"/>
      <c r="Q17" s="57"/>
      <c r="R17" s="56" t="str">
        <f t="shared" si="22"/>
        <v>-</v>
      </c>
      <c r="S17" s="57"/>
      <c r="T17" s="57"/>
      <c r="U17" s="56" t="str">
        <f t="shared" si="23"/>
        <v>-</v>
      </c>
      <c r="V17" s="56"/>
      <c r="W17" s="56"/>
      <c r="X17" s="57"/>
      <c r="Y17" s="56" t="str">
        <f t="shared" si="24"/>
        <v>-</v>
      </c>
      <c r="Z17" s="57"/>
      <c r="AA17" s="57"/>
      <c r="AB17" s="56" t="str">
        <f t="shared" si="25"/>
        <v>-</v>
      </c>
      <c r="AC17" s="105"/>
      <c r="AD17" s="120"/>
    </row>
    <row r="18" spans="1:30" ht="18" hidden="1" customHeight="1" thickBot="1">
      <c r="A18" s="178"/>
      <c r="B18" s="86" t="s">
        <v>78</v>
      </c>
      <c r="C18" s="59">
        <f>C16+C17</f>
        <v>0</v>
      </c>
      <c r="D18" s="58" t="str">
        <f t="shared" si="18"/>
        <v>-</v>
      </c>
      <c r="E18" s="59">
        <f t="shared" ref="E18:AA18" si="32">E16+E17</f>
        <v>0</v>
      </c>
      <c r="F18" s="59">
        <f t="shared" si="32"/>
        <v>0</v>
      </c>
      <c r="G18" s="58" t="str">
        <f t="shared" si="19"/>
        <v>-</v>
      </c>
      <c r="H18" s="58"/>
      <c r="I18" s="58"/>
      <c r="J18" s="59">
        <f t="shared" si="32"/>
        <v>0</v>
      </c>
      <c r="K18" s="58" t="str">
        <f t="shared" si="20"/>
        <v>-</v>
      </c>
      <c r="L18" s="59">
        <f t="shared" si="32"/>
        <v>0</v>
      </c>
      <c r="M18" s="59">
        <f t="shared" si="32"/>
        <v>0</v>
      </c>
      <c r="N18" s="58" t="str">
        <f t="shared" si="21"/>
        <v>-</v>
      </c>
      <c r="O18" s="58"/>
      <c r="P18" s="58"/>
      <c r="Q18" s="59">
        <f t="shared" si="32"/>
        <v>0</v>
      </c>
      <c r="R18" s="58" t="str">
        <f t="shared" si="22"/>
        <v>-</v>
      </c>
      <c r="S18" s="59">
        <f t="shared" si="32"/>
        <v>0</v>
      </c>
      <c r="T18" s="59">
        <f t="shared" si="32"/>
        <v>0</v>
      </c>
      <c r="U18" s="58" t="str">
        <f t="shared" si="23"/>
        <v>-</v>
      </c>
      <c r="V18" s="58"/>
      <c r="W18" s="58"/>
      <c r="X18" s="59">
        <f t="shared" si="32"/>
        <v>0</v>
      </c>
      <c r="Y18" s="58" t="str">
        <f t="shared" si="24"/>
        <v>-</v>
      </c>
      <c r="Z18" s="59">
        <f t="shared" si="32"/>
        <v>0</v>
      </c>
      <c r="AA18" s="59">
        <f t="shared" si="32"/>
        <v>0</v>
      </c>
      <c r="AB18" s="58" t="str">
        <f t="shared" si="25"/>
        <v>-</v>
      </c>
      <c r="AC18" s="110"/>
      <c r="AD18" s="119"/>
    </row>
    <row r="19" spans="1:30" ht="18" hidden="1" customHeight="1" thickTop="1">
      <c r="A19" s="173" t="s">
        <v>98</v>
      </c>
      <c r="B19" s="97" t="s">
        <v>94</v>
      </c>
      <c r="C19" s="57"/>
      <c r="D19" s="56" t="str">
        <f t="shared" si="18"/>
        <v>-</v>
      </c>
      <c r="E19" s="57"/>
      <c r="F19" s="57"/>
      <c r="G19" s="56" t="str">
        <f t="shared" si="19"/>
        <v>-</v>
      </c>
      <c r="H19" s="56"/>
      <c r="I19" s="56"/>
      <c r="J19" s="57"/>
      <c r="K19" s="56" t="str">
        <f t="shared" si="20"/>
        <v>-</v>
      </c>
      <c r="L19" s="57"/>
      <c r="M19" s="57"/>
      <c r="N19" s="56" t="str">
        <f t="shared" si="21"/>
        <v>-</v>
      </c>
      <c r="O19" s="56"/>
      <c r="P19" s="56"/>
      <c r="Q19" s="57"/>
      <c r="R19" s="56" t="str">
        <f t="shared" si="22"/>
        <v>-</v>
      </c>
      <c r="S19" s="57"/>
      <c r="T19" s="57"/>
      <c r="U19" s="56" t="str">
        <f t="shared" si="23"/>
        <v>-</v>
      </c>
      <c r="V19" s="56"/>
      <c r="W19" s="56"/>
      <c r="X19" s="57"/>
      <c r="Y19" s="56" t="str">
        <f t="shared" si="24"/>
        <v>-</v>
      </c>
      <c r="Z19" s="57"/>
      <c r="AA19" s="57"/>
      <c r="AB19" s="56" t="str">
        <f t="shared" si="25"/>
        <v>-</v>
      </c>
      <c r="AC19" s="105"/>
      <c r="AD19" s="120"/>
    </row>
    <row r="20" spans="1:30" ht="18" hidden="1" customHeight="1">
      <c r="A20" s="173"/>
      <c r="B20" s="97" t="s">
        <v>99</v>
      </c>
      <c r="C20" s="57"/>
      <c r="D20" s="56" t="str">
        <f t="shared" si="18"/>
        <v>-</v>
      </c>
      <c r="E20" s="57"/>
      <c r="F20" s="57"/>
      <c r="G20" s="56" t="str">
        <f t="shared" si="19"/>
        <v>-</v>
      </c>
      <c r="H20" s="56"/>
      <c r="I20" s="56"/>
      <c r="J20" s="57"/>
      <c r="K20" s="56" t="str">
        <f t="shared" si="20"/>
        <v>-</v>
      </c>
      <c r="L20" s="57"/>
      <c r="M20" s="57"/>
      <c r="N20" s="56" t="str">
        <f t="shared" si="21"/>
        <v>-</v>
      </c>
      <c r="O20" s="56"/>
      <c r="P20" s="56"/>
      <c r="Q20" s="57"/>
      <c r="R20" s="56" t="str">
        <f t="shared" si="22"/>
        <v>-</v>
      </c>
      <c r="S20" s="57"/>
      <c r="T20" s="57"/>
      <c r="U20" s="56" t="str">
        <f t="shared" si="23"/>
        <v>-</v>
      </c>
      <c r="V20" s="56"/>
      <c r="W20" s="56"/>
      <c r="X20" s="57"/>
      <c r="Y20" s="56" t="str">
        <f t="shared" si="24"/>
        <v>-</v>
      </c>
      <c r="Z20" s="57"/>
      <c r="AA20" s="57"/>
      <c r="AB20" s="56" t="str">
        <f t="shared" si="25"/>
        <v>-</v>
      </c>
      <c r="AC20" s="105"/>
      <c r="AD20" s="120"/>
    </row>
    <row r="21" spans="1:30" ht="18" hidden="1" customHeight="1">
      <c r="A21" s="173"/>
      <c r="B21" s="97" t="s">
        <v>100</v>
      </c>
      <c r="C21" s="57"/>
      <c r="D21" s="56" t="str">
        <f t="shared" si="18"/>
        <v>-</v>
      </c>
      <c r="E21" s="57"/>
      <c r="F21" s="57"/>
      <c r="G21" s="56" t="str">
        <f t="shared" si="19"/>
        <v>-</v>
      </c>
      <c r="H21" s="56"/>
      <c r="I21" s="56"/>
      <c r="J21" s="57"/>
      <c r="K21" s="56" t="str">
        <f t="shared" si="20"/>
        <v>-</v>
      </c>
      <c r="L21" s="57"/>
      <c r="M21" s="57"/>
      <c r="N21" s="56" t="str">
        <f t="shared" si="21"/>
        <v>-</v>
      </c>
      <c r="O21" s="56"/>
      <c r="P21" s="56"/>
      <c r="Q21" s="57"/>
      <c r="R21" s="56" t="str">
        <f t="shared" si="22"/>
        <v>-</v>
      </c>
      <c r="S21" s="57"/>
      <c r="T21" s="57"/>
      <c r="U21" s="56" t="str">
        <f t="shared" si="23"/>
        <v>-</v>
      </c>
      <c r="V21" s="56"/>
      <c r="W21" s="56"/>
      <c r="X21" s="57"/>
      <c r="Y21" s="56" t="str">
        <f t="shared" si="24"/>
        <v>-</v>
      </c>
      <c r="Z21" s="57"/>
      <c r="AA21" s="57"/>
      <c r="AB21" s="56" t="str">
        <f t="shared" si="25"/>
        <v>-</v>
      </c>
      <c r="AC21" s="105"/>
      <c r="AD21" s="120"/>
    </row>
    <row r="22" spans="1:30" ht="18" hidden="1" customHeight="1" thickBot="1">
      <c r="A22" s="178"/>
      <c r="B22" s="86" t="s">
        <v>101</v>
      </c>
      <c r="C22" s="59">
        <f>SUM(C19:C21)</f>
        <v>0</v>
      </c>
      <c r="D22" s="58" t="str">
        <f t="shared" si="18"/>
        <v>-</v>
      </c>
      <c r="E22" s="59">
        <f>SUM(E19:E21)</f>
        <v>0</v>
      </c>
      <c r="F22" s="59">
        <f>SUM(F19:F21)</f>
        <v>0</v>
      </c>
      <c r="G22" s="58" t="str">
        <f t="shared" si="19"/>
        <v>-</v>
      </c>
      <c r="H22" s="58"/>
      <c r="I22" s="58"/>
      <c r="J22" s="59">
        <f>SUM(J19:J21)</f>
        <v>0</v>
      </c>
      <c r="K22" s="58" t="str">
        <f t="shared" si="20"/>
        <v>-</v>
      </c>
      <c r="L22" s="59">
        <f>SUM(L19:L21)</f>
        <v>0</v>
      </c>
      <c r="M22" s="59">
        <f>M19+M20+M21</f>
        <v>0</v>
      </c>
      <c r="N22" s="58" t="str">
        <f t="shared" si="21"/>
        <v>-</v>
      </c>
      <c r="O22" s="58"/>
      <c r="P22" s="58"/>
      <c r="Q22" s="59">
        <f>SUM(Q19:Q21)</f>
        <v>0</v>
      </c>
      <c r="R22" s="58" t="str">
        <f t="shared" si="22"/>
        <v>-</v>
      </c>
      <c r="S22" s="59">
        <f>SUM(S19:S21)</f>
        <v>0</v>
      </c>
      <c r="T22" s="59">
        <f>T19+T20+T21</f>
        <v>0</v>
      </c>
      <c r="U22" s="58" t="str">
        <f t="shared" si="23"/>
        <v>-</v>
      </c>
      <c r="V22" s="58"/>
      <c r="W22" s="58"/>
      <c r="X22" s="59">
        <f>SUM(X19:X21)</f>
        <v>0</v>
      </c>
      <c r="Y22" s="58" t="str">
        <f t="shared" si="24"/>
        <v>-</v>
      </c>
      <c r="Z22" s="59">
        <f>SUM(Z19:Z21)</f>
        <v>0</v>
      </c>
      <c r="AA22" s="59">
        <f>SUM(AA19:AA21)</f>
        <v>0</v>
      </c>
      <c r="AB22" s="58" t="str">
        <f t="shared" si="25"/>
        <v>-</v>
      </c>
      <c r="AC22" s="110"/>
      <c r="AD22" s="119"/>
    </row>
    <row r="23" spans="1:30" ht="18" hidden="1" customHeight="1" thickTop="1">
      <c r="A23" s="179" t="s">
        <v>90</v>
      </c>
      <c r="B23" s="180"/>
      <c r="C23" s="61">
        <f ca="1">C11+C15+C18+C22</f>
        <v>252569.4571</v>
      </c>
      <c r="D23" s="60">
        <f t="shared" ca="1" si="18"/>
        <v>0.9089016666568428</v>
      </c>
      <c r="E23" s="61">
        <f t="shared" ref="E23:AA23" ca="1" si="33">E11+E15+E18+E22</f>
        <v>277884.24905084696</v>
      </c>
      <c r="F23" s="61">
        <f t="shared" ca="1" si="33"/>
        <v>235507.93372499998</v>
      </c>
      <c r="G23" s="60">
        <f t="shared" ca="1" si="19"/>
        <v>7.2445641661153415E-2</v>
      </c>
      <c r="H23" s="60"/>
      <c r="I23" s="60"/>
      <c r="J23" s="61">
        <f t="shared" ca="1" si="33"/>
        <v>221474.18445</v>
      </c>
      <c r="K23" s="60">
        <f t="shared" ca="1" si="20"/>
        <v>1.0251550268307168</v>
      </c>
      <c r="L23" s="61">
        <f t="shared" ca="1" si="33"/>
        <v>216039.7</v>
      </c>
      <c r="M23" s="61">
        <f t="shared" ca="1" si="33"/>
        <v>171160.81983300002</v>
      </c>
      <c r="N23" s="60">
        <f t="shared" ca="1" si="21"/>
        <v>0.29395374867969348</v>
      </c>
      <c r="O23" s="60"/>
      <c r="P23" s="60"/>
      <c r="Q23" s="61">
        <f t="shared" ca="1" si="33"/>
        <v>69891.331432859923</v>
      </c>
      <c r="R23" s="60">
        <f t="shared" ca="1" si="22"/>
        <v>0.88769821203952237</v>
      </c>
      <c r="S23" s="61">
        <f t="shared" ca="1" si="33"/>
        <v>78733.211901240371</v>
      </c>
      <c r="T23" s="61">
        <f t="shared" ca="1" si="33"/>
        <v>64849.691947566476</v>
      </c>
      <c r="U23" s="60">
        <f t="shared" ca="1" si="23"/>
        <v>7.7743460822756294E-2</v>
      </c>
      <c r="V23" s="60"/>
      <c r="W23" s="60"/>
      <c r="X23" s="61">
        <f t="shared" ca="1" si="33"/>
        <v>61017.165783999968</v>
      </c>
      <c r="Y23" s="60">
        <f t="shared" ca="1" si="24"/>
        <v>0.88245952851741649</v>
      </c>
      <c r="Z23" s="61">
        <f t="shared" ca="1" si="33"/>
        <v>69144.435310832181</v>
      </c>
      <c r="AA23" s="61">
        <f t="shared" ca="1" si="33"/>
        <v>55494.014792687252</v>
      </c>
      <c r="AB23" s="60">
        <f t="shared" ca="1" si="25"/>
        <v>9.9526967222427931E-2</v>
      </c>
      <c r="AC23" s="108"/>
      <c r="AD23" s="122"/>
    </row>
    <row r="24" spans="1:30" ht="18" hidden="1" customHeight="1" thickBot="1">
      <c r="A24" s="170" t="s">
        <v>91</v>
      </c>
      <c r="B24" s="171"/>
      <c r="C24" s="123">
        <f>C9+C14+C17+C21</f>
        <v>0</v>
      </c>
      <c r="D24" s="124" t="str">
        <f t="shared" si="18"/>
        <v>-</v>
      </c>
      <c r="E24" s="123">
        <f t="shared" ref="E24:AA24" si="34">E9+E14+E17+E21</f>
        <v>0</v>
      </c>
      <c r="F24" s="123">
        <f t="shared" si="34"/>
        <v>0</v>
      </c>
      <c r="G24" s="124" t="str">
        <f t="shared" si="19"/>
        <v>-</v>
      </c>
      <c r="H24" s="124"/>
      <c r="I24" s="124"/>
      <c r="J24" s="123">
        <f t="shared" si="34"/>
        <v>0</v>
      </c>
      <c r="K24" s="124" t="str">
        <f t="shared" si="20"/>
        <v>-</v>
      </c>
      <c r="L24" s="123">
        <f t="shared" si="34"/>
        <v>0</v>
      </c>
      <c r="M24" s="123">
        <f t="shared" si="34"/>
        <v>0</v>
      </c>
      <c r="N24" s="124" t="str">
        <f t="shared" si="21"/>
        <v>-</v>
      </c>
      <c r="O24" s="124"/>
      <c r="P24" s="124"/>
      <c r="Q24" s="123">
        <f t="shared" si="34"/>
        <v>0</v>
      </c>
      <c r="R24" s="124" t="str">
        <f t="shared" si="22"/>
        <v>-</v>
      </c>
      <c r="S24" s="123">
        <f t="shared" si="34"/>
        <v>0</v>
      </c>
      <c r="T24" s="123">
        <f t="shared" si="34"/>
        <v>0</v>
      </c>
      <c r="U24" s="124" t="str">
        <f t="shared" si="23"/>
        <v>-</v>
      </c>
      <c r="V24" s="124"/>
      <c r="W24" s="124"/>
      <c r="X24" s="123">
        <f t="shared" si="34"/>
        <v>0</v>
      </c>
      <c r="Y24" s="124" t="str">
        <f t="shared" si="24"/>
        <v>-</v>
      </c>
      <c r="Z24" s="123">
        <f t="shared" si="34"/>
        <v>0</v>
      </c>
      <c r="AA24" s="123">
        <f t="shared" si="34"/>
        <v>0</v>
      </c>
      <c r="AB24" s="124" t="str">
        <f t="shared" si="25"/>
        <v>-</v>
      </c>
      <c r="AC24" s="125"/>
      <c r="AD24" s="126"/>
    </row>
    <row r="25" spans="1:30" ht="18" customHeight="1">
      <c r="A25" s="101"/>
      <c r="B25" s="101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</row>
    <row r="26" spans="1:30"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spans="1:30"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D27" s="62"/>
    </row>
    <row r="28" spans="1:30">
      <c r="A28" s="76" t="s">
        <v>104</v>
      </c>
      <c r="B28" s="76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D28" s="62"/>
    </row>
    <row r="29" spans="1:30"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D29" s="62"/>
    </row>
    <row r="30" spans="1:30" ht="17.25" thickBot="1"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</row>
    <row r="31" spans="1:30" ht="19.5" customHeight="1">
      <c r="A31" s="172" t="s">
        <v>62</v>
      </c>
      <c r="B31" s="174" t="s">
        <v>63</v>
      </c>
      <c r="C31" s="186" t="s">
        <v>64</v>
      </c>
      <c r="D31" s="186"/>
      <c r="E31" s="186"/>
      <c r="F31" s="186"/>
      <c r="G31" s="186"/>
      <c r="H31" s="186"/>
      <c r="I31" s="186"/>
      <c r="J31" s="186" t="s">
        <v>65</v>
      </c>
      <c r="K31" s="186"/>
      <c r="L31" s="186"/>
      <c r="M31" s="186"/>
      <c r="N31" s="186"/>
      <c r="O31" s="186"/>
      <c r="P31" s="186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  <row r="32" spans="1:30" s="41" customFormat="1" ht="33">
      <c r="A32" s="173"/>
      <c r="B32" s="175"/>
      <c r="C32" s="39" t="s">
        <v>68</v>
      </c>
      <c r="D32" s="39" t="s">
        <v>69</v>
      </c>
      <c r="E32" s="39" t="s">
        <v>70</v>
      </c>
      <c r="F32" s="39" t="s">
        <v>111</v>
      </c>
      <c r="G32" s="39" t="s">
        <v>108</v>
      </c>
      <c r="H32" s="39" t="s">
        <v>109</v>
      </c>
      <c r="I32" s="39" t="s">
        <v>110</v>
      </c>
      <c r="J32" s="39" t="s">
        <v>68</v>
      </c>
      <c r="K32" s="39" t="s">
        <v>69</v>
      </c>
      <c r="L32" s="39" t="s">
        <v>70</v>
      </c>
      <c r="M32" s="39" t="s">
        <v>111</v>
      </c>
      <c r="N32" s="39" t="s">
        <v>108</v>
      </c>
      <c r="O32" s="39" t="s">
        <v>109</v>
      </c>
      <c r="P32" s="39" t="s">
        <v>110</v>
      </c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34"/>
      <c r="AD32" s="34"/>
    </row>
    <row r="33" spans="1:30" ht="17.100000000000001" customHeight="1">
      <c r="A33" s="184" t="s">
        <v>92</v>
      </c>
      <c r="B33" s="185"/>
      <c r="C33" s="63"/>
      <c r="D33" s="44" t="str">
        <f t="shared" ref="D33" si="35">IFERROR(C33/E33,"-")</f>
        <v>-</v>
      </c>
      <c r="E33" s="63"/>
      <c r="F33" s="63"/>
      <c r="G33" s="44" t="str">
        <f t="shared" ref="G33" si="36">IFERROR(C33/F33-1,"-")</f>
        <v>-</v>
      </c>
      <c r="H33" s="63"/>
      <c r="I33" s="44" t="str">
        <f t="shared" ref="I33" si="37">IFERROR(C33/H33-1,"-")</f>
        <v>-</v>
      </c>
      <c r="J33" s="63">
        <v>46977.976924999995</v>
      </c>
      <c r="K33" s="44">
        <f t="shared" ref="K33" ca="1" si="38">IFERROR(J33/L33,"-")</f>
        <v>0.89939972546390268</v>
      </c>
      <c r="L33" s="169">
        <f ca="1">J33*L6/J6</f>
        <v>52232.589798456029</v>
      </c>
      <c r="M33" s="63">
        <v>41428.173794999995</v>
      </c>
      <c r="N33" s="44">
        <f t="shared" ref="N33" si="39">IFERROR(J33/M33-1,"-")</f>
        <v>0.13396205098159086</v>
      </c>
      <c r="O33" s="63">
        <v>57652.829804000015</v>
      </c>
      <c r="P33" s="44">
        <f>IFERROR(O34/O33-1,"-")</f>
        <v>-0.24945258610709542</v>
      </c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spans="1:30" hidden="1"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>
        <v>43271.182312999983</v>
      </c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1:30"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 spans="1:30"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</row>
    <row r="37" spans="1:30"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30"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30"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</sheetData>
  <mergeCells count="18">
    <mergeCell ref="A33:B33"/>
    <mergeCell ref="A31:A32"/>
    <mergeCell ref="B31:B32"/>
    <mergeCell ref="C31:I31"/>
    <mergeCell ref="J31:P31"/>
    <mergeCell ref="X3:AD3"/>
    <mergeCell ref="Q3:W3"/>
    <mergeCell ref="J3:P3"/>
    <mergeCell ref="A1:AD1"/>
    <mergeCell ref="C3:I3"/>
    <mergeCell ref="A24:B24"/>
    <mergeCell ref="A3:A4"/>
    <mergeCell ref="B3:B4"/>
    <mergeCell ref="A5:A11"/>
    <mergeCell ref="A12:A15"/>
    <mergeCell ref="A16:A18"/>
    <mergeCell ref="A19:A22"/>
    <mergeCell ref="A23:B23"/>
  </mergeCells>
  <phoneticPr fontId="7" type="noConversion"/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CC"/>
  </sheetPr>
  <dimension ref="A1:S31"/>
  <sheetViews>
    <sheetView showGridLines="0" zoomScale="90" zoomScaleNormal="90" workbookViewId="0">
      <pane xSplit="2" ySplit="3" topLeftCell="C16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1.375" style="1" customWidth="1"/>
    <col min="2" max="2" width="8.375" style="1" customWidth="1"/>
    <col min="3" max="14" width="9.625" style="1" customWidth="1"/>
    <col min="15" max="15" width="10.875" style="1" customWidth="1"/>
    <col min="16" max="16" width="12.375" style="25" customWidth="1"/>
    <col min="17" max="17" width="11.125" style="1" bestFit="1" customWidth="1"/>
    <col min="18" max="16384" width="8.625" style="1"/>
  </cols>
  <sheetData>
    <row r="1" spans="1:17" ht="27">
      <c r="A1" s="189" t="s">
        <v>55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7" ht="15" thickBot="1">
      <c r="A2" s="2"/>
      <c r="B2" s="2"/>
      <c r="C2" s="21"/>
      <c r="D2" s="21"/>
      <c r="E2" s="3"/>
      <c r="F2" s="3"/>
      <c r="G2" s="3"/>
      <c r="H2" s="3"/>
      <c r="I2" s="3"/>
      <c r="J2" s="33"/>
      <c r="K2" s="3"/>
      <c r="L2" s="3"/>
      <c r="M2" s="3"/>
      <c r="N2" s="3"/>
      <c r="O2" s="2" t="s">
        <v>0</v>
      </c>
    </row>
    <row r="3" spans="1:17" ht="15.75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  <c r="P3" s="89" t="s">
        <v>54</v>
      </c>
    </row>
    <row r="4" spans="1:17" ht="15.75">
      <c r="A4" s="192" t="s">
        <v>106</v>
      </c>
      <c r="B4" s="8" t="s">
        <v>16</v>
      </c>
      <c r="C4" s="64">
        <v>29623</v>
      </c>
      <c r="D4" s="64">
        <v>21005.974285714285</v>
      </c>
      <c r="E4" s="64">
        <v>49979</v>
      </c>
      <c r="F4" s="64">
        <v>64470</v>
      </c>
      <c r="G4" s="93">
        <v>48367.358571428573</v>
      </c>
      <c r="H4" s="64"/>
      <c r="I4" s="64"/>
      <c r="J4" s="64"/>
      <c r="K4" s="64"/>
      <c r="L4" s="64"/>
      <c r="M4" s="64"/>
      <c r="N4" s="64"/>
      <c r="O4" s="10">
        <f>SUM(C4:N4)</f>
        <v>213445.33285714284</v>
      </c>
      <c r="P4" s="90"/>
      <c r="Q4" s="28"/>
    </row>
    <row r="5" spans="1:17" ht="15.75">
      <c r="A5" s="190"/>
      <c r="B5" s="8" t="s">
        <v>18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10">
        <f>SUM(C5:N5)</f>
        <v>0</v>
      </c>
      <c r="P5" s="90"/>
      <c r="Q5" s="28"/>
    </row>
    <row r="6" spans="1:17" ht="15.75">
      <c r="A6" s="190"/>
      <c r="B6" s="8" t="s">
        <v>17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10">
        <f>SUM(C6:N6)</f>
        <v>0</v>
      </c>
      <c r="P6" s="90"/>
      <c r="Q6" s="28"/>
    </row>
    <row r="7" spans="1:17" ht="15.75">
      <c r="A7" s="190"/>
      <c r="B7" s="8" t="s">
        <v>19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10">
        <f t="shared" ref="O7:O8" si="0">SUM(C7:N7)</f>
        <v>0</v>
      </c>
      <c r="P7" s="90"/>
      <c r="Q7" s="28"/>
    </row>
    <row r="8" spans="1:17" ht="15.75">
      <c r="A8" s="190"/>
      <c r="B8" s="8" t="s">
        <v>20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10">
        <f t="shared" si="0"/>
        <v>0</v>
      </c>
      <c r="P8" s="90"/>
      <c r="Q8" s="28"/>
    </row>
    <row r="9" spans="1:17" ht="15.75">
      <c r="A9" s="190"/>
      <c r="B9" s="11" t="s">
        <v>15</v>
      </c>
      <c r="C9" s="12">
        <f t="shared" ref="C9:P9" si="1">SUM(C4:C8)</f>
        <v>29623</v>
      </c>
      <c r="D9" s="12">
        <f t="shared" si="1"/>
        <v>21005.974285714285</v>
      </c>
      <c r="E9" s="12">
        <f t="shared" si="1"/>
        <v>49979</v>
      </c>
      <c r="F9" s="12">
        <f t="shared" si="1"/>
        <v>64470</v>
      </c>
      <c r="G9" s="12">
        <f t="shared" si="1"/>
        <v>48367.358571428573</v>
      </c>
      <c r="H9" s="12">
        <f t="shared" si="1"/>
        <v>0</v>
      </c>
      <c r="I9" s="12">
        <f t="shared" si="1"/>
        <v>0</v>
      </c>
      <c r="J9" s="12">
        <f t="shared" si="1"/>
        <v>0</v>
      </c>
      <c r="K9" s="12">
        <f t="shared" si="1"/>
        <v>0</v>
      </c>
      <c r="L9" s="12">
        <f t="shared" si="1"/>
        <v>0</v>
      </c>
      <c r="M9" s="12">
        <f t="shared" si="1"/>
        <v>0</v>
      </c>
      <c r="N9" s="12">
        <f t="shared" si="1"/>
        <v>0</v>
      </c>
      <c r="O9" s="13">
        <f t="shared" si="1"/>
        <v>213445.33285714284</v>
      </c>
      <c r="P9" s="91">
        <f t="shared" si="1"/>
        <v>0</v>
      </c>
      <c r="Q9" s="22"/>
    </row>
    <row r="10" spans="1:17" ht="15.75">
      <c r="A10" s="190" t="s">
        <v>44</v>
      </c>
      <c r="B10" s="8" t="s">
        <v>16</v>
      </c>
      <c r="C10" s="64">
        <f>C17/0.35</f>
        <v>17873.371428571427</v>
      </c>
      <c r="D10" s="64">
        <f t="shared" ref="D10:F10" si="2">D17/0.35</f>
        <v>11499.209726443769</v>
      </c>
      <c r="E10" s="64">
        <f t="shared" si="2"/>
        <v>32856.5</v>
      </c>
      <c r="F10" s="64">
        <f t="shared" si="2"/>
        <v>33086</v>
      </c>
      <c r="G10" s="64">
        <v>29714.285714285717</v>
      </c>
      <c r="H10" s="64">
        <v>24371.428571428572</v>
      </c>
      <c r="I10" s="64"/>
      <c r="J10" s="64"/>
      <c r="K10" s="64"/>
      <c r="L10" s="64"/>
      <c r="M10" s="64"/>
      <c r="N10" s="64"/>
      <c r="O10" s="10">
        <f>SUM(C10:N10)</f>
        <v>149400.7954407295</v>
      </c>
      <c r="P10" s="90">
        <v>340000</v>
      </c>
      <c r="Q10" s="28"/>
    </row>
    <row r="11" spans="1:17" ht="15.75">
      <c r="A11" s="190"/>
      <c r="B11" s="8" t="s">
        <v>18</v>
      </c>
      <c r="C11" s="64">
        <f t="shared" ref="C11:F14" si="3">C18/0.35</f>
        <v>1598.1428571428569</v>
      </c>
      <c r="D11" s="64">
        <f t="shared" si="3"/>
        <v>638.84498480243167</v>
      </c>
      <c r="E11" s="64">
        <f t="shared" si="3"/>
        <v>2086</v>
      </c>
      <c r="F11" s="64">
        <f t="shared" si="3"/>
        <v>2143</v>
      </c>
      <c r="G11" s="64">
        <v>2000.0000000000002</v>
      </c>
      <c r="H11" s="64">
        <v>1771.4285714285716</v>
      </c>
      <c r="I11" s="64"/>
      <c r="J11" s="64"/>
      <c r="K11" s="64"/>
      <c r="L11" s="64"/>
      <c r="M11" s="64"/>
      <c r="N11" s="64"/>
      <c r="O11" s="10">
        <f>SUM(C11:N11)</f>
        <v>10237.41641337386</v>
      </c>
      <c r="P11" s="90">
        <v>22857.142857142862</v>
      </c>
      <c r="Q11" s="28"/>
    </row>
    <row r="12" spans="1:17" ht="15.75">
      <c r="A12" s="190"/>
      <c r="B12" s="8" t="s">
        <v>17</v>
      </c>
      <c r="C12" s="64">
        <f t="shared" si="3"/>
        <v>1246.2285714285713</v>
      </c>
      <c r="D12" s="64">
        <f t="shared" si="3"/>
        <v>2555.3799392097267</v>
      </c>
      <c r="E12" s="64">
        <f t="shared" si="3"/>
        <v>7428.2</v>
      </c>
      <c r="F12" s="64">
        <f t="shared" si="3"/>
        <v>7713.9999999999991</v>
      </c>
      <c r="G12" s="64">
        <v>6485.7142857142862</v>
      </c>
      <c r="H12" s="64">
        <v>5571.4285714285716</v>
      </c>
      <c r="I12" s="64"/>
      <c r="J12" s="64"/>
      <c r="K12" s="64"/>
      <c r="L12" s="64"/>
      <c r="M12" s="64"/>
      <c r="N12" s="64"/>
      <c r="O12" s="10">
        <f>SUM(C12:N12)</f>
        <v>31000.951367781156</v>
      </c>
      <c r="P12" s="90">
        <v>77142.857142857159</v>
      </c>
      <c r="Q12" s="28"/>
    </row>
    <row r="13" spans="1:17" ht="15.75">
      <c r="A13" s="190"/>
      <c r="B13" s="8" t="s">
        <v>19</v>
      </c>
      <c r="C13" s="64">
        <f t="shared" si="3"/>
        <v>267.97142857142859</v>
      </c>
      <c r="D13" s="64">
        <f t="shared" si="3"/>
        <v>319.42249240121583</v>
      </c>
      <c r="E13" s="64">
        <f t="shared" si="3"/>
        <v>486</v>
      </c>
      <c r="F13" s="64">
        <f t="shared" si="3"/>
        <v>486</v>
      </c>
      <c r="G13" s="64">
        <v>371.42857142857144</v>
      </c>
      <c r="H13" s="64">
        <v>285.71428571428572</v>
      </c>
      <c r="I13" s="64"/>
      <c r="J13" s="64"/>
      <c r="K13" s="64"/>
      <c r="L13" s="64"/>
      <c r="M13" s="64"/>
      <c r="N13" s="64"/>
      <c r="O13" s="10">
        <f t="shared" ref="O13:O14" si="4">SUM(C13:N13)</f>
        <v>2216.5367781155019</v>
      </c>
      <c r="P13" s="90">
        <v>5714.2857142857147</v>
      </c>
      <c r="Q13" s="28"/>
    </row>
    <row r="14" spans="1:17" ht="15.75">
      <c r="A14" s="190"/>
      <c r="B14" s="8" t="s">
        <v>20</v>
      </c>
      <c r="C14" s="64">
        <f t="shared" si="3"/>
        <v>0</v>
      </c>
      <c r="D14" s="64">
        <f t="shared" si="3"/>
        <v>0</v>
      </c>
      <c r="E14" s="64">
        <f t="shared" si="3"/>
        <v>0</v>
      </c>
      <c r="F14" s="64">
        <f t="shared" si="3"/>
        <v>0</v>
      </c>
      <c r="G14" s="64">
        <v>0</v>
      </c>
      <c r="H14" s="64">
        <v>0</v>
      </c>
      <c r="I14" s="64"/>
      <c r="J14" s="64"/>
      <c r="K14" s="64"/>
      <c r="L14" s="64"/>
      <c r="M14" s="64"/>
      <c r="N14" s="64"/>
      <c r="O14" s="10">
        <f t="shared" si="4"/>
        <v>0</v>
      </c>
      <c r="P14" s="90">
        <v>0</v>
      </c>
      <c r="Q14" s="28"/>
    </row>
    <row r="15" spans="1:17" ht="0.6" customHeight="1">
      <c r="A15" s="190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90"/>
      <c r="Q15" s="28"/>
    </row>
    <row r="16" spans="1:17" ht="15.75">
      <c r="A16" s="190"/>
      <c r="B16" s="11" t="s">
        <v>15</v>
      </c>
      <c r="C16" s="12">
        <f t="shared" ref="C16:P16" si="5">SUM(C10:C14)</f>
        <v>20985.714285714286</v>
      </c>
      <c r="D16" s="12">
        <f t="shared" si="5"/>
        <v>15012.857142857143</v>
      </c>
      <c r="E16" s="12">
        <f t="shared" si="5"/>
        <v>42856.7</v>
      </c>
      <c r="F16" s="12">
        <f t="shared" si="5"/>
        <v>43429</v>
      </c>
      <c r="G16" s="12">
        <f t="shared" si="5"/>
        <v>38571.428571428572</v>
      </c>
      <c r="H16" s="12">
        <f t="shared" si="5"/>
        <v>32000.000000000004</v>
      </c>
      <c r="I16" s="12">
        <f t="shared" si="5"/>
        <v>0</v>
      </c>
      <c r="J16" s="12">
        <f t="shared" si="5"/>
        <v>0</v>
      </c>
      <c r="K16" s="12">
        <f t="shared" si="5"/>
        <v>0</v>
      </c>
      <c r="L16" s="12">
        <f t="shared" si="5"/>
        <v>0</v>
      </c>
      <c r="M16" s="12">
        <f t="shared" si="5"/>
        <v>0</v>
      </c>
      <c r="N16" s="12">
        <f t="shared" si="5"/>
        <v>0</v>
      </c>
      <c r="O16" s="13">
        <f t="shared" si="5"/>
        <v>192855.7</v>
      </c>
      <c r="P16" s="91">
        <f t="shared" si="5"/>
        <v>445714.28571428574</v>
      </c>
      <c r="Q16" s="22"/>
    </row>
    <row r="17" spans="1:19" ht="15.75">
      <c r="A17" s="190" t="s">
        <v>47</v>
      </c>
      <c r="B17" s="8" t="s">
        <v>21</v>
      </c>
      <c r="C17" s="64">
        <v>6255.6799999999994</v>
      </c>
      <c r="D17" s="64">
        <v>4024.7234042553191</v>
      </c>
      <c r="E17" s="64">
        <v>11499.775</v>
      </c>
      <c r="F17" s="64">
        <v>11580.099999999999</v>
      </c>
      <c r="G17" s="64">
        <v>10400</v>
      </c>
      <c r="H17" s="64">
        <v>8530</v>
      </c>
      <c r="I17" s="64"/>
      <c r="J17" s="64"/>
      <c r="K17" s="64"/>
      <c r="L17" s="64"/>
      <c r="M17" s="64"/>
      <c r="N17" s="64"/>
      <c r="O17" s="10">
        <f>SUM(C17:N17)</f>
        <v>52290.278404255318</v>
      </c>
      <c r="P17" s="90">
        <v>119000</v>
      </c>
      <c r="Q17" s="22"/>
    </row>
    <row r="18" spans="1:19" ht="15.75">
      <c r="A18" s="190"/>
      <c r="B18" s="8" t="s">
        <v>18</v>
      </c>
      <c r="C18" s="64">
        <v>559.34999999999991</v>
      </c>
      <c r="D18" s="64">
        <v>223.59574468085106</v>
      </c>
      <c r="E18" s="64">
        <v>730.09999999999991</v>
      </c>
      <c r="F18" s="64">
        <v>750.05</v>
      </c>
      <c r="G18" s="64">
        <v>700</v>
      </c>
      <c r="H18" s="64">
        <v>620</v>
      </c>
      <c r="I18" s="64"/>
      <c r="J18" s="64"/>
      <c r="K18" s="64"/>
      <c r="L18" s="64"/>
      <c r="M18" s="64"/>
      <c r="N18" s="64"/>
      <c r="O18" s="10">
        <f>SUM(C18:N18)</f>
        <v>3583.0957446808507</v>
      </c>
      <c r="P18" s="90">
        <v>8000</v>
      </c>
      <c r="Q18" s="22"/>
    </row>
    <row r="19" spans="1:19" ht="15.75">
      <c r="A19" s="190"/>
      <c r="B19" s="8" t="s">
        <v>17</v>
      </c>
      <c r="C19" s="64">
        <v>436.17999999999995</v>
      </c>
      <c r="D19" s="64">
        <v>894.38297872340422</v>
      </c>
      <c r="E19" s="64">
        <v>2599.87</v>
      </c>
      <c r="F19" s="64">
        <v>2699.8999999999996</v>
      </c>
      <c r="G19" s="64">
        <v>2270</v>
      </c>
      <c r="H19" s="64">
        <v>1950</v>
      </c>
      <c r="I19" s="64"/>
      <c r="J19" s="64"/>
      <c r="K19" s="64"/>
      <c r="L19" s="64"/>
      <c r="M19" s="64"/>
      <c r="N19" s="64"/>
      <c r="O19" s="10">
        <f>SUM(C19:N19)</f>
        <v>10850.332978723403</v>
      </c>
      <c r="P19" s="90">
        <v>27000</v>
      </c>
      <c r="Q19" s="22"/>
    </row>
    <row r="20" spans="1:19" ht="15.75">
      <c r="A20" s="190"/>
      <c r="B20" s="8" t="s">
        <v>19</v>
      </c>
      <c r="C20" s="64">
        <v>93.789999999999992</v>
      </c>
      <c r="D20" s="64">
        <v>111.79787234042553</v>
      </c>
      <c r="E20" s="64">
        <v>170.1</v>
      </c>
      <c r="F20" s="64">
        <v>170.1</v>
      </c>
      <c r="G20" s="64">
        <v>130</v>
      </c>
      <c r="H20" s="64">
        <v>100</v>
      </c>
      <c r="I20" s="64"/>
      <c r="J20" s="64"/>
      <c r="K20" s="64"/>
      <c r="L20" s="64"/>
      <c r="M20" s="64"/>
      <c r="N20" s="64"/>
      <c r="O20" s="10">
        <f t="shared" ref="O20:O21" si="6">SUM(C20:N20)</f>
        <v>775.78787234042557</v>
      </c>
      <c r="P20" s="90">
        <v>2000</v>
      </c>
      <c r="Q20" s="22"/>
    </row>
    <row r="21" spans="1:19" ht="15.75">
      <c r="A21" s="190"/>
      <c r="B21" s="8" t="s">
        <v>20</v>
      </c>
      <c r="C21" s="64"/>
      <c r="D21" s="64"/>
      <c r="E21" s="64">
        <v>0</v>
      </c>
      <c r="F21" s="64">
        <v>0</v>
      </c>
      <c r="G21" s="64">
        <v>0</v>
      </c>
      <c r="H21" s="64">
        <v>0</v>
      </c>
      <c r="I21" s="64"/>
      <c r="J21" s="64"/>
      <c r="K21" s="64"/>
      <c r="L21" s="64"/>
      <c r="M21" s="64"/>
      <c r="N21" s="64"/>
      <c r="O21" s="10">
        <f t="shared" si="6"/>
        <v>0</v>
      </c>
      <c r="P21" s="90">
        <v>0</v>
      </c>
      <c r="Q21" s="22"/>
    </row>
    <row r="22" spans="1:19" ht="15.75">
      <c r="A22" s="190"/>
      <c r="B22" s="11" t="s">
        <v>15</v>
      </c>
      <c r="C22" s="12">
        <f t="shared" ref="C22:P22" si="7">SUM(C17:C21)</f>
        <v>7344.9999999999991</v>
      </c>
      <c r="D22" s="12">
        <f t="shared" si="7"/>
        <v>5254.5</v>
      </c>
      <c r="E22" s="12">
        <f t="shared" si="7"/>
        <v>14999.844999999999</v>
      </c>
      <c r="F22" s="12">
        <f t="shared" si="7"/>
        <v>15200.149999999998</v>
      </c>
      <c r="G22" s="12">
        <f t="shared" si="7"/>
        <v>13500</v>
      </c>
      <c r="H22" s="12">
        <f t="shared" si="7"/>
        <v>11200</v>
      </c>
      <c r="I22" s="12">
        <f t="shared" si="7"/>
        <v>0</v>
      </c>
      <c r="J22" s="12">
        <f t="shared" si="7"/>
        <v>0</v>
      </c>
      <c r="K22" s="12">
        <f t="shared" si="7"/>
        <v>0</v>
      </c>
      <c r="L22" s="12">
        <f t="shared" si="7"/>
        <v>0</v>
      </c>
      <c r="M22" s="12">
        <f t="shared" si="7"/>
        <v>0</v>
      </c>
      <c r="N22" s="12">
        <f t="shared" si="7"/>
        <v>0</v>
      </c>
      <c r="O22" s="13">
        <f t="shared" si="7"/>
        <v>67499.49500000001</v>
      </c>
      <c r="P22" s="91">
        <f t="shared" si="7"/>
        <v>156000</v>
      </c>
      <c r="Q22" s="22"/>
    </row>
    <row r="23" spans="1:19" ht="15.75">
      <c r="A23" s="190" t="s">
        <v>50</v>
      </c>
      <c r="B23" s="8" t="s">
        <v>21</v>
      </c>
      <c r="C23" s="64">
        <v>5536</v>
      </c>
      <c r="D23" s="64">
        <v>3561.7021276595747</v>
      </c>
      <c r="E23" s="64">
        <v>10176.79203539823</v>
      </c>
      <c r="F23" s="64">
        <v>10247.87610619469</v>
      </c>
      <c r="G23" s="64">
        <v>9203.5398230088504</v>
      </c>
      <c r="H23" s="64">
        <v>7548.6725663716825</v>
      </c>
      <c r="I23" s="64"/>
      <c r="J23" s="64"/>
      <c r="K23" s="64"/>
      <c r="L23" s="64"/>
      <c r="M23" s="64"/>
      <c r="N23" s="64"/>
      <c r="O23" s="10">
        <f>SUM(C23:N23)</f>
        <v>46274.582658633022</v>
      </c>
      <c r="P23" s="90">
        <v>105309.73451327434</v>
      </c>
      <c r="Q23" s="22"/>
      <c r="R23" s="23"/>
      <c r="S23" s="23"/>
    </row>
    <row r="24" spans="1:19" ht="15.75">
      <c r="A24" s="190"/>
      <c r="B24" s="8" t="s">
        <v>22</v>
      </c>
      <c r="C24" s="64">
        <v>495</v>
      </c>
      <c r="D24" s="64">
        <v>197.87234042553192</v>
      </c>
      <c r="E24" s="64">
        <v>646.10619469026551</v>
      </c>
      <c r="F24" s="64">
        <v>663.76106194690271</v>
      </c>
      <c r="G24" s="64">
        <v>619.46902654867267</v>
      </c>
      <c r="H24" s="64">
        <v>548.67256637168146</v>
      </c>
      <c r="I24" s="64"/>
      <c r="J24" s="64"/>
      <c r="K24" s="64"/>
      <c r="L24" s="64"/>
      <c r="M24" s="64"/>
      <c r="N24" s="64"/>
      <c r="O24" s="10">
        <f>SUM(C24:N24)</f>
        <v>3170.8811899830544</v>
      </c>
      <c r="P24" s="90">
        <v>7079.6460176991159</v>
      </c>
      <c r="Q24" s="22"/>
      <c r="R24" s="23"/>
    </row>
    <row r="25" spans="1:19" ht="15.75">
      <c r="A25" s="190"/>
      <c r="B25" s="8" t="s">
        <v>17</v>
      </c>
      <c r="C25" s="64">
        <v>386</v>
      </c>
      <c r="D25" s="64">
        <v>791.48936170212767</v>
      </c>
      <c r="E25" s="64">
        <v>2300.7699115044247</v>
      </c>
      <c r="F25" s="64">
        <v>2389.2920353982299</v>
      </c>
      <c r="G25" s="64">
        <v>2008.8495575221241</v>
      </c>
      <c r="H25" s="64">
        <v>1725.6637168141594</v>
      </c>
      <c r="I25" s="64"/>
      <c r="J25" s="64"/>
      <c r="K25" s="64"/>
      <c r="L25" s="64"/>
      <c r="M25" s="64"/>
      <c r="N25" s="64"/>
      <c r="O25" s="10">
        <f>SUM(C25:N25)</f>
        <v>9602.064582941066</v>
      </c>
      <c r="P25" s="90">
        <v>23893.805309734515</v>
      </c>
      <c r="Q25" s="22"/>
      <c r="R25" s="23"/>
    </row>
    <row r="26" spans="1:19" ht="15.75">
      <c r="A26" s="190"/>
      <c r="B26" s="8" t="s">
        <v>23</v>
      </c>
      <c r="C26" s="64">
        <v>83</v>
      </c>
      <c r="D26" s="64">
        <v>98.936170212765958</v>
      </c>
      <c r="E26" s="64">
        <v>150.53097345132744</v>
      </c>
      <c r="F26" s="64">
        <v>150.53097345132744</v>
      </c>
      <c r="G26" s="64">
        <v>115.04424778761063</v>
      </c>
      <c r="H26" s="64">
        <v>88.495575221238951</v>
      </c>
      <c r="I26" s="64"/>
      <c r="J26" s="64"/>
      <c r="K26" s="64"/>
      <c r="L26" s="64"/>
      <c r="M26" s="64"/>
      <c r="N26" s="64"/>
      <c r="O26" s="10">
        <f>SUM(C26:N26)</f>
        <v>686.53794012427045</v>
      </c>
      <c r="P26" s="90">
        <v>1769.911504424779</v>
      </c>
      <c r="Q26" s="22"/>
      <c r="R26" s="23"/>
    </row>
    <row r="27" spans="1:19" ht="15.75">
      <c r="A27" s="190"/>
      <c r="B27" s="8" t="s">
        <v>20</v>
      </c>
      <c r="C27" s="64">
        <v>0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/>
      <c r="J27" s="64"/>
      <c r="K27" s="64"/>
      <c r="L27" s="64"/>
      <c r="M27" s="64"/>
      <c r="N27" s="64"/>
      <c r="O27" s="10">
        <f t="shared" ref="O27" si="8">SUM(C27:N27)</f>
        <v>0</v>
      </c>
      <c r="P27" s="90">
        <v>0</v>
      </c>
      <c r="Q27" s="22"/>
      <c r="R27" s="23"/>
    </row>
    <row r="28" spans="1:19" ht="16.5" thickBot="1">
      <c r="A28" s="191"/>
      <c r="B28" s="15" t="s">
        <v>15</v>
      </c>
      <c r="C28" s="16">
        <f t="shared" ref="C28:P28" si="9">SUM(C23:C27)</f>
        <v>6500</v>
      </c>
      <c r="D28" s="16">
        <f t="shared" si="9"/>
        <v>4650.0000000000009</v>
      </c>
      <c r="E28" s="16">
        <f t="shared" si="9"/>
        <v>13274.199115044248</v>
      </c>
      <c r="F28" s="16">
        <f t="shared" si="9"/>
        <v>13451.46017699115</v>
      </c>
      <c r="G28" s="16">
        <f t="shared" si="9"/>
        <v>11946.902654867259</v>
      </c>
      <c r="H28" s="16">
        <f t="shared" si="9"/>
        <v>9911.5044247787628</v>
      </c>
      <c r="I28" s="16">
        <f t="shared" si="9"/>
        <v>0</v>
      </c>
      <c r="J28" s="16">
        <f t="shared" si="9"/>
        <v>0</v>
      </c>
      <c r="K28" s="16">
        <f t="shared" si="9"/>
        <v>0</v>
      </c>
      <c r="L28" s="16">
        <f t="shared" si="9"/>
        <v>0</v>
      </c>
      <c r="M28" s="16">
        <f t="shared" si="9"/>
        <v>0</v>
      </c>
      <c r="N28" s="16">
        <f t="shared" si="9"/>
        <v>0</v>
      </c>
      <c r="O28" s="17">
        <f t="shared" si="9"/>
        <v>59734.066371681409</v>
      </c>
      <c r="P28" s="92">
        <f t="shared" si="9"/>
        <v>138053.09734513276</v>
      </c>
      <c r="Q28" s="22"/>
    </row>
    <row r="29" spans="1:19">
      <c r="C29" s="28"/>
      <c r="D29" s="28"/>
      <c r="E29" s="23"/>
      <c r="F29" s="23"/>
      <c r="G29" s="23"/>
      <c r="H29" s="23"/>
      <c r="I29" s="23"/>
    </row>
    <row r="30" spans="1:19">
      <c r="B30" s="18"/>
      <c r="C30" s="28"/>
      <c r="D30" s="28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9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</sheetData>
  <mergeCells count="5">
    <mergeCell ref="A1:O1"/>
    <mergeCell ref="A10:A16"/>
    <mergeCell ref="A17:A22"/>
    <mergeCell ref="A23:A28"/>
    <mergeCell ref="A4:A9"/>
  </mergeCells>
  <phoneticPr fontId="7" type="noConversion"/>
  <pageMargins left="0.7" right="0.7" top="0.75" bottom="0.75" header="0.3" footer="0.3"/>
  <pageSetup paperSize="9" orientation="portrait" horizontalDpi="300" verticalDpi="300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CC"/>
  </sheetPr>
  <dimension ref="A1:P64"/>
  <sheetViews>
    <sheetView showGridLines="0" zoomScale="90" zoomScaleNormal="90" workbookViewId="0">
      <pane xSplit="2" ySplit="3" topLeftCell="C4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2.75" style="1" customWidth="1"/>
    <col min="2" max="2" width="8.375" style="1" customWidth="1"/>
    <col min="3" max="4" width="9.625" style="1" customWidth="1"/>
    <col min="5" max="5" width="9.25" style="1" bestFit="1" customWidth="1"/>
    <col min="6" max="14" width="9.625" style="1" customWidth="1"/>
    <col min="15" max="15" width="10.875" style="1" customWidth="1"/>
    <col min="16" max="16" width="12.375" style="1" bestFit="1" customWidth="1"/>
    <col min="17" max="16384" width="8.625" style="1"/>
  </cols>
  <sheetData>
    <row r="1" spans="1:16" ht="27">
      <c r="A1" s="189" t="s">
        <v>58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6" ht="15" thickBot="1">
      <c r="A2" s="2"/>
      <c r="B2" s="2"/>
      <c r="C2" s="21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0</v>
      </c>
    </row>
    <row r="3" spans="1:16" ht="15.75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6" ht="15.75">
      <c r="A4" s="193" t="s">
        <v>42</v>
      </c>
      <c r="B4" s="8" t="s">
        <v>16</v>
      </c>
      <c r="C4" s="64">
        <v>23793.691500000001</v>
      </c>
      <c r="D4" s="64">
        <v>22280.409199999998</v>
      </c>
      <c r="E4" s="64">
        <v>33714.5743</v>
      </c>
      <c r="F4" s="64">
        <v>15757.2822</v>
      </c>
      <c r="G4" s="64">
        <v>29631.990399999999</v>
      </c>
      <c r="H4" s="64"/>
      <c r="I4" s="64"/>
      <c r="J4" s="64"/>
      <c r="K4" s="64"/>
      <c r="L4" s="64"/>
      <c r="M4" s="64"/>
      <c r="N4" s="64"/>
      <c r="O4" s="10">
        <f>SUM(C4:N4)</f>
        <v>125177.94759999998</v>
      </c>
      <c r="P4" s="135" t="s">
        <v>129</v>
      </c>
    </row>
    <row r="5" spans="1:16" ht="15.75">
      <c r="A5" s="194"/>
      <c r="B5" s="8" t="s">
        <v>18</v>
      </c>
      <c r="C5" s="64">
        <v>2108.1583999999998</v>
      </c>
      <c r="D5" s="64">
        <v>2032.1380999999999</v>
      </c>
      <c r="E5" s="64">
        <v>3788.2831999999999</v>
      </c>
      <c r="F5" s="64">
        <v>2846.4908</v>
      </c>
      <c r="G5" s="64">
        <v>2140.6939000000002</v>
      </c>
      <c r="H5" s="64"/>
      <c r="I5" s="64"/>
      <c r="J5" s="64"/>
      <c r="K5" s="64"/>
      <c r="L5" s="64"/>
      <c r="M5" s="64"/>
      <c r="N5" s="64"/>
      <c r="O5" s="10">
        <f t="shared" ref="O5:O8" si="0">SUM(C5:N5)</f>
        <v>12915.7644</v>
      </c>
    </row>
    <row r="6" spans="1:16" ht="15.75">
      <c r="A6" s="194"/>
      <c r="B6" s="8" t="s">
        <v>17</v>
      </c>
      <c r="C6" s="64">
        <v>3485.9947000000002</v>
      </c>
      <c r="D6" s="64">
        <v>3343.3240000000001</v>
      </c>
      <c r="E6" s="64">
        <v>8732.9974000000002</v>
      </c>
      <c r="F6" s="64">
        <v>21649.586599999999</v>
      </c>
      <c r="G6" s="64">
        <v>10433.6258</v>
      </c>
      <c r="H6" s="64"/>
      <c r="I6" s="64"/>
      <c r="J6" s="64"/>
      <c r="K6" s="64"/>
      <c r="L6" s="64"/>
      <c r="M6" s="64"/>
      <c r="N6" s="64"/>
      <c r="O6" s="10">
        <f t="shared" si="0"/>
        <v>47645.5285</v>
      </c>
    </row>
    <row r="7" spans="1:16" ht="15.75">
      <c r="A7" s="194"/>
      <c r="B7" s="8" t="s">
        <v>19</v>
      </c>
      <c r="C7" s="64">
        <v>365.91079999999999</v>
      </c>
      <c r="D7" s="64">
        <v>540.60199999999998</v>
      </c>
      <c r="E7" s="64">
        <v>421.34320000000002</v>
      </c>
      <c r="F7" s="64">
        <v>602.51089999999999</v>
      </c>
      <c r="G7" s="64">
        <v>862.61300000000006</v>
      </c>
      <c r="H7" s="64"/>
      <c r="I7" s="64"/>
      <c r="J7" s="64"/>
      <c r="K7" s="64"/>
      <c r="L7" s="64"/>
      <c r="M7" s="64"/>
      <c r="N7" s="64"/>
      <c r="O7" s="10">
        <f t="shared" si="0"/>
        <v>2792.9799000000003</v>
      </c>
    </row>
    <row r="8" spans="1:16" ht="15.75">
      <c r="A8" s="194"/>
      <c r="B8" s="8" t="s">
        <v>20</v>
      </c>
      <c r="C8" s="64">
        <v>23.401599999999998</v>
      </c>
      <c r="D8" s="64">
        <v>177.8946</v>
      </c>
      <c r="E8" s="64">
        <v>471.42439999999999</v>
      </c>
      <c r="F8" s="64">
        <v>221.57300000000001</v>
      </c>
      <c r="G8" s="64">
        <v>6.8361999999999998</v>
      </c>
      <c r="H8" s="64"/>
      <c r="I8" s="64"/>
      <c r="J8" s="64"/>
      <c r="K8" s="64"/>
      <c r="L8" s="64"/>
      <c r="M8" s="64"/>
      <c r="N8" s="64"/>
      <c r="O8" s="10">
        <f t="shared" si="0"/>
        <v>901.12979999999993</v>
      </c>
    </row>
    <row r="9" spans="1:16" ht="15.75">
      <c r="A9" s="195"/>
      <c r="B9" s="11" t="s">
        <v>15</v>
      </c>
      <c r="C9" s="12">
        <f>SUM(C4:C8)</f>
        <v>29777.157000000003</v>
      </c>
      <c r="D9" s="12">
        <f t="shared" ref="D9:O9" si="1">SUM(D4:D8)</f>
        <v>28374.367899999997</v>
      </c>
      <c r="E9" s="12">
        <f t="shared" si="1"/>
        <v>47128.622500000005</v>
      </c>
      <c r="F9" s="12">
        <f t="shared" si="1"/>
        <v>41077.443499999994</v>
      </c>
      <c r="G9" s="12">
        <f t="shared" si="1"/>
        <v>43075.759299999998</v>
      </c>
      <c r="H9" s="12">
        <f t="shared" si="1"/>
        <v>0</v>
      </c>
      <c r="I9" s="12">
        <f t="shared" si="1"/>
        <v>0</v>
      </c>
      <c r="J9" s="12">
        <f t="shared" si="1"/>
        <v>0</v>
      </c>
      <c r="K9" s="12">
        <f t="shared" si="1"/>
        <v>0</v>
      </c>
      <c r="L9" s="12">
        <f t="shared" si="1"/>
        <v>0</v>
      </c>
      <c r="M9" s="12">
        <f t="shared" si="1"/>
        <v>0</v>
      </c>
      <c r="N9" s="12">
        <f t="shared" si="1"/>
        <v>0</v>
      </c>
      <c r="O9" s="13">
        <f t="shared" si="1"/>
        <v>189433.35020000002</v>
      </c>
    </row>
    <row r="10" spans="1:16" ht="15.75">
      <c r="A10" s="192" t="s">
        <v>145</v>
      </c>
      <c r="B10" s="8" t="s">
        <v>16</v>
      </c>
      <c r="C10" s="160">
        <v>10938.915898571435</v>
      </c>
      <c r="D10" s="160">
        <v>21683.66140377778</v>
      </c>
      <c r="E10" s="160">
        <v>25955.443828285723</v>
      </c>
      <c r="F10" s="160">
        <v>25042.547960000011</v>
      </c>
      <c r="G10" s="163">
        <v>28330.14997685713</v>
      </c>
      <c r="H10" s="161"/>
      <c r="I10" s="161"/>
      <c r="J10" s="161"/>
      <c r="K10" s="161"/>
      <c r="L10" s="161"/>
      <c r="M10" s="161"/>
      <c r="N10" s="161"/>
      <c r="O10" s="10">
        <f>SUM(C10:N10)</f>
        <v>111950.71906749209</v>
      </c>
      <c r="P10" s="156" t="s">
        <v>146</v>
      </c>
    </row>
    <row r="11" spans="1:16" ht="15.75">
      <c r="A11" s="190"/>
      <c r="B11" s="8" t="s">
        <v>18</v>
      </c>
      <c r="C11" s="160">
        <v>1756.6467542857145</v>
      </c>
      <c r="D11" s="160">
        <v>1462.5592000000004</v>
      </c>
      <c r="E11" s="160">
        <v>2350.061888571428</v>
      </c>
      <c r="F11" s="160"/>
      <c r="G11" s="163"/>
      <c r="H11" s="161"/>
      <c r="I11" s="161"/>
      <c r="J11" s="161"/>
      <c r="K11" s="161"/>
      <c r="L11" s="161"/>
      <c r="M11" s="161"/>
      <c r="N11" s="161"/>
      <c r="O11" s="10">
        <f>SUM(B11:N11)</f>
        <v>5569.2678428571435</v>
      </c>
    </row>
    <row r="12" spans="1:16" ht="15.75">
      <c r="A12" s="190"/>
      <c r="B12" s="8" t="s">
        <v>17</v>
      </c>
      <c r="C12" s="160">
        <v>1476.054455714286</v>
      </c>
      <c r="D12" s="160">
        <v>1246.5454000000002</v>
      </c>
      <c r="E12" s="160">
        <v>6390.1035200000006</v>
      </c>
      <c r="F12" s="160"/>
      <c r="G12" s="163"/>
      <c r="H12" s="161"/>
      <c r="I12" s="161"/>
      <c r="J12" s="161"/>
      <c r="K12" s="161"/>
      <c r="L12" s="161"/>
      <c r="M12" s="161"/>
      <c r="N12" s="161"/>
      <c r="O12" s="10">
        <f t="shared" ref="O12:O14" si="2">SUM(C12:N12)</f>
        <v>9112.7033757142872</v>
      </c>
    </row>
    <row r="13" spans="1:16" ht="15.75">
      <c r="A13" s="190"/>
      <c r="B13" s="8" t="s">
        <v>19</v>
      </c>
      <c r="C13" s="160">
        <v>290.71235571428565</v>
      </c>
      <c r="D13" s="160">
        <v>404.41319999999996</v>
      </c>
      <c r="E13" s="160">
        <v>310.71331999999995</v>
      </c>
      <c r="F13" s="160"/>
      <c r="G13" s="163"/>
      <c r="H13" s="161"/>
      <c r="I13" s="161"/>
      <c r="J13" s="161"/>
      <c r="K13" s="161"/>
      <c r="L13" s="161"/>
      <c r="M13" s="161"/>
      <c r="N13" s="161"/>
      <c r="O13" s="10">
        <f t="shared" si="2"/>
        <v>1005.8388757142856</v>
      </c>
    </row>
    <row r="14" spans="1:16" ht="15.75">
      <c r="A14" s="190"/>
      <c r="B14" s="8" t="s">
        <v>20</v>
      </c>
      <c r="C14" s="160"/>
      <c r="D14" s="160"/>
      <c r="E14" s="160"/>
      <c r="F14" s="160"/>
      <c r="G14" s="163"/>
      <c r="H14" s="161"/>
      <c r="I14" s="161"/>
      <c r="J14" s="161"/>
      <c r="K14" s="161"/>
      <c r="L14" s="161"/>
      <c r="M14" s="161"/>
      <c r="N14" s="161"/>
      <c r="O14" s="10">
        <f t="shared" si="2"/>
        <v>0</v>
      </c>
    </row>
    <row r="15" spans="1:16" ht="0.6" customHeight="1">
      <c r="A15" s="190"/>
      <c r="B15" s="8"/>
      <c r="C15" s="9"/>
      <c r="D15" s="9"/>
      <c r="E15" s="95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6" ht="15.75">
      <c r="A16" s="190"/>
      <c r="B16" s="11" t="s">
        <v>15</v>
      </c>
      <c r="C16" s="12">
        <f>SUM(C10:C14)</f>
        <v>14462.32946428572</v>
      </c>
      <c r="D16" s="12">
        <f t="shared" ref="D16:O16" si="3">SUM(D10:D14)</f>
        <v>24797.179203777778</v>
      </c>
      <c r="E16" s="12">
        <f t="shared" si="3"/>
        <v>35006.322556857158</v>
      </c>
      <c r="F16" s="12">
        <f t="shared" si="3"/>
        <v>25042.547960000011</v>
      </c>
      <c r="G16" s="12">
        <f t="shared" si="3"/>
        <v>28330.14997685713</v>
      </c>
      <c r="H16" s="12">
        <f t="shared" si="3"/>
        <v>0</v>
      </c>
      <c r="I16" s="12">
        <f t="shared" si="3"/>
        <v>0</v>
      </c>
      <c r="J16" s="12">
        <f t="shared" si="3"/>
        <v>0</v>
      </c>
      <c r="K16" s="12">
        <f t="shared" si="3"/>
        <v>0</v>
      </c>
      <c r="L16" s="12">
        <f t="shared" si="3"/>
        <v>0</v>
      </c>
      <c r="M16" s="12">
        <f t="shared" si="3"/>
        <v>0</v>
      </c>
      <c r="N16" s="12">
        <f t="shared" si="3"/>
        <v>0</v>
      </c>
      <c r="O16" s="13">
        <f t="shared" si="3"/>
        <v>127638.5291617778</v>
      </c>
    </row>
    <row r="17" spans="1:16" ht="15.75">
      <c r="A17" s="190" t="s">
        <v>47</v>
      </c>
      <c r="B17" s="8" t="s">
        <v>16</v>
      </c>
      <c r="C17" s="9">
        <f>C23*1.13</f>
        <v>6382.9710478500092</v>
      </c>
      <c r="D17" s="9">
        <f t="shared" ref="D17:N17" si="4">D23*1.13</f>
        <v>6179.2544184599974</v>
      </c>
      <c r="E17" s="9">
        <f t="shared" si="4"/>
        <v>10303.721765979977</v>
      </c>
      <c r="F17" s="9">
        <f t="shared" si="4"/>
        <v>4960.8276900000046</v>
      </c>
      <c r="G17" s="9">
        <f t="shared" si="4"/>
        <v>10397.818220292809</v>
      </c>
      <c r="H17" s="9">
        <f t="shared" si="4"/>
        <v>0</v>
      </c>
      <c r="I17" s="9">
        <f t="shared" si="4"/>
        <v>0</v>
      </c>
      <c r="J17" s="9">
        <f t="shared" si="4"/>
        <v>0</v>
      </c>
      <c r="K17" s="9">
        <f t="shared" si="4"/>
        <v>0</v>
      </c>
      <c r="L17" s="9">
        <f t="shared" si="4"/>
        <v>0</v>
      </c>
      <c r="M17" s="9">
        <f t="shared" si="4"/>
        <v>0</v>
      </c>
      <c r="N17" s="9">
        <f t="shared" si="4"/>
        <v>0</v>
      </c>
      <c r="O17" s="10">
        <f>SUM(C17:N17)</f>
        <v>38224.593142582795</v>
      </c>
      <c r="P17" s="135" t="s">
        <v>130</v>
      </c>
    </row>
    <row r="18" spans="1:16" ht="15.75">
      <c r="A18" s="190"/>
      <c r="B18" s="8" t="s">
        <v>18</v>
      </c>
      <c r="C18" s="9">
        <f t="shared" ref="C18:N21" si="5">C24*1.13</f>
        <v>558.87322248999862</v>
      </c>
      <c r="D18" s="9">
        <f t="shared" si="5"/>
        <v>466.43775800999788</v>
      </c>
      <c r="E18" s="9">
        <f t="shared" si="5"/>
        <v>654.69561110999791</v>
      </c>
      <c r="F18" s="9">
        <f t="shared" si="5"/>
        <v>675.07857370999875</v>
      </c>
      <c r="G18" s="9">
        <f t="shared" si="5"/>
        <v>522.56002367410463</v>
      </c>
      <c r="H18" s="9">
        <f t="shared" si="5"/>
        <v>0</v>
      </c>
      <c r="I18" s="9">
        <f t="shared" si="5"/>
        <v>0</v>
      </c>
      <c r="J18" s="9">
        <f t="shared" si="5"/>
        <v>0</v>
      </c>
      <c r="K18" s="9">
        <f t="shared" si="5"/>
        <v>0</v>
      </c>
      <c r="L18" s="9">
        <f t="shared" si="5"/>
        <v>0</v>
      </c>
      <c r="M18" s="9">
        <f t="shared" si="5"/>
        <v>0</v>
      </c>
      <c r="N18" s="9">
        <f t="shared" si="5"/>
        <v>0</v>
      </c>
      <c r="O18" s="10">
        <f t="shared" ref="O18:O21" si="6">SUM(C18:N18)</f>
        <v>2877.6451889940977</v>
      </c>
    </row>
    <row r="19" spans="1:16" ht="15.75">
      <c r="A19" s="190"/>
      <c r="B19" s="8" t="s">
        <v>17</v>
      </c>
      <c r="C19" s="9">
        <f t="shared" si="5"/>
        <v>435.80446031999952</v>
      </c>
      <c r="D19" s="9">
        <f t="shared" si="5"/>
        <v>490.6213885999997</v>
      </c>
      <c r="E19" s="9">
        <f t="shared" si="5"/>
        <v>2049.6884329699997</v>
      </c>
      <c r="F19" s="9">
        <f t="shared" si="5"/>
        <v>942.75108773999989</v>
      </c>
      <c r="G19" s="9">
        <f t="shared" si="5"/>
        <v>749.17475304263905</v>
      </c>
      <c r="H19" s="9">
        <f t="shared" si="5"/>
        <v>0</v>
      </c>
      <c r="I19" s="9">
        <f t="shared" si="5"/>
        <v>0</v>
      </c>
      <c r="J19" s="9">
        <f t="shared" si="5"/>
        <v>0</v>
      </c>
      <c r="K19" s="9">
        <f t="shared" si="5"/>
        <v>0</v>
      </c>
      <c r="L19" s="9">
        <f t="shared" si="5"/>
        <v>0</v>
      </c>
      <c r="M19" s="9">
        <f t="shared" si="5"/>
        <v>0</v>
      </c>
      <c r="N19" s="9">
        <f t="shared" si="5"/>
        <v>0</v>
      </c>
      <c r="O19" s="10">
        <f t="shared" si="6"/>
        <v>4668.0401226726381</v>
      </c>
    </row>
    <row r="20" spans="1:16" ht="15.75">
      <c r="A20" s="190"/>
      <c r="B20" s="8" t="s">
        <v>19</v>
      </c>
      <c r="C20" s="9">
        <f t="shared" si="5"/>
        <v>94.240385229999845</v>
      </c>
      <c r="D20" s="9">
        <f t="shared" si="5"/>
        <v>138.46706538000007</v>
      </c>
      <c r="E20" s="9">
        <f t="shared" si="5"/>
        <v>114.35115229999988</v>
      </c>
      <c r="F20" s="9">
        <f t="shared" si="5"/>
        <v>142.1519117599999</v>
      </c>
      <c r="G20" s="9">
        <f t="shared" si="5"/>
        <v>187.00381929117427</v>
      </c>
      <c r="H20" s="9">
        <f t="shared" si="5"/>
        <v>0</v>
      </c>
      <c r="I20" s="9">
        <f t="shared" si="5"/>
        <v>0</v>
      </c>
      <c r="J20" s="9">
        <f t="shared" si="5"/>
        <v>0</v>
      </c>
      <c r="K20" s="9">
        <f t="shared" si="5"/>
        <v>0</v>
      </c>
      <c r="L20" s="9">
        <f t="shared" si="5"/>
        <v>0</v>
      </c>
      <c r="M20" s="9">
        <f t="shared" si="5"/>
        <v>0</v>
      </c>
      <c r="N20" s="9">
        <f t="shared" si="5"/>
        <v>0</v>
      </c>
      <c r="O20" s="10">
        <f t="shared" si="6"/>
        <v>676.21433396117391</v>
      </c>
    </row>
    <row r="21" spans="1:16" ht="15.75">
      <c r="A21" s="190"/>
      <c r="B21" s="8" t="s">
        <v>20</v>
      </c>
      <c r="C21" s="9">
        <f t="shared" si="5"/>
        <v>1.6186289500000002</v>
      </c>
      <c r="D21" s="9">
        <f t="shared" si="5"/>
        <v>1.9012001399999998</v>
      </c>
      <c r="E21" s="9">
        <f t="shared" si="5"/>
        <v>-1.7829772799999997</v>
      </c>
      <c r="F21" s="9">
        <f t="shared" si="5"/>
        <v>0.12927651999999998</v>
      </c>
      <c r="G21" s="9">
        <f t="shared" si="5"/>
        <v>0.14703896925229071</v>
      </c>
      <c r="H21" s="9">
        <f t="shared" si="5"/>
        <v>0</v>
      </c>
      <c r="I21" s="9">
        <f t="shared" si="5"/>
        <v>0</v>
      </c>
      <c r="J21" s="9">
        <f t="shared" si="5"/>
        <v>0</v>
      </c>
      <c r="K21" s="9">
        <f t="shared" si="5"/>
        <v>0</v>
      </c>
      <c r="L21" s="9">
        <f t="shared" si="5"/>
        <v>0</v>
      </c>
      <c r="M21" s="9">
        <f t="shared" si="5"/>
        <v>0</v>
      </c>
      <c r="N21" s="9">
        <f t="shared" si="5"/>
        <v>0</v>
      </c>
      <c r="O21" s="10">
        <f t="shared" si="6"/>
        <v>2.0131672992522911</v>
      </c>
    </row>
    <row r="22" spans="1:16" ht="15.75">
      <c r="A22" s="190"/>
      <c r="B22" s="11" t="s">
        <v>15</v>
      </c>
      <c r="C22" s="12">
        <f>SUM(C17:C21)</f>
        <v>7473.507744840007</v>
      </c>
      <c r="D22" s="12">
        <f t="shared" ref="D22:O22" si="7">SUM(D17:D21)</f>
        <v>7276.6818305899951</v>
      </c>
      <c r="E22" s="12">
        <f t="shared" si="7"/>
        <v>13120.673985079973</v>
      </c>
      <c r="F22" s="12">
        <f t="shared" si="7"/>
        <v>6720.938539730003</v>
      </c>
      <c r="G22" s="12">
        <f t="shared" si="7"/>
        <v>11856.70385526998</v>
      </c>
      <c r="H22" s="12">
        <f t="shared" si="7"/>
        <v>0</v>
      </c>
      <c r="I22" s="12">
        <f t="shared" si="7"/>
        <v>0</v>
      </c>
      <c r="J22" s="12">
        <f t="shared" si="7"/>
        <v>0</v>
      </c>
      <c r="K22" s="12">
        <f t="shared" si="7"/>
        <v>0</v>
      </c>
      <c r="L22" s="12">
        <f t="shared" si="7"/>
        <v>0</v>
      </c>
      <c r="M22" s="12">
        <f t="shared" si="7"/>
        <v>0</v>
      </c>
      <c r="N22" s="12">
        <f t="shared" si="7"/>
        <v>0</v>
      </c>
      <c r="O22" s="13">
        <f t="shared" si="7"/>
        <v>46448.505955509951</v>
      </c>
    </row>
    <row r="23" spans="1:16" ht="15.75">
      <c r="A23" s="190" t="s">
        <v>53</v>
      </c>
      <c r="B23" s="8" t="s">
        <v>16</v>
      </c>
      <c r="C23" s="64">
        <v>5648.6469450000086</v>
      </c>
      <c r="D23" s="64">
        <v>5468.3667419999983</v>
      </c>
      <c r="E23" s="64">
        <f>9117.93156299998+0.406283</f>
        <v>9118.3378459999803</v>
      </c>
      <c r="F23" s="64">
        <v>4390.1130000000048</v>
      </c>
      <c r="G23" s="64">
        <v>9201.6090445069112</v>
      </c>
      <c r="H23" s="64"/>
      <c r="I23" s="64"/>
      <c r="J23" s="64"/>
      <c r="K23" s="64"/>
      <c r="L23" s="64"/>
      <c r="M23" s="64"/>
      <c r="N23" s="64"/>
      <c r="O23" s="10">
        <f>SUM(C23:N23)</f>
        <v>33827.073577506904</v>
      </c>
      <c r="P23" s="135" t="s">
        <v>129</v>
      </c>
    </row>
    <row r="24" spans="1:16" ht="15.75">
      <c r="A24" s="190"/>
      <c r="B24" s="8" t="s">
        <v>18</v>
      </c>
      <c r="C24" s="64">
        <v>494.57807299999882</v>
      </c>
      <c r="D24" s="64">
        <v>412.77677699999816</v>
      </c>
      <c r="E24" s="64">
        <v>579.37664699999823</v>
      </c>
      <c r="F24" s="64">
        <v>597.41466699999899</v>
      </c>
      <c r="G24" s="64">
        <v>462.44249882664133</v>
      </c>
      <c r="H24" s="64"/>
      <c r="I24" s="64"/>
      <c r="J24" s="64"/>
      <c r="K24" s="64"/>
      <c r="L24" s="64"/>
      <c r="M24" s="64"/>
      <c r="N24" s="64"/>
      <c r="O24" s="10">
        <f t="shared" ref="O24:O27" si="8">SUM(C24:N24)</f>
        <v>2546.5886628266358</v>
      </c>
      <c r="P24" s="14"/>
    </row>
    <row r="25" spans="1:16" ht="15.75">
      <c r="A25" s="190"/>
      <c r="B25" s="8" t="s">
        <v>17</v>
      </c>
      <c r="C25" s="64">
        <v>385.6676639999996</v>
      </c>
      <c r="D25" s="64">
        <v>434.17821999999978</v>
      </c>
      <c r="E25" s="64">
        <v>1813.8835689999999</v>
      </c>
      <c r="F25" s="64">
        <v>834.29299800000001</v>
      </c>
      <c r="G25" s="64">
        <v>662.9865071173798</v>
      </c>
      <c r="H25" s="64"/>
      <c r="I25" s="64"/>
      <c r="J25" s="64"/>
      <c r="K25" s="64"/>
      <c r="L25" s="64"/>
      <c r="M25" s="64"/>
      <c r="N25" s="64"/>
      <c r="O25" s="10">
        <f t="shared" si="8"/>
        <v>4131.0089581173788</v>
      </c>
      <c r="P25" s="14"/>
    </row>
    <row r="26" spans="1:16" ht="15.75">
      <c r="A26" s="190"/>
      <c r="B26" s="8" t="s">
        <v>19</v>
      </c>
      <c r="C26" s="64">
        <v>83.398570999999876</v>
      </c>
      <c r="D26" s="64">
        <v>122.53722600000008</v>
      </c>
      <c r="E26" s="64">
        <v>101.19570999999991</v>
      </c>
      <c r="F26" s="64">
        <v>125.79815199999993</v>
      </c>
      <c r="G26" s="64">
        <v>165.49010556741086</v>
      </c>
      <c r="H26" s="64"/>
      <c r="I26" s="64"/>
      <c r="J26" s="64"/>
      <c r="K26" s="64"/>
      <c r="L26" s="64"/>
      <c r="M26" s="64"/>
      <c r="N26" s="64"/>
      <c r="O26" s="10">
        <f>SUM(C26:N26)</f>
        <v>598.41976456741065</v>
      </c>
      <c r="P26" s="14"/>
    </row>
    <row r="27" spans="1:16" ht="15.75">
      <c r="A27" s="190"/>
      <c r="B27" s="8" t="s">
        <v>20</v>
      </c>
      <c r="C27" s="64">
        <v>1.4324150000000002</v>
      </c>
      <c r="D27" s="64">
        <v>1.6824779999999999</v>
      </c>
      <c r="E27" s="64">
        <v>-1.5778559999999999</v>
      </c>
      <c r="F27" s="64">
        <v>0.11440399999999999</v>
      </c>
      <c r="G27" s="64">
        <v>0.13012298163919533</v>
      </c>
      <c r="H27" s="64"/>
      <c r="I27" s="64"/>
      <c r="J27" s="64"/>
      <c r="K27" s="64"/>
      <c r="L27" s="64"/>
      <c r="M27" s="64"/>
      <c r="N27" s="64"/>
      <c r="O27" s="10">
        <f t="shared" si="8"/>
        <v>1.7815639816391957</v>
      </c>
      <c r="P27" s="14"/>
    </row>
    <row r="28" spans="1:16" ht="16.5" thickBot="1">
      <c r="A28" s="191"/>
      <c r="B28" s="15" t="s">
        <v>15</v>
      </c>
      <c r="C28" s="16">
        <f>SUM(C23:C27)</f>
        <v>6613.7236680000069</v>
      </c>
      <c r="D28" s="16">
        <f>SUM(D23:D27)</f>
        <v>6439.5414429999964</v>
      </c>
      <c r="E28" s="16">
        <f>SUM(E23:E27)</f>
        <v>11611.215915999977</v>
      </c>
      <c r="F28" s="16">
        <f>SUM(F23:F27)</f>
        <v>5947.7332210000041</v>
      </c>
      <c r="G28" s="16">
        <f t="shared" ref="G28:N28" si="9">SUM(G23:G27)</f>
        <v>10492.658278999983</v>
      </c>
      <c r="H28" s="16">
        <f t="shared" si="9"/>
        <v>0</v>
      </c>
      <c r="I28" s="16">
        <f t="shared" si="9"/>
        <v>0</v>
      </c>
      <c r="J28" s="16">
        <f t="shared" si="9"/>
        <v>0</v>
      </c>
      <c r="K28" s="16">
        <f t="shared" si="9"/>
        <v>0</v>
      </c>
      <c r="L28" s="16">
        <f t="shared" si="9"/>
        <v>0</v>
      </c>
      <c r="M28" s="16">
        <f t="shared" si="9"/>
        <v>0</v>
      </c>
      <c r="N28" s="16">
        <f t="shared" si="9"/>
        <v>0</v>
      </c>
      <c r="O28" s="17">
        <f>SUM(O23:O27)</f>
        <v>41104.872526999978</v>
      </c>
    </row>
    <row r="29" spans="1:16">
      <c r="B29" s="18"/>
      <c r="C29" s="88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>
      <c r="C30" s="22"/>
      <c r="D30" s="22"/>
      <c r="E30" s="22"/>
      <c r="F30" s="22"/>
      <c r="G30" s="22"/>
      <c r="H30" s="28"/>
      <c r="I30" s="22"/>
      <c r="J30" s="22"/>
      <c r="K30" s="22"/>
      <c r="L30" s="22"/>
      <c r="M30" s="22"/>
      <c r="N30" s="22"/>
      <c r="O30" s="22"/>
    </row>
    <row r="31" spans="1:16">
      <c r="A31" s="135"/>
      <c r="H31" s="28"/>
    </row>
    <row r="32" spans="1:16">
      <c r="B32"/>
      <c r="H32" s="28"/>
    </row>
    <row r="33" spans="3:8">
      <c r="C33" s="22"/>
      <c r="D33" s="22"/>
      <c r="H33" s="28"/>
    </row>
    <row r="34" spans="3:8">
      <c r="C34" s="22"/>
      <c r="D34" s="22"/>
      <c r="H34" s="28"/>
    </row>
    <row r="35" spans="3:8">
      <c r="C35" s="22"/>
      <c r="D35" s="22"/>
      <c r="H35" s="28"/>
    </row>
    <row r="36" spans="3:8">
      <c r="H36" s="28"/>
    </row>
    <row r="37" spans="3:8">
      <c r="H37" s="28"/>
    </row>
    <row r="58" spans="1:16" hidden="1">
      <c r="A58" s="145" t="s">
        <v>127</v>
      </c>
      <c r="B58" s="147" t="s">
        <v>117</v>
      </c>
      <c r="C58" s="147">
        <v>10951</v>
      </c>
      <c r="D58" s="147">
        <v>24797.179203777781</v>
      </c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8"/>
      <c r="P58" s="24"/>
    </row>
    <row r="59" spans="1:16" hidden="1">
      <c r="A59" s="149" t="s">
        <v>128</v>
      </c>
      <c r="B59" s="144" t="s">
        <v>116</v>
      </c>
      <c r="C59" s="144">
        <v>1745</v>
      </c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50"/>
      <c r="P59" s="24"/>
    </row>
    <row r="60" spans="1:16" hidden="1">
      <c r="A60" s="151"/>
      <c r="B60" s="144" t="s">
        <v>119</v>
      </c>
      <c r="C60" s="144">
        <v>1476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50"/>
      <c r="P60" s="24"/>
    </row>
    <row r="61" spans="1:16" hidden="1">
      <c r="A61" s="151"/>
      <c r="B61" s="144" t="s">
        <v>118</v>
      </c>
      <c r="C61" s="144">
        <v>290</v>
      </c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50"/>
      <c r="P61" s="24"/>
    </row>
    <row r="62" spans="1:16" hidden="1">
      <c r="A62" s="151"/>
      <c r="B62" s="144" t="s">
        <v>115</v>
      </c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50"/>
      <c r="P62" s="24"/>
    </row>
    <row r="63" spans="1:16" hidden="1">
      <c r="A63" s="151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50"/>
      <c r="P63" s="24">
        <f t="shared" ref="P63" si="10">O15-O63</f>
        <v>0</v>
      </c>
    </row>
    <row r="64" spans="1:16" ht="15" hidden="1" thickBot="1">
      <c r="A64" s="152"/>
      <c r="B64" s="154" t="s">
        <v>15</v>
      </c>
      <c r="C64" s="154">
        <v>14462</v>
      </c>
      <c r="D64" s="154">
        <v>24797.179203777781</v>
      </c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5"/>
      <c r="P64" s="24"/>
    </row>
  </sheetData>
  <mergeCells count="5">
    <mergeCell ref="A1:O1"/>
    <mergeCell ref="A4:A9"/>
    <mergeCell ref="A10:A16"/>
    <mergeCell ref="A17:A22"/>
    <mergeCell ref="A23:A28"/>
  </mergeCells>
  <phoneticPr fontId="7" type="noConversion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3"/>
  <sheetViews>
    <sheetView showGridLines="0" zoomScale="90" zoomScaleNormal="90" workbookViewId="0">
      <pane xSplit="2" ySplit="3" topLeftCell="C22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1.375" style="1" customWidth="1"/>
    <col min="2" max="2" width="8.375" style="1" customWidth="1"/>
    <col min="3" max="14" width="9.625" style="1" customWidth="1"/>
    <col min="15" max="15" width="10.875" style="1" customWidth="1"/>
    <col min="16" max="16" width="12.375" style="1" bestFit="1" customWidth="1"/>
    <col min="17" max="16384" width="8.625" style="1"/>
  </cols>
  <sheetData>
    <row r="1" spans="1:16" ht="27">
      <c r="A1" s="189" t="s">
        <v>31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87"/>
    </row>
    <row r="2" spans="1:16" ht="15" thickBot="1">
      <c r="A2" s="2"/>
      <c r="B2" s="2"/>
      <c r="C2" s="21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0</v>
      </c>
    </row>
    <row r="3" spans="1:16" ht="15.75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6" ht="15.75">
      <c r="A4" s="193" t="s">
        <v>42</v>
      </c>
      <c r="B4" s="8" t="s">
        <v>16</v>
      </c>
      <c r="C4" s="9">
        <v>15484.1798</v>
      </c>
      <c r="D4" s="9">
        <v>6952.9315000000006</v>
      </c>
      <c r="E4" s="9">
        <v>21963.895800000002</v>
      </c>
      <c r="F4" s="9">
        <v>31405.893199999999</v>
      </c>
      <c r="G4" s="9">
        <v>34218.534199999995</v>
      </c>
      <c r="H4" s="9">
        <v>12973.0257</v>
      </c>
      <c r="I4" s="9">
        <v>11901.0321</v>
      </c>
      <c r="J4" s="9">
        <v>7555.0385999999999</v>
      </c>
      <c r="K4" s="9">
        <v>22685.471099999999</v>
      </c>
      <c r="L4" s="9">
        <v>23339.270400000001</v>
      </c>
      <c r="M4" s="9">
        <v>24668.651300000001</v>
      </c>
      <c r="N4" s="9">
        <v>50123.184600000001</v>
      </c>
      <c r="O4" s="10">
        <f>SUM(C4:N4)</f>
        <v>263271.10830000002</v>
      </c>
    </row>
    <row r="5" spans="1:16" ht="15.75">
      <c r="A5" s="194"/>
      <c r="B5" s="8" t="s">
        <v>18</v>
      </c>
      <c r="C5" s="9">
        <v>2287.8094999999998</v>
      </c>
      <c r="D5" s="9">
        <v>1823.5064</v>
      </c>
      <c r="E5" s="9">
        <v>3213.1840999999999</v>
      </c>
      <c r="F5" s="9">
        <v>3378.1612</v>
      </c>
      <c r="G5" s="9">
        <v>3613.8412000000003</v>
      </c>
      <c r="H5" s="9">
        <v>2904.9553000000001</v>
      </c>
      <c r="I5" s="9">
        <v>2134.1161999999999</v>
      </c>
      <c r="J5" s="9">
        <v>1734.5717</v>
      </c>
      <c r="K5" s="9">
        <v>3065.9798999999998</v>
      </c>
      <c r="L5" s="9">
        <v>2885.7307000000001</v>
      </c>
      <c r="M5" s="9">
        <v>4338.7678999999998</v>
      </c>
      <c r="N5" s="9">
        <v>3337.9087</v>
      </c>
      <c r="O5" s="10">
        <f t="shared" ref="O5:O8" si="0">SUM(C5:N5)</f>
        <v>34718.532800000001</v>
      </c>
    </row>
    <row r="6" spans="1:16" ht="15.75">
      <c r="A6" s="194"/>
      <c r="B6" s="8" t="s">
        <v>17</v>
      </c>
      <c r="C6" s="9">
        <v>2132.4209999999998</v>
      </c>
      <c r="D6" s="9">
        <v>2829.5362</v>
      </c>
      <c r="E6" s="9">
        <v>12372.7747</v>
      </c>
      <c r="F6" s="9">
        <v>18031.994599999998</v>
      </c>
      <c r="G6" s="9">
        <v>14082.379700000001</v>
      </c>
      <c r="H6" s="9">
        <v>8123.3951999999999</v>
      </c>
      <c r="I6" s="9">
        <v>10172.9694</v>
      </c>
      <c r="J6" s="9">
        <v>6498.7470000000003</v>
      </c>
      <c r="K6" s="9">
        <v>9991.7837</v>
      </c>
      <c r="L6" s="9">
        <v>11666.9995</v>
      </c>
      <c r="M6" s="9">
        <v>7111.8468000000003</v>
      </c>
      <c r="N6" s="9">
        <v>7739.0823</v>
      </c>
      <c r="O6" s="10">
        <f t="shared" si="0"/>
        <v>110753.9301</v>
      </c>
    </row>
    <row r="7" spans="1:16" ht="15.75">
      <c r="A7" s="194"/>
      <c r="B7" s="8" t="s">
        <v>19</v>
      </c>
      <c r="C7" s="9">
        <v>283.52690000000001</v>
      </c>
      <c r="D7" s="9">
        <v>118.85809999999999</v>
      </c>
      <c r="E7" s="9">
        <v>224.38489999999999</v>
      </c>
      <c r="F7" s="9">
        <v>1190.4650999999999</v>
      </c>
      <c r="G7" s="9">
        <v>1320.9938999999999</v>
      </c>
      <c r="H7" s="9">
        <v>625.74490000000003</v>
      </c>
      <c r="I7" s="9">
        <v>436.5521</v>
      </c>
      <c r="J7" s="9">
        <v>288.51029999999997</v>
      </c>
      <c r="K7" s="9">
        <v>640.42290000000003</v>
      </c>
      <c r="L7" s="9">
        <v>830.62099999999998</v>
      </c>
      <c r="M7" s="9">
        <v>410.58569999999997</v>
      </c>
      <c r="N7" s="9">
        <v>679.01589999999999</v>
      </c>
      <c r="O7" s="10">
        <f t="shared" si="0"/>
        <v>7049.6817000000001</v>
      </c>
    </row>
    <row r="8" spans="1:16" ht="15.75">
      <c r="A8" s="194"/>
      <c r="B8" s="8" t="s">
        <v>20</v>
      </c>
      <c r="C8" s="9">
        <v>8.8475000000000001</v>
      </c>
      <c r="D8" s="9">
        <v>129.38999999999999</v>
      </c>
      <c r="E8" s="9">
        <v>1606.0795499999999</v>
      </c>
      <c r="F8" s="9">
        <v>437.2353</v>
      </c>
      <c r="G8" s="9">
        <v>120.15430500000001</v>
      </c>
      <c r="H8" s="9">
        <v>2.9969399999999999</v>
      </c>
      <c r="I8" s="9">
        <v>3.6888699999999996</v>
      </c>
      <c r="J8" s="9">
        <v>2.7576999999999998</v>
      </c>
      <c r="K8" s="9">
        <v>142.92359999999999</v>
      </c>
      <c r="L8" s="9">
        <v>185.38409999999999</v>
      </c>
      <c r="M8" s="9">
        <v>83.675390000000007</v>
      </c>
      <c r="N8" s="9">
        <v>44.463839999999998</v>
      </c>
      <c r="O8" s="10">
        <f t="shared" si="0"/>
        <v>2767.5970950000001</v>
      </c>
    </row>
    <row r="9" spans="1:16" ht="15.75">
      <c r="A9" s="195"/>
      <c r="B9" s="11" t="s">
        <v>15</v>
      </c>
      <c r="C9" s="12">
        <f>SUM(C4:C8)</f>
        <v>20196.7847</v>
      </c>
      <c r="D9" s="12">
        <f t="shared" ref="D9:O9" si="1">SUM(D4:D8)</f>
        <v>11854.2222</v>
      </c>
      <c r="E9" s="12">
        <f t="shared" si="1"/>
        <v>39380.319049999998</v>
      </c>
      <c r="F9" s="12">
        <f t="shared" si="1"/>
        <v>54443.749400000001</v>
      </c>
      <c r="G9" s="12">
        <f t="shared" si="1"/>
        <v>53355.903304999993</v>
      </c>
      <c r="H9" s="12">
        <f t="shared" si="1"/>
        <v>24630.118040000001</v>
      </c>
      <c r="I9" s="12">
        <f t="shared" si="1"/>
        <v>24648.358670000005</v>
      </c>
      <c r="J9" s="12">
        <f t="shared" si="1"/>
        <v>16079.6253</v>
      </c>
      <c r="K9" s="12">
        <f t="shared" si="1"/>
        <v>36526.581200000001</v>
      </c>
      <c r="L9" s="12">
        <f t="shared" si="1"/>
        <v>38908.005700000002</v>
      </c>
      <c r="M9" s="12">
        <f t="shared" si="1"/>
        <v>36613.527090000003</v>
      </c>
      <c r="N9" s="12">
        <f t="shared" si="1"/>
        <v>61923.655339999998</v>
      </c>
      <c r="O9" s="13">
        <f t="shared" si="1"/>
        <v>418560.849995</v>
      </c>
    </row>
    <row r="10" spans="1:16" ht="15.75">
      <c r="A10" s="190" t="s">
        <v>45</v>
      </c>
      <c r="B10" s="8" t="s">
        <v>16</v>
      </c>
      <c r="C10" s="160">
        <v>6384.5299685714272</v>
      </c>
      <c r="D10" s="160">
        <v>4305.978690285714</v>
      </c>
      <c r="E10" s="160">
        <v>12398.816746285716</v>
      </c>
      <c r="F10" s="160">
        <v>24032.333117980961</v>
      </c>
      <c r="G10" s="160">
        <v>28076.666753765068</v>
      </c>
      <c r="H10" s="160">
        <v>11962.399350088894</v>
      </c>
      <c r="I10" s="160">
        <v>8548.8668433650801</v>
      </c>
      <c r="J10" s="160">
        <v>8282.3649862158745</v>
      </c>
      <c r="K10" s="160">
        <v>28688.947631949199</v>
      </c>
      <c r="L10" s="160">
        <v>21436.567478488887</v>
      </c>
      <c r="M10" s="160">
        <v>22758.561461980949</v>
      </c>
      <c r="N10" s="160">
        <v>52981.326199523821</v>
      </c>
      <c r="O10" s="10">
        <f>SUM(C10:N10)</f>
        <v>229857.35922850159</v>
      </c>
      <c r="P10" s="156" t="s">
        <v>143</v>
      </c>
    </row>
    <row r="11" spans="1:16" ht="15.75">
      <c r="A11" s="190"/>
      <c r="B11" s="8" t="s">
        <v>18</v>
      </c>
      <c r="C11" s="160">
        <v>700.44562771428548</v>
      </c>
      <c r="D11" s="160">
        <v>416.92067714285719</v>
      </c>
      <c r="E11" s="160">
        <v>705.67529999999999</v>
      </c>
      <c r="F11" s="160">
        <v>1822.1811291428569</v>
      </c>
      <c r="G11" s="160">
        <v>2806.0067602857134</v>
      </c>
      <c r="H11" s="160">
        <v>649.39783428571445</v>
      </c>
      <c r="I11" s="160">
        <v>664.18446857142862</v>
      </c>
      <c r="J11" s="160">
        <v>928.46372999999994</v>
      </c>
      <c r="K11" s="160">
        <v>2039.6720371428569</v>
      </c>
      <c r="L11" s="160">
        <v>1699.8205971428574</v>
      </c>
      <c r="M11" s="160">
        <v>2217.3739700000006</v>
      </c>
      <c r="N11" s="160">
        <v>1812.6264651428573</v>
      </c>
      <c r="O11" s="10">
        <f>SUM(B11:N11)</f>
        <v>16462.768596571426</v>
      </c>
    </row>
    <row r="12" spans="1:16" ht="15.75">
      <c r="A12" s="190"/>
      <c r="B12" s="8" t="s">
        <v>17</v>
      </c>
      <c r="C12" s="160">
        <v>960.23554799999999</v>
      </c>
      <c r="D12" s="160">
        <v>1736.1278000000004</v>
      </c>
      <c r="E12" s="160">
        <v>5915.4505257142855</v>
      </c>
      <c r="F12" s="160">
        <v>9377.113938552382</v>
      </c>
      <c r="G12" s="160">
        <v>6391.5173122857159</v>
      </c>
      <c r="H12" s="160">
        <v>3847.1573367873029</v>
      </c>
      <c r="I12" s="160">
        <v>5269.0731512380971</v>
      </c>
      <c r="J12" s="160">
        <v>3945.9259028571441</v>
      </c>
      <c r="K12" s="160">
        <v>5278.5941064825402</v>
      </c>
      <c r="L12" s="160">
        <v>3888.5052561777784</v>
      </c>
      <c r="M12" s="160">
        <v>3203.3064155238103</v>
      </c>
      <c r="N12" s="160">
        <v>2600.3971514285709</v>
      </c>
      <c r="O12" s="10">
        <f t="shared" ref="O12:O14" si="2">SUM(C12:N12)</f>
        <v>52413.404445047629</v>
      </c>
    </row>
    <row r="13" spans="1:16" ht="15.75">
      <c r="A13" s="190"/>
      <c r="B13" s="8" t="s">
        <v>19</v>
      </c>
      <c r="C13" s="160">
        <v>198.77959714285714</v>
      </c>
      <c r="D13" s="160">
        <v>79.328400000000016</v>
      </c>
      <c r="E13" s="160">
        <v>81.652468571428585</v>
      </c>
      <c r="F13" s="160">
        <v>699.08045514285709</v>
      </c>
      <c r="G13" s="160">
        <v>851.65091428571441</v>
      </c>
      <c r="H13" s="160">
        <v>230.17104539682535</v>
      </c>
      <c r="I13" s="160">
        <v>290.38579571428573</v>
      </c>
      <c r="J13" s="160">
        <v>157.74450000000004</v>
      </c>
      <c r="K13" s="160">
        <v>734.2427600000002</v>
      </c>
      <c r="L13" s="160">
        <v>256.55253268571431</v>
      </c>
      <c r="M13" s="160">
        <v>383.84311142857143</v>
      </c>
      <c r="N13" s="160">
        <v>425.22871600000002</v>
      </c>
      <c r="O13" s="10">
        <f t="shared" si="2"/>
        <v>4388.6602963682544</v>
      </c>
    </row>
    <row r="14" spans="1:16" ht="15.75">
      <c r="A14" s="190"/>
      <c r="B14" s="8" t="s">
        <v>20</v>
      </c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0">
        <f t="shared" si="2"/>
        <v>0</v>
      </c>
    </row>
    <row r="15" spans="1:16" ht="0.6" customHeight="1">
      <c r="A15" s="190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6" ht="15.75">
      <c r="A16" s="190"/>
      <c r="B16" s="11" t="s">
        <v>15</v>
      </c>
      <c r="C16" s="12">
        <f>SUM(C10:C14)</f>
        <v>8243.9907414285699</v>
      </c>
      <c r="D16" s="12">
        <f t="shared" ref="D16:O16" si="3">SUM(D10:D14)</f>
        <v>6538.3555674285717</v>
      </c>
      <c r="E16" s="12">
        <f t="shared" si="3"/>
        <v>19101.595040571432</v>
      </c>
      <c r="F16" s="12">
        <f t="shared" si="3"/>
        <v>35930.708640819059</v>
      </c>
      <c r="G16" s="12">
        <f t="shared" si="3"/>
        <v>38125.841740622214</v>
      </c>
      <c r="H16" s="12">
        <f t="shared" si="3"/>
        <v>16689.125566558738</v>
      </c>
      <c r="I16" s="12">
        <f t="shared" si="3"/>
        <v>14772.510258888893</v>
      </c>
      <c r="J16" s="12">
        <f t="shared" si="3"/>
        <v>13314.499119073018</v>
      </c>
      <c r="K16" s="12">
        <f t="shared" si="3"/>
        <v>36741.456535574594</v>
      </c>
      <c r="L16" s="12">
        <f t="shared" si="3"/>
        <v>27281.445864495236</v>
      </c>
      <c r="M16" s="12">
        <f t="shared" si="3"/>
        <v>28563.08495893333</v>
      </c>
      <c r="N16" s="12">
        <f t="shared" si="3"/>
        <v>57819.578532095249</v>
      </c>
      <c r="O16" s="13">
        <f t="shared" si="3"/>
        <v>303122.19256648887</v>
      </c>
    </row>
    <row r="17" spans="1:16" ht="15.75">
      <c r="A17" s="190" t="s">
        <v>47</v>
      </c>
      <c r="B17" s="8" t="s">
        <v>16</v>
      </c>
      <c r="C17" s="9">
        <v>3149.1731626500009</v>
      </c>
      <c r="D17" s="9">
        <v>1536.1711990700001</v>
      </c>
      <c r="E17" s="9">
        <v>4514.3885714199987</v>
      </c>
      <c r="F17" s="9">
        <v>8012.2657931643562</v>
      </c>
      <c r="G17" s="9">
        <v>10859.862816935642</v>
      </c>
      <c r="H17" s="9">
        <f>H23*1.13</f>
        <v>3441.886254071223</v>
      </c>
      <c r="I17" s="9">
        <v>3113.1950836099995</v>
      </c>
      <c r="J17" s="9">
        <v>2180.6857960699981</v>
      </c>
      <c r="K17" s="9">
        <f>K23*1.13</f>
        <v>7452.4611095100145</v>
      </c>
      <c r="L17" s="9">
        <f>L23*1.13</f>
        <v>7898.3688761000212</v>
      </c>
      <c r="M17" s="9">
        <f>M23*1.13</f>
        <v>8370.2292340400309</v>
      </c>
      <c r="N17" s="9">
        <f>N23*1.13</f>
        <v>19279.646195872287</v>
      </c>
      <c r="O17" s="10">
        <f>SUM(C17:N17)</f>
        <v>79808.334092513571</v>
      </c>
    </row>
    <row r="18" spans="1:16" ht="15.75">
      <c r="A18" s="190"/>
      <c r="B18" s="8" t="s">
        <v>18</v>
      </c>
      <c r="C18" s="9">
        <v>581.20304853000005</v>
      </c>
      <c r="D18" s="9">
        <v>451.86188009999995</v>
      </c>
      <c r="E18" s="9">
        <v>678.54996309000012</v>
      </c>
      <c r="F18" s="9">
        <v>685.73342348387393</v>
      </c>
      <c r="G18" s="9">
        <v>759.25329455612587</v>
      </c>
      <c r="H18" s="9">
        <f>H24*1.13</f>
        <v>353.44796553112195</v>
      </c>
      <c r="I18" s="9">
        <v>161.84930788000003</v>
      </c>
      <c r="J18" s="9">
        <v>295.21767088000001</v>
      </c>
      <c r="K18" s="9">
        <f t="shared" ref="K18:N21" si="4">K24*1.13</f>
        <v>545.74304284999857</v>
      </c>
      <c r="L18" s="9">
        <f t="shared" si="4"/>
        <v>580.08529207999561</v>
      </c>
      <c r="M18" s="9">
        <f t="shared" si="4"/>
        <v>810.98901973999796</v>
      </c>
      <c r="N18" s="9">
        <f t="shared" si="4"/>
        <v>949.46242503417341</v>
      </c>
      <c r="O18" s="10">
        <f t="shared" ref="O18:O21" si="5">SUM(C18:N18)</f>
        <v>6853.3963337552868</v>
      </c>
    </row>
    <row r="19" spans="1:16" ht="15.75">
      <c r="A19" s="190"/>
      <c r="B19" s="8" t="s">
        <v>17</v>
      </c>
      <c r="C19" s="9">
        <v>269.45628004999998</v>
      </c>
      <c r="D19" s="9">
        <v>620.74705727000003</v>
      </c>
      <c r="E19" s="9">
        <v>1918.7800008699996</v>
      </c>
      <c r="F19" s="9">
        <v>3200.8193516100005</v>
      </c>
      <c r="G19" s="9">
        <v>2537.4784913971175</v>
      </c>
      <c r="H19" s="9">
        <f>H25*1.13</f>
        <v>1099.7845855445325</v>
      </c>
      <c r="I19" s="9">
        <v>1804.6247905699972</v>
      </c>
      <c r="J19" s="9">
        <v>1161.9845140900009</v>
      </c>
      <c r="K19" s="9">
        <f>K25*1.13</f>
        <v>1808.0189554600004</v>
      </c>
      <c r="L19" s="9">
        <f t="shared" si="4"/>
        <v>1110.0623287100025</v>
      </c>
      <c r="M19" s="9">
        <f t="shared" si="4"/>
        <v>1188.0194013899986</v>
      </c>
      <c r="N19" s="9">
        <f t="shared" si="4"/>
        <v>1367.1629426749339</v>
      </c>
      <c r="O19" s="10">
        <f t="shared" si="5"/>
        <v>18086.938699636587</v>
      </c>
    </row>
    <row r="20" spans="1:16" ht="15.75">
      <c r="A20" s="190"/>
      <c r="B20" s="8" t="s">
        <v>19</v>
      </c>
      <c r="C20" s="9">
        <v>71.294312560000009</v>
      </c>
      <c r="D20" s="9">
        <v>30.271592599999998</v>
      </c>
      <c r="E20" s="9">
        <v>28.613622700000001</v>
      </c>
      <c r="F20" s="9">
        <v>195.0337606325825</v>
      </c>
      <c r="G20" s="9">
        <v>293.69796625741742</v>
      </c>
      <c r="H20" s="9">
        <f>H26*1.13</f>
        <v>79.494546983124621</v>
      </c>
      <c r="I20" s="9">
        <v>89.504968809999966</v>
      </c>
      <c r="J20" s="9">
        <v>37.417311449999978</v>
      </c>
      <c r="K20" s="9">
        <f t="shared" si="4"/>
        <v>160.88076341000001</v>
      </c>
      <c r="L20" s="9">
        <f t="shared" si="4"/>
        <v>189.88161451000011</v>
      </c>
      <c r="M20" s="9">
        <f t="shared" si="4"/>
        <v>130.36283532999988</v>
      </c>
      <c r="N20" s="9">
        <f t="shared" si="4"/>
        <v>182.59669497587669</v>
      </c>
      <c r="O20" s="10">
        <f t="shared" si="5"/>
        <v>1489.0499902190011</v>
      </c>
    </row>
    <row r="21" spans="1:16" ht="15.75">
      <c r="A21" s="190"/>
      <c r="B21" s="8" t="s">
        <v>20</v>
      </c>
      <c r="C21" s="9">
        <v>1.5593321999999998</v>
      </c>
      <c r="D21" s="9">
        <v>41.253151819999999</v>
      </c>
      <c r="E21" s="9">
        <v>227.47134587999997</v>
      </c>
      <c r="F21" s="9">
        <v>2.6377352699999999</v>
      </c>
      <c r="G21" s="9">
        <v>1.0074770494791618</v>
      </c>
      <c r="H21" s="9">
        <f>H27*1.13</f>
        <v>0.37225476999999996</v>
      </c>
      <c r="I21" s="9">
        <v>0.14467051</v>
      </c>
      <c r="J21" s="9">
        <v>0.17142552</v>
      </c>
      <c r="K21" s="9">
        <f t="shared" si="4"/>
        <v>19.658268740000004</v>
      </c>
      <c r="L21" s="9">
        <f t="shared" si="4"/>
        <v>29.214092269999995</v>
      </c>
      <c r="M21" s="9">
        <f t="shared" si="4"/>
        <v>12.211876100000001</v>
      </c>
      <c r="N21" s="9">
        <f t="shared" si="4"/>
        <v>5.3418534227294057</v>
      </c>
      <c r="O21" s="10">
        <f t="shared" si="5"/>
        <v>341.04348355220856</v>
      </c>
    </row>
    <row r="22" spans="1:16" ht="15.75">
      <c r="A22" s="190"/>
      <c r="B22" s="11" t="s">
        <v>15</v>
      </c>
      <c r="C22" s="12">
        <f>SUM(C17:C21)</f>
        <v>4072.6861359900008</v>
      </c>
      <c r="D22" s="12">
        <f t="shared" ref="D22:O22" si="6">SUM(D17:D21)</f>
        <v>2680.3048808600001</v>
      </c>
      <c r="E22" s="12">
        <f t="shared" si="6"/>
        <v>7367.8035039599981</v>
      </c>
      <c r="F22" s="12">
        <f t="shared" si="6"/>
        <v>12096.490064160813</v>
      </c>
      <c r="G22" s="12">
        <f t="shared" si="6"/>
        <v>14451.300046195782</v>
      </c>
      <c r="H22" s="12">
        <f t="shared" si="6"/>
        <v>4974.9856069000025</v>
      </c>
      <c r="I22" s="12">
        <f t="shared" si="6"/>
        <v>5169.3188213799967</v>
      </c>
      <c r="J22" s="12">
        <f t="shared" si="6"/>
        <v>3675.4767180099984</v>
      </c>
      <c r="K22" s="12">
        <f t="shared" si="6"/>
        <v>9986.7621399700129</v>
      </c>
      <c r="L22" s="12">
        <f t="shared" si="6"/>
        <v>9807.6122036700199</v>
      </c>
      <c r="M22" s="12">
        <f t="shared" si="6"/>
        <v>10511.812366600027</v>
      </c>
      <c r="N22" s="12">
        <f t="shared" si="6"/>
        <v>21784.210111980003</v>
      </c>
      <c r="O22" s="13">
        <f t="shared" si="6"/>
        <v>106578.76259967664</v>
      </c>
    </row>
    <row r="23" spans="1:16" ht="15.75">
      <c r="A23" s="190" t="s">
        <v>53</v>
      </c>
      <c r="B23" s="8" t="s">
        <v>16</v>
      </c>
      <c r="C23" s="9">
        <v>2786.8789050000009</v>
      </c>
      <c r="D23" s="9">
        <v>1359.4435390000001</v>
      </c>
      <c r="E23" s="9">
        <v>3995.0341339999995</v>
      </c>
      <c r="F23" s="9">
        <v>7090.50070191536</v>
      </c>
      <c r="G23" s="9">
        <v>9610.4980680846402</v>
      </c>
      <c r="H23" s="9">
        <v>3045.9170390010827</v>
      </c>
      <c r="I23" s="9">
        <v>2755.0398969999997</v>
      </c>
      <c r="J23" s="9">
        <v>1929.8104389999985</v>
      </c>
      <c r="K23" s="9">
        <v>6595.0983270000133</v>
      </c>
      <c r="L23" s="9">
        <v>6989.7069700000193</v>
      </c>
      <c r="M23" s="9">
        <v>7407.2825080000284</v>
      </c>
      <c r="N23" s="9">
        <v>17061.633801656892</v>
      </c>
      <c r="O23" s="10">
        <f>SUM(C23:N23)</f>
        <v>70626.844329658023</v>
      </c>
      <c r="P23" s="14"/>
    </row>
    <row r="24" spans="1:16" ht="15.75">
      <c r="A24" s="190"/>
      <c r="B24" s="8" t="s">
        <v>18</v>
      </c>
      <c r="C24" s="9">
        <v>514.3389810000001</v>
      </c>
      <c r="D24" s="9">
        <v>399.87777</v>
      </c>
      <c r="E24" s="9">
        <v>600.48669300000017</v>
      </c>
      <c r="F24" s="9">
        <v>606.84373759634866</v>
      </c>
      <c r="G24" s="9">
        <v>671.90557040365127</v>
      </c>
      <c r="H24" s="9">
        <v>312.78581020453271</v>
      </c>
      <c r="I24" s="9">
        <v>143.22947600000003</v>
      </c>
      <c r="J24" s="9">
        <v>261.25457600000004</v>
      </c>
      <c r="K24" s="9">
        <v>482.95844499999879</v>
      </c>
      <c r="L24" s="9">
        <v>513.34981599999617</v>
      </c>
      <c r="M24" s="9">
        <v>717.68939799999828</v>
      </c>
      <c r="N24" s="9">
        <v>840.23223454351637</v>
      </c>
      <c r="O24" s="10">
        <f t="shared" ref="O24:O27" si="7">SUM(C24:N24)</f>
        <v>6064.952507748043</v>
      </c>
      <c r="P24" s="14"/>
    </row>
    <row r="25" spans="1:16" ht="15.75">
      <c r="A25" s="190"/>
      <c r="B25" s="8" t="s">
        <v>17</v>
      </c>
      <c r="C25" s="9">
        <v>238.456885</v>
      </c>
      <c r="D25" s="9">
        <v>549.33367900000007</v>
      </c>
      <c r="E25" s="9">
        <v>1698.0353989999999</v>
      </c>
      <c r="F25" s="9">
        <v>2832.5834970000005</v>
      </c>
      <c r="G25" s="9">
        <v>2245.5561870770953</v>
      </c>
      <c r="H25" s="9">
        <v>973.26069517215285</v>
      </c>
      <c r="I25" s="9">
        <v>1597.0130889999978</v>
      </c>
      <c r="J25" s="9">
        <v>1028.3048797256645</v>
      </c>
      <c r="K25" s="9">
        <v>1600.0167747433634</v>
      </c>
      <c r="L25" s="9">
        <v>982.35604310619692</v>
      </c>
      <c r="M25" s="9">
        <v>1051.3446029999989</v>
      </c>
      <c r="N25" s="9">
        <f>1183.7583103318+26.1204</f>
        <v>1209.8787103318</v>
      </c>
      <c r="O25" s="10">
        <f t="shared" si="7"/>
        <v>16006.140442156273</v>
      </c>
      <c r="P25" s="14"/>
    </row>
    <row r="26" spans="1:16" ht="15.75">
      <c r="A26" s="190"/>
      <c r="B26" s="8" t="s">
        <v>19</v>
      </c>
      <c r="C26" s="9">
        <v>63.092312000000014</v>
      </c>
      <c r="D26" s="9">
        <v>26.789020000000001</v>
      </c>
      <c r="E26" s="9">
        <v>25.321790000000004</v>
      </c>
      <c r="F26" s="9">
        <v>172.59624834741817</v>
      </c>
      <c r="G26" s="9">
        <v>259.90970465258181</v>
      </c>
      <c r="H26" s="9">
        <v>70.34915662223419</v>
      </c>
      <c r="I26" s="9">
        <v>79.207936999999973</v>
      </c>
      <c r="J26" s="9">
        <v>33.112664999999986</v>
      </c>
      <c r="K26" s="9">
        <v>142.37235700000002</v>
      </c>
      <c r="L26" s="9">
        <v>168.0368270000001</v>
      </c>
      <c r="M26" s="9">
        <v>115.36534099999992</v>
      </c>
      <c r="N26" s="9">
        <v>161.58999555387319</v>
      </c>
      <c r="O26" s="10">
        <f>SUM(C26:N26)</f>
        <v>1317.7433541761075</v>
      </c>
      <c r="P26" s="14"/>
    </row>
    <row r="27" spans="1:16" ht="15.75">
      <c r="A27" s="190"/>
      <c r="B27" s="8" t="s">
        <v>20</v>
      </c>
      <c r="C27" s="9">
        <v>1.3799399999999999</v>
      </c>
      <c r="D27" s="9">
        <v>36.507214000000005</v>
      </c>
      <c r="E27" s="9">
        <v>201.302076</v>
      </c>
      <c r="F27" s="9">
        <v>2.334279</v>
      </c>
      <c r="G27" s="9">
        <v>0.89157261015855038</v>
      </c>
      <c r="H27" s="9">
        <v>0.32942899999999997</v>
      </c>
      <c r="I27" s="9">
        <v>0.128027</v>
      </c>
      <c r="J27" s="9">
        <v>0.15170400000000001</v>
      </c>
      <c r="K27" s="9">
        <v>17.396698000000004</v>
      </c>
      <c r="L27" s="9">
        <v>25.853178999999997</v>
      </c>
      <c r="M27" s="9">
        <v>10.806970000000002</v>
      </c>
      <c r="N27" s="9">
        <v>4.7273039139198287</v>
      </c>
      <c r="O27" s="10">
        <f t="shared" si="7"/>
        <v>301.80839252407844</v>
      </c>
      <c r="P27" s="14"/>
    </row>
    <row r="28" spans="1:16" ht="16.5" thickBot="1">
      <c r="A28" s="191"/>
      <c r="B28" s="15" t="s">
        <v>15</v>
      </c>
      <c r="C28" s="16">
        <f>SUM(C23:C27)</f>
        <v>3604.1470230000014</v>
      </c>
      <c r="D28" s="16">
        <f>SUM(D23:D27)</f>
        <v>2371.9512220000006</v>
      </c>
      <c r="E28" s="16">
        <f>SUM(E23:E27)</f>
        <v>6520.1800919999987</v>
      </c>
      <c r="F28" s="16">
        <f>SUM(F23:F27)</f>
        <v>10704.858463859127</v>
      </c>
      <c r="G28" s="16">
        <f t="shared" ref="G28:N28" si="8">SUM(G23:G27)</f>
        <v>12788.761102828128</v>
      </c>
      <c r="H28" s="16">
        <f t="shared" si="8"/>
        <v>4402.642130000002</v>
      </c>
      <c r="I28" s="16">
        <f t="shared" si="8"/>
        <v>4574.6184259999973</v>
      </c>
      <c r="J28" s="16">
        <f t="shared" si="8"/>
        <v>3252.6342637256625</v>
      </c>
      <c r="K28" s="16">
        <f t="shared" si="8"/>
        <v>8837.8426017433758</v>
      </c>
      <c r="L28" s="16">
        <f t="shared" si="8"/>
        <v>8679.3028351062112</v>
      </c>
      <c r="M28" s="16">
        <f t="shared" si="8"/>
        <v>9302.488820000026</v>
      </c>
      <c r="N28" s="16">
        <f t="shared" si="8"/>
        <v>19278.062045999999</v>
      </c>
      <c r="O28" s="17">
        <f>SUM(O23:O27)</f>
        <v>94317.489026262527</v>
      </c>
    </row>
    <row r="29" spans="1:16">
      <c r="B29" s="1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6">
      <c r="H31" s="28"/>
    </row>
    <row r="32" spans="1:16">
      <c r="H32" s="28"/>
    </row>
    <row r="33" spans="8:8">
      <c r="H33" s="28"/>
    </row>
    <row r="34" spans="8:8">
      <c r="H34" s="28"/>
    </row>
    <row r="35" spans="8:8">
      <c r="H35" s="28"/>
    </row>
    <row r="36" spans="8:8">
      <c r="H36" s="28"/>
    </row>
    <row r="37" spans="8:8">
      <c r="H37" s="28"/>
    </row>
    <row r="57" spans="1:16"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6" hidden="1">
      <c r="A58" s="145" t="s">
        <v>127</v>
      </c>
      <c r="B58" s="147" t="s">
        <v>117</v>
      </c>
      <c r="C58" s="147">
        <v>6384.5299685714272</v>
      </c>
      <c r="D58" s="147">
        <v>4305.978690285714</v>
      </c>
      <c r="E58" s="147">
        <v>12398.816746285716</v>
      </c>
      <c r="F58" s="147">
        <v>24032.333117980961</v>
      </c>
      <c r="G58" s="147">
        <v>28076.666753765068</v>
      </c>
      <c r="H58" s="147">
        <v>11962.399350088894</v>
      </c>
      <c r="I58" s="147">
        <v>8548.8668433650801</v>
      </c>
      <c r="J58" s="147">
        <v>8282.3649862158745</v>
      </c>
      <c r="K58" s="147">
        <v>28688.947631949199</v>
      </c>
      <c r="L58" s="147">
        <v>21436.567478488887</v>
      </c>
      <c r="M58" s="147">
        <v>22758.561461980949</v>
      </c>
      <c r="N58" s="147">
        <v>52981.326199523821</v>
      </c>
      <c r="O58" s="148">
        <v>229857.35922850159</v>
      </c>
      <c r="P58" s="24"/>
    </row>
    <row r="59" spans="1:16" hidden="1">
      <c r="A59" s="149" t="s">
        <v>128</v>
      </c>
      <c r="B59" s="144" t="s">
        <v>116</v>
      </c>
      <c r="C59" s="144">
        <v>700.44562771428548</v>
      </c>
      <c r="D59" s="144">
        <v>416.92067714285719</v>
      </c>
      <c r="E59" s="144">
        <v>705.67529999999999</v>
      </c>
      <c r="F59" s="144">
        <v>1822.1811291428569</v>
      </c>
      <c r="G59" s="144">
        <v>2806.0067602857134</v>
      </c>
      <c r="H59" s="144">
        <v>649.39783428571445</v>
      </c>
      <c r="I59" s="144">
        <v>664.18446857142862</v>
      </c>
      <c r="J59" s="144">
        <v>928.46372999999994</v>
      </c>
      <c r="K59" s="144">
        <v>2039.6720371428569</v>
      </c>
      <c r="L59" s="144">
        <v>1699.8205971428574</v>
      </c>
      <c r="M59" s="144">
        <v>2217.3739700000006</v>
      </c>
      <c r="N59" s="144">
        <v>1812.6264651428573</v>
      </c>
      <c r="O59" s="150">
        <v>16462.768596571426</v>
      </c>
      <c r="P59" s="24"/>
    </row>
    <row r="60" spans="1:16" hidden="1">
      <c r="A60" s="151"/>
      <c r="B60" s="144" t="s">
        <v>119</v>
      </c>
      <c r="C60" s="144">
        <v>960.23554799999999</v>
      </c>
      <c r="D60" s="144">
        <v>1736.1278000000004</v>
      </c>
      <c r="E60" s="144">
        <v>5915.4505257142855</v>
      </c>
      <c r="F60" s="144">
        <v>9377.113938552382</v>
      </c>
      <c r="G60" s="144">
        <v>6391.5173122857159</v>
      </c>
      <c r="H60" s="144">
        <v>3847.1573367873029</v>
      </c>
      <c r="I60" s="144">
        <v>5269.0731512380971</v>
      </c>
      <c r="J60" s="144">
        <v>3945.9259028571441</v>
      </c>
      <c r="K60" s="144">
        <v>5278.5941064825402</v>
      </c>
      <c r="L60" s="144">
        <v>3888.5052561777784</v>
      </c>
      <c r="M60" s="144">
        <v>3203.3064155238103</v>
      </c>
      <c r="N60" s="144">
        <v>2600.3971514285709</v>
      </c>
      <c r="O60" s="150">
        <v>52413.404445047629</v>
      </c>
      <c r="P60" s="24"/>
    </row>
    <row r="61" spans="1:16" hidden="1">
      <c r="A61" s="151"/>
      <c r="B61" s="144" t="s">
        <v>118</v>
      </c>
      <c r="C61" s="144">
        <v>198.77959714285714</v>
      </c>
      <c r="D61" s="144">
        <v>79.328400000000016</v>
      </c>
      <c r="E61" s="144">
        <v>81.652468571428585</v>
      </c>
      <c r="F61" s="144">
        <v>699.08045514285709</v>
      </c>
      <c r="G61" s="144">
        <v>851.65091428571441</v>
      </c>
      <c r="H61" s="144">
        <v>230.17104539682535</v>
      </c>
      <c r="I61" s="144">
        <v>290.38579571428573</v>
      </c>
      <c r="J61" s="144">
        <v>157.74450000000004</v>
      </c>
      <c r="K61" s="144">
        <v>734.2427600000002</v>
      </c>
      <c r="L61" s="144">
        <v>256.55253268571431</v>
      </c>
      <c r="M61" s="144">
        <v>383.84311142857143</v>
      </c>
      <c r="N61" s="144">
        <v>425.22871600000002</v>
      </c>
      <c r="O61" s="150">
        <v>4388.6602963682544</v>
      </c>
      <c r="P61" s="24"/>
    </row>
    <row r="62" spans="1:16" hidden="1">
      <c r="A62" s="151"/>
      <c r="B62" s="144" t="s">
        <v>115</v>
      </c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50">
        <v>0</v>
      </c>
      <c r="P62" s="24"/>
    </row>
    <row r="63" spans="1:16" ht="15" hidden="1" thickBot="1">
      <c r="A63" s="152"/>
      <c r="B63" s="154" t="s">
        <v>15</v>
      </c>
      <c r="C63" s="154">
        <v>8243.9907414285699</v>
      </c>
      <c r="D63" s="154">
        <v>6538.3555674285717</v>
      </c>
      <c r="E63" s="154">
        <v>19101.595040571432</v>
      </c>
      <c r="F63" s="154">
        <v>35930.708640819059</v>
      </c>
      <c r="G63" s="154">
        <v>38125.841740622214</v>
      </c>
      <c r="H63" s="154">
        <v>16689.125566558738</v>
      </c>
      <c r="I63" s="154">
        <v>14772.510258888893</v>
      </c>
      <c r="J63" s="154">
        <v>13314.499119073018</v>
      </c>
      <c r="K63" s="154">
        <v>36741.456535574594</v>
      </c>
      <c r="L63" s="154">
        <v>27281.445864495236</v>
      </c>
      <c r="M63" s="154">
        <v>28563.08495893333</v>
      </c>
      <c r="N63" s="154">
        <v>57819.578532095249</v>
      </c>
      <c r="O63" s="155">
        <v>303122.19256648887</v>
      </c>
      <c r="P63" s="24">
        <f>O16-O63</f>
        <v>0</v>
      </c>
    </row>
  </sheetData>
  <mergeCells count="5">
    <mergeCell ref="A1:O1"/>
    <mergeCell ref="A10:A16"/>
    <mergeCell ref="A17:A22"/>
    <mergeCell ref="A23:A28"/>
    <mergeCell ref="A4:A9"/>
  </mergeCells>
  <phoneticPr fontId="7" type="noConversion"/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7"/>
  <sheetViews>
    <sheetView showGridLines="0" zoomScale="90" zoomScaleNormal="90" workbookViewId="0">
      <pane xSplit="2" ySplit="3" topLeftCell="C4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1.375" style="1" customWidth="1"/>
    <col min="2" max="2" width="8.375" style="1" customWidth="1"/>
    <col min="3" max="14" width="9.625" style="1" customWidth="1"/>
    <col min="15" max="15" width="10.875" style="1" customWidth="1"/>
    <col min="16" max="16" width="12.375" style="1" bestFit="1" customWidth="1"/>
    <col min="17" max="16384" width="8.625" style="1"/>
  </cols>
  <sheetData>
    <row r="1" spans="1:16" ht="27">
      <c r="A1" s="189" t="s">
        <v>59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6" ht="15" thickBot="1">
      <c r="A2" s="2"/>
      <c r="B2" s="2"/>
      <c r="C2" s="198" t="s">
        <v>124</v>
      </c>
      <c r="D2" s="198"/>
      <c r="E2" s="198"/>
      <c r="F2" s="198"/>
      <c r="G2" s="198"/>
      <c r="H2" s="198"/>
      <c r="I2" s="3"/>
      <c r="J2" s="3"/>
      <c r="K2" s="3"/>
      <c r="L2" s="3"/>
      <c r="M2" s="3"/>
      <c r="N2" s="3"/>
      <c r="O2" s="2" t="s">
        <v>0</v>
      </c>
    </row>
    <row r="3" spans="1:16" ht="15.75">
      <c r="A3" s="4" t="s">
        <v>1</v>
      </c>
      <c r="B3" s="5" t="s">
        <v>2</v>
      </c>
      <c r="C3" s="140" t="s">
        <v>3</v>
      </c>
      <c r="D3" s="140" t="s">
        <v>4</v>
      </c>
      <c r="E3" s="140" t="s">
        <v>5</v>
      </c>
      <c r="F3" s="140" t="s">
        <v>6</v>
      </c>
      <c r="G3" s="140" t="s">
        <v>7</v>
      </c>
      <c r="H3" s="140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6" ht="15.75">
      <c r="A4" s="190" t="s">
        <v>41</v>
      </c>
      <c r="B4" s="8" t="s">
        <v>16</v>
      </c>
      <c r="C4" s="9">
        <f>'美妆2019 (含特通)'!C4-C33</f>
        <v>24665.151900000001</v>
      </c>
      <c r="D4" s="9">
        <f>'美妆2019 (含特通)'!D4-D33</f>
        <v>22750.257400000006</v>
      </c>
      <c r="E4" s="9">
        <f>'美妆2019 (含特通)'!E4-E33</f>
        <v>55483.424100000004</v>
      </c>
      <c r="F4" s="9">
        <f>'美妆2019 (含特通)'!F4-F33</f>
        <v>32323.978199999998</v>
      </c>
      <c r="G4" s="9">
        <f>'美妆2019 (含特通)'!G4-G33</f>
        <v>31484.092100000002</v>
      </c>
      <c r="H4" s="9">
        <f>'美妆2019 (含特通)'!H4-H33</f>
        <v>23737.124899999988</v>
      </c>
      <c r="I4" s="9">
        <v>27414.550000000017</v>
      </c>
      <c r="J4" s="9">
        <v>32711.557199999999</v>
      </c>
      <c r="K4" s="9">
        <v>35339.782800000001</v>
      </c>
      <c r="L4" s="9">
        <v>37322.4712</v>
      </c>
      <c r="M4" s="9">
        <v>43402.248500000002</v>
      </c>
      <c r="N4" s="9">
        <v>92632.689500000008</v>
      </c>
      <c r="O4" s="10">
        <f>SUM(C4:N4)</f>
        <v>459267.32779999997</v>
      </c>
    </row>
    <row r="5" spans="1:16" ht="15.75">
      <c r="A5" s="190"/>
      <c r="B5" s="8" t="s">
        <v>18</v>
      </c>
      <c r="C5" s="9">
        <f>'美妆2019 (含特通)'!C5-C34</f>
        <v>3646.2162000000003</v>
      </c>
      <c r="D5" s="9">
        <f>'美妆2019 (含特通)'!D5-D34</f>
        <v>4646.87</v>
      </c>
      <c r="E5" s="9">
        <f>'美妆2019 (含特通)'!E5-E34</f>
        <v>11606.4815</v>
      </c>
      <c r="F5" s="9">
        <f>'美妆2019 (含特通)'!F5-F34</f>
        <v>4226.2181</v>
      </c>
      <c r="G5" s="9">
        <f>'美妆2019 (含特通)'!G5-G34</f>
        <v>4555.0069000000003</v>
      </c>
      <c r="H5" s="9">
        <f>'美妆2019 (含特通)'!H5-H34</f>
        <v>3494.2140000000013</v>
      </c>
      <c r="I5" s="9">
        <v>3543.25</v>
      </c>
      <c r="J5" s="9">
        <v>5208.8284999999996</v>
      </c>
      <c r="K5" s="9">
        <v>5030.3469999999998</v>
      </c>
      <c r="L5" s="9">
        <v>4302.4769999999999</v>
      </c>
      <c r="M5" s="9">
        <v>4362.9931999999999</v>
      </c>
      <c r="N5" s="9">
        <v>6878.2367999999997</v>
      </c>
      <c r="O5" s="10">
        <f>SUM(C5:N5)</f>
        <v>61501.139199999998</v>
      </c>
    </row>
    <row r="6" spans="1:16" ht="15.75">
      <c r="A6" s="190"/>
      <c r="B6" s="8" t="s">
        <v>17</v>
      </c>
      <c r="C6" s="9">
        <f>'美妆2019 (含特通)'!C6-C35</f>
        <v>2664.018</v>
      </c>
      <c r="D6" s="9">
        <f>'美妆2019 (含特通)'!D6-D35</f>
        <v>2545.3627999999999</v>
      </c>
      <c r="E6" s="9">
        <f>'美妆2019 (含特通)'!E6-E35</f>
        <v>23897.287499999999</v>
      </c>
      <c r="F6" s="9">
        <f>'美妆2019 (含特通)'!F6-F35</f>
        <v>15628.039300000002</v>
      </c>
      <c r="G6" s="9">
        <f>'美妆2019 (含特通)'!G6-G35</f>
        <v>10882.706399999999</v>
      </c>
      <c r="H6" s="9">
        <f>'美妆2019 (含特通)'!H6-H35</f>
        <v>15283.4614</v>
      </c>
      <c r="I6" s="9">
        <v>12836.459999999992</v>
      </c>
      <c r="J6" s="9">
        <v>10209.4506</v>
      </c>
      <c r="K6" s="9">
        <v>11204.0903</v>
      </c>
      <c r="L6" s="9">
        <v>21231.099900000001</v>
      </c>
      <c r="M6" s="9">
        <v>25842.1957</v>
      </c>
      <c r="N6" s="9">
        <v>14026.2683</v>
      </c>
      <c r="O6" s="10">
        <f>SUM(C6:N6)</f>
        <v>166250.44019999998</v>
      </c>
    </row>
    <row r="7" spans="1:16" ht="15.75">
      <c r="A7" s="190"/>
      <c r="B7" s="8" t="s">
        <v>19</v>
      </c>
      <c r="C7" s="9">
        <f>'美妆2019 (含特通)'!C7-C36</f>
        <v>472.41409999999996</v>
      </c>
      <c r="D7" s="9">
        <f>'美妆2019 (含特通)'!D7-D36</f>
        <v>777.80079999999998</v>
      </c>
      <c r="E7" s="9">
        <f>'美妆2019 (含特通)'!E7-E36</f>
        <v>3074.1007999999997</v>
      </c>
      <c r="F7" s="9">
        <f>'美妆2019 (含特通)'!F7-F36</f>
        <v>1119.5903000000001</v>
      </c>
      <c r="G7" s="9">
        <f>'美妆2019 (含特通)'!G7-G36</f>
        <v>677.67259999999999</v>
      </c>
      <c r="H7" s="9">
        <f>'美妆2019 (含特通)'!H7-H36</f>
        <v>522.89549999999997</v>
      </c>
      <c r="I7" s="9">
        <v>360</v>
      </c>
      <c r="J7" s="9">
        <v>392.51870000000002</v>
      </c>
      <c r="K7" s="9">
        <v>1391.5983000000001</v>
      </c>
      <c r="L7" s="9">
        <v>1295.1936000000001</v>
      </c>
      <c r="M7" s="9">
        <v>1456.4396999999999</v>
      </c>
      <c r="N7" s="9">
        <v>1260.0074</v>
      </c>
      <c r="O7" s="10">
        <f t="shared" ref="O7:O8" si="0">SUM(C7:N7)</f>
        <v>12800.2318</v>
      </c>
    </row>
    <row r="8" spans="1:16" ht="15.75">
      <c r="A8" s="190"/>
      <c r="B8" s="8" t="s">
        <v>20</v>
      </c>
      <c r="C8" s="9">
        <f>'美妆2019 (含特通)'!C8-C37</f>
        <v>23.814399999999999</v>
      </c>
      <c r="D8" s="9">
        <f>'美妆2019 (含特通)'!D8-D37</f>
        <v>68.260499999999979</v>
      </c>
      <c r="E8" s="9">
        <f>'美妆2019 (含特通)'!E8-E37</f>
        <v>2.082499999999996</v>
      </c>
      <c r="F8" s="9">
        <f>'美妆2019 (含特通)'!F8-F37</f>
        <v>0.74550000000000693</v>
      </c>
      <c r="G8" s="9">
        <f>'美妆2019 (含特通)'!G8-G37</f>
        <v>6.1813000000000073</v>
      </c>
      <c r="H8" s="9">
        <f>'美妆2019 (含特通)'!H8-H37</f>
        <v>65.845500000000001</v>
      </c>
      <c r="I8" s="9">
        <v>19.370000000000005</v>
      </c>
      <c r="J8" s="9">
        <v>1219.5145</v>
      </c>
      <c r="K8" s="9">
        <v>1026.3963000000001</v>
      </c>
      <c r="L8" s="9">
        <v>484.25150000000002</v>
      </c>
      <c r="M8" s="9">
        <v>161.85390000000001</v>
      </c>
      <c r="N8" s="9">
        <v>81.578999999999994</v>
      </c>
      <c r="O8" s="10">
        <f t="shared" si="0"/>
        <v>3159.8949000000002</v>
      </c>
    </row>
    <row r="9" spans="1:16" ht="15.75">
      <c r="A9" s="190"/>
      <c r="B9" s="11" t="s">
        <v>15</v>
      </c>
      <c r="C9" s="12">
        <f t="shared" ref="C9:O9" si="1">SUM(C4:C8)</f>
        <v>31471.614599999997</v>
      </c>
      <c r="D9" s="12">
        <f t="shared" si="1"/>
        <v>30788.551500000005</v>
      </c>
      <c r="E9" s="12">
        <f t="shared" si="1"/>
        <v>94063.376400000008</v>
      </c>
      <c r="F9" s="12">
        <f t="shared" si="1"/>
        <v>53298.571400000001</v>
      </c>
      <c r="G9" s="12">
        <f t="shared" si="1"/>
        <v>47605.659299999992</v>
      </c>
      <c r="H9" s="12">
        <f t="shared" si="1"/>
        <v>43103.54129999999</v>
      </c>
      <c r="I9" s="12">
        <f t="shared" si="1"/>
        <v>44173.630000000012</v>
      </c>
      <c r="J9" s="12">
        <f t="shared" si="1"/>
        <v>49741.869499999993</v>
      </c>
      <c r="K9" s="12">
        <f t="shared" si="1"/>
        <v>53992.214700000004</v>
      </c>
      <c r="L9" s="12">
        <f t="shared" si="1"/>
        <v>64635.493199999997</v>
      </c>
      <c r="M9" s="12">
        <f t="shared" si="1"/>
        <v>75225.731</v>
      </c>
      <c r="N9" s="12">
        <f t="shared" si="1"/>
        <v>114878.781</v>
      </c>
      <c r="O9" s="13">
        <f t="shared" si="1"/>
        <v>702979.03389999981</v>
      </c>
    </row>
    <row r="10" spans="1:16" ht="15.75">
      <c r="A10" s="190" t="s">
        <v>45</v>
      </c>
      <c r="B10" s="8" t="s">
        <v>16</v>
      </c>
      <c r="C10" s="160">
        <v>27558.314077640636</v>
      </c>
      <c r="D10" s="160">
        <v>34331.705844754295</v>
      </c>
      <c r="E10" s="160">
        <v>39980.238611870496</v>
      </c>
      <c r="F10" s="160">
        <v>31229.848491524761</v>
      </c>
      <c r="G10" s="160">
        <v>26029.561718308898</v>
      </c>
      <c r="H10" s="160">
        <v>21021.201806145698</v>
      </c>
      <c r="I10" s="160">
        <v>25119.037469047624</v>
      </c>
      <c r="J10" s="160">
        <v>32487.091955238098</v>
      </c>
      <c r="K10" s="160">
        <v>39094.06134</v>
      </c>
      <c r="L10" s="160">
        <v>32115.930281904766</v>
      </c>
      <c r="M10" s="160">
        <v>40923.008034857135</v>
      </c>
      <c r="N10" s="160">
        <v>61110.795608038155</v>
      </c>
      <c r="O10" s="10">
        <f>SUM(C10:N10)</f>
        <v>411000.79523933056</v>
      </c>
      <c r="P10" s="156" t="s">
        <v>143</v>
      </c>
    </row>
    <row r="11" spans="1:16" ht="15.75">
      <c r="A11" s="190"/>
      <c r="B11" s="8" t="s">
        <v>18</v>
      </c>
      <c r="C11" s="160">
        <v>2946.5138828457157</v>
      </c>
      <c r="D11" s="160">
        <v>6212.1641219047633</v>
      </c>
      <c r="E11" s="160">
        <v>6125.9941991161886</v>
      </c>
      <c r="F11" s="160">
        <v>2760.1312711180963</v>
      </c>
      <c r="G11" s="160">
        <v>2840.3022493333297</v>
      </c>
      <c r="H11" s="160">
        <v>2599.8948074285695</v>
      </c>
      <c r="I11" s="160">
        <v>2644.3904228571428</v>
      </c>
      <c r="J11" s="160">
        <v>2622.4154340000005</v>
      </c>
      <c r="K11" s="160">
        <v>2867.3464131428577</v>
      </c>
      <c r="L11" s="160">
        <v>3523.9439142857132</v>
      </c>
      <c r="M11" s="160">
        <v>3278.9668771428569</v>
      </c>
      <c r="N11" s="160">
        <v>6509.2659225714278</v>
      </c>
      <c r="O11" s="10">
        <f>SUM(C11:N11)</f>
        <v>44931.329515746664</v>
      </c>
    </row>
    <row r="12" spans="1:16" ht="15.75">
      <c r="A12" s="190"/>
      <c r="B12" s="8" t="s">
        <v>17</v>
      </c>
      <c r="C12" s="160">
        <v>1471.4139845600043</v>
      </c>
      <c r="D12" s="160">
        <v>8713.9174388571446</v>
      </c>
      <c r="E12" s="160">
        <v>11194.407522232375</v>
      </c>
      <c r="F12" s="160">
        <v>5654.5530028952371</v>
      </c>
      <c r="G12" s="160">
        <v>7400.846952571429</v>
      </c>
      <c r="H12" s="160">
        <v>8512.2207045714313</v>
      </c>
      <c r="I12" s="160">
        <v>4191.5836811428562</v>
      </c>
      <c r="J12" s="160">
        <v>4142.0616771428568</v>
      </c>
      <c r="K12" s="160">
        <v>7199.8252360000033</v>
      </c>
      <c r="L12" s="160">
        <v>11334.797749714242</v>
      </c>
      <c r="M12" s="160">
        <v>7164.7752239999982</v>
      </c>
      <c r="N12" s="160">
        <v>6277.9284422857099</v>
      </c>
      <c r="O12" s="10">
        <f>SUM(C12:N12)</f>
        <v>83258.331615973279</v>
      </c>
    </row>
    <row r="13" spans="1:16" ht="15.75">
      <c r="A13" s="190"/>
      <c r="B13" s="8" t="s">
        <v>19</v>
      </c>
      <c r="C13" s="160">
        <v>894.48203856761927</v>
      </c>
      <c r="D13" s="160">
        <v>1956.5310505866669</v>
      </c>
      <c r="E13" s="160">
        <v>1766.4974064419046</v>
      </c>
      <c r="F13" s="160">
        <v>860.61601607523812</v>
      </c>
      <c r="G13" s="160">
        <v>509.94259961904811</v>
      </c>
      <c r="H13" s="160">
        <v>508.32087161904758</v>
      </c>
      <c r="I13" s="160">
        <v>174.09550571428571</v>
      </c>
      <c r="J13" s="160">
        <v>376.3926222857142</v>
      </c>
      <c r="K13" s="160">
        <v>855.89634000000035</v>
      </c>
      <c r="L13" s="160">
        <v>938.04730142857136</v>
      </c>
      <c r="M13" s="160">
        <v>606.04140857142875</v>
      </c>
      <c r="N13" s="160">
        <v>752.41694057142865</v>
      </c>
      <c r="O13" s="10">
        <f t="shared" ref="O13:O14" si="2">SUM(C13:N13)</f>
        <v>10199.280101480954</v>
      </c>
    </row>
    <row r="14" spans="1:16" ht="15.75">
      <c r="A14" s="190"/>
      <c r="B14" s="8" t="s">
        <v>20</v>
      </c>
      <c r="C14" s="160">
        <v>-12.902761199999999</v>
      </c>
      <c r="D14" s="160">
        <v>0</v>
      </c>
      <c r="E14" s="160">
        <v>0</v>
      </c>
      <c r="F14" s="160">
        <v>0</v>
      </c>
      <c r="G14" s="160">
        <v>-0.777362</v>
      </c>
      <c r="H14" s="160">
        <v>-7.4779999999999999E-2</v>
      </c>
      <c r="I14" s="160"/>
      <c r="J14" s="160"/>
      <c r="K14" s="160"/>
      <c r="L14" s="160"/>
      <c r="M14" s="160"/>
      <c r="N14" s="160"/>
      <c r="O14" s="10">
        <f t="shared" si="2"/>
        <v>-13.754903199999999</v>
      </c>
    </row>
    <row r="15" spans="1:16" ht="0.6" customHeight="1">
      <c r="A15" s="190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6" ht="15.75">
      <c r="A16" s="190"/>
      <c r="B16" s="11" t="s">
        <v>15</v>
      </c>
      <c r="C16" s="12">
        <f t="shared" ref="C16:O16" si="3">SUM(C10:C14)</f>
        <v>32857.821222413979</v>
      </c>
      <c r="D16" s="12">
        <f t="shared" si="3"/>
        <v>51214.318456102861</v>
      </c>
      <c r="E16" s="12">
        <f t="shared" si="3"/>
        <v>59067.137739660968</v>
      </c>
      <c r="F16" s="12">
        <f t="shared" si="3"/>
        <v>40505.14878161333</v>
      </c>
      <c r="G16" s="12">
        <f t="shared" si="3"/>
        <v>36779.876157832703</v>
      </c>
      <c r="H16" s="12">
        <f t="shared" si="3"/>
        <v>32641.563409764749</v>
      </c>
      <c r="I16" s="12">
        <f t="shared" si="3"/>
        <v>32129.107078761906</v>
      </c>
      <c r="J16" s="12">
        <f t="shared" si="3"/>
        <v>39627.961688666663</v>
      </c>
      <c r="K16" s="12">
        <f t="shared" si="3"/>
        <v>50017.129329142859</v>
      </c>
      <c r="L16" s="12">
        <f t="shared" si="3"/>
        <v>47912.719247333298</v>
      </c>
      <c r="M16" s="12">
        <f t="shared" si="3"/>
        <v>51972.791544571417</v>
      </c>
      <c r="N16" s="12">
        <f t="shared" si="3"/>
        <v>74650.406913466737</v>
      </c>
      <c r="O16" s="13">
        <f t="shared" si="3"/>
        <v>549375.9815693316</v>
      </c>
    </row>
    <row r="17" spans="1:16" ht="15.75">
      <c r="A17" s="190" t="s">
        <v>47</v>
      </c>
      <c r="B17" s="8" t="s">
        <v>16</v>
      </c>
      <c r="C17" s="9">
        <f>'美妆2019 (含特通)'!C17-C45</f>
        <v>8342.8623621599363</v>
      </c>
      <c r="D17" s="9">
        <f>'美妆2019 (含特通)'!D17-D45</f>
        <v>6348.2995072399835</v>
      </c>
      <c r="E17" s="9">
        <f>'美妆2019 (含特通)'!E17-E45</f>
        <v>18487.810434559866</v>
      </c>
      <c r="F17" s="9">
        <f>'美妆2019 (含特通)'!F17-F45</f>
        <v>10270.265442399979</v>
      </c>
      <c r="G17" s="9">
        <f>'美妆2019 (含特通)'!G17-G45</f>
        <v>9932.1951694799518</v>
      </c>
      <c r="H17" s="9">
        <f>'美妆2019 (含特通)'!H17-H45</f>
        <v>7772.8951438500389</v>
      </c>
      <c r="I17" s="9">
        <v>8412.6465999999982</v>
      </c>
      <c r="J17" s="9">
        <v>8674.7323883799963</v>
      </c>
      <c r="K17" s="9">
        <v>11638.983276000003</v>
      </c>
      <c r="L17" s="9">
        <v>10366.311506609998</v>
      </c>
      <c r="M17" s="9">
        <v>12435.381864559995</v>
      </c>
      <c r="N17" s="9">
        <v>26840.787963628416</v>
      </c>
      <c r="O17" s="10">
        <f>SUM(C17:N17)</f>
        <v>139523.17165886814</v>
      </c>
    </row>
    <row r="18" spans="1:16" ht="15.75">
      <c r="A18" s="190"/>
      <c r="B18" s="8" t="s">
        <v>18</v>
      </c>
      <c r="C18" s="9">
        <f>'美妆2019 (含特通)'!C18-C46</f>
        <v>741.05650307999895</v>
      </c>
      <c r="D18" s="9">
        <f>'美妆2019 (含特通)'!D18-D46</f>
        <v>1107.7296297599999</v>
      </c>
      <c r="E18" s="9">
        <f>'美妆2019 (含特通)'!E18-E46</f>
        <v>3392.2087779200083</v>
      </c>
      <c r="F18" s="9">
        <f>'美妆2019 (含特通)'!F18-F46</f>
        <v>1222.3295247199871</v>
      </c>
      <c r="G18" s="9">
        <f>'美妆2019 (含特通)'!G18-G46</f>
        <v>876.21187706999274</v>
      </c>
      <c r="H18" s="9">
        <f>'美妆2019 (含特通)'!H18-H46</f>
        <v>754.6960153299965</v>
      </c>
      <c r="I18" s="9">
        <v>812.48130000000526</v>
      </c>
      <c r="J18" s="9">
        <v>1027.64197388</v>
      </c>
      <c r="K18" s="9">
        <v>1024.6666940499997</v>
      </c>
      <c r="L18" s="9">
        <v>947.38110341000004</v>
      </c>
      <c r="M18" s="9">
        <v>1126.3624927100007</v>
      </c>
      <c r="N18" s="9">
        <v>1447.1374374248687</v>
      </c>
      <c r="O18" s="10">
        <f>SUM(C18:N18)</f>
        <v>14479.903329354856</v>
      </c>
    </row>
    <row r="19" spans="1:16" ht="15.75">
      <c r="A19" s="190"/>
      <c r="B19" s="8" t="s">
        <v>17</v>
      </c>
      <c r="C19" s="9">
        <f>'美妆2019 (含特通)'!C19-C47</f>
        <v>403.01860627999895</v>
      </c>
      <c r="D19" s="9">
        <f>'美妆2019 (含特通)'!D19-D47</f>
        <v>503.44944820000001</v>
      </c>
      <c r="E19" s="9">
        <f>'美妆2019 (含特通)'!E19-E47</f>
        <v>5803.6794016799986</v>
      </c>
      <c r="F19" s="9">
        <f>'美妆2019 (含特通)'!F19-F47</f>
        <v>2409.624972399999</v>
      </c>
      <c r="G19" s="9">
        <f>'美妆2019 (含特通)'!G19-G47</f>
        <v>2024.4347245599997</v>
      </c>
      <c r="H19" s="9">
        <f>'美妆2019 (含特通)'!H19-H47</f>
        <v>3290.6114958099988</v>
      </c>
      <c r="I19" s="9">
        <v>1122.3611999999955</v>
      </c>
      <c r="J19" s="9">
        <v>1326.2053182499994</v>
      </c>
      <c r="K19" s="9">
        <v>1835.1700194499995</v>
      </c>
      <c r="L19" s="9">
        <v>3498.4284019399993</v>
      </c>
      <c r="M19" s="9">
        <v>4106.1764917800001</v>
      </c>
      <c r="N19" s="9">
        <v>2585.6367250018839</v>
      </c>
      <c r="O19" s="10">
        <f>SUM(C19:N19)</f>
        <v>28908.796805351874</v>
      </c>
    </row>
    <row r="20" spans="1:16" ht="15.75">
      <c r="A20" s="190"/>
      <c r="B20" s="8" t="s">
        <v>19</v>
      </c>
      <c r="C20" s="9">
        <f>'美妆2019 (含特通)'!C20-C48</f>
        <v>156.71032180000003</v>
      </c>
      <c r="D20" s="9">
        <f>'美妆2019 (含特通)'!D20-D48</f>
        <v>256.32511879999998</v>
      </c>
      <c r="E20" s="9">
        <f>'美妆2019 (含特通)'!E20-E48</f>
        <v>1052.8057444399924</v>
      </c>
      <c r="F20" s="9">
        <f>'美妆2019 (含特通)'!F20-F48</f>
        <v>358.269605240001</v>
      </c>
      <c r="G20" s="9">
        <f>'美妆2019 (含特通)'!G20-G48</f>
        <v>148.76619603</v>
      </c>
      <c r="H20" s="9">
        <f>'美妆2019 (含特通)'!H20-H48</f>
        <v>134.13527496</v>
      </c>
      <c r="I20" s="9">
        <v>87.29249999999459</v>
      </c>
      <c r="J20" s="9">
        <v>88.561579269999982</v>
      </c>
      <c r="K20" s="9">
        <v>263.48000158999992</v>
      </c>
      <c r="L20" s="9">
        <v>255.78028441999996</v>
      </c>
      <c r="M20" s="9">
        <v>293.82210054000006</v>
      </c>
      <c r="N20" s="9">
        <v>271.35204359842425</v>
      </c>
      <c r="O20" s="10">
        <f t="shared" ref="O20:O21" si="4">SUM(C20:N20)</f>
        <v>3367.3007706884123</v>
      </c>
    </row>
    <row r="21" spans="1:16" ht="15.75">
      <c r="A21" s="190"/>
      <c r="B21" s="8" t="s">
        <v>20</v>
      </c>
      <c r="C21" s="9">
        <f>'美妆2019 (含特通)'!C21-C49</f>
        <v>3.6767835600000032</v>
      </c>
      <c r="D21" s="9">
        <f>'美妆2019 (含特通)'!D21-D49</f>
        <v>1.8224643999999997</v>
      </c>
      <c r="E21" s="9">
        <f>'美妆2019 (含特通)'!E21-E49</f>
        <v>-1.4515080000000253E-2</v>
      </c>
      <c r="F21" s="9">
        <f>'美妆2019 (含特通)'!F21-F49</f>
        <v>0</v>
      </c>
      <c r="G21" s="9">
        <f>'美妆2019 (含特通)'!G21-G49</f>
        <v>1.5836390799999998</v>
      </c>
      <c r="H21" s="9">
        <f>'美妆2019 (含特通)'!H21-H49</f>
        <v>0.60459124999999991</v>
      </c>
      <c r="I21" s="9">
        <v>2.7232999999999961</v>
      </c>
      <c r="J21" s="9">
        <v>757.21297401000004</v>
      </c>
      <c r="K21" s="9">
        <v>342.34959119999996</v>
      </c>
      <c r="L21" s="9">
        <v>83.137856119999995</v>
      </c>
      <c r="M21" s="9">
        <v>26.861326049999995</v>
      </c>
      <c r="N21" s="9">
        <v>9.8383726694779998</v>
      </c>
      <c r="O21" s="10">
        <f t="shared" si="4"/>
        <v>1229.7963832594778</v>
      </c>
    </row>
    <row r="22" spans="1:16" ht="15.75">
      <c r="A22" s="190"/>
      <c r="B22" s="11" t="s">
        <v>15</v>
      </c>
      <c r="C22" s="12">
        <f t="shared" ref="C22:O22" si="5">SUM(C17:C21)</f>
        <v>9647.3245768799334</v>
      </c>
      <c r="D22" s="12">
        <f t="shared" si="5"/>
        <v>8217.6261683999837</v>
      </c>
      <c r="E22" s="12">
        <f t="shared" si="5"/>
        <v>28736.489843519863</v>
      </c>
      <c r="F22" s="12">
        <f t="shared" si="5"/>
        <v>14260.489544759967</v>
      </c>
      <c r="G22" s="12">
        <f t="shared" si="5"/>
        <v>12983.191606219943</v>
      </c>
      <c r="H22" s="12">
        <f t="shared" si="5"/>
        <v>11952.942521200033</v>
      </c>
      <c r="I22" s="12">
        <f t="shared" si="5"/>
        <v>10437.504899999993</v>
      </c>
      <c r="J22" s="12">
        <f t="shared" si="5"/>
        <v>11874.354233789996</v>
      </c>
      <c r="K22" s="12">
        <f t="shared" si="5"/>
        <v>15104.649582290001</v>
      </c>
      <c r="L22" s="12">
        <f t="shared" si="5"/>
        <v>15151.039152499996</v>
      </c>
      <c r="M22" s="12">
        <f t="shared" si="5"/>
        <v>17988.604275639995</v>
      </c>
      <c r="N22" s="12">
        <f t="shared" si="5"/>
        <v>31154.752542323073</v>
      </c>
      <c r="O22" s="13">
        <f t="shared" si="5"/>
        <v>187508.96894752278</v>
      </c>
    </row>
    <row r="23" spans="1:16" ht="15.75">
      <c r="A23" s="190" t="s">
        <v>52</v>
      </c>
      <c r="B23" s="8" t="s">
        <v>16</v>
      </c>
      <c r="C23" s="9">
        <f>'美妆2019 (含特通)'!C23-C51</f>
        <v>7192.1227259999459</v>
      </c>
      <c r="D23" s="9">
        <f>'美妆2019 (含特通)'!D23-D51</f>
        <v>5472.6719889999858</v>
      </c>
      <c r="E23" s="9">
        <f>'美妆2019 (含特通)'!E23-E51</f>
        <v>15937.767615999886</v>
      </c>
      <c r="F23" s="9">
        <f>'美妆2019 (含特通)'!F23-F51</f>
        <v>9088.730479999982</v>
      </c>
      <c r="G23" s="9">
        <f>'美妆2019 (含特通)'!G23-G51</f>
        <v>8840.3208799999593</v>
      </c>
      <c r="H23" s="9">
        <f>'美妆2019 (含特通)'!H23-H51</f>
        <v>6918.3620170000358</v>
      </c>
      <c r="I23" s="9">
        <v>7444.82</v>
      </c>
      <c r="J23" s="9">
        <v>7676.7543259999975</v>
      </c>
      <c r="K23" s="9">
        <v>10299.985200000003</v>
      </c>
      <c r="L23" s="9">
        <v>9173.7269969999998</v>
      </c>
      <c r="M23" s="9">
        <v>11004.762711999996</v>
      </c>
      <c r="N23" s="9">
        <v>23752.909702326033</v>
      </c>
      <c r="O23" s="10">
        <f>SUM(C23:N23)</f>
        <v>122802.93464532585</v>
      </c>
      <c r="P23" s="14"/>
    </row>
    <row r="24" spans="1:16" ht="15.75">
      <c r="A24" s="190"/>
      <c r="B24" s="8" t="s">
        <v>18</v>
      </c>
      <c r="C24" s="9">
        <f>'美妆2019 (含特通)'!C24-C52</f>
        <v>638.84181299999909</v>
      </c>
      <c r="D24" s="9">
        <f>'美妆2019 (含特通)'!D24-D52</f>
        <v>954.93933599999991</v>
      </c>
      <c r="E24" s="9">
        <f>'美妆2019 (含特通)'!E24-E52</f>
        <v>2924.3179120000073</v>
      </c>
      <c r="F24" s="9">
        <f>'美妆2019 (含特通)'!F24-F52</f>
        <v>1081.707543999989</v>
      </c>
      <c r="G24" s="9">
        <f>'美妆2019 (含特通)'!G24-G52</f>
        <v>773.98180899999363</v>
      </c>
      <c r="H24" s="9">
        <f>'美妆2019 (含特通)'!H24-H52</f>
        <v>666.65231399999698</v>
      </c>
      <c r="I24" s="9">
        <v>719.01000000000477</v>
      </c>
      <c r="J24" s="9">
        <v>909.41767600000003</v>
      </c>
      <c r="K24" s="9">
        <v>906.78468499999974</v>
      </c>
      <c r="L24" s="9">
        <v>838.39035700000011</v>
      </c>
      <c r="M24" s="9">
        <v>996.78096700000071</v>
      </c>
      <c r="N24" s="9">
        <v>1280.6525994910344</v>
      </c>
      <c r="O24" s="10">
        <f>SUM(C24:N24)</f>
        <v>12691.477012491025</v>
      </c>
      <c r="P24" s="14"/>
    </row>
    <row r="25" spans="1:16" ht="15.75">
      <c r="A25" s="190"/>
      <c r="B25" s="8" t="s">
        <v>17</v>
      </c>
      <c r="C25" s="9">
        <f>'美妆2019 (含特通)'!C25-C53</f>
        <v>347.42983299999912</v>
      </c>
      <c r="D25" s="9">
        <f>'美妆2019 (含特通)'!D25-D53</f>
        <v>434.00814500000001</v>
      </c>
      <c r="E25" s="9">
        <f>'美妆2019 (含特通)'!E25-E53</f>
        <v>5003.1718979999996</v>
      </c>
      <c r="F25" s="9">
        <f>'美妆2019 (含特通)'!F25-F53</f>
        <v>2132.4114799999993</v>
      </c>
      <c r="G25" s="9">
        <f>'美妆2019 (含特通)'!G25-G53</f>
        <v>1742.833858</v>
      </c>
      <c r="H25" s="9">
        <f>'美妆2019 (含特通)'!H25-H53</f>
        <v>2877.9415449999992</v>
      </c>
      <c r="I25" s="9">
        <v>993.23999999999614</v>
      </c>
      <c r="J25" s="9">
        <v>1173.6330249999996</v>
      </c>
      <c r="K25" s="9">
        <v>1624.0442649999998</v>
      </c>
      <c r="L25" s="9">
        <v>3095.9543379999996</v>
      </c>
      <c r="M25" s="9">
        <v>3633.7845060000004</v>
      </c>
      <c r="N25" s="9">
        <v>2288.1740929220214</v>
      </c>
      <c r="O25" s="10">
        <f>SUM(C25:N25)</f>
        <v>25346.626985922012</v>
      </c>
      <c r="P25" s="14"/>
    </row>
    <row r="26" spans="1:16" ht="15.75">
      <c r="A26" s="190"/>
      <c r="B26" s="8" t="s">
        <v>19</v>
      </c>
      <c r="C26" s="9">
        <f>'美妆2019 (含特通)'!C26-C54</f>
        <v>135.09510500000005</v>
      </c>
      <c r="D26" s="9">
        <f>'美妆2019 (含特通)'!D26-D54</f>
        <v>220.96992999999998</v>
      </c>
      <c r="E26" s="9">
        <f>'美妆2019 (含特通)'!E26-E54</f>
        <v>907.59115899999347</v>
      </c>
      <c r="F26" s="9">
        <f>'美妆2019 (含特通)'!F26-F54</f>
        <v>317.05274800000092</v>
      </c>
      <c r="G26" s="9">
        <f>'美妆2019 (含特通)'!G26-G54</f>
        <v>131.05681200000001</v>
      </c>
      <c r="H26" s="9">
        <f>'美妆2019 (含特通)'!H26-H54</f>
        <v>114.33862900000003</v>
      </c>
      <c r="I26" s="9">
        <v>77.249999999995225</v>
      </c>
      <c r="J26" s="9">
        <v>78.37307899999999</v>
      </c>
      <c r="K26" s="9">
        <v>233.16814299999996</v>
      </c>
      <c r="L26" s="9">
        <v>226.35423399999999</v>
      </c>
      <c r="M26" s="9">
        <v>260.01955800000007</v>
      </c>
      <c r="N26" s="9">
        <v>240.13455185701261</v>
      </c>
      <c r="O26" s="10">
        <f>SUM(C26:N26)</f>
        <v>2941.403948857002</v>
      </c>
      <c r="P26" s="14"/>
    </row>
    <row r="27" spans="1:16" ht="15.75">
      <c r="A27" s="190"/>
      <c r="B27" s="8" t="s">
        <v>20</v>
      </c>
      <c r="C27" s="9">
        <f>'美妆2019 (含特通)'!C27-C55</f>
        <v>3.169641000000003</v>
      </c>
      <c r="D27" s="9">
        <f>'美妆2019 (含特通)'!D27-D55</f>
        <v>1.5710899999999999</v>
      </c>
      <c r="E27" s="9">
        <f>'美妆2019 (含特通)'!E27-E55</f>
        <v>-1.2513000000000218E-2</v>
      </c>
      <c r="F27" s="9">
        <f>'美妆2019 (含特通)'!F27-F55</f>
        <v>0</v>
      </c>
      <c r="G27" s="9">
        <f>'美妆2019 (含特通)'!G27-G55</f>
        <v>1.356735</v>
      </c>
      <c r="H27" s="9">
        <f>'美妆2019 (含特通)'!H27-H55</f>
        <v>0.53073499999999996</v>
      </c>
      <c r="I27" s="9">
        <v>2.4099999999999966</v>
      </c>
      <c r="J27" s="9">
        <v>670.09997700000008</v>
      </c>
      <c r="K27" s="9">
        <v>302.96424000000002</v>
      </c>
      <c r="L27" s="9">
        <v>73.573324</v>
      </c>
      <c r="M27" s="9">
        <v>23.771084999999999</v>
      </c>
      <c r="N27" s="9">
        <v>8.7065244862637172</v>
      </c>
      <c r="O27" s="10">
        <f t="shared" ref="O27" si="6">SUM(C27:N27)</f>
        <v>1088.1408384862639</v>
      </c>
      <c r="P27" s="14"/>
    </row>
    <row r="28" spans="1:16" ht="16.5" thickBot="1">
      <c r="A28" s="191"/>
      <c r="B28" s="15" t="s">
        <v>15</v>
      </c>
      <c r="C28" s="16">
        <f t="shared" ref="C28:O28" si="7">SUM(C23:C27)</f>
        <v>8316.659117999945</v>
      </c>
      <c r="D28" s="16">
        <f t="shared" si="7"/>
        <v>7084.1604899999857</v>
      </c>
      <c r="E28" s="16">
        <f t="shared" si="7"/>
        <v>24772.836071999885</v>
      </c>
      <c r="F28" s="16">
        <f t="shared" si="7"/>
        <v>12619.902251999969</v>
      </c>
      <c r="G28" s="16">
        <f t="shared" si="7"/>
        <v>11489.550093999953</v>
      </c>
      <c r="H28" s="16">
        <f t="shared" si="7"/>
        <v>10577.825240000033</v>
      </c>
      <c r="I28" s="16">
        <f t="shared" si="7"/>
        <v>9236.7299999999941</v>
      </c>
      <c r="J28" s="16">
        <f t="shared" si="7"/>
        <v>10508.278082999997</v>
      </c>
      <c r="K28" s="16">
        <f t="shared" si="7"/>
        <v>13366.946533000004</v>
      </c>
      <c r="L28" s="16">
        <f t="shared" si="7"/>
        <v>13407.999250000001</v>
      </c>
      <c r="M28" s="16">
        <f t="shared" si="7"/>
        <v>15919.118827999997</v>
      </c>
      <c r="N28" s="16">
        <f t="shared" si="7"/>
        <v>27570.577471082364</v>
      </c>
      <c r="O28" s="17">
        <f t="shared" si="7"/>
        <v>164870.58343108217</v>
      </c>
    </row>
    <row r="29" spans="1:16">
      <c r="B29" s="1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6">
      <c r="C31" s="159"/>
      <c r="D31" s="159"/>
      <c r="E31" s="159"/>
      <c r="F31" s="159"/>
      <c r="G31" s="159"/>
      <c r="H31" s="159"/>
    </row>
    <row r="32" spans="1:16" hidden="1">
      <c r="A32" s="135" t="s">
        <v>121</v>
      </c>
      <c r="B32" s="135" t="s">
        <v>126</v>
      </c>
    </row>
    <row r="33" spans="1:8" hidden="1">
      <c r="A33" s="196" t="s">
        <v>114</v>
      </c>
      <c r="B33" s="136" t="s">
        <v>117</v>
      </c>
      <c r="C33" s="137">
        <v>1002.474</v>
      </c>
      <c r="D33" s="137">
        <v>128.38640000000001</v>
      </c>
      <c r="E33" s="137">
        <v>966.08640000000003</v>
      </c>
      <c r="F33" s="137">
        <v>147.76320000000027</v>
      </c>
      <c r="G33" s="137">
        <v>321.93059999999986</v>
      </c>
      <c r="H33" s="137">
        <v>206.11379999999974</v>
      </c>
    </row>
    <row r="34" spans="1:8" hidden="1">
      <c r="A34" s="196"/>
      <c r="B34" s="136" t="s">
        <v>116</v>
      </c>
      <c r="C34" s="137">
        <v>13.295999999999999</v>
      </c>
      <c r="D34" s="137">
        <v>0</v>
      </c>
      <c r="E34" s="137">
        <v>13.267200000000001</v>
      </c>
      <c r="F34" s="137">
        <v>14.367000000000001</v>
      </c>
      <c r="G34" s="137">
        <v>39.005600000000001</v>
      </c>
      <c r="H34" s="137">
        <v>35.079000000000001</v>
      </c>
    </row>
    <row r="35" spans="1:8" hidden="1">
      <c r="A35" s="196"/>
      <c r="B35" s="136" t="s">
        <v>119</v>
      </c>
      <c r="C35" s="137">
        <v>1036.1088</v>
      </c>
      <c r="D35" s="137">
        <v>0</v>
      </c>
      <c r="E35" s="137">
        <v>1088.8656000000001</v>
      </c>
      <c r="F35" s="137">
        <v>976.85119999999995</v>
      </c>
      <c r="G35" s="137">
        <v>1892.6993</v>
      </c>
      <c r="H35" s="137">
        <v>1353.0177000000001</v>
      </c>
    </row>
    <row r="36" spans="1:8" hidden="1">
      <c r="A36" s="196"/>
      <c r="B36" s="136" t="s">
        <v>118</v>
      </c>
      <c r="C36" s="137">
        <v>37.166400000000003</v>
      </c>
      <c r="D36" s="137">
        <v>23.7836</v>
      </c>
      <c r="E36" s="137">
        <v>59.3508</v>
      </c>
      <c r="F36" s="137">
        <v>7.5961999999999996</v>
      </c>
      <c r="G36" s="137">
        <v>14.635999999999999</v>
      </c>
      <c r="H36" s="137">
        <v>121.527</v>
      </c>
    </row>
    <row r="37" spans="1:8" hidden="1">
      <c r="A37" s="196"/>
      <c r="B37" s="136" t="s">
        <v>115</v>
      </c>
      <c r="C37" s="137">
        <v>27.768000000000001</v>
      </c>
      <c r="D37" s="137">
        <v>0</v>
      </c>
      <c r="E37" s="137">
        <v>0</v>
      </c>
      <c r="F37" s="137">
        <v>0</v>
      </c>
      <c r="G37" s="137">
        <v>0.61429999999999996</v>
      </c>
      <c r="H37" s="137">
        <v>6.5000000000000002E-2</v>
      </c>
    </row>
    <row r="38" spans="1:8" hidden="1">
      <c r="A38" s="139"/>
      <c r="B38" s="141" t="s">
        <v>125</v>
      </c>
      <c r="C38" s="142">
        <f>SUM(C33:C37)</f>
        <v>2116.8132000000001</v>
      </c>
      <c r="D38" s="142">
        <f t="shared" ref="D38:H38" si="8">SUM(D33:D37)</f>
        <v>152.17000000000002</v>
      </c>
      <c r="E38" s="142">
        <f t="shared" si="8"/>
        <v>2127.5700000000002</v>
      </c>
      <c r="F38" s="142">
        <f t="shared" si="8"/>
        <v>1146.5776000000001</v>
      </c>
      <c r="G38" s="142">
        <f t="shared" si="8"/>
        <v>2268.8858</v>
      </c>
      <c r="H38" s="142">
        <f t="shared" si="8"/>
        <v>1715.8025</v>
      </c>
    </row>
    <row r="39" spans="1:8" hidden="1">
      <c r="A39" s="197" t="s">
        <v>123</v>
      </c>
      <c r="B39" s="136" t="s">
        <v>117</v>
      </c>
      <c r="C39" s="137">
        <f>C45/0.5</f>
        <v>766.08088727999996</v>
      </c>
      <c r="D39" s="137">
        <f t="shared" ref="D39:H39" si="9">D45/0.5</f>
        <v>104.95007896</v>
      </c>
      <c r="E39" s="137">
        <f t="shared" si="9"/>
        <v>840.13632431999997</v>
      </c>
      <c r="F39" s="137">
        <f t="shared" si="9"/>
        <v>173.55413038000012</v>
      </c>
      <c r="G39" s="137">
        <f t="shared" si="9"/>
        <v>405.43921257999949</v>
      </c>
      <c r="H39" s="137">
        <f t="shared" si="9"/>
        <v>285.6400781399999</v>
      </c>
    </row>
    <row r="40" spans="1:8" hidden="1">
      <c r="A40" s="196"/>
      <c r="B40" s="136" t="s">
        <v>116</v>
      </c>
      <c r="C40" s="137">
        <f t="shared" ref="C40:H43" si="10">C46/0.5</f>
        <v>9.8930414399999975</v>
      </c>
      <c r="D40" s="137">
        <f t="shared" si="10"/>
        <v>0</v>
      </c>
      <c r="E40" s="137">
        <f t="shared" si="10"/>
        <v>10.56307136</v>
      </c>
      <c r="F40" s="137">
        <f t="shared" si="10"/>
        <v>12.036674120000001</v>
      </c>
      <c r="G40" s="137">
        <f t="shared" si="10"/>
        <v>24.806660000000001</v>
      </c>
      <c r="H40" s="137">
        <f t="shared" si="10"/>
        <v>21.213854000000001</v>
      </c>
    </row>
    <row r="41" spans="1:8" hidden="1">
      <c r="A41" s="196"/>
      <c r="B41" s="136" t="s">
        <v>119</v>
      </c>
      <c r="C41" s="137">
        <f t="shared" si="10"/>
        <v>518.16960343999995</v>
      </c>
      <c r="D41" s="137">
        <f t="shared" si="10"/>
        <v>0</v>
      </c>
      <c r="E41" s="137">
        <f t="shared" si="10"/>
        <v>503.20050871999996</v>
      </c>
      <c r="F41" s="137">
        <f t="shared" si="10"/>
        <v>470.75759319999992</v>
      </c>
      <c r="G41" s="137">
        <f t="shared" si="10"/>
        <v>846.65330800000004</v>
      </c>
      <c r="H41" s="137">
        <f t="shared" si="10"/>
        <v>592.88538399999993</v>
      </c>
    </row>
    <row r="42" spans="1:8" hidden="1">
      <c r="A42" s="196"/>
      <c r="B42" s="136" t="s">
        <v>118</v>
      </c>
      <c r="C42" s="137">
        <f t="shared" si="10"/>
        <v>31.996950480000002</v>
      </c>
      <c r="D42" s="137">
        <f t="shared" si="10"/>
        <v>19.782046080000001</v>
      </c>
      <c r="E42" s="137">
        <f t="shared" si="10"/>
        <v>53.697098319999995</v>
      </c>
      <c r="F42" s="137">
        <f t="shared" si="10"/>
        <v>4.2620820199999994</v>
      </c>
      <c r="G42" s="137">
        <f t="shared" si="10"/>
        <v>10.338438</v>
      </c>
      <c r="H42" s="137">
        <f t="shared" si="10"/>
        <v>75.886526000000003</v>
      </c>
    </row>
    <row r="43" spans="1:8" hidden="1">
      <c r="A43" s="196"/>
      <c r="B43" s="136" t="s">
        <v>115</v>
      </c>
      <c r="C43" s="137">
        <f t="shared" si="10"/>
        <v>12.902761199999999</v>
      </c>
      <c r="D43" s="137">
        <f t="shared" si="10"/>
        <v>0</v>
      </c>
      <c r="E43" s="137">
        <f t="shared" si="10"/>
        <v>0</v>
      </c>
      <c r="F43" s="137">
        <f t="shared" si="10"/>
        <v>0</v>
      </c>
      <c r="G43" s="137">
        <f t="shared" si="10"/>
        <v>0.777362</v>
      </c>
      <c r="H43" s="137">
        <f t="shared" si="10"/>
        <v>7.4779999999999999E-2</v>
      </c>
    </row>
    <row r="44" spans="1:8" hidden="1">
      <c r="A44" s="139"/>
      <c r="B44" s="141" t="s">
        <v>125</v>
      </c>
      <c r="C44" s="142">
        <f>SUM(C39:C43)</f>
        <v>1339.0432438399998</v>
      </c>
      <c r="D44" s="142">
        <f t="shared" ref="D44" si="11">SUM(D39:D43)</f>
        <v>124.73212504</v>
      </c>
      <c r="E44" s="142">
        <f t="shared" ref="E44" si="12">SUM(E39:E43)</f>
        <v>1407.5970027199999</v>
      </c>
      <c r="F44" s="142">
        <f t="shared" ref="F44" si="13">SUM(F39:F43)</f>
        <v>660.61047972000006</v>
      </c>
      <c r="G44" s="142">
        <f t="shared" ref="G44" si="14">SUM(G39:G43)</f>
        <v>1288.0149805799997</v>
      </c>
      <c r="H44" s="142">
        <f t="shared" ref="H44" si="15">SUM(H39:H43)</f>
        <v>975.70062213999984</v>
      </c>
    </row>
    <row r="45" spans="1:8" hidden="1">
      <c r="A45" s="197" t="s">
        <v>122</v>
      </c>
      <c r="B45" s="136" t="s">
        <v>117</v>
      </c>
      <c r="C45" s="137">
        <f>C51*1.16</f>
        <v>383.04044363999998</v>
      </c>
      <c r="D45" s="137">
        <f>D51*1.16</f>
        <v>52.47503948</v>
      </c>
      <c r="E45" s="137">
        <f>E51*1.16</f>
        <v>420.06816215999999</v>
      </c>
      <c r="F45" s="137">
        <f>(F51*1.16)+-2.30381588999995</f>
        <v>86.777065190000059</v>
      </c>
      <c r="G45" s="137">
        <f>(G51*1.16)+53.50851745</f>
        <v>202.71960628999975</v>
      </c>
      <c r="H45" s="137">
        <f>(H51*1.16)+42.2530653499999</f>
        <v>142.82003906999995</v>
      </c>
    </row>
    <row r="46" spans="1:8" hidden="1">
      <c r="A46" s="196"/>
      <c r="B46" s="136" t="s">
        <v>116</v>
      </c>
      <c r="C46" s="137">
        <f t="shared" ref="C46:E49" si="16">C52*1.16</f>
        <v>4.9465207199999988</v>
      </c>
      <c r="D46" s="137">
        <f t="shared" si="16"/>
        <v>0</v>
      </c>
      <c r="E46" s="137">
        <f t="shared" si="16"/>
        <v>5.2815356800000002</v>
      </c>
      <c r="F46" s="137">
        <f t="shared" ref="F46:F49" si="17">F52*1.13</f>
        <v>6.0183370600000003</v>
      </c>
      <c r="G46" s="137">
        <v>12.40333</v>
      </c>
      <c r="H46" s="137">
        <v>10.606927000000001</v>
      </c>
    </row>
    <row r="47" spans="1:8" hidden="1">
      <c r="A47" s="196"/>
      <c r="B47" s="136" t="s">
        <v>119</v>
      </c>
      <c r="C47" s="137">
        <f t="shared" si="16"/>
        <v>259.08480171999997</v>
      </c>
      <c r="D47" s="137">
        <f t="shared" si="16"/>
        <v>0</v>
      </c>
      <c r="E47" s="137">
        <f t="shared" si="16"/>
        <v>251.60025435999998</v>
      </c>
      <c r="F47" s="137">
        <f t="shared" si="17"/>
        <v>235.37879659999996</v>
      </c>
      <c r="G47" s="137">
        <v>423.32665400000002</v>
      </c>
      <c r="H47" s="137">
        <v>296.44269199999997</v>
      </c>
    </row>
    <row r="48" spans="1:8" hidden="1">
      <c r="A48" s="196"/>
      <c r="B48" s="136" t="s">
        <v>118</v>
      </c>
      <c r="C48" s="137">
        <f t="shared" si="16"/>
        <v>15.998475240000001</v>
      </c>
      <c r="D48" s="137">
        <f t="shared" si="16"/>
        <v>9.8910230400000003</v>
      </c>
      <c r="E48" s="137">
        <f t="shared" si="16"/>
        <v>26.848549159999997</v>
      </c>
      <c r="F48" s="137">
        <f t="shared" si="17"/>
        <v>2.1310410099999997</v>
      </c>
      <c r="G48" s="137">
        <v>5.169219</v>
      </c>
      <c r="H48" s="137">
        <v>37.943263000000002</v>
      </c>
    </row>
    <row r="49" spans="1:16" hidden="1">
      <c r="A49" s="196"/>
      <c r="B49" s="136" t="s">
        <v>115</v>
      </c>
      <c r="C49" s="137">
        <f t="shared" si="16"/>
        <v>6.4513805999999994</v>
      </c>
      <c r="D49" s="137">
        <f t="shared" si="16"/>
        <v>0</v>
      </c>
      <c r="E49" s="137">
        <f t="shared" si="16"/>
        <v>0</v>
      </c>
      <c r="F49" s="137">
        <f t="shared" si="17"/>
        <v>0</v>
      </c>
      <c r="G49" s="137">
        <v>0.388681</v>
      </c>
      <c r="H49" s="137">
        <v>3.739E-2</v>
      </c>
    </row>
    <row r="50" spans="1:16" hidden="1">
      <c r="A50" s="139"/>
      <c r="B50" s="141" t="s">
        <v>125</v>
      </c>
      <c r="C50" s="142">
        <f>SUM(C45:C49)</f>
        <v>669.52162191999992</v>
      </c>
      <c r="D50" s="142">
        <f t="shared" ref="D50" si="18">SUM(D45:D49)</f>
        <v>62.36606252</v>
      </c>
      <c r="E50" s="142">
        <f t="shared" ref="E50" si="19">SUM(E45:E49)</f>
        <v>703.79850135999993</v>
      </c>
      <c r="F50" s="142">
        <f t="shared" ref="F50" si="20">SUM(F45:F49)</f>
        <v>330.30523986000003</v>
      </c>
      <c r="G50" s="142">
        <f t="shared" ref="G50" si="21">SUM(G45:G49)</f>
        <v>644.00749028999985</v>
      </c>
      <c r="H50" s="142">
        <f t="shared" ref="H50" si="22">SUM(H45:H49)</f>
        <v>487.85031106999992</v>
      </c>
    </row>
    <row r="51" spans="1:16" hidden="1">
      <c r="A51" s="196" t="s">
        <v>120</v>
      </c>
      <c r="B51" s="136" t="s">
        <v>117</v>
      </c>
      <c r="C51" s="137">
        <v>330.20727900000003</v>
      </c>
      <c r="D51" s="137">
        <v>45.237103000000005</v>
      </c>
      <c r="E51" s="137">
        <v>362.127726</v>
      </c>
      <c r="F51" s="137">
        <v>76.793863000000016</v>
      </c>
      <c r="G51" s="137">
        <v>128.63024899999979</v>
      </c>
      <c r="H51" s="137">
        <v>86.695667000000043</v>
      </c>
    </row>
    <row r="52" spans="1:16" hidden="1">
      <c r="A52" s="196"/>
      <c r="B52" s="136" t="s">
        <v>116</v>
      </c>
      <c r="C52" s="137">
        <v>4.2642419999999994</v>
      </c>
      <c r="D52" s="137">
        <v>0</v>
      </c>
      <c r="E52" s="137">
        <v>4.5530480000000004</v>
      </c>
      <c r="F52" s="137">
        <v>5.3259620000000005</v>
      </c>
      <c r="G52" s="137">
        <v>12.40333</v>
      </c>
      <c r="H52" s="137">
        <v>10.606927000000001</v>
      </c>
    </row>
    <row r="53" spans="1:16" hidden="1">
      <c r="A53" s="196"/>
      <c r="B53" s="136" t="s">
        <v>119</v>
      </c>
      <c r="C53" s="137">
        <v>223.34896699999999</v>
      </c>
      <c r="D53" s="137">
        <v>0</v>
      </c>
      <c r="E53" s="137">
        <v>216.896771</v>
      </c>
      <c r="F53" s="137">
        <v>208.29981999999998</v>
      </c>
      <c r="G53" s="137">
        <v>423.32665400000002</v>
      </c>
      <c r="H53" s="137">
        <v>296.44269199999997</v>
      </c>
    </row>
    <row r="54" spans="1:16" hidden="1">
      <c r="A54" s="196"/>
      <c r="B54" s="136" t="s">
        <v>118</v>
      </c>
      <c r="C54" s="137">
        <v>13.791789000000001</v>
      </c>
      <c r="D54" s="137">
        <v>8.5267440000000008</v>
      </c>
      <c r="E54" s="137">
        <v>23.145301</v>
      </c>
      <c r="F54" s="137">
        <v>1.885877</v>
      </c>
      <c r="G54" s="137">
        <v>5.169219</v>
      </c>
      <c r="H54" s="137">
        <v>37.943263000000002</v>
      </c>
    </row>
    <row r="55" spans="1:16" hidden="1">
      <c r="A55" s="196"/>
      <c r="B55" s="136" t="s">
        <v>115</v>
      </c>
      <c r="C55" s="137">
        <v>5.5615350000000001</v>
      </c>
      <c r="D55" s="137">
        <v>0</v>
      </c>
      <c r="E55" s="137">
        <v>0</v>
      </c>
      <c r="F55" s="137">
        <v>0</v>
      </c>
      <c r="G55" s="137">
        <v>0.388681</v>
      </c>
      <c r="H55" s="137">
        <v>3.739E-2</v>
      </c>
    </row>
    <row r="56" spans="1:16" hidden="1">
      <c r="B56" s="141" t="s">
        <v>125</v>
      </c>
      <c r="C56" s="142">
        <f>SUM(C51:C55)</f>
        <v>577.17381200000011</v>
      </c>
      <c r="D56" s="142">
        <f t="shared" ref="D56" si="23">SUM(D51:D55)</f>
        <v>53.763847000000005</v>
      </c>
      <c r="E56" s="142">
        <f t="shared" ref="E56" si="24">SUM(E51:E55)</f>
        <v>606.722846</v>
      </c>
      <c r="F56" s="142">
        <f t="shared" ref="F56" si="25">SUM(F51:F55)</f>
        <v>292.305522</v>
      </c>
      <c r="G56" s="142">
        <f t="shared" ref="G56" si="26">SUM(G51:G55)</f>
        <v>569.9181329999999</v>
      </c>
      <c r="H56" s="142">
        <f t="shared" ref="H56" si="27">SUM(H51:H55)</f>
        <v>431.72593900000004</v>
      </c>
    </row>
    <row r="57" spans="1:16" ht="15" hidden="1" thickBot="1"/>
    <row r="58" spans="1:16" hidden="1">
      <c r="A58" s="145" t="s">
        <v>127</v>
      </c>
      <c r="B58" s="146" t="s">
        <v>117</v>
      </c>
      <c r="C58" s="147">
        <v>27558.314077640636</v>
      </c>
      <c r="D58" s="147">
        <v>34331.705844754295</v>
      </c>
      <c r="E58" s="147">
        <v>39980.238611870496</v>
      </c>
      <c r="F58" s="147">
        <v>31229.848491524761</v>
      </c>
      <c r="G58" s="147">
        <v>26029.561718308898</v>
      </c>
      <c r="H58" s="147">
        <v>21021.201806145698</v>
      </c>
      <c r="I58" s="147">
        <v>25119.037469047624</v>
      </c>
      <c r="J58" s="147">
        <v>32487.091955238098</v>
      </c>
      <c r="K58" s="147">
        <v>39094.06134</v>
      </c>
      <c r="L58" s="147">
        <v>32115.930281904766</v>
      </c>
      <c r="M58" s="147">
        <v>40923.008034857135</v>
      </c>
      <c r="N58" s="147">
        <v>61110.795608038155</v>
      </c>
      <c r="O58" s="148">
        <v>411000.79523933056</v>
      </c>
    </row>
    <row r="59" spans="1:16" hidden="1">
      <c r="A59" s="149" t="s">
        <v>128</v>
      </c>
      <c r="B59" s="143" t="s">
        <v>116</v>
      </c>
      <c r="C59" s="144">
        <v>2946.5138828457157</v>
      </c>
      <c r="D59" s="144">
        <v>6212.1641219047633</v>
      </c>
      <c r="E59" s="144">
        <v>6125.9941991161886</v>
      </c>
      <c r="F59" s="144">
        <v>2760.1312711180963</v>
      </c>
      <c r="G59" s="144">
        <v>2840.3022493333297</v>
      </c>
      <c r="H59" s="144">
        <v>2599.8948074285695</v>
      </c>
      <c r="I59" s="144">
        <v>2644.3904228571428</v>
      </c>
      <c r="J59" s="144">
        <v>2622.4154340000005</v>
      </c>
      <c r="K59" s="144">
        <v>2867.3464131428577</v>
      </c>
      <c r="L59" s="144">
        <v>3523.9439142857132</v>
      </c>
      <c r="M59" s="144">
        <v>3278.9668771428569</v>
      </c>
      <c r="N59" s="144">
        <v>6509.2659225714278</v>
      </c>
      <c r="O59" s="150">
        <v>44931.329515746664</v>
      </c>
    </row>
    <row r="60" spans="1:16" hidden="1">
      <c r="A60" s="151"/>
      <c r="B60" s="143" t="s">
        <v>119</v>
      </c>
      <c r="C60" s="144">
        <v>1471.4139845600043</v>
      </c>
      <c r="D60" s="144">
        <v>8713.9174388571446</v>
      </c>
      <c r="E60" s="144">
        <v>11194.407522232375</v>
      </c>
      <c r="F60" s="144">
        <v>5654.5530028952371</v>
      </c>
      <c r="G60" s="144">
        <v>7400.846952571429</v>
      </c>
      <c r="H60" s="144">
        <v>8512.2207045714313</v>
      </c>
      <c r="I60" s="144">
        <v>4191.5836811428562</v>
      </c>
      <c r="J60" s="144">
        <v>4142.0616771428568</v>
      </c>
      <c r="K60" s="144">
        <v>7199.8252360000033</v>
      </c>
      <c r="L60" s="144">
        <v>11334.797749714242</v>
      </c>
      <c r="M60" s="144">
        <v>7164.7752239999982</v>
      </c>
      <c r="N60" s="144">
        <v>6277.9284422857099</v>
      </c>
      <c r="O60" s="150">
        <v>83258.331615973279</v>
      </c>
    </row>
    <row r="61" spans="1:16" hidden="1">
      <c r="A61" s="151"/>
      <c r="B61" s="143" t="s">
        <v>118</v>
      </c>
      <c r="C61" s="144">
        <v>894.48203856761927</v>
      </c>
      <c r="D61" s="144">
        <v>1956.5310505866669</v>
      </c>
      <c r="E61" s="144">
        <v>1766.4974064419046</v>
      </c>
      <c r="F61" s="144">
        <v>860.61601607523812</v>
      </c>
      <c r="G61" s="144">
        <v>509.94259961904811</v>
      </c>
      <c r="H61" s="144">
        <v>508.32087161904758</v>
      </c>
      <c r="I61" s="144">
        <v>174.09550571428571</v>
      </c>
      <c r="J61" s="144">
        <v>376.3926222857142</v>
      </c>
      <c r="K61" s="144">
        <v>855.89634000000035</v>
      </c>
      <c r="L61" s="144">
        <v>938.04730142857136</v>
      </c>
      <c r="M61" s="144">
        <v>606.04140857142875</v>
      </c>
      <c r="N61" s="144">
        <v>752.41694057142865</v>
      </c>
      <c r="O61" s="150">
        <v>10199.280101480954</v>
      </c>
    </row>
    <row r="62" spans="1:16" hidden="1">
      <c r="A62" s="151"/>
      <c r="B62" s="143" t="s">
        <v>115</v>
      </c>
      <c r="C62" s="144">
        <v>-12.902761199999999</v>
      </c>
      <c r="D62" s="144">
        <v>0</v>
      </c>
      <c r="E62" s="144">
        <v>0</v>
      </c>
      <c r="F62" s="144">
        <v>0</v>
      </c>
      <c r="G62" s="144">
        <v>-0.777362</v>
      </c>
      <c r="H62" s="144">
        <v>-7.4779999999999999E-2</v>
      </c>
      <c r="I62" s="144"/>
      <c r="J62" s="144"/>
      <c r="K62" s="144"/>
      <c r="L62" s="144"/>
      <c r="M62" s="144"/>
      <c r="N62" s="144"/>
      <c r="O62" s="150">
        <v>-13.754903199999999</v>
      </c>
    </row>
    <row r="63" spans="1:16" ht="15" hidden="1" thickBot="1">
      <c r="A63" s="152"/>
      <c r="B63" s="153" t="s">
        <v>15</v>
      </c>
      <c r="C63" s="154">
        <v>32857.821222413979</v>
      </c>
      <c r="D63" s="154">
        <v>51214.318456102861</v>
      </c>
      <c r="E63" s="154">
        <v>59067.137739660968</v>
      </c>
      <c r="F63" s="154">
        <v>40505.14878161333</v>
      </c>
      <c r="G63" s="154">
        <v>36779.876157832703</v>
      </c>
      <c r="H63" s="154">
        <v>32641.563409764749</v>
      </c>
      <c r="I63" s="154">
        <v>32129.107078761906</v>
      </c>
      <c r="J63" s="154">
        <v>39627.961688666663</v>
      </c>
      <c r="K63" s="154">
        <v>50017.129329142859</v>
      </c>
      <c r="L63" s="154">
        <v>47912.719247333298</v>
      </c>
      <c r="M63" s="154">
        <v>51972.791544571417</v>
      </c>
      <c r="N63" s="154">
        <v>74650.406913466737</v>
      </c>
      <c r="O63" s="155">
        <v>549375.9815693316</v>
      </c>
      <c r="P63" s="24">
        <f>O16-O63</f>
        <v>0</v>
      </c>
    </row>
    <row r="65" spans="3:16"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</row>
    <row r="67" spans="3:16">
      <c r="O67" s="159"/>
    </row>
  </sheetData>
  <mergeCells count="10">
    <mergeCell ref="A1:O1"/>
    <mergeCell ref="A10:A16"/>
    <mergeCell ref="A17:A22"/>
    <mergeCell ref="A23:A28"/>
    <mergeCell ref="A4:A9"/>
    <mergeCell ref="A33:A37"/>
    <mergeCell ref="A51:A55"/>
    <mergeCell ref="A45:A49"/>
    <mergeCell ref="A39:A43"/>
    <mergeCell ref="C2:H2"/>
  </mergeCells>
  <phoneticPr fontId="7" type="noConversion"/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showGridLines="0" zoomScale="90" zoomScaleNormal="90" workbookViewId="0">
      <pane xSplit="2" ySplit="3" topLeftCell="C22" activePane="bottomRight" state="frozen"/>
      <selection activeCell="C4" sqref="C4"/>
      <selection pane="topRight" activeCell="C4" sqref="C4"/>
      <selection pane="bottomLeft" activeCell="C4" sqref="C4"/>
      <selection pane="bottomRight" activeCell="C23" sqref="C23"/>
    </sheetView>
  </sheetViews>
  <sheetFormatPr defaultColWidth="8.625" defaultRowHeight="14.25"/>
  <cols>
    <col min="1" max="1" width="11.375" style="1" customWidth="1"/>
    <col min="2" max="2" width="8.375" style="1" customWidth="1"/>
    <col min="3" max="14" width="9.625" style="1" customWidth="1"/>
    <col min="15" max="15" width="10.875" style="1" customWidth="1"/>
    <col min="16" max="16" width="12.375" style="1" bestFit="1" customWidth="1"/>
    <col min="17" max="16384" width="8.625" style="1"/>
  </cols>
  <sheetData>
    <row r="1" spans="1:15" ht="27">
      <c r="A1" s="189" t="s">
        <v>59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5" ht="15" thickBot="1">
      <c r="A2" s="2"/>
      <c r="B2" s="2"/>
      <c r="C2" s="21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0</v>
      </c>
    </row>
    <row r="3" spans="1:15" ht="15.75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5" ht="15.75">
      <c r="A4" s="190" t="s">
        <v>41</v>
      </c>
      <c r="B4" s="8" t="s">
        <v>16</v>
      </c>
      <c r="C4" s="9">
        <v>25667.625899999999</v>
      </c>
      <c r="D4" s="9">
        <v>22878.643800000005</v>
      </c>
      <c r="E4" s="9">
        <v>56449.510500000004</v>
      </c>
      <c r="F4" s="9">
        <v>32471.741399999999</v>
      </c>
      <c r="G4" s="9">
        <v>31806.022700000001</v>
      </c>
      <c r="H4" s="9">
        <v>23943.238699999987</v>
      </c>
      <c r="I4" s="9">
        <v>27414.550000000017</v>
      </c>
      <c r="J4" s="9">
        <v>32711.557199999999</v>
      </c>
      <c r="K4" s="9">
        <v>35339.782800000001</v>
      </c>
      <c r="L4" s="9">
        <v>37322.4712</v>
      </c>
      <c r="M4" s="9">
        <v>43402.248500000002</v>
      </c>
      <c r="N4" s="9">
        <v>92632.689500000008</v>
      </c>
      <c r="O4" s="10">
        <f>SUM(C4:N4)</f>
        <v>462040.08219999995</v>
      </c>
    </row>
    <row r="5" spans="1:15" ht="15.75">
      <c r="A5" s="190"/>
      <c r="B5" s="8" t="s">
        <v>18</v>
      </c>
      <c r="C5" s="9">
        <v>3659.5122000000001</v>
      </c>
      <c r="D5" s="9">
        <v>4646.87</v>
      </c>
      <c r="E5" s="9">
        <v>11619.7487</v>
      </c>
      <c r="F5" s="9">
        <v>4240.5851000000002</v>
      </c>
      <c r="G5" s="9">
        <v>4594.0125000000007</v>
      </c>
      <c r="H5" s="9">
        <v>3529.2930000000015</v>
      </c>
      <c r="I5" s="9">
        <v>3543.25</v>
      </c>
      <c r="J5" s="9">
        <v>5208.8284999999996</v>
      </c>
      <c r="K5" s="9">
        <v>5030.3469999999998</v>
      </c>
      <c r="L5" s="9">
        <v>4302.4769999999999</v>
      </c>
      <c r="M5" s="9">
        <v>4362.9931999999999</v>
      </c>
      <c r="N5" s="9">
        <v>6878.2367999999997</v>
      </c>
      <c r="O5" s="10">
        <f>SUM(C5:N5)</f>
        <v>61616.154000000002</v>
      </c>
    </row>
    <row r="6" spans="1:15" ht="15.75">
      <c r="A6" s="190"/>
      <c r="B6" s="8" t="s">
        <v>17</v>
      </c>
      <c r="C6" s="9">
        <v>3700.1268</v>
      </c>
      <c r="D6" s="9">
        <v>2545.3627999999999</v>
      </c>
      <c r="E6" s="9">
        <v>24986.1531</v>
      </c>
      <c r="F6" s="9">
        <v>16604.890500000001</v>
      </c>
      <c r="G6" s="9">
        <v>12775.405699999999</v>
      </c>
      <c r="H6" s="9">
        <v>16636.4791</v>
      </c>
      <c r="I6" s="9">
        <v>12836.459999999992</v>
      </c>
      <c r="J6" s="9">
        <v>10209.4506</v>
      </c>
      <c r="K6" s="9">
        <v>11204.0903</v>
      </c>
      <c r="L6" s="9">
        <v>21231.099900000001</v>
      </c>
      <c r="M6" s="9">
        <v>25842.1957</v>
      </c>
      <c r="N6" s="9">
        <v>14026.2683</v>
      </c>
      <c r="O6" s="10">
        <f>SUM(C6:N6)</f>
        <v>172597.9828</v>
      </c>
    </row>
    <row r="7" spans="1:15" ht="15.75">
      <c r="A7" s="190"/>
      <c r="B7" s="8" t="s">
        <v>19</v>
      </c>
      <c r="C7" s="9">
        <v>509.58049999999997</v>
      </c>
      <c r="D7" s="9">
        <v>801.58439999999996</v>
      </c>
      <c r="E7" s="9">
        <v>3133.4515999999999</v>
      </c>
      <c r="F7" s="9">
        <v>1127.1865</v>
      </c>
      <c r="G7" s="9">
        <v>692.30859999999996</v>
      </c>
      <c r="H7" s="9">
        <v>644.42250000000001</v>
      </c>
      <c r="I7" s="9">
        <v>360</v>
      </c>
      <c r="J7" s="9">
        <v>392.51870000000002</v>
      </c>
      <c r="K7" s="9">
        <v>1391.5983000000001</v>
      </c>
      <c r="L7" s="9">
        <v>1295.1936000000001</v>
      </c>
      <c r="M7" s="9">
        <v>1456.4396999999999</v>
      </c>
      <c r="N7" s="9">
        <v>1260.0074</v>
      </c>
      <c r="O7" s="10">
        <f t="shared" ref="O7:O8" si="0">SUM(C7:N7)</f>
        <v>13064.291800000001</v>
      </c>
    </row>
    <row r="8" spans="1:15" ht="15.75">
      <c r="A8" s="190"/>
      <c r="B8" s="8" t="s">
        <v>20</v>
      </c>
      <c r="C8" s="9">
        <v>51.5824</v>
      </c>
      <c r="D8" s="9">
        <v>68.260499999999979</v>
      </c>
      <c r="E8" s="9">
        <v>2.082499999999996</v>
      </c>
      <c r="F8" s="9">
        <v>0.74550000000000693</v>
      </c>
      <c r="G8" s="9">
        <v>6.7956000000000074</v>
      </c>
      <c r="H8" s="9">
        <v>65.910499999999999</v>
      </c>
      <c r="I8" s="9">
        <v>19.370000000000005</v>
      </c>
      <c r="J8" s="9">
        <v>1219.5145</v>
      </c>
      <c r="K8" s="9">
        <v>1026.3963000000001</v>
      </c>
      <c r="L8" s="9">
        <v>484.25150000000002</v>
      </c>
      <c r="M8" s="9">
        <v>161.85390000000001</v>
      </c>
      <c r="N8" s="9">
        <v>81.578999999999994</v>
      </c>
      <c r="O8" s="10">
        <f t="shared" si="0"/>
        <v>3188.3422</v>
      </c>
    </row>
    <row r="9" spans="1:15" ht="15.75">
      <c r="A9" s="190"/>
      <c r="B9" s="11" t="s">
        <v>15</v>
      </c>
      <c r="C9" s="12">
        <f t="shared" ref="C9:O9" si="1">SUM(C4:C8)</f>
        <v>33588.427799999998</v>
      </c>
      <c r="D9" s="12">
        <f t="shared" si="1"/>
        <v>30940.721500000003</v>
      </c>
      <c r="E9" s="12">
        <f t="shared" si="1"/>
        <v>96190.946400000001</v>
      </c>
      <c r="F9" s="12">
        <f t="shared" si="1"/>
        <v>54445.148999999998</v>
      </c>
      <c r="G9" s="12">
        <f t="shared" si="1"/>
        <v>49874.545099999996</v>
      </c>
      <c r="H9" s="12">
        <f t="shared" si="1"/>
        <v>44819.343799999988</v>
      </c>
      <c r="I9" s="12">
        <f t="shared" si="1"/>
        <v>44173.630000000012</v>
      </c>
      <c r="J9" s="12">
        <f t="shared" si="1"/>
        <v>49741.869499999993</v>
      </c>
      <c r="K9" s="12">
        <f t="shared" si="1"/>
        <v>53992.214700000004</v>
      </c>
      <c r="L9" s="12">
        <f t="shared" si="1"/>
        <v>64635.493199999997</v>
      </c>
      <c r="M9" s="12">
        <f t="shared" si="1"/>
        <v>75225.731</v>
      </c>
      <c r="N9" s="12">
        <f t="shared" si="1"/>
        <v>114878.781</v>
      </c>
      <c r="O9" s="13">
        <f t="shared" si="1"/>
        <v>712506.85299999989</v>
      </c>
    </row>
    <row r="10" spans="1:15" ht="15.75">
      <c r="A10" s="190" t="s">
        <v>45</v>
      </c>
      <c r="B10" s="8" t="s">
        <v>16</v>
      </c>
      <c r="C10" s="9">
        <v>28324.394964920637</v>
      </c>
      <c r="D10" s="9">
        <v>34436.655923714294</v>
      </c>
      <c r="E10" s="9">
        <v>40820.374936190499</v>
      </c>
      <c r="F10" s="9">
        <v>31403.402621904763</v>
      </c>
      <c r="G10" s="9">
        <v>26435.000930888898</v>
      </c>
      <c r="H10" s="9">
        <v>21306.841884285699</v>
      </c>
      <c r="I10" s="9">
        <v>25119.037469047624</v>
      </c>
      <c r="J10" s="9">
        <v>32487.091955238098</v>
      </c>
      <c r="K10" s="9">
        <v>39094.06134</v>
      </c>
      <c r="L10" s="9">
        <v>32115.930281904766</v>
      </c>
      <c r="M10" s="9">
        <v>40923.008034857135</v>
      </c>
      <c r="N10" s="9">
        <v>61110.795608038155</v>
      </c>
      <c r="O10" s="10">
        <f>SUM(C10:N10)</f>
        <v>413576.59595099051</v>
      </c>
    </row>
    <row r="11" spans="1:15" ht="15.75">
      <c r="A11" s="190"/>
      <c r="B11" s="8" t="s">
        <v>18</v>
      </c>
      <c r="C11" s="9">
        <v>2956.4069242857158</v>
      </c>
      <c r="D11" s="9">
        <v>6212.1641219047633</v>
      </c>
      <c r="E11" s="9">
        <v>6136.5572704761889</v>
      </c>
      <c r="F11" s="9">
        <v>2772.1679452380963</v>
      </c>
      <c r="G11" s="9">
        <v>2865.1089093333298</v>
      </c>
      <c r="H11" s="9">
        <v>2621.1086614285696</v>
      </c>
      <c r="I11" s="9">
        <v>2644.3904228571428</v>
      </c>
      <c r="J11" s="9">
        <v>2622.4154340000005</v>
      </c>
      <c r="K11" s="9">
        <v>2867.3464131428577</v>
      </c>
      <c r="L11" s="9">
        <v>3523.9439142857132</v>
      </c>
      <c r="M11" s="9">
        <v>3278.9668771428569</v>
      </c>
      <c r="N11" s="9">
        <v>6509.2659225714278</v>
      </c>
      <c r="O11" s="10">
        <f>SUM(C11:N11)</f>
        <v>45009.842816666664</v>
      </c>
    </row>
    <row r="12" spans="1:15" ht="15.75">
      <c r="A12" s="190"/>
      <c r="B12" s="8" t="s">
        <v>17</v>
      </c>
      <c r="C12" s="9">
        <v>1989.5835880000043</v>
      </c>
      <c r="D12" s="9">
        <v>8713.9174388571446</v>
      </c>
      <c r="E12" s="9">
        <v>11697.608030952375</v>
      </c>
      <c r="F12" s="9">
        <v>6125.3105960952371</v>
      </c>
      <c r="G12" s="9">
        <v>8247.500260571429</v>
      </c>
      <c r="H12" s="9">
        <v>9105.1060885714305</v>
      </c>
      <c r="I12" s="9">
        <v>4191.5836811428562</v>
      </c>
      <c r="J12" s="9">
        <v>4142.0616771428568</v>
      </c>
      <c r="K12" s="9">
        <v>7199.8252360000033</v>
      </c>
      <c r="L12" s="9">
        <v>11334.797749714242</v>
      </c>
      <c r="M12" s="9">
        <v>7164.7752239999982</v>
      </c>
      <c r="N12" s="9">
        <v>6277.9284422857099</v>
      </c>
      <c r="O12" s="10">
        <f>SUM(C12:N12)</f>
        <v>86189.998013333287</v>
      </c>
    </row>
    <row r="13" spans="1:15" ht="15.75">
      <c r="A13" s="190"/>
      <c r="B13" s="8" t="s">
        <v>19</v>
      </c>
      <c r="C13" s="9">
        <v>926.47898904761928</v>
      </c>
      <c r="D13" s="9">
        <v>1976.313096666667</v>
      </c>
      <c r="E13" s="9">
        <v>1820.1945047619045</v>
      </c>
      <c r="F13" s="9">
        <v>864.8780980952381</v>
      </c>
      <c r="G13" s="9">
        <v>520.28103761904811</v>
      </c>
      <c r="H13" s="9">
        <v>584.20739761904758</v>
      </c>
      <c r="I13" s="9">
        <v>174.09550571428571</v>
      </c>
      <c r="J13" s="9">
        <v>376.3926222857142</v>
      </c>
      <c r="K13" s="9">
        <v>855.89634000000035</v>
      </c>
      <c r="L13" s="9">
        <v>938.04730142857136</v>
      </c>
      <c r="M13" s="9">
        <v>606.04140857142875</v>
      </c>
      <c r="N13" s="9">
        <v>752.41694057142865</v>
      </c>
      <c r="O13" s="10">
        <f t="shared" ref="O13:O14" si="2">SUM(C13:N13)</f>
        <v>10395.243242380955</v>
      </c>
    </row>
    <row r="14" spans="1:15" ht="15.75">
      <c r="A14" s="190"/>
      <c r="B14" s="8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>
        <f t="shared" si="2"/>
        <v>0</v>
      </c>
    </row>
    <row r="15" spans="1:15" ht="0.6" customHeight="1">
      <c r="A15" s="190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5" ht="15.75">
      <c r="A16" s="190"/>
      <c r="B16" s="11" t="s">
        <v>15</v>
      </c>
      <c r="C16" s="12">
        <f t="shared" ref="C16:O16" si="3">SUM(C10:C14)</f>
        <v>34196.864466253974</v>
      </c>
      <c r="D16" s="12">
        <f t="shared" si="3"/>
        <v>51339.050581142859</v>
      </c>
      <c r="E16" s="12">
        <f t="shared" si="3"/>
        <v>60474.734742380962</v>
      </c>
      <c r="F16" s="12">
        <f t="shared" si="3"/>
        <v>41165.759261333333</v>
      </c>
      <c r="G16" s="12">
        <f t="shared" si="3"/>
        <v>38067.891138412699</v>
      </c>
      <c r="H16" s="12">
        <f t="shared" si="3"/>
        <v>33617.264031904742</v>
      </c>
      <c r="I16" s="12">
        <f t="shared" si="3"/>
        <v>32129.107078761906</v>
      </c>
      <c r="J16" s="12">
        <f t="shared" si="3"/>
        <v>39627.961688666663</v>
      </c>
      <c r="K16" s="12">
        <f t="shared" si="3"/>
        <v>50017.129329142859</v>
      </c>
      <c r="L16" s="12">
        <f t="shared" si="3"/>
        <v>47912.719247333298</v>
      </c>
      <c r="M16" s="12">
        <f t="shared" si="3"/>
        <v>51972.791544571417</v>
      </c>
      <c r="N16" s="12">
        <f t="shared" si="3"/>
        <v>74650.406913466737</v>
      </c>
      <c r="O16" s="13">
        <f t="shared" si="3"/>
        <v>555171.68002337136</v>
      </c>
    </row>
    <row r="17" spans="1:16" ht="15.75">
      <c r="A17" s="190" t="s">
        <v>47</v>
      </c>
      <c r="B17" s="8" t="s">
        <v>16</v>
      </c>
      <c r="C17" s="9">
        <v>8725.9028057999367</v>
      </c>
      <c r="D17" s="9">
        <v>6400.7745467199838</v>
      </c>
      <c r="E17" s="9">
        <v>18907.878596719867</v>
      </c>
      <c r="F17" s="9">
        <v>10357.04250758998</v>
      </c>
      <c r="G17" s="9">
        <v>10134.914775769952</v>
      </c>
      <c r="H17" s="9">
        <v>7915.7151829200393</v>
      </c>
      <c r="I17" s="9">
        <v>8412.6465999999982</v>
      </c>
      <c r="J17" s="9">
        <v>8674.7323883799963</v>
      </c>
      <c r="K17" s="9">
        <v>11638.983276000003</v>
      </c>
      <c r="L17" s="9">
        <v>10366.311506609998</v>
      </c>
      <c r="M17" s="9">
        <v>12435.381864559995</v>
      </c>
      <c r="N17" s="9">
        <v>26840.787963628416</v>
      </c>
      <c r="O17" s="10">
        <f>SUM(C17:N17)</f>
        <v>140811.07201469818</v>
      </c>
    </row>
    <row r="18" spans="1:16" ht="15.75">
      <c r="A18" s="190"/>
      <c r="B18" s="8" t="s">
        <v>18</v>
      </c>
      <c r="C18" s="9">
        <v>746.00302379999891</v>
      </c>
      <c r="D18" s="9">
        <v>1107.7296297599999</v>
      </c>
      <c r="E18" s="9">
        <v>3397.4903136000084</v>
      </c>
      <c r="F18" s="9">
        <v>1228.3478617799872</v>
      </c>
      <c r="G18" s="9">
        <v>888.61520706999272</v>
      </c>
      <c r="H18" s="9">
        <v>765.30294232999654</v>
      </c>
      <c r="I18" s="9">
        <v>812.48130000000526</v>
      </c>
      <c r="J18" s="9">
        <v>1027.64197388</v>
      </c>
      <c r="K18" s="9">
        <v>1024.6666940499997</v>
      </c>
      <c r="L18" s="9">
        <v>947.38110341000004</v>
      </c>
      <c r="M18" s="9">
        <v>1126.3624927100007</v>
      </c>
      <c r="N18" s="9">
        <v>1447.1374374248687</v>
      </c>
      <c r="O18" s="10">
        <f>SUM(C18:N18)</f>
        <v>14519.159979814858</v>
      </c>
    </row>
    <row r="19" spans="1:16" ht="15.75">
      <c r="A19" s="190"/>
      <c r="B19" s="8" t="s">
        <v>17</v>
      </c>
      <c r="C19" s="9">
        <v>662.10340799999892</v>
      </c>
      <c r="D19" s="9">
        <v>503.44944820000001</v>
      </c>
      <c r="E19" s="9">
        <v>6055.2796560399984</v>
      </c>
      <c r="F19" s="9">
        <v>2645.003768999999</v>
      </c>
      <c r="G19" s="9">
        <v>2447.7613785599997</v>
      </c>
      <c r="H19" s="9">
        <v>3587.0541878099989</v>
      </c>
      <c r="I19" s="9">
        <v>1122.3611999999955</v>
      </c>
      <c r="J19" s="9">
        <v>1326.2053182499994</v>
      </c>
      <c r="K19" s="9">
        <v>1835.1700194499995</v>
      </c>
      <c r="L19" s="9">
        <v>3498.4284019399993</v>
      </c>
      <c r="M19" s="9">
        <v>4106.1764917800001</v>
      </c>
      <c r="N19" s="9">
        <v>2585.6367250018839</v>
      </c>
      <c r="O19" s="10">
        <f>SUM(C19:N19)</f>
        <v>30374.630004031875</v>
      </c>
    </row>
    <row r="20" spans="1:16" ht="15.75">
      <c r="A20" s="190"/>
      <c r="B20" s="8" t="s">
        <v>19</v>
      </c>
      <c r="C20" s="9">
        <v>172.70879704000004</v>
      </c>
      <c r="D20" s="9">
        <v>266.21614183999998</v>
      </c>
      <c r="E20" s="9">
        <v>1079.6542935999923</v>
      </c>
      <c r="F20" s="9">
        <v>360.40064625000099</v>
      </c>
      <c r="G20" s="9">
        <v>153.93541503</v>
      </c>
      <c r="H20" s="9">
        <v>172.07853796000001</v>
      </c>
      <c r="I20" s="9">
        <v>87.29249999999459</v>
      </c>
      <c r="J20" s="9">
        <v>88.561579269999982</v>
      </c>
      <c r="K20" s="9">
        <v>263.48000158999992</v>
      </c>
      <c r="L20" s="9">
        <v>255.78028441999996</v>
      </c>
      <c r="M20" s="9">
        <v>293.82210054000006</v>
      </c>
      <c r="N20" s="9">
        <v>271.35204359842425</v>
      </c>
      <c r="O20" s="10">
        <f t="shared" ref="O20:O21" si="4">SUM(C20:N20)</f>
        <v>3465.2823411384124</v>
      </c>
    </row>
    <row r="21" spans="1:16" ht="15.75">
      <c r="A21" s="190"/>
      <c r="B21" s="8" t="s">
        <v>20</v>
      </c>
      <c r="C21" s="9">
        <v>10.128164160000003</v>
      </c>
      <c r="D21" s="9">
        <v>1.8224643999999997</v>
      </c>
      <c r="E21" s="9">
        <v>-1.4515080000000253E-2</v>
      </c>
      <c r="F21" s="9">
        <v>0</v>
      </c>
      <c r="G21" s="9">
        <v>1.9723200799999998</v>
      </c>
      <c r="H21" s="9">
        <v>0.64198124999999995</v>
      </c>
      <c r="I21" s="9">
        <v>2.7232999999999961</v>
      </c>
      <c r="J21" s="9">
        <v>757.21297401000004</v>
      </c>
      <c r="K21" s="9">
        <v>342.34959119999996</v>
      </c>
      <c r="L21" s="9">
        <v>83.137856119999995</v>
      </c>
      <c r="M21" s="9">
        <v>26.861326049999995</v>
      </c>
      <c r="N21" s="9">
        <v>9.8383726694779998</v>
      </c>
      <c r="O21" s="10">
        <f t="shared" si="4"/>
        <v>1236.6738348594779</v>
      </c>
    </row>
    <row r="22" spans="1:16" ht="15.75">
      <c r="A22" s="190"/>
      <c r="B22" s="11" t="s">
        <v>15</v>
      </c>
      <c r="C22" s="12">
        <f t="shared" ref="C22:O22" si="5">SUM(C17:C21)</f>
        <v>10316.846198799934</v>
      </c>
      <c r="D22" s="12">
        <f t="shared" si="5"/>
        <v>8279.9922309199828</v>
      </c>
      <c r="E22" s="12">
        <f t="shared" si="5"/>
        <v>29440.288344879868</v>
      </c>
      <c r="F22" s="12">
        <f t="shared" si="5"/>
        <v>14590.794784619966</v>
      </c>
      <c r="G22" s="12">
        <f t="shared" si="5"/>
        <v>13627.199096509945</v>
      </c>
      <c r="H22" s="12">
        <f t="shared" si="5"/>
        <v>12440.792832270035</v>
      </c>
      <c r="I22" s="12">
        <f t="shared" si="5"/>
        <v>10437.504899999993</v>
      </c>
      <c r="J22" s="12">
        <f t="shared" si="5"/>
        <v>11874.354233789996</v>
      </c>
      <c r="K22" s="12">
        <f t="shared" si="5"/>
        <v>15104.649582290001</v>
      </c>
      <c r="L22" s="12">
        <f t="shared" si="5"/>
        <v>15151.039152499996</v>
      </c>
      <c r="M22" s="12">
        <f t="shared" si="5"/>
        <v>17988.604275639995</v>
      </c>
      <c r="N22" s="12">
        <f t="shared" si="5"/>
        <v>31154.752542323073</v>
      </c>
      <c r="O22" s="13">
        <f t="shared" si="5"/>
        <v>190406.8181745428</v>
      </c>
    </row>
    <row r="23" spans="1:16" ht="15.75">
      <c r="A23" s="190" t="s">
        <v>52</v>
      </c>
      <c r="B23" s="8" t="s">
        <v>16</v>
      </c>
      <c r="C23" s="9">
        <v>7522.3300049999461</v>
      </c>
      <c r="D23" s="9">
        <v>5517.9090919999862</v>
      </c>
      <c r="E23" s="9">
        <v>16299.895341999887</v>
      </c>
      <c r="F23" s="9">
        <v>9165.5243429999828</v>
      </c>
      <c r="G23" s="9">
        <v>8968.9511289999591</v>
      </c>
      <c r="H23" s="9">
        <v>7005.0576840000358</v>
      </c>
      <c r="I23" s="9">
        <v>7444.82</v>
      </c>
      <c r="J23" s="9">
        <v>7676.7543259999975</v>
      </c>
      <c r="K23" s="9">
        <v>10299.985200000003</v>
      </c>
      <c r="L23" s="9">
        <v>9173.7269969999998</v>
      </c>
      <c r="M23" s="9">
        <v>11004.762711999996</v>
      </c>
      <c r="N23" s="9">
        <v>23752.909702326033</v>
      </c>
      <c r="O23" s="10">
        <f>SUM(C23:N23)</f>
        <v>123832.62653232584</v>
      </c>
      <c r="P23" s="14"/>
    </row>
    <row r="24" spans="1:16" ht="15.75">
      <c r="A24" s="190"/>
      <c r="B24" s="8" t="s">
        <v>18</v>
      </c>
      <c r="C24" s="9">
        <v>643.10605499999906</v>
      </c>
      <c r="D24" s="9">
        <v>954.93933599999991</v>
      </c>
      <c r="E24" s="9">
        <v>2928.8709600000075</v>
      </c>
      <c r="F24" s="9">
        <v>1087.0335059999888</v>
      </c>
      <c r="G24" s="9">
        <v>786.38513899999361</v>
      </c>
      <c r="H24" s="9">
        <v>677.25924099999702</v>
      </c>
      <c r="I24" s="9">
        <v>719.01000000000477</v>
      </c>
      <c r="J24" s="9">
        <v>909.41767600000003</v>
      </c>
      <c r="K24" s="9">
        <v>906.78468499999974</v>
      </c>
      <c r="L24" s="9">
        <v>838.39035700000011</v>
      </c>
      <c r="M24" s="9">
        <v>996.78096700000071</v>
      </c>
      <c r="N24" s="9">
        <v>1280.6525994910344</v>
      </c>
      <c r="O24" s="10">
        <f>SUM(C24:N24)</f>
        <v>12728.630521491024</v>
      </c>
      <c r="P24" s="14"/>
    </row>
    <row r="25" spans="1:16" ht="15.75">
      <c r="A25" s="190"/>
      <c r="B25" s="8" t="s">
        <v>17</v>
      </c>
      <c r="C25" s="9">
        <v>570.77879999999914</v>
      </c>
      <c r="D25" s="9">
        <v>434.00814500000001</v>
      </c>
      <c r="E25" s="9">
        <v>5220.0686689999993</v>
      </c>
      <c r="F25" s="9">
        <v>2340.7112999999995</v>
      </c>
      <c r="G25" s="9">
        <v>2166.1605119999999</v>
      </c>
      <c r="H25" s="9">
        <v>3174.3842369999993</v>
      </c>
      <c r="I25" s="9">
        <v>993.23999999999614</v>
      </c>
      <c r="J25" s="9">
        <v>1173.6330249999996</v>
      </c>
      <c r="K25" s="9">
        <v>1624.0442649999998</v>
      </c>
      <c r="L25" s="9">
        <v>3095.9543379999996</v>
      </c>
      <c r="M25" s="9">
        <v>3633.7845060000004</v>
      </c>
      <c r="N25" s="9">
        <v>2288.1740929220214</v>
      </c>
      <c r="O25" s="10">
        <f>SUM(C25:N25)</f>
        <v>26714.941889922011</v>
      </c>
      <c r="P25" s="14"/>
    </row>
    <row r="26" spans="1:16" ht="15.75">
      <c r="A26" s="190"/>
      <c r="B26" s="8" t="s">
        <v>19</v>
      </c>
      <c r="C26" s="9">
        <v>148.88689400000004</v>
      </c>
      <c r="D26" s="9">
        <v>229.49667399999998</v>
      </c>
      <c r="E26" s="9">
        <v>930.73645999999349</v>
      </c>
      <c r="F26" s="9">
        <v>318.93862500000091</v>
      </c>
      <c r="G26" s="9">
        <v>136.22603100000001</v>
      </c>
      <c r="H26" s="9">
        <v>152.28189200000003</v>
      </c>
      <c r="I26" s="9">
        <v>77.249999999995225</v>
      </c>
      <c r="J26" s="9">
        <v>78.37307899999999</v>
      </c>
      <c r="K26" s="9">
        <v>233.16814299999996</v>
      </c>
      <c r="L26" s="9">
        <v>226.35423399999999</v>
      </c>
      <c r="M26" s="9">
        <v>260.01955800000007</v>
      </c>
      <c r="N26" s="9">
        <v>240.13455185701261</v>
      </c>
      <c r="O26" s="10">
        <f>SUM(C26:N26)</f>
        <v>3031.8661418570018</v>
      </c>
      <c r="P26" s="14"/>
    </row>
    <row r="27" spans="1:16" ht="15.75">
      <c r="A27" s="190"/>
      <c r="B27" s="8" t="s">
        <v>20</v>
      </c>
      <c r="C27" s="9">
        <v>8.7311760000000032</v>
      </c>
      <c r="D27" s="9">
        <v>1.5710899999999999</v>
      </c>
      <c r="E27" s="9">
        <v>-1.2513000000000218E-2</v>
      </c>
      <c r="F27" s="9">
        <v>0</v>
      </c>
      <c r="G27" s="9">
        <v>1.7454160000000001</v>
      </c>
      <c r="H27" s="9">
        <v>0.56812499999999999</v>
      </c>
      <c r="I27" s="9">
        <v>2.4099999999999966</v>
      </c>
      <c r="J27" s="9">
        <v>670.09997700000008</v>
      </c>
      <c r="K27" s="9">
        <v>302.96424000000002</v>
      </c>
      <c r="L27" s="9">
        <v>73.573324</v>
      </c>
      <c r="M27" s="9">
        <v>23.771084999999999</v>
      </c>
      <c r="N27" s="9">
        <v>8.7065244862637172</v>
      </c>
      <c r="O27" s="10">
        <f t="shared" ref="O27" si="6">SUM(C27:N27)</f>
        <v>1094.128444486264</v>
      </c>
      <c r="P27" s="14"/>
    </row>
    <row r="28" spans="1:16" ht="16.5" thickBot="1">
      <c r="A28" s="191"/>
      <c r="B28" s="15" t="s">
        <v>15</v>
      </c>
      <c r="C28" s="16">
        <f t="shared" ref="C28:O28" si="7">SUM(C23:C27)</f>
        <v>8893.8329299999441</v>
      </c>
      <c r="D28" s="16">
        <f t="shared" si="7"/>
        <v>7137.9243369999867</v>
      </c>
      <c r="E28" s="16">
        <f t="shared" si="7"/>
        <v>25379.558917999886</v>
      </c>
      <c r="F28" s="16">
        <f t="shared" si="7"/>
        <v>12912.207773999971</v>
      </c>
      <c r="G28" s="16">
        <f t="shared" si="7"/>
        <v>12059.468226999952</v>
      </c>
      <c r="H28" s="16">
        <f t="shared" si="7"/>
        <v>11009.551179000033</v>
      </c>
      <c r="I28" s="16">
        <f t="shared" si="7"/>
        <v>9236.7299999999941</v>
      </c>
      <c r="J28" s="16">
        <f t="shared" si="7"/>
        <v>10508.278082999997</v>
      </c>
      <c r="K28" s="16">
        <f t="shared" si="7"/>
        <v>13366.946533000004</v>
      </c>
      <c r="L28" s="16">
        <f t="shared" si="7"/>
        <v>13407.999250000001</v>
      </c>
      <c r="M28" s="16">
        <f t="shared" si="7"/>
        <v>15919.118827999997</v>
      </c>
      <c r="N28" s="16">
        <f t="shared" si="7"/>
        <v>27570.577471082364</v>
      </c>
      <c r="O28" s="17">
        <f t="shared" si="7"/>
        <v>167402.19353008215</v>
      </c>
    </row>
    <row r="29" spans="1:16">
      <c r="B29" s="1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>
      <c r="C30" s="22">
        <f>美妆2019!C9+SUM(美妆2019!C33:C37)-C9</f>
        <v>0</v>
      </c>
      <c r="D30" s="22">
        <f>美妆2019!D9+SUM(美妆2019!D33:D37)-D9</f>
        <v>0</v>
      </c>
      <c r="E30" s="22">
        <f>美妆2019!E9+SUM(美妆2019!E33:E37)-E9</f>
        <v>0</v>
      </c>
      <c r="F30" s="22">
        <f>美妆2019!F9+SUM(美妆2019!F33:F37)-F9</f>
        <v>0</v>
      </c>
      <c r="G30" s="22">
        <f>美妆2019!G9+SUM(美妆2019!G33:G37)-G9</f>
        <v>0</v>
      </c>
      <c r="H30" s="22">
        <f>美妆2019!H9+SUM(美妆2019!H33:H37)-H9</f>
        <v>0</v>
      </c>
      <c r="I30" s="22">
        <f>美妆2019!I9+SUM(美妆2019!I33:I37)-I9</f>
        <v>0</v>
      </c>
      <c r="J30" s="22">
        <f>美妆2019!J9+SUM(美妆2019!J33:J37)-J9</f>
        <v>0</v>
      </c>
      <c r="K30" s="22">
        <f>美妆2019!K9+SUM(美妆2019!K33:K37)-K9</f>
        <v>0</v>
      </c>
      <c r="L30" s="22">
        <f>美妆2019!L9+SUM(美妆2019!L33:L37)-L9</f>
        <v>0</v>
      </c>
      <c r="M30" s="22">
        <f>美妆2019!M9+SUM(美妆2019!M33:M37)-M9</f>
        <v>0</v>
      </c>
      <c r="N30" s="22">
        <f>美妆2019!N9+SUM(美妆2019!N33:N37)-N9</f>
        <v>0</v>
      </c>
      <c r="O30" s="22"/>
    </row>
    <row r="31" spans="1:16">
      <c r="C31" s="23">
        <f>美妆2019!C16+SUM(美妆2019!C39:C43)-C16</f>
        <v>0</v>
      </c>
      <c r="D31" s="23">
        <f>美妆2019!D16+SUM(美妆2019!D39:D43)-D16</f>
        <v>0</v>
      </c>
      <c r="E31" s="23">
        <f>美妆2019!E16+SUM(美妆2019!E39:E43)-E16</f>
        <v>0</v>
      </c>
      <c r="F31" s="23">
        <f>美妆2019!F16+SUM(美妆2019!F39:F43)-F16</f>
        <v>0</v>
      </c>
      <c r="G31" s="23">
        <f>美妆2019!G16+SUM(美妆2019!G39:G43)-G16</f>
        <v>0</v>
      </c>
      <c r="H31" s="23">
        <f>美妆2019!H16+SUM(美妆2019!H39:H43)-H16</f>
        <v>0</v>
      </c>
      <c r="I31" s="23">
        <f>美妆2019!I16+SUM(美妆2019!I39:I43)-I16</f>
        <v>0</v>
      </c>
      <c r="J31" s="23">
        <f>美妆2019!J16+SUM(美妆2019!J39:J43)-J16</f>
        <v>0</v>
      </c>
      <c r="K31" s="23">
        <f>美妆2019!K16+SUM(美妆2019!K39:K43)-K16</f>
        <v>0</v>
      </c>
      <c r="L31" s="23">
        <f>美妆2019!L16+SUM(美妆2019!L39:L43)-L16</f>
        <v>0</v>
      </c>
      <c r="M31" s="23">
        <f>美妆2019!M16+SUM(美妆2019!M39:M43)-M16</f>
        <v>0</v>
      </c>
      <c r="N31" s="23">
        <f>美妆2019!N16+SUM(美妆2019!N39:N43)-N16</f>
        <v>0</v>
      </c>
    </row>
    <row r="32" spans="1:16">
      <c r="C32" s="23">
        <f>美妆2019!C22+SUM(美妆2019!C45:C49)-C22</f>
        <v>0</v>
      </c>
      <c r="D32" s="23">
        <f>美妆2019!D22+SUM(美妆2019!D45:D49)-D22</f>
        <v>0</v>
      </c>
      <c r="E32" s="23">
        <f>美妆2019!E22+SUM(美妆2019!E45:E49)-E22</f>
        <v>0</v>
      </c>
      <c r="F32" s="23">
        <f>美妆2019!F22+SUM(美妆2019!F45:F49)-F22</f>
        <v>0</v>
      </c>
      <c r="G32" s="23">
        <f>美妆2019!G22+SUM(美妆2019!G45:G49)-G22</f>
        <v>0</v>
      </c>
      <c r="H32" s="23">
        <f>美妆2019!H22+SUM(美妆2019!H45:H49)-H22</f>
        <v>0</v>
      </c>
      <c r="I32" s="23">
        <f>美妆2019!I22+SUM(美妆2019!I45:I49)-I22</f>
        <v>0</v>
      </c>
      <c r="J32" s="23">
        <f>美妆2019!J22+SUM(美妆2019!J45:J49)-J22</f>
        <v>0</v>
      </c>
      <c r="K32" s="23">
        <f>美妆2019!K22+SUM(美妆2019!K45:K49)-K22</f>
        <v>0</v>
      </c>
      <c r="L32" s="23">
        <f>美妆2019!L22+SUM(美妆2019!L45:L49)-L22</f>
        <v>0</v>
      </c>
      <c r="M32" s="23">
        <f>美妆2019!M22+SUM(美妆2019!M45:M49)-M22</f>
        <v>0</v>
      </c>
      <c r="N32" s="23">
        <f>美妆2019!N22+SUM(美妆2019!N45:N49)-N22</f>
        <v>0</v>
      </c>
    </row>
    <row r="33" spans="3:14">
      <c r="C33" s="23">
        <f>美妆2019!C28+SUM(美妆2019!C51:C55)-C28</f>
        <v>0</v>
      </c>
      <c r="D33" s="23">
        <f>美妆2019!D28+SUM(美妆2019!D51:D55)-D28</f>
        <v>0</v>
      </c>
      <c r="E33" s="23">
        <f>美妆2019!E28+SUM(美妆2019!E51:E55)-E28</f>
        <v>0</v>
      </c>
      <c r="F33" s="23">
        <f>美妆2019!F28+SUM(美妆2019!F51:F55)-F28</f>
        <v>0</v>
      </c>
      <c r="G33" s="23">
        <f>美妆2019!G28+SUM(美妆2019!G51:G55)-G28</f>
        <v>0</v>
      </c>
      <c r="H33" s="23">
        <f>美妆2019!H28+SUM(美妆2019!H51:H55)-H28</f>
        <v>0</v>
      </c>
      <c r="I33" s="23">
        <f>美妆2019!I28+SUM(美妆2019!I51:I55)-I28</f>
        <v>0</v>
      </c>
      <c r="J33" s="23">
        <f>美妆2019!J28+SUM(美妆2019!J51:J55)-J28</f>
        <v>0</v>
      </c>
      <c r="K33" s="23">
        <f>美妆2019!K28+SUM(美妆2019!K51:K55)-K28</f>
        <v>0</v>
      </c>
      <c r="L33" s="23">
        <f>美妆2019!L28+SUM(美妆2019!L51:L55)-L28</f>
        <v>0</v>
      </c>
      <c r="M33" s="23">
        <f>美妆2019!M28+SUM(美妆2019!M51:M55)-M28</f>
        <v>0</v>
      </c>
      <c r="N33" s="23">
        <f>美妆2019!N28+SUM(美妆2019!N51:N55)-N28</f>
        <v>0</v>
      </c>
    </row>
  </sheetData>
  <mergeCells count="5">
    <mergeCell ref="A1:O1"/>
    <mergeCell ref="A4:A9"/>
    <mergeCell ref="A10:A16"/>
    <mergeCell ref="A17:A22"/>
    <mergeCell ref="A23:A28"/>
  </mergeCells>
  <phoneticPr fontId="7" type="noConversion"/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CC"/>
  </sheetPr>
  <dimension ref="A1:S38"/>
  <sheetViews>
    <sheetView showGridLines="0" zoomScale="90" zoomScaleNormal="90" workbookViewId="0">
      <pane xSplit="2" ySplit="3" topLeftCell="C4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2.125" style="1" customWidth="1"/>
    <col min="2" max="2" width="10.625" style="1" customWidth="1"/>
    <col min="3" max="14" width="9.625" style="1" customWidth="1"/>
    <col min="15" max="15" width="10.875" style="1" customWidth="1"/>
    <col min="16" max="16" width="12.375" style="25" customWidth="1"/>
    <col min="17" max="17" width="11.125" style="1" bestFit="1" customWidth="1"/>
    <col min="18" max="19" width="9" style="1" bestFit="1" customWidth="1"/>
    <col min="20" max="16384" width="8.625" style="1"/>
  </cols>
  <sheetData>
    <row r="1" spans="1:17" ht="27">
      <c r="A1" s="189" t="s">
        <v>57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7" ht="15" thickBot="1">
      <c r="A2" s="2"/>
      <c r="B2" s="2"/>
      <c r="C2" s="21"/>
      <c r="D2" s="21"/>
      <c r="E2" s="3"/>
      <c r="F2" s="3"/>
      <c r="G2" s="3"/>
      <c r="H2" s="3"/>
      <c r="I2" s="3"/>
      <c r="J2" s="33"/>
      <c r="K2" s="3"/>
      <c r="L2" s="3"/>
      <c r="M2" s="3"/>
      <c r="N2" s="3"/>
      <c r="O2" s="2" t="s">
        <v>0</v>
      </c>
    </row>
    <row r="3" spans="1:17" ht="15.75">
      <c r="A3" s="4" t="s">
        <v>24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  <c r="P3" s="89" t="s">
        <v>54</v>
      </c>
    </row>
    <row r="4" spans="1:17" ht="15.75">
      <c r="A4" s="192" t="s">
        <v>107</v>
      </c>
      <c r="B4" s="8" t="s">
        <v>16</v>
      </c>
      <c r="C4" s="64">
        <v>10869</v>
      </c>
      <c r="D4" s="64">
        <v>9838.4013068789518</v>
      </c>
      <c r="E4" s="64">
        <v>17524.940221891782</v>
      </c>
      <c r="F4" s="64">
        <v>10440</v>
      </c>
      <c r="G4" s="93">
        <v>15766.574664933405</v>
      </c>
      <c r="H4" s="64"/>
      <c r="I4" s="64"/>
      <c r="J4" s="64"/>
      <c r="K4" s="64"/>
      <c r="L4" s="64"/>
      <c r="M4" s="64"/>
      <c r="N4" s="64"/>
      <c r="O4" s="10">
        <f>SUM(C4:N4)</f>
        <v>64438.916193704135</v>
      </c>
      <c r="P4" s="90"/>
      <c r="Q4" s="22"/>
    </row>
    <row r="5" spans="1:17" ht="15.75">
      <c r="A5" s="192"/>
      <c r="B5" s="8" t="s">
        <v>26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10">
        <f>SUM(C5:N5)</f>
        <v>0</v>
      </c>
      <c r="P5" s="90"/>
      <c r="Q5" s="22"/>
    </row>
    <row r="6" spans="1:17" ht="15.75">
      <c r="A6" s="192"/>
      <c r="B6" s="8" t="s">
        <v>25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10">
        <f>SUM(C6:N6)</f>
        <v>0</v>
      </c>
      <c r="P6" s="90"/>
      <c r="Q6" s="22"/>
    </row>
    <row r="7" spans="1:17" ht="15.75">
      <c r="A7" s="192"/>
      <c r="B7" s="8" t="s">
        <v>27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10">
        <f t="shared" ref="O7:O8" si="0">SUM(C7:N7)</f>
        <v>0</v>
      </c>
      <c r="P7" s="90"/>
      <c r="Q7" s="22"/>
    </row>
    <row r="8" spans="1:17" ht="15.75">
      <c r="A8" s="192"/>
      <c r="B8" s="8" t="s">
        <v>28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10">
        <f t="shared" si="0"/>
        <v>0</v>
      </c>
      <c r="P8" s="90"/>
      <c r="Q8" s="22"/>
    </row>
    <row r="9" spans="1:17" ht="15.75">
      <c r="A9" s="192"/>
      <c r="B9" s="11" t="s">
        <v>15</v>
      </c>
      <c r="C9" s="12">
        <f t="shared" ref="C9:P9" si="1">SUM(C4:C8)</f>
        <v>10869</v>
      </c>
      <c r="D9" s="12">
        <f t="shared" si="1"/>
        <v>9838.4013068789518</v>
      </c>
      <c r="E9" s="12">
        <f t="shared" si="1"/>
        <v>17524.940221891782</v>
      </c>
      <c r="F9" s="12">
        <f t="shared" si="1"/>
        <v>10440</v>
      </c>
      <c r="G9" s="12">
        <f t="shared" si="1"/>
        <v>15766.574664933405</v>
      </c>
      <c r="H9" s="12">
        <f t="shared" si="1"/>
        <v>0</v>
      </c>
      <c r="I9" s="12">
        <f t="shared" si="1"/>
        <v>0</v>
      </c>
      <c r="J9" s="12">
        <f t="shared" si="1"/>
        <v>0</v>
      </c>
      <c r="K9" s="12">
        <f t="shared" si="1"/>
        <v>0</v>
      </c>
      <c r="L9" s="12">
        <f t="shared" si="1"/>
        <v>0</v>
      </c>
      <c r="M9" s="12">
        <f t="shared" si="1"/>
        <v>0</v>
      </c>
      <c r="N9" s="12">
        <f t="shared" si="1"/>
        <v>0</v>
      </c>
      <c r="O9" s="13">
        <f t="shared" si="1"/>
        <v>64438.916193704135</v>
      </c>
      <c r="P9" s="91">
        <f t="shared" si="1"/>
        <v>0</v>
      </c>
      <c r="Q9" s="22"/>
    </row>
    <row r="10" spans="1:17" ht="15.75">
      <c r="A10" s="190" t="s">
        <v>44</v>
      </c>
      <c r="B10" s="8" t="s">
        <v>16</v>
      </c>
      <c r="C10" s="64">
        <v>7897</v>
      </c>
      <c r="D10" s="64">
        <v>6787.575650842442</v>
      </c>
      <c r="E10" s="64">
        <v>11384.9527910995</v>
      </c>
      <c r="F10" s="64">
        <v>7275.7049544486099</v>
      </c>
      <c r="G10" s="64">
        <v>10061.783829827564</v>
      </c>
      <c r="H10" s="64">
        <v>8829</v>
      </c>
      <c r="I10" s="64"/>
      <c r="J10" s="64"/>
      <c r="K10" s="64"/>
      <c r="L10" s="64"/>
      <c r="M10" s="64"/>
      <c r="N10" s="64"/>
      <c r="O10" s="10">
        <f>SUM(C10:N10)</f>
        <v>52236.017226218115</v>
      </c>
      <c r="P10" s="90">
        <v>109426.74314921552</v>
      </c>
      <c r="Q10" s="22"/>
    </row>
    <row r="11" spans="1:17" ht="15.75">
      <c r="A11" s="190"/>
      <c r="B11" s="8" t="s">
        <v>26</v>
      </c>
      <c r="C11" s="64">
        <v>1269</v>
      </c>
      <c r="D11" s="64">
        <v>1452.7956530649665</v>
      </c>
      <c r="E11" s="64">
        <v>2683.667654060222</v>
      </c>
      <c r="F11" s="64">
        <v>1272.7363898157203</v>
      </c>
      <c r="G11" s="64">
        <v>1260.3624237756601</v>
      </c>
      <c r="H11" s="64">
        <v>1601</v>
      </c>
      <c r="I11" s="64"/>
      <c r="J11" s="64"/>
      <c r="K11" s="64"/>
      <c r="L11" s="64"/>
      <c r="M11" s="64"/>
      <c r="N11" s="64"/>
      <c r="O11" s="10">
        <f>SUM(C11:N11)</f>
        <v>9539.5621207165677</v>
      </c>
      <c r="P11" s="90">
        <v>19386.791191374366</v>
      </c>
      <c r="Q11" s="22"/>
    </row>
    <row r="12" spans="1:17" ht="15.75">
      <c r="A12" s="190"/>
      <c r="B12" s="8" t="s">
        <v>25</v>
      </c>
      <c r="C12" s="64">
        <v>314</v>
      </c>
      <c r="D12" s="64">
        <v>543.18680681166563</v>
      </c>
      <c r="E12" s="64">
        <v>801.45980735472403</v>
      </c>
      <c r="F12" s="64">
        <v>637.5240441075897</v>
      </c>
      <c r="G12" s="64">
        <v>812.55469053642207</v>
      </c>
      <c r="H12" s="64">
        <v>716</v>
      </c>
      <c r="I12" s="64"/>
      <c r="J12" s="64"/>
      <c r="K12" s="64"/>
      <c r="L12" s="64"/>
      <c r="M12" s="64"/>
      <c r="N12" s="64"/>
      <c r="O12" s="10">
        <f>SUM(C12:N12)</f>
        <v>3824.7253488104016</v>
      </c>
      <c r="P12" s="90">
        <v>7871.5491294987078</v>
      </c>
      <c r="Q12" s="22"/>
    </row>
    <row r="13" spans="1:17" ht="15.75">
      <c r="A13" s="190"/>
      <c r="B13" s="8" t="s">
        <v>27</v>
      </c>
      <c r="C13" s="64">
        <v>50</v>
      </c>
      <c r="D13" s="64">
        <v>45.398121733510628</v>
      </c>
      <c r="E13" s="64">
        <v>96.771310311001884</v>
      </c>
      <c r="F13" s="64">
        <v>61.107611628084001</v>
      </c>
      <c r="G13" s="64">
        <v>69.226055860350101</v>
      </c>
      <c r="H13" s="64">
        <v>64</v>
      </c>
      <c r="I13" s="64"/>
      <c r="J13" s="64"/>
      <c r="K13" s="64"/>
      <c r="L13" s="64"/>
      <c r="M13" s="64"/>
      <c r="N13" s="64"/>
      <c r="O13" s="10">
        <f t="shared" ref="O13:O14" si="2">SUM(C13:N13)</f>
        <v>386.50309953294664</v>
      </c>
      <c r="P13" s="90">
        <v>791.24832518944913</v>
      </c>
      <c r="Q13" s="22"/>
    </row>
    <row r="14" spans="1:17" ht="15.75">
      <c r="A14" s="190"/>
      <c r="B14" s="8" t="s">
        <v>28</v>
      </c>
      <c r="C14" s="64">
        <v>77</v>
      </c>
      <c r="D14" s="64">
        <v>55.043767547413815</v>
      </c>
      <c r="E14" s="64">
        <v>33.148437174535729</v>
      </c>
      <c r="F14" s="64">
        <v>102.92699999999999</v>
      </c>
      <c r="G14" s="64">
        <v>139.07299999999998</v>
      </c>
      <c r="H14" s="64">
        <v>120</v>
      </c>
      <c r="I14" s="64"/>
      <c r="J14" s="64"/>
      <c r="K14" s="64"/>
      <c r="L14" s="64"/>
      <c r="M14" s="64"/>
      <c r="N14" s="64"/>
      <c r="O14" s="10">
        <f t="shared" si="2"/>
        <v>527.19220472194957</v>
      </c>
      <c r="P14" s="90">
        <v>1323.6682047219495</v>
      </c>
      <c r="Q14" s="22"/>
    </row>
    <row r="15" spans="1:17" ht="0.6" customHeight="1">
      <c r="A15" s="190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90"/>
      <c r="Q15" s="22"/>
    </row>
    <row r="16" spans="1:17" ht="15.75">
      <c r="A16" s="190"/>
      <c r="B16" s="11" t="s">
        <v>15</v>
      </c>
      <c r="C16" s="12">
        <f t="shared" ref="C16:O16" si="3">SUM(C10:C14)</f>
        <v>9607</v>
      </c>
      <c r="D16" s="12">
        <f t="shared" si="3"/>
        <v>8883.9999999999982</v>
      </c>
      <c r="E16" s="12">
        <f t="shared" si="3"/>
        <v>14999.999999999984</v>
      </c>
      <c r="F16" s="12">
        <f t="shared" si="3"/>
        <v>9350.0000000000036</v>
      </c>
      <c r="G16" s="12">
        <f t="shared" si="3"/>
        <v>12342.999999999996</v>
      </c>
      <c r="H16" s="12">
        <f t="shared" si="3"/>
        <v>11330</v>
      </c>
      <c r="I16" s="12">
        <f t="shared" si="3"/>
        <v>0</v>
      </c>
      <c r="J16" s="12">
        <f t="shared" si="3"/>
        <v>0</v>
      </c>
      <c r="K16" s="12">
        <f t="shared" si="3"/>
        <v>0</v>
      </c>
      <c r="L16" s="12">
        <f t="shared" si="3"/>
        <v>0</v>
      </c>
      <c r="M16" s="12">
        <f t="shared" si="3"/>
        <v>0</v>
      </c>
      <c r="N16" s="12">
        <f t="shared" si="3"/>
        <v>0</v>
      </c>
      <c r="O16" s="13">
        <f t="shared" si="3"/>
        <v>66513.999999999985</v>
      </c>
      <c r="P16" s="91">
        <f t="shared" ref="P16" si="4">SUM(P10:P14)</f>
        <v>138800</v>
      </c>
      <c r="Q16" s="22"/>
    </row>
    <row r="17" spans="1:19" ht="15.75">
      <c r="A17" s="190" t="s">
        <v>48</v>
      </c>
      <c r="B17" s="8" t="s">
        <v>29</v>
      </c>
      <c r="C17" s="64">
        <v>3192</v>
      </c>
      <c r="D17" s="64">
        <v>2474.6954709184474</v>
      </c>
      <c r="E17" s="64">
        <v>3650.3999272502533</v>
      </c>
      <c r="F17" s="64">
        <v>3946.9993547586805</v>
      </c>
      <c r="G17" s="64">
        <v>4456.4414773820135</v>
      </c>
      <c r="H17" s="64">
        <v>3931.7103309796994</v>
      </c>
      <c r="I17" s="64"/>
      <c r="J17" s="64"/>
      <c r="K17" s="64"/>
      <c r="L17" s="64"/>
      <c r="M17" s="64"/>
      <c r="N17" s="64"/>
      <c r="O17" s="10">
        <f>SUM(C17:N17)</f>
        <v>21652.246561289092</v>
      </c>
      <c r="P17" s="90">
        <v>52262.721176736261</v>
      </c>
      <c r="Q17" s="22"/>
      <c r="R17" s="24"/>
      <c r="S17" s="24"/>
    </row>
    <row r="18" spans="1:19" ht="15.75">
      <c r="A18" s="190"/>
      <c r="B18" s="8" t="s">
        <v>26</v>
      </c>
      <c r="C18" s="64">
        <v>521.3599999999999</v>
      </c>
      <c r="D18" s="64">
        <v>529.67760622508229</v>
      </c>
      <c r="E18" s="64">
        <v>365.36214991628526</v>
      </c>
      <c r="F18" s="64">
        <v>483.13116458749857</v>
      </c>
      <c r="G18" s="64">
        <v>691.0965235059482</v>
      </c>
      <c r="H18" s="64">
        <v>712.9537025595763</v>
      </c>
      <c r="I18" s="64"/>
      <c r="J18" s="64"/>
      <c r="K18" s="64"/>
      <c r="L18" s="64"/>
      <c r="M18" s="64"/>
      <c r="N18" s="64"/>
      <c r="O18" s="10">
        <f>SUM(C18:N18)</f>
        <v>3303.5811467943904</v>
      </c>
      <c r="P18" s="90">
        <v>8806.1252515842662</v>
      </c>
      <c r="Q18" s="22"/>
      <c r="R18" s="24"/>
      <c r="S18" s="24"/>
    </row>
    <row r="19" spans="1:19" ht="15.75">
      <c r="A19" s="190"/>
      <c r="B19" s="8" t="s">
        <v>30</v>
      </c>
      <c r="C19" s="64">
        <v>212.8</v>
      </c>
      <c r="D19" s="64">
        <v>198.04153939892279</v>
      </c>
      <c r="E19" s="64">
        <v>462.60214355092995</v>
      </c>
      <c r="F19" s="64">
        <v>565.78779601121335</v>
      </c>
      <c r="G19" s="64">
        <v>359.88672454016285</v>
      </c>
      <c r="H19" s="64">
        <v>318.84750220653132</v>
      </c>
      <c r="I19" s="64"/>
      <c r="J19" s="64"/>
      <c r="K19" s="64"/>
      <c r="L19" s="64"/>
      <c r="M19" s="64"/>
      <c r="N19" s="64"/>
      <c r="O19" s="10">
        <f>SUM(C19:N19)</f>
        <v>2117.9657057077602</v>
      </c>
      <c r="P19" s="90">
        <v>3791.9903943411873</v>
      </c>
      <c r="Q19" s="22"/>
      <c r="R19" s="24"/>
      <c r="S19" s="24"/>
    </row>
    <row r="20" spans="1:19" ht="15.75">
      <c r="A20" s="190"/>
      <c r="B20" s="8" t="s">
        <v>27</v>
      </c>
      <c r="C20" s="64">
        <v>39.9</v>
      </c>
      <c r="D20" s="64">
        <v>16.551789920482015</v>
      </c>
      <c r="E20" s="64">
        <v>25.889908848992</v>
      </c>
      <c r="F20" s="64">
        <v>31.998470942853213</v>
      </c>
      <c r="G20" s="64">
        <v>30.660752791875023</v>
      </c>
      <c r="H20" s="64">
        <v>28.500335392762572</v>
      </c>
      <c r="I20" s="64"/>
      <c r="J20" s="64"/>
      <c r="K20" s="64"/>
      <c r="L20" s="64"/>
      <c r="M20" s="64"/>
      <c r="N20" s="64"/>
      <c r="O20" s="10">
        <f t="shared" ref="O20:O21" si="5">SUM(C20:N20)</f>
        <v>173.50125789696483</v>
      </c>
      <c r="P20" s="90">
        <v>375.49011607795813</v>
      </c>
      <c r="Q20" s="22"/>
      <c r="R20" s="24"/>
      <c r="S20" s="24"/>
    </row>
    <row r="21" spans="1:19" ht="15.75">
      <c r="A21" s="190"/>
      <c r="B21" s="8" t="s">
        <v>28</v>
      </c>
      <c r="C21" s="64">
        <v>23.94</v>
      </c>
      <c r="D21" s="64">
        <v>20.068514777432529</v>
      </c>
      <c r="E21" s="64">
        <v>15.745870433539679</v>
      </c>
      <c r="F21" s="64">
        <v>57.083213699754197</v>
      </c>
      <c r="G21" s="64">
        <v>61.596501779999997</v>
      </c>
      <c r="H21" s="64">
        <v>53.438128861429831</v>
      </c>
      <c r="I21" s="64"/>
      <c r="J21" s="64"/>
      <c r="K21" s="64"/>
      <c r="L21" s="64"/>
      <c r="M21" s="64"/>
      <c r="N21" s="64"/>
      <c r="O21" s="10">
        <f t="shared" si="5"/>
        <v>231.87222955215623</v>
      </c>
      <c r="P21" s="90">
        <v>646.37430919403573</v>
      </c>
      <c r="Q21" s="22"/>
      <c r="R21" s="24"/>
      <c r="S21" s="24"/>
    </row>
    <row r="22" spans="1:19" ht="15.75">
      <c r="A22" s="190"/>
      <c r="B22" s="11" t="s">
        <v>15</v>
      </c>
      <c r="C22" s="12">
        <f t="shared" ref="C22:O22" si="6">SUM(C17:C21)</f>
        <v>3990</v>
      </c>
      <c r="D22" s="12">
        <f t="shared" si="6"/>
        <v>3239.0349212403671</v>
      </c>
      <c r="E22" s="12">
        <f t="shared" si="6"/>
        <v>4520</v>
      </c>
      <c r="F22" s="12">
        <f t="shared" si="6"/>
        <v>5085.0000000000009</v>
      </c>
      <c r="G22" s="12">
        <f t="shared" si="6"/>
        <v>5599.6819799999994</v>
      </c>
      <c r="H22" s="12">
        <f t="shared" si="6"/>
        <v>5045.4499999999989</v>
      </c>
      <c r="I22" s="12">
        <f t="shared" si="6"/>
        <v>0</v>
      </c>
      <c r="J22" s="12">
        <f t="shared" si="6"/>
        <v>0</v>
      </c>
      <c r="K22" s="12">
        <f t="shared" si="6"/>
        <v>0</v>
      </c>
      <c r="L22" s="12">
        <f t="shared" si="6"/>
        <v>0</v>
      </c>
      <c r="M22" s="12">
        <f t="shared" si="6"/>
        <v>0</v>
      </c>
      <c r="N22" s="12">
        <f t="shared" si="6"/>
        <v>0</v>
      </c>
      <c r="O22" s="13">
        <f t="shared" si="6"/>
        <v>27479.166901240362</v>
      </c>
      <c r="P22" s="91">
        <f t="shared" ref="P22" si="7">SUM(P17:P21)</f>
        <v>65882.701247933699</v>
      </c>
      <c r="Q22" s="22"/>
    </row>
    <row r="23" spans="1:19" ht="15.75">
      <c r="A23" s="190" t="s">
        <v>52</v>
      </c>
      <c r="B23" s="8" t="s">
        <v>29</v>
      </c>
      <c r="C23" s="64">
        <v>2400</v>
      </c>
      <c r="D23" s="64">
        <v>2189.9959919632279</v>
      </c>
      <c r="E23" s="64">
        <v>3230.4424134957999</v>
      </c>
      <c r="F23" s="64">
        <v>3492.9197829722839</v>
      </c>
      <c r="G23" s="64">
        <v>3943.7535198070918</v>
      </c>
      <c r="H23" s="64">
        <v>3479.3896734333625</v>
      </c>
      <c r="I23" s="64"/>
      <c r="J23" s="64"/>
      <c r="K23" s="64"/>
      <c r="L23" s="64"/>
      <c r="M23" s="64"/>
      <c r="N23" s="64"/>
      <c r="O23" s="10">
        <f>SUM(C23:N23)</f>
        <v>18736.501381671766</v>
      </c>
      <c r="P23" s="90">
        <v>46250.195731625012</v>
      </c>
      <c r="Q23" s="22"/>
      <c r="R23" s="24"/>
    </row>
    <row r="24" spans="1:19" ht="15.75">
      <c r="A24" s="190"/>
      <c r="B24" s="8" t="s">
        <v>26</v>
      </c>
      <c r="C24" s="64">
        <v>392</v>
      </c>
      <c r="D24" s="64">
        <v>468.74124444697554</v>
      </c>
      <c r="E24" s="64">
        <v>323.32933620910205</v>
      </c>
      <c r="F24" s="64">
        <v>427.54970317477756</v>
      </c>
      <c r="G24" s="64">
        <v>611.58984381057371</v>
      </c>
      <c r="H24" s="64">
        <v>630.93248014121798</v>
      </c>
      <c r="I24" s="64"/>
      <c r="J24" s="64"/>
      <c r="K24" s="64"/>
      <c r="L24" s="64"/>
      <c r="M24" s="64"/>
      <c r="N24" s="64"/>
      <c r="O24" s="10">
        <f>SUM(C24:N24)</f>
        <v>2854.1426077826468</v>
      </c>
      <c r="P24" s="90">
        <v>7793.0311960922718</v>
      </c>
      <c r="Q24" s="19"/>
      <c r="R24" s="24"/>
    </row>
    <row r="25" spans="1:19" ht="15.75">
      <c r="A25" s="190"/>
      <c r="B25" s="8" t="s">
        <v>30</v>
      </c>
      <c r="C25" s="64">
        <v>160</v>
      </c>
      <c r="D25" s="64">
        <v>175.25799946807328</v>
      </c>
      <c r="E25" s="64">
        <v>409.382427921177</v>
      </c>
      <c r="F25" s="64">
        <v>500.69716461169327</v>
      </c>
      <c r="G25" s="64">
        <v>318.48382702669284</v>
      </c>
      <c r="H25" s="64">
        <v>282.16593115622243</v>
      </c>
      <c r="I25" s="64"/>
      <c r="J25" s="64"/>
      <c r="K25" s="64"/>
      <c r="L25" s="64"/>
      <c r="M25" s="64"/>
      <c r="N25" s="64"/>
      <c r="O25" s="10">
        <f>SUM(C25:N25)</f>
        <v>1845.9873501838588</v>
      </c>
      <c r="P25" s="90">
        <v>3355.7437118063608</v>
      </c>
      <c r="Q25" s="19"/>
      <c r="R25" s="24"/>
    </row>
    <row r="26" spans="1:19" ht="15.75">
      <c r="A26" s="190"/>
      <c r="B26" s="8" t="s">
        <v>27</v>
      </c>
      <c r="C26" s="64">
        <v>30</v>
      </c>
      <c r="D26" s="64">
        <v>14.647601699541607</v>
      </c>
      <c r="E26" s="64">
        <v>22.911423760169914</v>
      </c>
      <c r="F26" s="64">
        <v>28.317230922878952</v>
      </c>
      <c r="G26" s="64">
        <v>27.13340955033188</v>
      </c>
      <c r="H26" s="64">
        <v>25.221535745807589</v>
      </c>
      <c r="I26" s="64"/>
      <c r="J26" s="64"/>
      <c r="K26" s="64"/>
      <c r="L26" s="64"/>
      <c r="M26" s="64"/>
      <c r="N26" s="64"/>
      <c r="O26" s="10">
        <f t="shared" ref="O26:O27" si="8">SUM(C26:N26)</f>
        <v>148.23120167872995</v>
      </c>
      <c r="P26" s="90">
        <v>332.29213812208684</v>
      </c>
      <c r="Q26" s="19"/>
      <c r="R26" s="24"/>
    </row>
    <row r="27" spans="1:19" ht="15.75">
      <c r="A27" s="190"/>
      <c r="B27" s="8" t="s">
        <v>28</v>
      </c>
      <c r="C27" s="64">
        <v>18</v>
      </c>
      <c r="D27" s="64">
        <v>17.759747590648256</v>
      </c>
      <c r="E27" s="64">
        <v>13.934398613751929</v>
      </c>
      <c r="F27" s="64">
        <v>50.516118318366551</v>
      </c>
      <c r="G27" s="64">
        <v>54.510178566371685</v>
      </c>
      <c r="H27" s="64">
        <v>47.290379523389234</v>
      </c>
      <c r="I27" s="64"/>
      <c r="J27" s="64"/>
      <c r="K27" s="64"/>
      <c r="L27" s="64"/>
      <c r="M27" s="64"/>
      <c r="N27" s="64"/>
      <c r="O27" s="10">
        <f t="shared" si="8"/>
        <v>202.01082261252765</v>
      </c>
      <c r="P27" s="90">
        <v>572.01266300357145</v>
      </c>
      <c r="Q27" s="19"/>
      <c r="R27" s="24"/>
    </row>
    <row r="28" spans="1:19" ht="16.5" thickBot="1">
      <c r="A28" s="191"/>
      <c r="B28" s="15" t="s">
        <v>15</v>
      </c>
      <c r="C28" s="16">
        <f t="shared" ref="C28:O28" si="9">SUM(C23:C27)</f>
        <v>3000</v>
      </c>
      <c r="D28" s="16">
        <f t="shared" si="9"/>
        <v>2866.4025851684664</v>
      </c>
      <c r="E28" s="16">
        <f t="shared" si="9"/>
        <v>4000.0000000000009</v>
      </c>
      <c r="F28" s="16">
        <f t="shared" si="9"/>
        <v>4500.0000000000009</v>
      </c>
      <c r="G28" s="16">
        <f t="shared" si="9"/>
        <v>4955.4707787610614</v>
      </c>
      <c r="H28" s="16">
        <f t="shared" si="9"/>
        <v>4465</v>
      </c>
      <c r="I28" s="16">
        <f t="shared" si="9"/>
        <v>0</v>
      </c>
      <c r="J28" s="16">
        <f t="shared" si="9"/>
        <v>0</v>
      </c>
      <c r="K28" s="16">
        <f t="shared" si="9"/>
        <v>0</v>
      </c>
      <c r="L28" s="16">
        <f t="shared" si="9"/>
        <v>0</v>
      </c>
      <c r="M28" s="16">
        <f t="shared" si="9"/>
        <v>0</v>
      </c>
      <c r="N28" s="16">
        <f t="shared" si="9"/>
        <v>0</v>
      </c>
      <c r="O28" s="17">
        <f t="shared" si="9"/>
        <v>23786.873363929528</v>
      </c>
      <c r="P28" s="92">
        <f t="shared" ref="P28" si="10">SUM(P23:P27)</f>
        <v>58303.275440649304</v>
      </c>
      <c r="Q28" s="22"/>
    </row>
    <row r="29" spans="1:19" ht="15" thickBot="1"/>
    <row r="30" spans="1:19">
      <c r="A30" s="199" t="s">
        <v>102</v>
      </c>
      <c r="B30" s="162" t="s">
        <v>39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9">
        <f>SUM(C30:N30)</f>
        <v>0</v>
      </c>
      <c r="P30" s="156" t="s">
        <v>142</v>
      </c>
    </row>
    <row r="31" spans="1:19">
      <c r="A31" s="200"/>
      <c r="B31" s="65" t="s">
        <v>43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1">
        <f t="shared" ref="O31:O33" si="11">SUM(C31:N31)</f>
        <v>0</v>
      </c>
      <c r="P31" s="1"/>
    </row>
    <row r="32" spans="1:19">
      <c r="A32" s="200"/>
      <c r="B32" s="65" t="s">
        <v>46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1">
        <f t="shared" si="11"/>
        <v>0</v>
      </c>
      <c r="P32" s="1"/>
    </row>
    <row r="33" spans="1:16" ht="15" thickBot="1">
      <c r="A33" s="201"/>
      <c r="B33" s="67" t="s">
        <v>49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3">
        <f t="shared" si="11"/>
        <v>0</v>
      </c>
      <c r="P33" s="1"/>
    </row>
    <row r="35" spans="1:16" hidden="1">
      <c r="A35" s="1" t="s">
        <v>74</v>
      </c>
      <c r="B35" s="1" t="s">
        <v>39</v>
      </c>
      <c r="C35" s="22">
        <v>1580</v>
      </c>
      <c r="D35" s="22">
        <v>1264.6106433239845</v>
      </c>
    </row>
    <row r="36" spans="1:16" hidden="1">
      <c r="B36" s="1" t="s">
        <v>43</v>
      </c>
      <c r="C36" s="22">
        <v>1396</v>
      </c>
      <c r="D36" s="22">
        <v>1095.6623</v>
      </c>
    </row>
    <row r="37" spans="1:16" hidden="1">
      <c r="B37" s="1" t="s">
        <v>46</v>
      </c>
      <c r="C37" s="22">
        <v>988.22</v>
      </c>
      <c r="D37" s="22"/>
    </row>
    <row r="38" spans="1:16" hidden="1">
      <c r="B38" s="1" t="s">
        <v>49</v>
      </c>
      <c r="C38" s="22">
        <v>741.2389380530974</v>
      </c>
      <c r="D38" s="22"/>
    </row>
  </sheetData>
  <mergeCells count="6">
    <mergeCell ref="A30:A33"/>
    <mergeCell ref="A1:O1"/>
    <mergeCell ref="A10:A16"/>
    <mergeCell ref="A17:A22"/>
    <mergeCell ref="A23:A28"/>
    <mergeCell ref="A4:A9"/>
  </mergeCells>
  <phoneticPr fontId="7" type="noConversion"/>
  <pageMargins left="0.7" right="0.7" top="0.75" bottom="0.75" header="0.3" footer="0.3"/>
  <customProperties>
    <customPr name="_pios_id" r:id="rId1"/>
  </customPropertie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CC"/>
  </sheetPr>
  <dimension ref="A1:Q43"/>
  <sheetViews>
    <sheetView showGridLines="0" zoomScale="90" zoomScaleNormal="90" workbookViewId="0">
      <pane xSplit="2" ySplit="3" topLeftCell="C4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4.375" style="1" customWidth="1"/>
    <col min="2" max="2" width="9.75" style="1" customWidth="1"/>
    <col min="3" max="4" width="9.875" style="1" bestFit="1" customWidth="1"/>
    <col min="5" max="5" width="11" style="1" bestFit="1" customWidth="1"/>
    <col min="6" max="6" width="9.875" style="1" bestFit="1" customWidth="1"/>
    <col min="7" max="14" width="9.625" style="1" customWidth="1"/>
    <col min="15" max="15" width="10.875" style="1" customWidth="1"/>
    <col min="16" max="16" width="8.125" style="1" customWidth="1"/>
    <col min="17" max="16384" width="8.625" style="1"/>
  </cols>
  <sheetData>
    <row r="1" spans="1:17" ht="27">
      <c r="A1" s="189" t="s">
        <v>56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7" ht="15" thickBot="1">
      <c r="A2" s="2"/>
      <c r="B2" s="2"/>
      <c r="C2" s="21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0</v>
      </c>
    </row>
    <row r="3" spans="1:17" ht="15.75">
      <c r="A3" s="4" t="s">
        <v>24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7" ht="15.75">
      <c r="A4" s="190" t="s">
        <v>40</v>
      </c>
      <c r="B4" s="8" t="s">
        <v>29</v>
      </c>
      <c r="C4" s="64">
        <v>6944.5808999999999</v>
      </c>
      <c r="D4" s="64">
        <v>5463.7494999999999</v>
      </c>
      <c r="E4" s="64">
        <v>9904.5640999999996</v>
      </c>
      <c r="F4" s="64">
        <v>8929.6322999999993</v>
      </c>
      <c r="G4" s="64">
        <v>16391.034</v>
      </c>
      <c r="H4" s="64"/>
      <c r="I4" s="64"/>
      <c r="J4" s="64"/>
      <c r="K4" s="64"/>
      <c r="L4" s="64"/>
      <c r="M4" s="64"/>
      <c r="N4" s="64"/>
      <c r="O4" s="10">
        <f>SUM(C4:N4)</f>
        <v>47633.560799999999</v>
      </c>
      <c r="P4" s="135" t="s">
        <v>129</v>
      </c>
    </row>
    <row r="5" spans="1:17" ht="15.75">
      <c r="A5" s="190"/>
      <c r="B5" s="8" t="s">
        <v>34</v>
      </c>
      <c r="C5" s="64">
        <v>1022.1575</v>
      </c>
      <c r="D5" s="64">
        <v>1104.8017</v>
      </c>
      <c r="E5" s="64">
        <v>1892.4383</v>
      </c>
      <c r="F5" s="64">
        <v>1666.2193</v>
      </c>
      <c r="G5" s="64">
        <v>935.05830000000003</v>
      </c>
      <c r="H5" s="64"/>
      <c r="I5" s="64"/>
      <c r="J5" s="64"/>
      <c r="K5" s="64"/>
      <c r="L5" s="64"/>
      <c r="M5" s="64"/>
      <c r="N5" s="64"/>
      <c r="O5" s="10">
        <f t="shared" ref="O5:O8" si="0">SUM(C5:N5)</f>
        <v>6620.6750999999995</v>
      </c>
    </row>
    <row r="6" spans="1:17" ht="15.75">
      <c r="A6" s="190"/>
      <c r="B6" s="8" t="s">
        <v>35</v>
      </c>
      <c r="C6" s="64">
        <v>455.60910000000001</v>
      </c>
      <c r="D6" s="64">
        <v>637.67430000000002</v>
      </c>
      <c r="E6" s="64">
        <v>2905.8123000000001</v>
      </c>
      <c r="F6" s="64">
        <v>1253.3218999999999</v>
      </c>
      <c r="G6" s="64">
        <v>2205.7039</v>
      </c>
      <c r="H6" s="64"/>
      <c r="I6" s="64"/>
      <c r="J6" s="64"/>
      <c r="K6" s="64"/>
      <c r="L6" s="64"/>
      <c r="M6" s="64"/>
      <c r="N6" s="64"/>
      <c r="O6" s="10">
        <f t="shared" si="0"/>
        <v>7458.1214999999993</v>
      </c>
    </row>
    <row r="7" spans="1:17" ht="15.75">
      <c r="A7" s="190"/>
      <c r="B7" s="8" t="s">
        <v>36</v>
      </c>
      <c r="C7" s="64">
        <v>68.923299999999998</v>
      </c>
      <c r="D7" s="64">
        <v>57.643300000000004</v>
      </c>
      <c r="E7" s="64">
        <v>112.51220000000001</v>
      </c>
      <c r="F7" s="64">
        <v>25.543700000000001</v>
      </c>
      <c r="G7" s="64">
        <v>16.625599999999999</v>
      </c>
      <c r="H7" s="64"/>
      <c r="I7" s="64"/>
      <c r="J7" s="64"/>
      <c r="K7" s="64"/>
      <c r="L7" s="64"/>
      <c r="M7" s="64"/>
      <c r="N7" s="64"/>
      <c r="O7" s="10">
        <f t="shared" si="0"/>
        <v>281.24810000000002</v>
      </c>
    </row>
    <row r="8" spans="1:17" ht="15.75">
      <c r="A8" s="190"/>
      <c r="B8" s="8" t="s">
        <v>37</v>
      </c>
      <c r="C8" s="64">
        <v>763.2183</v>
      </c>
      <c r="D8" s="64">
        <v>288.20639999999997</v>
      </c>
      <c r="E8" s="64">
        <v>23.845300000000002</v>
      </c>
      <c r="F8" s="64">
        <v>48.028199999999998</v>
      </c>
      <c r="G8" s="64">
        <v>19.203199999999999</v>
      </c>
      <c r="H8" s="64"/>
      <c r="I8" s="64"/>
      <c r="J8" s="64"/>
      <c r="K8" s="64"/>
      <c r="L8" s="64"/>
      <c r="M8" s="64"/>
      <c r="N8" s="64"/>
      <c r="O8" s="10">
        <f t="shared" si="0"/>
        <v>1142.5013999999999</v>
      </c>
    </row>
    <row r="9" spans="1:17" ht="15.75">
      <c r="A9" s="190"/>
      <c r="B9" s="26" t="s">
        <v>15</v>
      </c>
      <c r="C9" s="12">
        <f>SUM(C4:C8)</f>
        <v>9254.4891000000007</v>
      </c>
      <c r="D9" s="12">
        <f t="shared" ref="D9:N9" si="1">SUM(D4:D8)</f>
        <v>7552.0751999999993</v>
      </c>
      <c r="E9" s="12">
        <f t="shared" si="1"/>
        <v>14839.172199999999</v>
      </c>
      <c r="F9" s="12">
        <f t="shared" si="1"/>
        <v>11922.745400000002</v>
      </c>
      <c r="G9" s="12">
        <f t="shared" si="1"/>
        <v>19567.625</v>
      </c>
      <c r="H9" s="12">
        <f t="shared" si="1"/>
        <v>0</v>
      </c>
      <c r="I9" s="12">
        <f t="shared" si="1"/>
        <v>0</v>
      </c>
      <c r="J9" s="12">
        <f t="shared" si="1"/>
        <v>0</v>
      </c>
      <c r="K9" s="12">
        <f t="shared" si="1"/>
        <v>0</v>
      </c>
      <c r="L9" s="12">
        <f t="shared" si="1"/>
        <v>0</v>
      </c>
      <c r="M9" s="12">
        <f t="shared" si="1"/>
        <v>0</v>
      </c>
      <c r="N9" s="12">
        <f t="shared" si="1"/>
        <v>0</v>
      </c>
      <c r="O9" s="27">
        <f>SUM(O4:O8)</f>
        <v>63136.106899999999</v>
      </c>
    </row>
    <row r="10" spans="1:17" ht="15.75">
      <c r="A10" s="192" t="s">
        <v>105</v>
      </c>
      <c r="B10" s="8" t="s">
        <v>16</v>
      </c>
      <c r="C10" s="64">
        <v>7567.3576706993608</v>
      </c>
      <c r="D10" s="64">
        <v>6710.5685552988925</v>
      </c>
      <c r="E10" s="64">
        <v>10504.138265767295</v>
      </c>
      <c r="F10" s="64">
        <v>5679.7678755713496</v>
      </c>
      <c r="G10" s="93">
        <v>11855.840147999663</v>
      </c>
      <c r="H10" s="64"/>
      <c r="I10" s="64"/>
      <c r="J10" s="64"/>
      <c r="K10" s="64"/>
      <c r="L10" s="64"/>
      <c r="M10" s="64"/>
      <c r="N10" s="64"/>
      <c r="O10" s="10">
        <f>SUM(C10:N10)</f>
        <v>42317.672515336562</v>
      </c>
      <c r="P10" s="135" t="s">
        <v>141</v>
      </c>
      <c r="Q10" s="23"/>
    </row>
    <row r="11" spans="1:17" ht="15.75">
      <c r="A11" s="190"/>
      <c r="B11" s="8" t="s">
        <v>18</v>
      </c>
      <c r="C11" s="64">
        <v>1273.7794729999996</v>
      </c>
      <c r="D11" s="64">
        <v>1332.958779</v>
      </c>
      <c r="E11" s="64">
        <v>1624.9186830000012</v>
      </c>
      <c r="F11" s="64">
        <v>1033.5648290000001</v>
      </c>
      <c r="G11" s="93"/>
      <c r="H11" s="64"/>
      <c r="I11" s="64"/>
      <c r="J11" s="64"/>
      <c r="K11" s="64"/>
      <c r="L11" s="64"/>
      <c r="M11" s="64"/>
      <c r="N11" s="64"/>
      <c r="O11" s="10">
        <f t="shared" ref="O11:O15" si="2">SUM(C11:N11)</f>
        <v>5265.2217640000008</v>
      </c>
      <c r="Q11" s="23"/>
    </row>
    <row r="12" spans="1:17" ht="15.75">
      <c r="A12" s="190"/>
      <c r="B12" s="8" t="s">
        <v>17</v>
      </c>
      <c r="C12" s="64">
        <v>265.83697630064034</v>
      </c>
      <c r="D12" s="64">
        <v>290.76975870110789</v>
      </c>
      <c r="E12" s="64">
        <v>807.11667923271</v>
      </c>
      <c r="F12" s="64">
        <v>388.47340342865135</v>
      </c>
      <c r="G12" s="93"/>
      <c r="H12" s="64"/>
      <c r="I12" s="64"/>
      <c r="J12" s="64"/>
      <c r="K12" s="64"/>
      <c r="L12" s="64"/>
      <c r="M12" s="64"/>
      <c r="N12" s="64"/>
      <c r="O12" s="10">
        <f t="shared" si="2"/>
        <v>1752.1968176631096</v>
      </c>
      <c r="Q12" s="23"/>
    </row>
    <row r="13" spans="1:17" ht="15.75">
      <c r="A13" s="190"/>
      <c r="B13" s="8" t="s">
        <v>19</v>
      </c>
      <c r="C13" s="64">
        <v>46.499558000000071</v>
      </c>
      <c r="D13" s="64">
        <v>49.712067999999988</v>
      </c>
      <c r="E13" s="64">
        <v>32.002552000000009</v>
      </c>
      <c r="F13" s="64">
        <v>36.788814999999992</v>
      </c>
      <c r="G13" s="93"/>
      <c r="H13" s="64"/>
      <c r="I13" s="64"/>
      <c r="J13" s="64"/>
      <c r="K13" s="64"/>
      <c r="L13" s="64"/>
      <c r="M13" s="64"/>
      <c r="N13" s="64"/>
      <c r="O13" s="10">
        <f t="shared" si="2"/>
        <v>165.00299300000006</v>
      </c>
      <c r="Q13" s="23"/>
    </row>
    <row r="14" spans="1:17" ht="15.75">
      <c r="A14" s="190"/>
      <c r="B14" s="8" t="s">
        <v>20</v>
      </c>
      <c r="C14" s="64">
        <v>63.252127000000051</v>
      </c>
      <c r="D14" s="64">
        <v>29.201993000000012</v>
      </c>
      <c r="E14" s="64">
        <v>21.232071000000001</v>
      </c>
      <c r="F14" s="64">
        <v>14.976061999999997</v>
      </c>
      <c r="G14" s="93"/>
      <c r="H14" s="64"/>
      <c r="I14" s="64"/>
      <c r="J14" s="64"/>
      <c r="K14" s="64"/>
      <c r="L14" s="64"/>
      <c r="M14" s="64"/>
      <c r="N14" s="64"/>
      <c r="O14" s="10">
        <f t="shared" si="2"/>
        <v>128.66225300000005</v>
      </c>
      <c r="Q14" s="23"/>
    </row>
    <row r="15" spans="1:17" ht="18.75" hidden="1" customHeight="1">
      <c r="A15" s="190"/>
      <c r="B15" s="8" t="s">
        <v>38</v>
      </c>
      <c r="C15" s="64">
        <v>0.5202049999988958</v>
      </c>
      <c r="D15" s="64">
        <v>0.43821599999864702</v>
      </c>
      <c r="E15" s="64">
        <v>1.1347999999961758</v>
      </c>
      <c r="F15" s="93">
        <v>1.5512859999971624</v>
      </c>
      <c r="G15" s="64">
        <v>7.3600000330770854E-2</v>
      </c>
      <c r="H15" s="64"/>
      <c r="I15" s="64"/>
      <c r="J15" s="64"/>
      <c r="K15" s="64"/>
      <c r="L15" s="64"/>
      <c r="M15" s="64"/>
      <c r="N15" s="64"/>
      <c r="O15" s="10">
        <f t="shared" si="2"/>
        <v>3.7181070003216519</v>
      </c>
      <c r="Q15" s="23"/>
    </row>
    <row r="16" spans="1:17" ht="15.75">
      <c r="A16" s="190"/>
      <c r="B16" s="11" t="s">
        <v>15</v>
      </c>
      <c r="C16" s="12">
        <f>SUM(C10:C15)</f>
        <v>9217.2460100000008</v>
      </c>
      <c r="D16" s="12">
        <f t="shared" ref="D16:O16" si="3">SUM(D10:D15)</f>
        <v>8413.649370000001</v>
      </c>
      <c r="E16" s="12">
        <f t="shared" si="3"/>
        <v>12990.543051000002</v>
      </c>
      <c r="F16" s="12">
        <f t="shared" si="3"/>
        <v>7155.1222709999975</v>
      </c>
      <c r="G16" s="12">
        <f t="shared" si="3"/>
        <v>11855.913747999994</v>
      </c>
      <c r="H16" s="12">
        <f t="shared" si="3"/>
        <v>0</v>
      </c>
      <c r="I16" s="12">
        <f t="shared" si="3"/>
        <v>0</v>
      </c>
      <c r="J16" s="12">
        <f t="shared" si="3"/>
        <v>0</v>
      </c>
      <c r="K16" s="12">
        <f t="shared" si="3"/>
        <v>0</v>
      </c>
      <c r="L16" s="12">
        <f t="shared" si="3"/>
        <v>0</v>
      </c>
      <c r="M16" s="12">
        <f t="shared" si="3"/>
        <v>0</v>
      </c>
      <c r="N16" s="12">
        <f t="shared" si="3"/>
        <v>0</v>
      </c>
      <c r="O16" s="27">
        <f t="shared" si="3"/>
        <v>49632.474450000002</v>
      </c>
    </row>
    <row r="17" spans="1:17" ht="15.75">
      <c r="A17" s="190" t="s">
        <v>47</v>
      </c>
      <c r="B17" s="8" t="s">
        <v>16</v>
      </c>
      <c r="C17" s="64">
        <v>3234.80699776354</v>
      </c>
      <c r="D17" s="64">
        <v>2368.0808508967425</v>
      </c>
      <c r="E17" s="64">
        <f>E36*$E$43</f>
        <v>3383.4486985851358</v>
      </c>
      <c r="F17" s="64">
        <f t="shared" ref="F17:G21" si="4">F36*F$43</f>
        <v>3202.5611167429815</v>
      </c>
      <c r="G17" s="64">
        <f t="shared" si="4"/>
        <v>5436.9574061261173</v>
      </c>
      <c r="H17" s="64"/>
      <c r="I17" s="64"/>
      <c r="J17" s="64"/>
      <c r="K17" s="64"/>
      <c r="L17" s="64"/>
      <c r="M17" s="64"/>
      <c r="N17" s="64"/>
      <c r="O17" s="10">
        <f>SUM(C17:N17)</f>
        <v>17625.855070114518</v>
      </c>
    </row>
    <row r="18" spans="1:17" ht="15.75">
      <c r="A18" s="190"/>
      <c r="B18" s="8" t="s">
        <v>18</v>
      </c>
      <c r="C18" s="64">
        <v>525.02056171310562</v>
      </c>
      <c r="D18" s="64">
        <v>489.26362104372134</v>
      </c>
      <c r="E18" s="64">
        <f>E37*$E$43</f>
        <v>730.10201984665559</v>
      </c>
      <c r="F18" s="64">
        <f t="shared" si="4"/>
        <v>682.60586700734746</v>
      </c>
      <c r="G18" s="64">
        <f t="shared" si="4"/>
        <v>394.94251467803679</v>
      </c>
      <c r="H18" s="64"/>
      <c r="I18" s="64"/>
      <c r="J18" s="64"/>
      <c r="K18" s="64"/>
      <c r="L18" s="64"/>
      <c r="M18" s="64"/>
      <c r="N18" s="64"/>
      <c r="O18" s="10">
        <f t="shared" ref="O18:O21" si="5">SUM(C18:N18)</f>
        <v>2821.934584288867</v>
      </c>
    </row>
    <row r="19" spans="1:17" ht="15.75">
      <c r="A19" s="190"/>
      <c r="B19" s="8" t="s">
        <v>17</v>
      </c>
      <c r="C19" s="64">
        <v>219.48416278582337</v>
      </c>
      <c r="D19" s="64">
        <v>276.80971554721543</v>
      </c>
      <c r="E19" s="64">
        <f t="shared" ref="E19:E21" si="6">E38*$E$43</f>
        <v>1096.1201709084637</v>
      </c>
      <c r="F19" s="64">
        <f t="shared" si="4"/>
        <v>439.66350359223077</v>
      </c>
      <c r="G19" s="64">
        <f t="shared" si="4"/>
        <v>795.50166323762744</v>
      </c>
      <c r="H19" s="64"/>
      <c r="I19" s="64"/>
      <c r="J19" s="64"/>
      <c r="K19" s="64"/>
      <c r="L19" s="64"/>
      <c r="M19" s="64"/>
      <c r="N19" s="64"/>
      <c r="O19" s="10">
        <f t="shared" si="5"/>
        <v>2827.5792160713609</v>
      </c>
    </row>
    <row r="20" spans="1:17" ht="15.75">
      <c r="A20" s="190"/>
      <c r="B20" s="8" t="s">
        <v>19</v>
      </c>
      <c r="C20" s="64">
        <v>36.251244689654335</v>
      </c>
      <c r="D20" s="64">
        <v>27.229753326216514</v>
      </c>
      <c r="E20" s="64">
        <f t="shared" si="6"/>
        <v>44.135042326492197</v>
      </c>
      <c r="F20" s="64">
        <f t="shared" si="4"/>
        <v>9.7235696202922401</v>
      </c>
      <c r="G20" s="64">
        <f t="shared" si="4"/>
        <v>7.0862996574544468</v>
      </c>
      <c r="H20" s="64"/>
      <c r="I20" s="64"/>
      <c r="J20" s="64"/>
      <c r="K20" s="64"/>
      <c r="L20" s="64"/>
      <c r="M20" s="64"/>
      <c r="N20" s="64"/>
      <c r="O20" s="10">
        <f t="shared" si="5"/>
        <v>124.42590962010973</v>
      </c>
    </row>
    <row r="21" spans="1:17" ht="15.75">
      <c r="A21" s="190"/>
      <c r="B21" s="8" t="s">
        <v>20</v>
      </c>
      <c r="C21" s="64">
        <v>21.27567735787682</v>
      </c>
      <c r="D21" s="64">
        <v>3.8585541461139923</v>
      </c>
      <c r="E21" s="64">
        <f t="shared" si="6"/>
        <v>6.4782064132111916</v>
      </c>
      <c r="F21" s="64">
        <f t="shared" si="4"/>
        <v>8.0559430371477276</v>
      </c>
      <c r="G21" s="64">
        <f t="shared" si="4"/>
        <v>3.3623163007638381</v>
      </c>
      <c r="H21" s="64"/>
      <c r="I21" s="64"/>
      <c r="J21" s="64"/>
      <c r="K21" s="64"/>
      <c r="L21" s="64"/>
      <c r="M21" s="64"/>
      <c r="N21" s="64"/>
      <c r="O21" s="10">
        <f t="shared" si="5"/>
        <v>43.030697255113566</v>
      </c>
    </row>
    <row r="22" spans="1:17" ht="15.75">
      <c r="A22" s="190"/>
      <c r="B22" s="11" t="s">
        <v>15</v>
      </c>
      <c r="C22" s="12">
        <f>SUM(C17:C21)</f>
        <v>4036.8386443099998</v>
      </c>
      <c r="D22" s="12">
        <f t="shared" ref="D22:O22" si="7">SUM(D17:D21)</f>
        <v>3165.2424949600099</v>
      </c>
      <c r="E22" s="12">
        <f>SUM(E17:E21)</f>
        <v>5260.2841380799582</v>
      </c>
      <c r="F22" s="12">
        <f t="shared" si="7"/>
        <v>4342.6099999999997</v>
      </c>
      <c r="G22" s="12">
        <f t="shared" si="7"/>
        <v>6637.8501999999999</v>
      </c>
      <c r="H22" s="12">
        <f t="shared" si="7"/>
        <v>0</v>
      </c>
      <c r="I22" s="12">
        <f t="shared" si="7"/>
        <v>0</v>
      </c>
      <c r="J22" s="12">
        <f t="shared" si="7"/>
        <v>0</v>
      </c>
      <c r="K22" s="12">
        <f t="shared" si="7"/>
        <v>0</v>
      </c>
      <c r="L22" s="12">
        <f t="shared" si="7"/>
        <v>0</v>
      </c>
      <c r="M22" s="12">
        <f t="shared" si="7"/>
        <v>0</v>
      </c>
      <c r="N22" s="12">
        <f t="shared" si="7"/>
        <v>0</v>
      </c>
      <c r="O22" s="13">
        <f t="shared" si="7"/>
        <v>23442.825477349972</v>
      </c>
    </row>
    <row r="23" spans="1:17" ht="15.75">
      <c r="A23" s="190" t="s">
        <v>52</v>
      </c>
      <c r="B23" s="8" t="s">
        <v>16</v>
      </c>
      <c r="C23" s="64">
        <v>2395.9380504428145</v>
      </c>
      <c r="D23" s="64">
        <v>2124.1891909545684</v>
      </c>
      <c r="E23" s="64">
        <v>2969.3259358886653</v>
      </c>
      <c r="F23" s="64">
        <v>2874.0811647629321</v>
      </c>
      <c r="G23" s="64">
        <v>4561.8234644221675</v>
      </c>
      <c r="H23" s="64"/>
      <c r="I23" s="64"/>
      <c r="J23" s="64"/>
      <c r="K23" s="64"/>
      <c r="L23" s="64"/>
      <c r="M23" s="64"/>
      <c r="N23" s="64"/>
      <c r="O23" s="10">
        <f>SUM(C23:N23)</f>
        <v>14925.357806471147</v>
      </c>
      <c r="P23" s="135" t="s">
        <v>129</v>
      </c>
    </row>
    <row r="24" spans="1:17" ht="15.75">
      <c r="A24" s="190"/>
      <c r="B24" s="8" t="s">
        <v>18</v>
      </c>
      <c r="C24" s="64">
        <v>388.86917888547299</v>
      </c>
      <c r="D24" s="64">
        <v>438.87373818119778</v>
      </c>
      <c r="E24" s="64">
        <v>640.73998352093702</v>
      </c>
      <c r="F24" s="64">
        <v>612.59242019328371</v>
      </c>
      <c r="G24" s="64">
        <v>331.37247470913377</v>
      </c>
      <c r="H24" s="64"/>
      <c r="I24" s="64"/>
      <c r="J24" s="64"/>
      <c r="K24" s="64"/>
      <c r="L24" s="64"/>
      <c r="M24" s="64"/>
      <c r="N24" s="64"/>
      <c r="O24" s="10">
        <f t="shared" ref="O24:O27" si="8">SUM(C24:N24)</f>
        <v>2412.4477954900249</v>
      </c>
      <c r="P24" s="20"/>
      <c r="Q24" s="20"/>
    </row>
    <row r="25" spans="1:17" ht="15.75">
      <c r="A25" s="190"/>
      <c r="B25" s="8" t="s">
        <v>17</v>
      </c>
      <c r="C25" s="64">
        <v>162.56625432420296</v>
      </c>
      <c r="D25" s="64">
        <v>248.30073073473906</v>
      </c>
      <c r="E25" s="64">
        <v>961.95874159116363</v>
      </c>
      <c r="F25" s="64">
        <v>394.56814357167553</v>
      </c>
      <c r="G25" s="64">
        <v>667.45752859041102</v>
      </c>
      <c r="H25" s="64"/>
      <c r="I25" s="64"/>
      <c r="J25" s="64"/>
      <c r="K25" s="64"/>
      <c r="L25" s="64"/>
      <c r="M25" s="64"/>
      <c r="N25" s="64"/>
      <c r="O25" s="10">
        <f t="shared" si="8"/>
        <v>2434.8513988121922</v>
      </c>
      <c r="P25" s="20"/>
      <c r="Q25" s="20"/>
    </row>
    <row r="26" spans="1:17" ht="15.75">
      <c r="A26" s="190"/>
      <c r="B26" s="8" t="s">
        <v>19</v>
      </c>
      <c r="C26" s="64">
        <v>26.850361269746731</v>
      </c>
      <c r="D26" s="64">
        <v>24.425326384445487</v>
      </c>
      <c r="E26" s="64">
        <v>38.733061304106471</v>
      </c>
      <c r="F26" s="64">
        <v>8.7262435535858014</v>
      </c>
      <c r="G26" s="64">
        <v>5.9456871994028289</v>
      </c>
      <c r="H26" s="64"/>
      <c r="I26" s="64"/>
      <c r="J26" s="64"/>
      <c r="K26" s="64"/>
      <c r="L26" s="64"/>
      <c r="M26" s="64"/>
      <c r="N26" s="64"/>
      <c r="O26" s="10">
        <f t="shared" si="8"/>
        <v>104.68067971128733</v>
      </c>
      <c r="P26" s="20"/>
      <c r="Q26" s="20"/>
    </row>
    <row r="27" spans="1:17" ht="15.75">
      <c r="A27" s="190"/>
      <c r="B27" s="8" t="s">
        <v>20</v>
      </c>
      <c r="C27" s="64">
        <v>15.758345077751049</v>
      </c>
      <c r="D27" s="64">
        <v>3.4611567450429366</v>
      </c>
      <c r="E27" s="64">
        <v>5.6852956951385716</v>
      </c>
      <c r="F27" s="64">
        <v>7.2296619185261681</v>
      </c>
      <c r="G27" s="64">
        <v>2.8211170788925299</v>
      </c>
      <c r="H27" s="64"/>
      <c r="I27" s="64"/>
      <c r="J27" s="64"/>
      <c r="K27" s="64"/>
      <c r="L27" s="64"/>
      <c r="M27" s="64"/>
      <c r="N27" s="64"/>
      <c r="O27" s="10">
        <f t="shared" si="8"/>
        <v>34.955576515351254</v>
      </c>
      <c r="P27" s="20"/>
      <c r="Q27" s="20"/>
    </row>
    <row r="28" spans="1:17" ht="16.5" thickBot="1">
      <c r="A28" s="191"/>
      <c r="B28" s="15" t="s">
        <v>15</v>
      </c>
      <c r="C28" s="16">
        <f>SUM(C23:C27)</f>
        <v>2989.9821899999883</v>
      </c>
      <c r="D28" s="16">
        <f t="shared" ref="D28:O28" si="9">SUM(D23:D27)</f>
        <v>2839.2501429999934</v>
      </c>
      <c r="E28" s="16">
        <f>SUM(E23:E27)</f>
        <v>4616.4430180000118</v>
      </c>
      <c r="F28" s="16">
        <f t="shared" si="9"/>
        <v>3897.1976340000033</v>
      </c>
      <c r="G28" s="16">
        <f t="shared" si="9"/>
        <v>5569.4202720000076</v>
      </c>
      <c r="H28" s="16">
        <f t="shared" si="9"/>
        <v>0</v>
      </c>
      <c r="I28" s="16">
        <f t="shared" si="9"/>
        <v>0</v>
      </c>
      <c r="J28" s="16">
        <f t="shared" si="9"/>
        <v>0</v>
      </c>
      <c r="K28" s="16">
        <f t="shared" si="9"/>
        <v>0</v>
      </c>
      <c r="L28" s="16">
        <f t="shared" si="9"/>
        <v>0</v>
      </c>
      <c r="M28" s="16">
        <f t="shared" si="9"/>
        <v>0</v>
      </c>
      <c r="N28" s="16">
        <f t="shared" si="9"/>
        <v>0</v>
      </c>
      <c r="O28" s="17">
        <f t="shared" si="9"/>
        <v>19912.293257000005</v>
      </c>
      <c r="P28" s="20"/>
    </row>
    <row r="29" spans="1:17" ht="15" thickBot="1"/>
    <row r="30" spans="1:17">
      <c r="A30" s="199" t="s">
        <v>102</v>
      </c>
      <c r="B30" s="162" t="s">
        <v>39</v>
      </c>
      <c r="C30" s="78">
        <v>875.81939999999997</v>
      </c>
      <c r="D30" s="78">
        <v>944.71320000000003</v>
      </c>
      <c r="E30" s="78">
        <v>1434</v>
      </c>
      <c r="F30" s="78">
        <v>1310</v>
      </c>
      <c r="G30" s="165">
        <v>909.03</v>
      </c>
      <c r="H30" s="78"/>
      <c r="I30" s="78"/>
      <c r="J30" s="78"/>
      <c r="K30" s="78"/>
      <c r="L30" s="78"/>
      <c r="M30" s="78"/>
      <c r="N30" s="78"/>
      <c r="O30" s="79">
        <f>SUM(C30:N30)</f>
        <v>5473.5626000000002</v>
      </c>
    </row>
    <row r="31" spans="1:17">
      <c r="A31" s="200"/>
      <c r="B31" s="65" t="s">
        <v>43</v>
      </c>
      <c r="C31" s="80">
        <v>1566.1805700000011</v>
      </c>
      <c r="D31" s="80">
        <v>1227.579130000001</v>
      </c>
      <c r="E31" s="80">
        <v>1475.8581860000004</v>
      </c>
      <c r="F31" s="80">
        <v>690.04398299999968</v>
      </c>
      <c r="G31" s="166">
        <v>956.356302999999</v>
      </c>
      <c r="H31" s="80"/>
      <c r="I31" s="80"/>
      <c r="J31" s="80"/>
      <c r="K31" s="80"/>
      <c r="L31" s="80"/>
      <c r="M31" s="80"/>
      <c r="N31" s="80"/>
      <c r="O31" s="81">
        <f t="shared" ref="O31:O33" si="10">SUM(C31:N31)</f>
        <v>5916.018172000001</v>
      </c>
    </row>
    <row r="32" spans="1:17">
      <c r="A32" s="200"/>
      <c r="B32" s="65" t="s">
        <v>46</v>
      </c>
      <c r="C32" s="80">
        <v>1057.684444</v>
      </c>
      <c r="D32" s="80">
        <v>619.31933100000003</v>
      </c>
      <c r="E32" s="80">
        <v>502</v>
      </c>
      <c r="F32" s="80">
        <v>690</v>
      </c>
      <c r="G32" s="166">
        <v>741</v>
      </c>
      <c r="H32" s="80"/>
      <c r="I32" s="80"/>
      <c r="J32" s="80"/>
      <c r="K32" s="80"/>
      <c r="L32" s="80"/>
      <c r="M32" s="80"/>
      <c r="N32" s="80"/>
      <c r="O32" s="81">
        <f t="shared" si="10"/>
        <v>3610.0037750000001</v>
      </c>
    </row>
    <row r="33" spans="1:15" ht="15" thickBot="1">
      <c r="A33" s="201"/>
      <c r="B33" s="67" t="s">
        <v>49</v>
      </c>
      <c r="C33" s="82">
        <v>424.74959699999999</v>
      </c>
      <c r="D33" s="82">
        <v>470.120837999993</v>
      </c>
      <c r="E33" s="82">
        <v>522</v>
      </c>
      <c r="F33" s="82">
        <v>618</v>
      </c>
      <c r="G33" s="167">
        <v>397.41</v>
      </c>
      <c r="H33" s="82"/>
      <c r="I33" s="82"/>
      <c r="J33" s="82"/>
      <c r="K33" s="82"/>
      <c r="L33" s="82"/>
      <c r="M33" s="82"/>
      <c r="N33" s="82"/>
      <c r="O33" s="83">
        <f t="shared" si="10"/>
        <v>2432.2804349999928</v>
      </c>
    </row>
    <row r="36" spans="1:15" ht="15.75">
      <c r="B36" s="8" t="s">
        <v>16</v>
      </c>
      <c r="C36" s="28">
        <f>C23/$C$28</f>
        <v>0.80132184681769758</v>
      </c>
      <c r="D36" s="28">
        <f>D23/$D$28</f>
        <v>0.74815147802022086</v>
      </c>
      <c r="E36" s="28">
        <f>E23/$E$28</f>
        <v>0.64320645230774898</v>
      </c>
      <c r="F36" s="28">
        <f>F23/$F$28</f>
        <v>0.73747380417375308</v>
      </c>
      <c r="G36" s="28">
        <f>G23/$G$28</f>
        <v>0.81908407727039656</v>
      </c>
      <c r="H36" s="28" t="e">
        <f>H23/$H$28</f>
        <v>#DIV/0!</v>
      </c>
      <c r="I36" s="28" t="e">
        <f>I23/$I$28</f>
        <v>#DIV/0!</v>
      </c>
      <c r="J36" s="28" t="e">
        <f>J23/$J$28</f>
        <v>#DIV/0!</v>
      </c>
      <c r="K36" s="28" t="e">
        <f>K23/$K$28</f>
        <v>#DIV/0!</v>
      </c>
      <c r="L36" s="28" t="e">
        <f>L23/$L$28</f>
        <v>#DIV/0!</v>
      </c>
      <c r="M36" s="28" t="e">
        <f>M23/$M$28</f>
        <v>#DIV/0!</v>
      </c>
      <c r="N36" s="28" t="e">
        <f>N23/$N$28</f>
        <v>#DIV/0!</v>
      </c>
    </row>
    <row r="37" spans="1:15" ht="15.75">
      <c r="B37" s="8" t="s">
        <v>18</v>
      </c>
      <c r="C37" s="28">
        <f t="shared" ref="C37:C40" si="11">C24/$C$28</f>
        <v>0.13005735625651821</v>
      </c>
      <c r="D37" s="28">
        <f t="shared" ref="D37:D40" si="12">D24/$D$28</f>
        <v>0.15457381916954924</v>
      </c>
      <c r="E37" s="28">
        <f t="shared" ref="E37:E40" si="13">E24/$E$28</f>
        <v>0.13879516784299564</v>
      </c>
      <c r="F37" s="28">
        <f t="shared" ref="F37:F40" si="14">F24/$F$28</f>
        <v>0.15718792776863397</v>
      </c>
      <c r="G37" s="28">
        <f t="shared" ref="G37:G40" si="15">G24/$G$28</f>
        <v>5.949855793341597E-2</v>
      </c>
      <c r="H37" s="28" t="e">
        <f t="shared" ref="H37:H40" si="16">H24/$H$28</f>
        <v>#DIV/0!</v>
      </c>
      <c r="I37" s="28" t="e">
        <f t="shared" ref="I37:I40" si="17">I24/$I$28</f>
        <v>#DIV/0!</v>
      </c>
      <c r="J37" s="28" t="e">
        <f t="shared" ref="J37:J40" si="18">J24/$J$28</f>
        <v>#DIV/0!</v>
      </c>
      <c r="K37" s="28" t="e">
        <f t="shared" ref="K37:K40" si="19">K24/$K$28</f>
        <v>#DIV/0!</v>
      </c>
      <c r="L37" s="28" t="e">
        <f t="shared" ref="L37:L40" si="20">L24/$L$28</f>
        <v>#DIV/0!</v>
      </c>
      <c r="M37" s="28" t="e">
        <f t="shared" ref="M37:M40" si="21">M24/$M$28</f>
        <v>#DIV/0!</v>
      </c>
      <c r="N37" s="28" t="e">
        <f t="shared" ref="N37:N40" si="22">N24/$N$28</f>
        <v>#DIV/0!</v>
      </c>
    </row>
    <row r="38" spans="1:15" ht="15.75">
      <c r="B38" s="8" t="s">
        <v>17</v>
      </c>
      <c r="C38" s="28">
        <f t="shared" si="11"/>
        <v>5.4370308581738941E-2</v>
      </c>
      <c r="D38" s="28">
        <f t="shared" si="12"/>
        <v>8.745292532498769E-2</v>
      </c>
      <c r="E38" s="28">
        <f t="shared" si="13"/>
        <v>0.20837660896936933</v>
      </c>
      <c r="F38" s="28">
        <f t="shared" si="14"/>
        <v>0.10124406833499458</v>
      </c>
      <c r="G38" s="28">
        <f t="shared" si="15"/>
        <v>0.11984326841808322</v>
      </c>
      <c r="H38" s="28" t="e">
        <f t="shared" si="16"/>
        <v>#DIV/0!</v>
      </c>
      <c r="I38" s="28" t="e">
        <f t="shared" si="17"/>
        <v>#DIV/0!</v>
      </c>
      <c r="J38" s="28" t="e">
        <f t="shared" si="18"/>
        <v>#DIV/0!</v>
      </c>
      <c r="K38" s="28" t="e">
        <f t="shared" si="19"/>
        <v>#DIV/0!</v>
      </c>
      <c r="L38" s="28" t="e">
        <f t="shared" si="20"/>
        <v>#DIV/0!</v>
      </c>
      <c r="M38" s="28" t="e">
        <f t="shared" si="21"/>
        <v>#DIV/0!</v>
      </c>
      <c r="N38" s="28" t="e">
        <f t="shared" si="22"/>
        <v>#DIV/0!</v>
      </c>
    </row>
    <row r="39" spans="1:15" ht="15.75">
      <c r="B39" s="8" t="s">
        <v>19</v>
      </c>
      <c r="C39" s="28">
        <f t="shared" si="11"/>
        <v>8.9801074265752848E-3</v>
      </c>
      <c r="D39" s="28">
        <f t="shared" si="12"/>
        <v>8.602738453554264E-3</v>
      </c>
      <c r="E39" s="28">
        <f>E26/$E$28</f>
        <v>8.3902392281421136E-3</v>
      </c>
      <c r="F39" s="28">
        <f t="shared" si="14"/>
        <v>2.239107269658625E-3</v>
      </c>
      <c r="G39" s="28">
        <f t="shared" si="15"/>
        <v>1.0675594422806418E-3</v>
      </c>
      <c r="H39" s="28" t="e">
        <f t="shared" si="16"/>
        <v>#DIV/0!</v>
      </c>
      <c r="I39" s="28" t="e">
        <f t="shared" si="17"/>
        <v>#DIV/0!</v>
      </c>
      <c r="J39" s="28" t="e">
        <f t="shared" si="18"/>
        <v>#DIV/0!</v>
      </c>
      <c r="K39" s="28" t="e">
        <f t="shared" si="19"/>
        <v>#DIV/0!</v>
      </c>
      <c r="L39" s="28" t="e">
        <f t="shared" si="20"/>
        <v>#DIV/0!</v>
      </c>
      <c r="M39" s="28" t="e">
        <f t="shared" si="21"/>
        <v>#DIV/0!</v>
      </c>
      <c r="N39" s="28" t="e">
        <f t="shared" si="22"/>
        <v>#DIV/0!</v>
      </c>
    </row>
    <row r="40" spans="1:15" ht="15.75">
      <c r="B40" s="8" t="s">
        <v>20</v>
      </c>
      <c r="C40" s="28">
        <f t="shared" si="11"/>
        <v>5.2703809174699835E-3</v>
      </c>
      <c r="D40" s="28">
        <f t="shared" si="12"/>
        <v>1.2190390316880737E-3</v>
      </c>
      <c r="E40" s="28">
        <f t="shared" si="13"/>
        <v>1.231531651743775E-3</v>
      </c>
      <c r="F40" s="28">
        <f t="shared" si="14"/>
        <v>1.8550924529597932E-3</v>
      </c>
      <c r="G40" s="28">
        <f t="shared" si="15"/>
        <v>5.0653693582356505E-4</v>
      </c>
      <c r="H40" s="28" t="e">
        <f t="shared" si="16"/>
        <v>#DIV/0!</v>
      </c>
      <c r="I40" s="28" t="e">
        <f t="shared" si="17"/>
        <v>#DIV/0!</v>
      </c>
      <c r="J40" s="28" t="e">
        <f t="shared" si="18"/>
        <v>#DIV/0!</v>
      </c>
      <c r="K40" s="28" t="e">
        <f t="shared" si="19"/>
        <v>#DIV/0!</v>
      </c>
      <c r="L40" s="28" t="e">
        <f t="shared" si="20"/>
        <v>#DIV/0!</v>
      </c>
      <c r="M40" s="28" t="e">
        <f t="shared" si="21"/>
        <v>#DIV/0!</v>
      </c>
      <c r="N40" s="28" t="e">
        <f t="shared" si="22"/>
        <v>#DIV/0!</v>
      </c>
    </row>
    <row r="43" spans="1:15">
      <c r="B43" s="135" t="s">
        <v>144</v>
      </c>
      <c r="C43" s="164">
        <v>4036.8386443099998</v>
      </c>
      <c r="D43" s="164">
        <v>3165.2424949600095</v>
      </c>
      <c r="E43" s="164">
        <v>5260.2841380799591</v>
      </c>
      <c r="F43" s="164">
        <v>4342.6099999999997</v>
      </c>
      <c r="G43" s="168">
        <v>6637.8501999999999</v>
      </c>
      <c r="H43" s="164"/>
      <c r="I43" s="164"/>
      <c r="J43" s="164"/>
      <c r="K43" s="164"/>
      <c r="L43" s="164"/>
      <c r="M43" s="164"/>
      <c r="N43" s="164"/>
    </row>
  </sheetData>
  <mergeCells count="6">
    <mergeCell ref="A30:A33"/>
    <mergeCell ref="A1:O1"/>
    <mergeCell ref="A4:A9"/>
    <mergeCell ref="A10:A16"/>
    <mergeCell ref="A17:A22"/>
    <mergeCell ref="A23:A28"/>
  </mergeCells>
  <phoneticPr fontId="7" type="noConversion"/>
  <pageMargins left="0.7" right="0.7" top="0.75" bottom="0.75" header="0.3" footer="0.3"/>
  <customProperties>
    <customPr name="_pios_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5"/>
  <sheetViews>
    <sheetView showGridLines="0" zoomScale="90" zoomScaleNormal="90" workbookViewId="0">
      <pane xSplit="2" ySplit="3" topLeftCell="C4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4.375" style="1" customWidth="1"/>
    <col min="2" max="2" width="9.75" style="1" customWidth="1"/>
    <col min="3" max="14" width="9.625" style="1" customWidth="1"/>
    <col min="15" max="15" width="10.875" style="1" customWidth="1"/>
    <col min="16" max="16" width="32.625" style="1" bestFit="1" customWidth="1"/>
    <col min="17" max="16384" width="8.625" style="1"/>
  </cols>
  <sheetData>
    <row r="1" spans="1:17" ht="27">
      <c r="A1" s="189" t="s">
        <v>32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87"/>
    </row>
    <row r="2" spans="1:17" ht="15" thickBot="1">
      <c r="A2" s="2"/>
      <c r="B2" s="2"/>
      <c r="C2" s="21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0</v>
      </c>
    </row>
    <row r="3" spans="1:17" ht="15.75">
      <c r="A3" s="4" t="s">
        <v>24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7" ht="15.75">
      <c r="A4" s="190" t="s">
        <v>40</v>
      </c>
      <c r="B4" s="8" t="s">
        <v>33</v>
      </c>
      <c r="C4" s="9">
        <v>6117.5969999999998</v>
      </c>
      <c r="D4" s="9">
        <v>5432.8503000000001</v>
      </c>
      <c r="E4" s="9">
        <v>11141.750400000001</v>
      </c>
      <c r="F4" s="9">
        <v>9724.6549000000014</v>
      </c>
      <c r="G4" s="9">
        <v>11095.6204</v>
      </c>
      <c r="H4" s="9">
        <v>7333.1311000000005</v>
      </c>
      <c r="I4" s="9">
        <v>5320.7341999999999</v>
      </c>
      <c r="J4" s="9">
        <v>5823.1675999999998</v>
      </c>
      <c r="K4" s="9">
        <v>10817.3496</v>
      </c>
      <c r="L4" s="9">
        <v>10040.4112</v>
      </c>
      <c r="M4" s="9">
        <v>10711.3711</v>
      </c>
      <c r="N4" s="9">
        <v>17376.0507</v>
      </c>
      <c r="O4" s="10">
        <f>SUM(C4:N4)</f>
        <v>110934.68849999999</v>
      </c>
    </row>
    <row r="5" spans="1:17" ht="15.75">
      <c r="A5" s="190"/>
      <c r="B5" s="8" t="s">
        <v>34</v>
      </c>
      <c r="C5" s="9">
        <v>1519.2695000000001</v>
      </c>
      <c r="D5" s="9">
        <v>2315.8054999999999</v>
      </c>
      <c r="E5" s="9">
        <v>1472.0803000000001</v>
      </c>
      <c r="F5" s="9">
        <v>1050.7771000000002</v>
      </c>
      <c r="G5" s="9">
        <v>1006.4265</v>
      </c>
      <c r="H5" s="9">
        <v>2337.4184</v>
      </c>
      <c r="I5" s="9">
        <v>1547.6273000000001</v>
      </c>
      <c r="J5" s="9">
        <v>1216.8556000000001</v>
      </c>
      <c r="K5" s="9">
        <v>1337.4592</v>
      </c>
      <c r="L5" s="9">
        <v>1784.2688000000001</v>
      </c>
      <c r="M5" s="9">
        <v>3181.4632000000001</v>
      </c>
      <c r="N5" s="9">
        <v>3100.7494000000002</v>
      </c>
      <c r="O5" s="10">
        <f t="shared" ref="O5:O8" si="0">SUM(C5:N5)</f>
        <v>21870.200800000002</v>
      </c>
    </row>
    <row r="6" spans="1:17" ht="15.75">
      <c r="A6" s="190"/>
      <c r="B6" s="8" t="s">
        <v>35</v>
      </c>
      <c r="C6" s="9">
        <v>252.12440000000001</v>
      </c>
      <c r="D6" s="9">
        <v>291.27109999999999</v>
      </c>
      <c r="E6" s="9">
        <v>714.59040000000005</v>
      </c>
      <c r="F6" s="9">
        <v>610.26190000000008</v>
      </c>
      <c r="G6" s="9">
        <v>1422.5685000000001</v>
      </c>
      <c r="H6" s="9">
        <v>1443.2627</v>
      </c>
      <c r="I6" s="9">
        <v>848.15689999999995</v>
      </c>
      <c r="J6" s="9">
        <v>1171.9545000000001</v>
      </c>
      <c r="K6" s="9">
        <v>1227.1659999999999</v>
      </c>
      <c r="L6" s="9">
        <v>1682.9966999999999</v>
      </c>
      <c r="M6" s="9">
        <v>2546.8083000000001</v>
      </c>
      <c r="N6" s="9">
        <v>1959.5486000000001</v>
      </c>
      <c r="O6" s="10">
        <f t="shared" si="0"/>
        <v>14170.710000000001</v>
      </c>
    </row>
    <row r="7" spans="1:17" ht="15.75">
      <c r="A7" s="190"/>
      <c r="B7" s="8" t="s">
        <v>36</v>
      </c>
      <c r="C7" s="9">
        <v>26.063800000000001</v>
      </c>
      <c r="D7" s="9">
        <v>29.520499999999998</v>
      </c>
      <c r="E7" s="9">
        <v>32.208409999999994</v>
      </c>
      <c r="F7" s="9">
        <v>33.727200000000003</v>
      </c>
      <c r="G7" s="9">
        <v>36.765300000000003</v>
      </c>
      <c r="H7" s="9">
        <v>49.434600000000003</v>
      </c>
      <c r="I7" s="9">
        <v>30.5228</v>
      </c>
      <c r="J7" s="9">
        <v>20.569900000000001</v>
      </c>
      <c r="K7" s="9">
        <v>20.690999999999999</v>
      </c>
      <c r="L7" s="9">
        <v>85.975399999999993</v>
      </c>
      <c r="M7" s="9">
        <v>104.6414</v>
      </c>
      <c r="N7" s="9">
        <v>119.4192</v>
      </c>
      <c r="O7" s="10">
        <f t="shared" si="0"/>
        <v>589.53950999999995</v>
      </c>
    </row>
    <row r="8" spans="1:17" ht="15.75">
      <c r="A8" s="190"/>
      <c r="B8" s="8" t="s">
        <v>37</v>
      </c>
      <c r="C8" s="9">
        <v>23.7606</v>
      </c>
      <c r="D8" s="9">
        <v>3.9878999999999998</v>
      </c>
      <c r="E8" s="9">
        <v>401.85006000000004</v>
      </c>
      <c r="F8" s="9">
        <v>193.75263999999999</v>
      </c>
      <c r="G8" s="9">
        <v>1327.6704599999998</v>
      </c>
      <c r="H8" s="9">
        <v>67.176279999999991</v>
      </c>
      <c r="I8" s="9">
        <v>6.2134</v>
      </c>
      <c r="J8" s="9">
        <v>3.43479</v>
      </c>
      <c r="K8" s="9">
        <v>95.688859999999991</v>
      </c>
      <c r="L8" s="9">
        <v>63.611800000000002</v>
      </c>
      <c r="M8" s="9">
        <v>36.011690000000002</v>
      </c>
      <c r="N8" s="9">
        <v>101.18419000000004</v>
      </c>
      <c r="O8" s="10">
        <f t="shared" si="0"/>
        <v>2324.34267</v>
      </c>
    </row>
    <row r="9" spans="1:17" ht="15.75">
      <c r="A9" s="190"/>
      <c r="B9" s="26" t="s">
        <v>15</v>
      </c>
      <c r="C9" s="12">
        <f>SUM(C4:C8)</f>
        <v>7938.8152999999993</v>
      </c>
      <c r="D9" s="12">
        <f t="shared" ref="D9:N9" si="1">SUM(D4:D8)</f>
        <v>8073.4353000000001</v>
      </c>
      <c r="E9" s="12">
        <f t="shared" si="1"/>
        <v>13762.47957</v>
      </c>
      <c r="F9" s="12">
        <f t="shared" si="1"/>
        <v>11613.17374</v>
      </c>
      <c r="G9" s="12">
        <f t="shared" si="1"/>
        <v>14889.051159999997</v>
      </c>
      <c r="H9" s="12">
        <f t="shared" si="1"/>
        <v>11230.42308</v>
      </c>
      <c r="I9" s="12">
        <f t="shared" si="1"/>
        <v>7753.2545999999993</v>
      </c>
      <c r="J9" s="12">
        <f t="shared" si="1"/>
        <v>8235.9823899999992</v>
      </c>
      <c r="K9" s="12">
        <f t="shared" si="1"/>
        <v>13498.354659999999</v>
      </c>
      <c r="L9" s="12">
        <f t="shared" si="1"/>
        <v>13657.2639</v>
      </c>
      <c r="M9" s="12">
        <f t="shared" si="1"/>
        <v>16580.295689999999</v>
      </c>
      <c r="N9" s="12">
        <f t="shared" si="1"/>
        <v>22656.952090000002</v>
      </c>
      <c r="O9" s="27">
        <f>SUM(O4:O8)</f>
        <v>149889.48147999999</v>
      </c>
    </row>
    <row r="10" spans="1:17" ht="15.75">
      <c r="A10" s="192" t="s">
        <v>45</v>
      </c>
      <c r="B10" s="8" t="s">
        <v>16</v>
      </c>
      <c r="C10" s="9">
        <v>8797.2404334433741</v>
      </c>
      <c r="D10" s="9">
        <v>3652.0500614403868</v>
      </c>
      <c r="E10" s="9">
        <v>8455.9042673171625</v>
      </c>
      <c r="F10" s="9">
        <v>6222.7709529439826</v>
      </c>
      <c r="G10" s="9">
        <v>8936.0927610364088</v>
      </c>
      <c r="H10" s="9">
        <v>7426.0009929521038</v>
      </c>
      <c r="I10" s="9">
        <v>5698.5756865293961</v>
      </c>
      <c r="J10" s="9">
        <v>6816.5014647584867</v>
      </c>
      <c r="K10" s="9">
        <v>6238.6336619142476</v>
      </c>
      <c r="L10" s="9">
        <v>10364.298973904375</v>
      </c>
      <c r="M10" s="9">
        <v>10299.683550616157</v>
      </c>
      <c r="N10" s="9">
        <v>7143.9733220172657</v>
      </c>
      <c r="O10" s="10">
        <f>SUM(C10:N10)</f>
        <v>90051.726128873343</v>
      </c>
      <c r="P10" s="29" t="s">
        <v>139</v>
      </c>
      <c r="Q10" s="23"/>
    </row>
    <row r="11" spans="1:17" ht="15.75">
      <c r="A11" s="190"/>
      <c r="B11" s="8" t="s">
        <v>18</v>
      </c>
      <c r="C11" s="9">
        <v>2828.2698949999999</v>
      </c>
      <c r="D11" s="9">
        <v>632.90151800000024</v>
      </c>
      <c r="E11" s="9">
        <v>1089.3134013333333</v>
      </c>
      <c r="F11" s="9">
        <v>1084.3135970000005</v>
      </c>
      <c r="G11" s="9">
        <v>1522.5013160000008</v>
      </c>
      <c r="H11" s="9">
        <v>1405.8050683684203</v>
      </c>
      <c r="I11" s="9">
        <v>1183.1510470000003</v>
      </c>
      <c r="J11" s="9">
        <v>1416.6205980000002</v>
      </c>
      <c r="K11" s="9">
        <v>1276.5497670000007</v>
      </c>
      <c r="L11" s="9">
        <v>1829.3305479999992</v>
      </c>
      <c r="M11" s="9">
        <v>1652.7319</v>
      </c>
      <c r="N11" s="9">
        <v>1291.9539800000002</v>
      </c>
      <c r="O11" s="10">
        <f t="shared" ref="O11:O15" si="2">SUM(C11:N11)</f>
        <v>17213.442635701755</v>
      </c>
      <c r="P11" s="157" t="s">
        <v>140</v>
      </c>
      <c r="Q11" s="23"/>
    </row>
    <row r="12" spans="1:17" ht="15.75">
      <c r="A12" s="190"/>
      <c r="B12" s="8" t="s">
        <v>17</v>
      </c>
      <c r="C12" s="9">
        <v>399.96478555662634</v>
      </c>
      <c r="D12" s="9">
        <v>383.5340815596175</v>
      </c>
      <c r="E12" s="9">
        <v>605.9922163495047</v>
      </c>
      <c r="F12" s="9">
        <v>652.55817705601885</v>
      </c>
      <c r="G12" s="9">
        <v>634.53084996358552</v>
      </c>
      <c r="H12" s="9">
        <v>604.65014767947446</v>
      </c>
      <c r="I12" s="9">
        <v>355.47756547060555</v>
      </c>
      <c r="J12" s="9">
        <v>411.36165224151603</v>
      </c>
      <c r="K12" s="9">
        <v>500.34984408575326</v>
      </c>
      <c r="L12" s="9">
        <v>907.09818409562706</v>
      </c>
      <c r="M12" s="9">
        <v>1037.0869233838373</v>
      </c>
      <c r="N12" s="9">
        <v>362.13209598273335</v>
      </c>
      <c r="O12" s="10">
        <f t="shared" si="2"/>
        <v>6854.7365234249</v>
      </c>
      <c r="P12" s="158">
        <v>44263</v>
      </c>
      <c r="Q12" s="23"/>
    </row>
    <row r="13" spans="1:17" ht="15.75">
      <c r="A13" s="190"/>
      <c r="B13" s="8" t="s">
        <v>19</v>
      </c>
      <c r="C13" s="9">
        <v>68.529200000000031</v>
      </c>
      <c r="D13" s="9">
        <v>14.403362</v>
      </c>
      <c r="E13" s="9">
        <v>70.722572000000028</v>
      </c>
      <c r="F13" s="9">
        <v>51.797313000000024</v>
      </c>
      <c r="G13" s="9">
        <v>57.755296000000023</v>
      </c>
      <c r="H13" s="9">
        <v>54.582398000000012</v>
      </c>
      <c r="I13" s="9">
        <v>34.673369999999963</v>
      </c>
      <c r="J13" s="9">
        <v>41.75820599999998</v>
      </c>
      <c r="K13" s="9">
        <v>41.585104000000001</v>
      </c>
      <c r="L13" s="9">
        <v>62.77386500000005</v>
      </c>
      <c r="M13" s="9">
        <v>58.859219000000039</v>
      </c>
      <c r="N13" s="9">
        <v>72.303679000000017</v>
      </c>
      <c r="O13" s="10">
        <f t="shared" si="2"/>
        <v>629.74358400000017</v>
      </c>
      <c r="Q13" s="23"/>
    </row>
    <row r="14" spans="1:17" ht="15.75">
      <c r="A14" s="190"/>
      <c r="B14" s="8" t="s">
        <v>20</v>
      </c>
      <c r="C14" s="9">
        <v>69.67610299999987</v>
      </c>
      <c r="D14" s="9">
        <v>33.908020000000043</v>
      </c>
      <c r="E14" s="9">
        <v>35.376502000000009</v>
      </c>
      <c r="F14" s="9">
        <v>20.262900000000005</v>
      </c>
      <c r="G14" s="9">
        <v>22.955687000000001</v>
      </c>
      <c r="H14" s="9">
        <v>13.885812000000005</v>
      </c>
      <c r="I14" s="9">
        <v>15.876557</v>
      </c>
      <c r="J14" s="9">
        <v>18.878476999999993</v>
      </c>
      <c r="K14" s="9">
        <v>45.237026000000014</v>
      </c>
      <c r="L14" s="9">
        <v>81.87880599999994</v>
      </c>
      <c r="M14" s="9">
        <v>98.000117999999929</v>
      </c>
      <c r="N14" s="9">
        <v>85.557063000000056</v>
      </c>
      <c r="O14" s="10">
        <f t="shared" si="2"/>
        <v>541.49307099999987</v>
      </c>
      <c r="Q14" s="23"/>
    </row>
    <row r="15" spans="1:17" ht="15.75" hidden="1">
      <c r="A15" s="190"/>
      <c r="B15" s="8" t="s">
        <v>38</v>
      </c>
      <c r="C15" s="9">
        <v>5.8851190000023053</v>
      </c>
      <c r="D15" s="9">
        <v>2.2352979999932359</v>
      </c>
      <c r="E15" s="9">
        <v>16.790610000000015</v>
      </c>
      <c r="F15" s="9">
        <v>14.101773000007597</v>
      </c>
      <c r="G15" s="9">
        <v>3.4817640000092069</v>
      </c>
      <c r="H15" s="9">
        <v>4.9747639999914099</v>
      </c>
      <c r="I15" s="9">
        <v>3.3551059999954305</v>
      </c>
      <c r="J15" s="9">
        <v>5.483180999994147</v>
      </c>
      <c r="K15" s="9">
        <v>4.6079159999990225</v>
      </c>
      <c r="L15" s="9">
        <v>4.6328059999814286</v>
      </c>
      <c r="M15" s="9">
        <v>5.3208410000115691</v>
      </c>
      <c r="N15" s="9">
        <v>4.7569400000083988</v>
      </c>
      <c r="O15" s="10">
        <f t="shared" si="2"/>
        <v>75.626117999993767</v>
      </c>
      <c r="Q15" s="23"/>
    </row>
    <row r="16" spans="1:17" ht="15.75">
      <c r="A16" s="190"/>
      <c r="B16" s="11" t="s">
        <v>15</v>
      </c>
      <c r="C16" s="12">
        <f>SUM(C10:C15)</f>
        <v>12169.565536000004</v>
      </c>
      <c r="D16" s="12">
        <f t="shared" ref="D16:O16" si="3">SUM(D10:D15)</f>
        <v>4719.0323409999974</v>
      </c>
      <c r="E16" s="12">
        <f t="shared" si="3"/>
        <v>10274.099569</v>
      </c>
      <c r="F16" s="12">
        <f t="shared" si="3"/>
        <v>8045.8047130000095</v>
      </c>
      <c r="G16" s="12">
        <f t="shared" si="3"/>
        <v>11177.317674000004</v>
      </c>
      <c r="H16" s="12">
        <f t="shared" si="3"/>
        <v>9509.8991829999904</v>
      </c>
      <c r="I16" s="12">
        <f t="shared" si="3"/>
        <v>7291.1093319999964</v>
      </c>
      <c r="J16" s="12">
        <f t="shared" si="3"/>
        <v>8710.6035789999969</v>
      </c>
      <c r="K16" s="12">
        <f t="shared" si="3"/>
        <v>8106.9633189999995</v>
      </c>
      <c r="L16" s="12">
        <f t="shared" si="3"/>
        <v>13250.013182999983</v>
      </c>
      <c r="M16" s="12">
        <f t="shared" si="3"/>
        <v>13151.682552000006</v>
      </c>
      <c r="N16" s="12">
        <f t="shared" si="3"/>
        <v>8960.6770800000086</v>
      </c>
      <c r="O16" s="27">
        <f t="shared" si="3"/>
        <v>115366.768061</v>
      </c>
    </row>
    <row r="17" spans="1:17" ht="15.75">
      <c r="A17" s="190" t="s">
        <v>47</v>
      </c>
      <c r="B17" s="8" t="s">
        <v>16</v>
      </c>
      <c r="C17" s="9">
        <v>3517.7424028871278</v>
      </c>
      <c r="D17" s="9">
        <v>2253.4635273186846</v>
      </c>
      <c r="E17" s="9">
        <v>3772.8533869696903</v>
      </c>
      <c r="F17" s="9">
        <v>4487.5381114118891</v>
      </c>
      <c r="G17" s="9">
        <v>5193.0341020211499</v>
      </c>
      <c r="H17" s="9">
        <v>3410.1015491004523</v>
      </c>
      <c r="I17" s="9">
        <v>2407.862210778876</v>
      </c>
      <c r="J17" s="9">
        <v>2072.578714333908</v>
      </c>
      <c r="K17" s="9">
        <v>4464.4138169265807</v>
      </c>
      <c r="L17" s="9">
        <v>4412.6633231094038</v>
      </c>
      <c r="M17" s="9">
        <v>5006.79649968799</v>
      </c>
      <c r="N17" s="9">
        <v>6340.4298410359424</v>
      </c>
      <c r="O17" s="10">
        <f>SUM(C17:N17)</f>
        <v>47339.477485581687</v>
      </c>
    </row>
    <row r="18" spans="1:17" ht="15.75">
      <c r="A18" s="190"/>
      <c r="B18" s="8" t="s">
        <v>18</v>
      </c>
      <c r="C18" s="9">
        <v>906.82797563219731</v>
      </c>
      <c r="D18" s="9">
        <v>904.56616254816913</v>
      </c>
      <c r="E18" s="9">
        <v>662.50641961332622</v>
      </c>
      <c r="F18" s="9">
        <v>501.4155917510347</v>
      </c>
      <c r="G18" s="9">
        <v>463.20372585383279</v>
      </c>
      <c r="H18" s="9">
        <v>839.40862019878898</v>
      </c>
      <c r="I18" s="9">
        <v>566.18390387154932</v>
      </c>
      <c r="J18" s="9">
        <v>448.46596112110541</v>
      </c>
      <c r="K18" s="9">
        <v>510.41553816344367</v>
      </c>
      <c r="L18" s="9">
        <v>748.65750794894961</v>
      </c>
      <c r="M18" s="9">
        <v>1012.4720610845649</v>
      </c>
      <c r="N18" s="9">
        <v>974.55719019986191</v>
      </c>
      <c r="O18" s="10">
        <f t="shared" ref="O18:O21" si="4">SUM(C18:N18)</f>
        <v>8538.6806579868244</v>
      </c>
    </row>
    <row r="19" spans="1:17" ht="15.75">
      <c r="A19" s="190"/>
      <c r="B19" s="8" t="s">
        <v>17</v>
      </c>
      <c r="C19" s="9">
        <v>113.1970250787197</v>
      </c>
      <c r="D19" s="9">
        <v>123.58613260887276</v>
      </c>
      <c r="E19" s="9">
        <v>347.14829014421065</v>
      </c>
      <c r="F19" s="9">
        <v>210.56622328964784</v>
      </c>
      <c r="G19" s="9">
        <v>611.37444794476517</v>
      </c>
      <c r="H19" s="9">
        <v>682.12968350712765</v>
      </c>
      <c r="I19" s="9">
        <v>341.659067974653</v>
      </c>
      <c r="J19" s="9">
        <v>317.4472691270629</v>
      </c>
      <c r="K19" s="9">
        <v>410.72158988955215</v>
      </c>
      <c r="L19" s="9">
        <v>672.72157137012402</v>
      </c>
      <c r="M19" s="9">
        <v>1092.3393432746921</v>
      </c>
      <c r="N19" s="9">
        <v>620.38873060607762</v>
      </c>
      <c r="O19" s="10">
        <f t="shared" si="4"/>
        <v>5543.2793748155054</v>
      </c>
    </row>
    <row r="20" spans="1:17" ht="15.75">
      <c r="A20" s="190"/>
      <c r="B20" s="8" t="s">
        <v>19</v>
      </c>
      <c r="C20" s="9">
        <v>15.6969755890494</v>
      </c>
      <c r="D20" s="9">
        <v>14.536033307912421</v>
      </c>
      <c r="E20" s="9">
        <v>16.035700024172787</v>
      </c>
      <c r="F20" s="9">
        <v>17.583038467690248</v>
      </c>
      <c r="G20" s="9">
        <v>17.503729983128647</v>
      </c>
      <c r="H20" s="9">
        <v>23.222350473356023</v>
      </c>
      <c r="I20" s="9">
        <v>12.822786266877252</v>
      </c>
      <c r="J20" s="9">
        <v>8.7022157955507033</v>
      </c>
      <c r="K20" s="9">
        <v>9.3669753277095058</v>
      </c>
      <c r="L20" s="9">
        <v>36.710721248051136</v>
      </c>
      <c r="M20" s="9">
        <v>47.865627096977995</v>
      </c>
      <c r="N20" s="9">
        <v>42.304525182291172</v>
      </c>
      <c r="O20" s="10">
        <f t="shared" si="4"/>
        <v>262.35067876276725</v>
      </c>
    </row>
    <row r="21" spans="1:17" ht="15.75">
      <c r="A21" s="190"/>
      <c r="B21" s="8" t="s">
        <v>20</v>
      </c>
      <c r="C21" s="9">
        <v>10.753553062918138</v>
      </c>
      <c r="D21" s="9">
        <v>1.7177591563484993</v>
      </c>
      <c r="E21" s="9">
        <v>11.33207149845267</v>
      </c>
      <c r="F21" s="9">
        <v>4.9305887097827137</v>
      </c>
      <c r="G21" s="9">
        <v>1.9943415271015994</v>
      </c>
      <c r="H21" s="9">
        <v>9.1178529202749843</v>
      </c>
      <c r="I21" s="9">
        <v>2.5552630380436994</v>
      </c>
      <c r="J21" s="9">
        <v>2.0403938623752227</v>
      </c>
      <c r="K21" s="9">
        <v>16.099317472725311</v>
      </c>
      <c r="L21" s="9">
        <v>15.6662293035155</v>
      </c>
      <c r="M21" s="9">
        <v>15.242085095794597</v>
      </c>
      <c r="N21" s="9">
        <v>31.792399965826146</v>
      </c>
      <c r="O21" s="10">
        <f t="shared" si="4"/>
        <v>123.24185561315907</v>
      </c>
    </row>
    <row r="22" spans="1:17" ht="15.75">
      <c r="A22" s="190"/>
      <c r="B22" s="11" t="s">
        <v>15</v>
      </c>
      <c r="C22" s="12">
        <f>SUM(C17:C21)</f>
        <v>4564.2179322500133</v>
      </c>
      <c r="D22" s="12">
        <f t="shared" ref="D22:O22" si="5">SUM(D17:D21)</f>
        <v>3297.869614939988</v>
      </c>
      <c r="E22" s="12">
        <f t="shared" si="5"/>
        <v>4809.8758682498528</v>
      </c>
      <c r="F22" s="12">
        <f t="shared" si="5"/>
        <v>5222.0335536300436</v>
      </c>
      <c r="G22" s="12">
        <f t="shared" si="5"/>
        <v>6287.1103473299781</v>
      </c>
      <c r="H22" s="12">
        <f t="shared" si="5"/>
        <v>4963.9800562</v>
      </c>
      <c r="I22" s="12">
        <f t="shared" si="5"/>
        <v>3331.0832319299993</v>
      </c>
      <c r="J22" s="12">
        <f t="shared" si="5"/>
        <v>2849.2345542400026</v>
      </c>
      <c r="K22" s="12">
        <f t="shared" si="5"/>
        <v>5411.0172377800118</v>
      </c>
      <c r="L22" s="12">
        <f t="shared" si="5"/>
        <v>5886.4193529800441</v>
      </c>
      <c r="M22" s="12">
        <f t="shared" si="5"/>
        <v>7174.7156162400188</v>
      </c>
      <c r="N22" s="12">
        <f t="shared" si="5"/>
        <v>8009.4726869899996</v>
      </c>
      <c r="O22" s="13">
        <f t="shared" si="5"/>
        <v>61807.030052759947</v>
      </c>
    </row>
    <row r="23" spans="1:17" ht="15.75">
      <c r="A23" s="190" t="s">
        <v>52</v>
      </c>
      <c r="B23" s="8" t="s">
        <v>16</v>
      </c>
      <c r="C23" s="9">
        <v>2587.2559390000001</v>
      </c>
      <c r="D23" s="9">
        <v>2128.4835100000005</v>
      </c>
      <c r="E23" s="9">
        <v>3040.2231190000002</v>
      </c>
      <c r="F23" s="9">
        <v>3541.2095669999972</v>
      </c>
      <c r="G23" s="9">
        <v>4159.2596773436535</v>
      </c>
      <c r="H23" s="9">
        <v>2953.0623391996569</v>
      </c>
      <c r="I23" s="9">
        <v>2053.861608220835</v>
      </c>
      <c r="J23" s="9">
        <v>1753.2672721403007</v>
      </c>
      <c r="K23" s="9">
        <v>3923.4626122722125</v>
      </c>
      <c r="L23" s="9">
        <v>3898.9108135982119</v>
      </c>
      <c r="M23" s="9">
        <v>4577.3661788274903</v>
      </c>
      <c r="N23" s="9">
        <v>5821.9433658578146</v>
      </c>
      <c r="O23" s="10">
        <f>SUM(C23:N23)</f>
        <v>40438.306002460165</v>
      </c>
      <c r="P23" s="20"/>
    </row>
    <row r="24" spans="1:17" ht="15.75">
      <c r="A24" s="190"/>
      <c r="B24" s="8" t="s">
        <v>18</v>
      </c>
      <c r="C24" s="9">
        <v>666.96073699999999</v>
      </c>
      <c r="D24" s="9">
        <v>854.39774700000021</v>
      </c>
      <c r="E24" s="9">
        <v>533.85783300000003</v>
      </c>
      <c r="F24" s="9">
        <v>395.67746199999988</v>
      </c>
      <c r="G24" s="9">
        <v>370.99401650171262</v>
      </c>
      <c r="H24" s="9">
        <v>726.90679377641402</v>
      </c>
      <c r="I24" s="9">
        <v>482.94432220779663</v>
      </c>
      <c r="J24" s="9">
        <v>379.37313881720343</v>
      </c>
      <c r="K24" s="9">
        <v>448.5686952034639</v>
      </c>
      <c r="L24" s="9">
        <v>661.49366939846175</v>
      </c>
      <c r="M24" s="9">
        <v>925.63286119279167</v>
      </c>
      <c r="N24" s="9">
        <v>894.86311029128774</v>
      </c>
      <c r="O24" s="10">
        <f t="shared" ref="O24:O27" si="6">SUM(C24:N24)</f>
        <v>7341.6703863891316</v>
      </c>
      <c r="P24" s="20"/>
      <c r="Q24" s="20"/>
    </row>
    <row r="25" spans="1:17" ht="15.75">
      <c r="A25" s="190"/>
      <c r="B25" s="8" t="s">
        <v>17</v>
      </c>
      <c r="C25" s="9">
        <v>83.255009000000015</v>
      </c>
      <c r="D25" s="9">
        <v>116.73188499999998</v>
      </c>
      <c r="E25" s="9">
        <v>279.737416</v>
      </c>
      <c r="F25" s="9">
        <v>166.16218199999997</v>
      </c>
      <c r="G25" s="9">
        <v>489.66847494901003</v>
      </c>
      <c r="H25" s="9">
        <v>590.70718270734471</v>
      </c>
      <c r="I25" s="9">
        <v>291.42882000156709</v>
      </c>
      <c r="J25" s="9">
        <v>268.53981648154951</v>
      </c>
      <c r="K25" s="9">
        <v>360.95462205473234</v>
      </c>
      <c r="L25" s="9">
        <v>594.39871503895574</v>
      </c>
      <c r="M25" s="9">
        <v>998.6499683020462</v>
      </c>
      <c r="N25" s="9">
        <v>569.65665498395811</v>
      </c>
      <c r="O25" s="10">
        <f t="shared" si="6"/>
        <v>4809.8907465191642</v>
      </c>
      <c r="P25" s="20"/>
      <c r="Q25" s="20"/>
    </row>
    <row r="26" spans="1:17" ht="15.75">
      <c r="A26" s="190"/>
      <c r="B26" s="8" t="s">
        <v>19</v>
      </c>
      <c r="C26" s="9">
        <v>11.544930999999998</v>
      </c>
      <c r="D26" s="9">
        <v>13.729846000000004</v>
      </c>
      <c r="E26" s="9">
        <v>12.921812999999998</v>
      </c>
      <c r="F26" s="9">
        <v>13.875141000000001</v>
      </c>
      <c r="G26" s="9">
        <v>14.019272142580972</v>
      </c>
      <c r="H26" s="9">
        <v>20.10997256919017</v>
      </c>
      <c r="I26" s="9">
        <v>10.937597801928009</v>
      </c>
      <c r="J26" s="9">
        <v>7.3615105877148128</v>
      </c>
      <c r="K26" s="9">
        <v>8.231982740713951</v>
      </c>
      <c r="L26" s="9">
        <v>32.436607456414265</v>
      </c>
      <c r="M26" s="9">
        <v>43.7602172598246</v>
      </c>
      <c r="N26" s="9">
        <v>38.845087147997475</v>
      </c>
      <c r="O26" s="10">
        <f t="shared" si="6"/>
        <v>227.77397870636426</v>
      </c>
      <c r="P26" s="20"/>
      <c r="Q26" s="20"/>
    </row>
    <row r="27" spans="1:17" ht="15.75">
      <c r="A27" s="190"/>
      <c r="B27" s="8" t="s">
        <v>20</v>
      </c>
      <c r="C27" s="9">
        <v>7.9091049999999985</v>
      </c>
      <c r="D27" s="9">
        <v>1.62249</v>
      </c>
      <c r="E27" s="9">
        <v>9.131556999999999</v>
      </c>
      <c r="F27" s="9">
        <v>3.8908299999999998</v>
      </c>
      <c r="G27" s="9">
        <v>1.5973290630418171</v>
      </c>
      <c r="H27" s="9">
        <v>7.8958317473942516</v>
      </c>
      <c r="I27" s="9">
        <v>2.1795917678553782</v>
      </c>
      <c r="J27" s="9">
        <v>1.7260409732269788</v>
      </c>
      <c r="K27" s="9">
        <v>14.148569728874959</v>
      </c>
      <c r="L27" s="9">
        <v>13.842259507970937</v>
      </c>
      <c r="M27" s="9">
        <v>13.934779417667274</v>
      </c>
      <c r="N27" s="9">
        <v>29.192587364943996</v>
      </c>
      <c r="O27" s="10">
        <f t="shared" si="6"/>
        <v>107.07097157097559</v>
      </c>
      <c r="P27" s="20"/>
      <c r="Q27" s="20"/>
    </row>
    <row r="28" spans="1:17" ht="16.5" thickBot="1">
      <c r="A28" s="191"/>
      <c r="B28" s="15" t="s">
        <v>15</v>
      </c>
      <c r="C28" s="16">
        <f>SUM(C23:C27)</f>
        <v>3356.9257210000001</v>
      </c>
      <c r="D28" s="16">
        <f t="shared" ref="D28:O28" si="7">SUM(D23:D27)</f>
        <v>3114.9654780000014</v>
      </c>
      <c r="E28" s="16">
        <f t="shared" si="7"/>
        <v>3875.8717380000003</v>
      </c>
      <c r="F28" s="16">
        <f t="shared" si="7"/>
        <v>4120.8151819999975</v>
      </c>
      <c r="G28" s="16">
        <f t="shared" si="7"/>
        <v>5035.5387699999983</v>
      </c>
      <c r="H28" s="16">
        <f t="shared" si="7"/>
        <v>4298.6821200000004</v>
      </c>
      <c r="I28" s="16">
        <f t="shared" si="7"/>
        <v>2841.3519399999823</v>
      </c>
      <c r="J28" s="16">
        <f t="shared" si="7"/>
        <v>2410.2677789999957</v>
      </c>
      <c r="K28" s="16">
        <f t="shared" si="7"/>
        <v>4755.3664819999976</v>
      </c>
      <c r="L28" s="16">
        <f t="shared" si="7"/>
        <v>5201.0820650000142</v>
      </c>
      <c r="M28" s="16">
        <f t="shared" si="7"/>
        <v>6559.3440049998208</v>
      </c>
      <c r="N28" s="16">
        <f t="shared" si="7"/>
        <v>7354.5008056460019</v>
      </c>
      <c r="O28" s="17">
        <f t="shared" si="7"/>
        <v>52924.712085645799</v>
      </c>
      <c r="P28" s="20"/>
    </row>
    <row r="29" spans="1:17" ht="15" thickBot="1"/>
    <row r="30" spans="1:17">
      <c r="A30" s="199" t="s">
        <v>102</v>
      </c>
      <c r="B30" s="66" t="s">
        <v>39</v>
      </c>
      <c r="C30" s="132">
        <v>1481.6615999999999</v>
      </c>
      <c r="D30" s="132">
        <v>3004.29</v>
      </c>
      <c r="E30" s="132">
        <v>1058.1429000000001</v>
      </c>
      <c r="F30" s="132">
        <v>1172.0817999999999</v>
      </c>
      <c r="G30" s="132">
        <v>962.73879999999997</v>
      </c>
      <c r="H30" s="132">
        <v>1839.3815</v>
      </c>
      <c r="I30" s="132">
        <v>979.56479999999999</v>
      </c>
      <c r="J30" s="132">
        <v>971.17039999999997</v>
      </c>
      <c r="K30" s="132">
        <v>1018.1047</v>
      </c>
      <c r="L30" s="132">
        <v>1009.2907</v>
      </c>
      <c r="M30" s="132">
        <v>1402.1300999999999</v>
      </c>
      <c r="N30" s="132">
        <v>1863.4676999999999</v>
      </c>
      <c r="O30" s="79">
        <f>SUM(C30:N30)</f>
        <v>16762.025000000001</v>
      </c>
      <c r="P30" s="135" t="s">
        <v>112</v>
      </c>
    </row>
    <row r="31" spans="1:17">
      <c r="A31" s="200"/>
      <c r="B31" s="65" t="s">
        <v>43</v>
      </c>
      <c r="C31" s="133">
        <v>2066</v>
      </c>
      <c r="D31" s="133">
        <v>574.24745200000007</v>
      </c>
      <c r="E31" s="133">
        <v>1086</v>
      </c>
      <c r="F31" s="133">
        <v>873</v>
      </c>
      <c r="G31" s="133">
        <v>960</v>
      </c>
      <c r="H31" s="133">
        <v>1050.7699639999998</v>
      </c>
      <c r="I31" s="133">
        <v>859.90983399999891</v>
      </c>
      <c r="J31" s="133">
        <v>1242.1561720000011</v>
      </c>
      <c r="K31" s="133">
        <v>911.25703500000168</v>
      </c>
      <c r="L31" s="133">
        <v>1358.8045969999985</v>
      </c>
      <c r="M31" s="133">
        <v>1678.9471830000016</v>
      </c>
      <c r="N31" s="133">
        <v>948.91757999999993</v>
      </c>
      <c r="O31" s="81">
        <f t="shared" ref="O31:O33" si="8">SUM(C31:N31)</f>
        <v>13610.009817000002</v>
      </c>
    </row>
    <row r="32" spans="1:17">
      <c r="A32" s="200"/>
      <c r="B32" s="65" t="s">
        <v>46</v>
      </c>
      <c r="C32" s="133">
        <v>1492.3376960000001</v>
      </c>
      <c r="D32" s="133">
        <v>1081.4030740000001</v>
      </c>
      <c r="E32" s="133">
        <v>686.86847699999998</v>
      </c>
      <c r="F32" s="133">
        <v>1029.5401300000001</v>
      </c>
      <c r="G32" s="133">
        <v>853.51270799999998</v>
      </c>
      <c r="H32" s="133">
        <v>504.20235100000002</v>
      </c>
      <c r="I32" s="133">
        <v>591.37439199999994</v>
      </c>
      <c r="J32" s="133">
        <v>572.31871100000001</v>
      </c>
      <c r="K32" s="133">
        <v>562.21841900000004</v>
      </c>
      <c r="L32" s="133">
        <v>576.47375399999999</v>
      </c>
      <c r="M32" s="133">
        <v>522.534447</v>
      </c>
      <c r="N32" s="133">
        <v>629.47121600000003</v>
      </c>
      <c r="O32" s="81">
        <f t="shared" si="8"/>
        <v>9102.2553749999988</v>
      </c>
    </row>
    <row r="33" spans="1:16" ht="15" thickBot="1">
      <c r="A33" s="201"/>
      <c r="B33" s="67" t="s">
        <v>49</v>
      </c>
      <c r="C33" s="134">
        <v>760.96454200000869</v>
      </c>
      <c r="D33" s="134">
        <v>1051.827873999988</v>
      </c>
      <c r="E33" s="134">
        <v>394.83151499999337</v>
      </c>
      <c r="F33" s="134">
        <v>424.74561599999805</v>
      </c>
      <c r="G33" s="134">
        <v>277.276105999999</v>
      </c>
      <c r="H33" s="134">
        <v>547.06312799998898</v>
      </c>
      <c r="I33" s="134">
        <v>434.345168</v>
      </c>
      <c r="J33" s="134">
        <v>413.31623200000098</v>
      </c>
      <c r="K33" s="134">
        <v>464.47854700000102</v>
      </c>
      <c r="L33" s="134">
        <v>498.19736700000192</v>
      </c>
      <c r="M33" s="134">
        <v>655.58858399999997</v>
      </c>
      <c r="N33" s="134">
        <v>747.53461400000003</v>
      </c>
      <c r="O33" s="83">
        <f t="shared" si="8"/>
        <v>6670.169292999979</v>
      </c>
    </row>
    <row r="35" spans="1:16">
      <c r="B35" s="130"/>
      <c r="C35" s="130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</row>
    <row r="36" spans="1:16">
      <c r="B36" s="130"/>
      <c r="C36" s="130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</row>
    <row r="37" spans="1:16">
      <c r="B37" s="130"/>
      <c r="C37" s="130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</row>
    <row r="38" spans="1:16">
      <c r="B38" s="130"/>
      <c r="C38" s="130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</row>
    <row r="39" spans="1:16" ht="17.100000000000001" hidden="1" customHeight="1">
      <c r="A39" s="192" t="s">
        <v>131</v>
      </c>
      <c r="B39" s="8" t="s">
        <v>132</v>
      </c>
      <c r="C39" s="9">
        <v>8797.2976604433716</v>
      </c>
      <c r="D39" s="9">
        <v>3652.0846214403878</v>
      </c>
      <c r="E39" s="9">
        <v>8456.007227317159</v>
      </c>
      <c r="F39" s="9">
        <v>6222.84295294398</v>
      </c>
      <c r="G39" s="9">
        <v>8936.2093360364106</v>
      </c>
      <c r="H39" s="9">
        <v>7425.6176709520696</v>
      </c>
      <c r="I39" s="9">
        <v>5743.7831565292463</v>
      </c>
      <c r="J39" s="9">
        <v>6808.5014647585849</v>
      </c>
      <c r="K39" s="9">
        <v>6274.0738189142448</v>
      </c>
      <c r="L39" s="9">
        <v>10401.869182904371</v>
      </c>
      <c r="M39" s="9">
        <v>10318.730699616159</v>
      </c>
      <c r="N39" s="9">
        <v>7173.7650850172668</v>
      </c>
      <c r="O39" s="10">
        <v>90210.782876873258</v>
      </c>
      <c r="P39" s="135" t="s">
        <v>138</v>
      </c>
    </row>
    <row r="40" spans="1:16" ht="15.75" hidden="1">
      <c r="A40" s="190"/>
      <c r="B40" s="8" t="s">
        <v>133</v>
      </c>
      <c r="C40" s="9">
        <v>2828.2126679999992</v>
      </c>
      <c r="D40" s="9">
        <v>632.8669580000003</v>
      </c>
      <c r="E40" s="9">
        <v>1089.2104413333332</v>
      </c>
      <c r="F40" s="9">
        <v>1084.2415969999997</v>
      </c>
      <c r="G40" s="9">
        <v>1522.3847410000003</v>
      </c>
      <c r="H40" s="9">
        <v>1406.1883903684356</v>
      </c>
      <c r="I40" s="9">
        <v>1183.1510470000103</v>
      </c>
      <c r="J40" s="9">
        <v>1416.6205979999741</v>
      </c>
      <c r="K40" s="9">
        <v>1241.1096100000004</v>
      </c>
      <c r="L40" s="9">
        <v>1791.7603389999992</v>
      </c>
      <c r="M40" s="9">
        <v>1633.684751</v>
      </c>
      <c r="N40" s="9">
        <v>1262.1622170000001</v>
      </c>
      <c r="O40" s="10">
        <v>17091.593357701753</v>
      </c>
    </row>
    <row r="41" spans="1:16" ht="15.75" hidden="1">
      <c r="A41" s="190"/>
      <c r="B41" s="8" t="s">
        <v>134</v>
      </c>
      <c r="C41" s="9">
        <v>399.9647855566264</v>
      </c>
      <c r="D41" s="9">
        <v>383.53408155961733</v>
      </c>
      <c r="E41" s="9">
        <v>605.99221634950493</v>
      </c>
      <c r="F41" s="9">
        <v>652.55817705601874</v>
      </c>
      <c r="G41" s="9">
        <v>634.53084996358575</v>
      </c>
      <c r="H41" s="9">
        <v>604.65014767947787</v>
      </c>
      <c r="I41" s="9">
        <v>355.47756547060726</v>
      </c>
      <c r="J41" s="9">
        <v>411.36165224150909</v>
      </c>
      <c r="K41" s="9">
        <v>500.34984408575326</v>
      </c>
      <c r="L41" s="9">
        <v>907.09818409562706</v>
      </c>
      <c r="M41" s="9">
        <v>1037.0869233838373</v>
      </c>
      <c r="N41" s="9">
        <v>362.13209598273335</v>
      </c>
      <c r="O41" s="10">
        <v>6854.7365234248991</v>
      </c>
    </row>
    <row r="42" spans="1:16" ht="15.75" hidden="1">
      <c r="A42" s="190"/>
      <c r="B42" s="8" t="s">
        <v>135</v>
      </c>
      <c r="C42" s="9">
        <v>68.529200000000031</v>
      </c>
      <c r="D42" s="9">
        <v>14.403361999999998</v>
      </c>
      <c r="E42" s="9">
        <v>70.722572000000014</v>
      </c>
      <c r="F42" s="9">
        <v>51.797313000000017</v>
      </c>
      <c r="G42" s="9">
        <v>57.755296000000016</v>
      </c>
      <c r="H42" s="9">
        <v>54.582397999999955</v>
      </c>
      <c r="I42" s="9">
        <v>34.673370000000034</v>
      </c>
      <c r="J42" s="9">
        <v>41.758206000000143</v>
      </c>
      <c r="K42" s="9">
        <v>41.585104000000001</v>
      </c>
      <c r="L42" s="9">
        <v>62.77386500000005</v>
      </c>
      <c r="M42" s="9">
        <v>58.859219000000039</v>
      </c>
      <c r="N42" s="9">
        <v>72.303679000000017</v>
      </c>
      <c r="O42" s="10">
        <v>629.74358400000028</v>
      </c>
    </row>
    <row r="43" spans="1:16" ht="15.75" hidden="1">
      <c r="A43" s="190"/>
      <c r="B43" s="8" t="s">
        <v>136</v>
      </c>
      <c r="C43" s="9">
        <v>69.67610299999987</v>
      </c>
      <c r="D43" s="9">
        <v>33.908020000000036</v>
      </c>
      <c r="E43" s="9">
        <v>35.376502000000002</v>
      </c>
      <c r="F43" s="9">
        <v>20.262900000000009</v>
      </c>
      <c r="G43" s="9">
        <v>22.955686999999998</v>
      </c>
      <c r="H43" s="9">
        <v>13.885811999999987</v>
      </c>
      <c r="I43" s="9">
        <v>15.876556999999991</v>
      </c>
      <c r="J43" s="9">
        <v>18.878477000000032</v>
      </c>
      <c r="K43" s="9">
        <v>45.237026000000014</v>
      </c>
      <c r="L43" s="9">
        <v>81.878805999999926</v>
      </c>
      <c r="M43" s="9">
        <v>98.000117999999929</v>
      </c>
      <c r="N43" s="9">
        <v>85.557063000000056</v>
      </c>
      <c r="O43" s="10">
        <v>541.49307099999987</v>
      </c>
    </row>
    <row r="44" spans="1:16" ht="15.75" hidden="1">
      <c r="A44" s="190"/>
      <c r="B44" s="8" t="s">
        <v>137</v>
      </c>
      <c r="C44" s="94">
        <v>5.67142000028434</v>
      </c>
      <c r="D44" s="94">
        <v>2.0782410001111198</v>
      </c>
      <c r="E44" s="9"/>
      <c r="F44" s="9"/>
      <c r="G44" s="9"/>
      <c r="H44" s="9">
        <v>4.9747640000059601</v>
      </c>
      <c r="I44" s="9">
        <v>3</v>
      </c>
      <c r="J44" s="9">
        <v>4.9547809997857257</v>
      </c>
      <c r="K44" s="9">
        <v>8.5909000005485705</v>
      </c>
      <c r="L44" s="9">
        <v>4.5884060003718332</v>
      </c>
      <c r="M44" s="9">
        <v>5.3208410002243909</v>
      </c>
      <c r="N44" s="9">
        <v>4.6885400003429822</v>
      </c>
      <c r="O44" s="10">
        <v>43.867893001674922</v>
      </c>
    </row>
    <row r="45" spans="1:16" ht="15.75" hidden="1">
      <c r="A45" s="190"/>
      <c r="B45" s="11" t="s">
        <v>15</v>
      </c>
      <c r="C45" s="12">
        <v>12169.351837000284</v>
      </c>
      <c r="D45" s="12">
        <v>4718.8752840001162</v>
      </c>
      <c r="E45" s="12">
        <v>10257.308958999996</v>
      </c>
      <c r="F45" s="12">
        <v>8031.7029399999983</v>
      </c>
      <c r="G45" s="12">
        <v>11173.835909999996</v>
      </c>
      <c r="H45" s="12">
        <v>9509.8991829999904</v>
      </c>
      <c r="I45" s="12">
        <v>7335.9616959998639</v>
      </c>
      <c r="J45" s="12">
        <v>8702.075178999854</v>
      </c>
      <c r="K45" s="12">
        <v>8110.9463030005463</v>
      </c>
      <c r="L45" s="12">
        <v>13249.968783000368</v>
      </c>
      <c r="M45" s="12">
        <v>13151.68255200022</v>
      </c>
      <c r="N45" s="12">
        <v>8960.6086800003432</v>
      </c>
      <c r="O45" s="27">
        <v>115372.21730600159</v>
      </c>
    </row>
  </sheetData>
  <mergeCells count="7">
    <mergeCell ref="A39:A45"/>
    <mergeCell ref="A30:A33"/>
    <mergeCell ref="A1:O1"/>
    <mergeCell ref="A10:A16"/>
    <mergeCell ref="A17:A22"/>
    <mergeCell ref="A23:A28"/>
    <mergeCell ref="A4:A9"/>
  </mergeCells>
  <phoneticPr fontId="7" type="noConversion"/>
  <pageMargins left="0.7" right="0.7" top="0.75" bottom="0.75" header="0.3" footer="0.3"/>
  <customProperties>
    <customPr name="_pios_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showGridLines="0" zoomScale="90" zoomScaleNormal="90" workbookViewId="0">
      <pane xSplit="2" ySplit="3" topLeftCell="C4" activePane="bottomRight" state="frozen"/>
      <selection activeCell="G28" sqref="C28:G28"/>
      <selection pane="topRight" activeCell="G28" sqref="C28:G28"/>
      <selection pane="bottomLeft" activeCell="G28" sqref="C28:G28"/>
      <selection pane="bottomRight" activeCell="G28" sqref="C28:G28"/>
    </sheetView>
  </sheetViews>
  <sheetFormatPr defaultColWidth="8.625" defaultRowHeight="14.25"/>
  <cols>
    <col min="1" max="1" width="11.375" style="1" customWidth="1"/>
    <col min="2" max="2" width="10.125" style="1" customWidth="1"/>
    <col min="3" max="14" width="9.625" style="1" customWidth="1"/>
    <col min="15" max="15" width="10.875" style="1" customWidth="1"/>
    <col min="16" max="16" width="32.625" style="1" bestFit="1" customWidth="1"/>
    <col min="17" max="16384" width="8.625" style="1"/>
  </cols>
  <sheetData>
    <row r="1" spans="1:16" ht="27">
      <c r="A1" s="189" t="s">
        <v>60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6" ht="15" thickBot="1">
      <c r="A2" s="2"/>
      <c r="B2" s="2"/>
      <c r="C2" s="21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0</v>
      </c>
    </row>
    <row r="3" spans="1:16" ht="15.75">
      <c r="A3" s="4" t="s">
        <v>24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  <c r="P3" s="29"/>
    </row>
    <row r="4" spans="1:16" ht="15.75">
      <c r="A4" s="190" t="s">
        <v>40</v>
      </c>
      <c r="B4" s="8" t="s">
        <v>16</v>
      </c>
      <c r="C4" s="9">
        <v>12765.612999999999</v>
      </c>
      <c r="D4" s="9">
        <v>10387.1942</v>
      </c>
      <c r="E4" s="9">
        <v>20630.678100000001</v>
      </c>
      <c r="F4" s="9">
        <v>13936.180800000002</v>
      </c>
      <c r="G4" s="9">
        <v>10213.355499999994</v>
      </c>
      <c r="H4" s="9">
        <v>9346.8827999999958</v>
      </c>
      <c r="I4" s="9">
        <v>7873.3346000000047</v>
      </c>
      <c r="J4" s="9">
        <v>9403.0366000000013</v>
      </c>
      <c r="K4" s="9">
        <v>13974.890299999999</v>
      </c>
      <c r="L4" s="9">
        <v>16051.410199999998</v>
      </c>
      <c r="M4" s="9">
        <v>18126.7912</v>
      </c>
      <c r="N4" s="9">
        <v>23086.172799999997</v>
      </c>
      <c r="O4" s="10">
        <f>SUM(C4:N4)</f>
        <v>165795.54009999998</v>
      </c>
    </row>
    <row r="5" spans="1:16" ht="15.75">
      <c r="A5" s="190"/>
      <c r="B5" s="8" t="s">
        <v>26</v>
      </c>
      <c r="C5" s="9">
        <v>2329.3166999999999</v>
      </c>
      <c r="D5" s="9">
        <v>2301.5891999999999</v>
      </c>
      <c r="E5" s="9">
        <v>5608.1561000000002</v>
      </c>
      <c r="F5" s="9">
        <v>2679.7346999999991</v>
      </c>
      <c r="G5" s="9">
        <v>1796.5321000000004</v>
      </c>
      <c r="H5" s="9">
        <v>2525.0282999999999</v>
      </c>
      <c r="I5" s="9">
        <v>1578.4792999999991</v>
      </c>
      <c r="J5" s="9">
        <v>1639.0145</v>
      </c>
      <c r="K5" s="9">
        <v>1988.7041000000002</v>
      </c>
      <c r="L5" s="9">
        <v>2150.6412</v>
      </c>
      <c r="M5" s="9">
        <v>3404.6006000000002</v>
      </c>
      <c r="N5" s="9">
        <v>4610.5034000000005</v>
      </c>
      <c r="O5" s="10">
        <f>SUM(C5:N5)</f>
        <v>32612.300200000001</v>
      </c>
    </row>
    <row r="6" spans="1:16" ht="15.75">
      <c r="A6" s="190"/>
      <c r="B6" s="8" t="s">
        <v>25</v>
      </c>
      <c r="C6" s="9">
        <v>598.01800000000003</v>
      </c>
      <c r="D6" s="9">
        <v>1025.1478999999999</v>
      </c>
      <c r="E6" s="9">
        <v>1202.8227999999999</v>
      </c>
      <c r="F6" s="9">
        <v>945.2811999999999</v>
      </c>
      <c r="G6" s="9">
        <v>968.92260000000056</v>
      </c>
      <c r="H6" s="9">
        <v>1018.1629999999996</v>
      </c>
      <c r="I6" s="9">
        <v>484.97419999999977</v>
      </c>
      <c r="J6" s="9">
        <v>703.84820000000002</v>
      </c>
      <c r="K6" s="9">
        <v>748.20389999999998</v>
      </c>
      <c r="L6" s="9">
        <v>3203.1523999999999</v>
      </c>
      <c r="M6" s="9">
        <v>1473.0793000000001</v>
      </c>
      <c r="N6" s="9">
        <v>1873.0276999999999</v>
      </c>
      <c r="O6" s="10">
        <f>SUM(C6:N6)</f>
        <v>14244.641199999998</v>
      </c>
    </row>
    <row r="7" spans="1:16" ht="15.75">
      <c r="A7" s="190"/>
      <c r="B7" s="8" t="s">
        <v>27</v>
      </c>
      <c r="C7" s="9">
        <v>109.58580000000001</v>
      </c>
      <c r="D7" s="9">
        <v>49.477200000000003</v>
      </c>
      <c r="E7" s="9">
        <v>139.2105</v>
      </c>
      <c r="F7" s="9">
        <v>75.984399999999994</v>
      </c>
      <c r="G7" s="9">
        <v>30.232500000000016</v>
      </c>
      <c r="H7" s="9">
        <v>148.21770000000004</v>
      </c>
      <c r="I7" s="9">
        <v>48.146399999999886</v>
      </c>
      <c r="J7" s="9">
        <v>28.9818</v>
      </c>
      <c r="K7" s="9">
        <v>83.704400000000007</v>
      </c>
      <c r="L7" s="9">
        <v>67.326499999999996</v>
      </c>
      <c r="M7" s="9">
        <v>133.36519999999999</v>
      </c>
      <c r="N7" s="9">
        <v>134.9717</v>
      </c>
      <c r="O7" s="10">
        <f t="shared" ref="O7:O8" si="0">SUM(C7:N7)</f>
        <v>1049.2040999999999</v>
      </c>
    </row>
    <row r="8" spans="1:16" ht="15.75">
      <c r="A8" s="190"/>
      <c r="B8" s="8" t="s">
        <v>28</v>
      </c>
      <c r="C8" s="9">
        <v>4.5102000000000002</v>
      </c>
      <c r="D8" s="9">
        <v>10.4254</v>
      </c>
      <c r="E8" s="9">
        <v>31.751200000000004</v>
      </c>
      <c r="F8" s="9">
        <v>10.632899999999999</v>
      </c>
      <c r="G8" s="9">
        <v>7.5998999999999981</v>
      </c>
      <c r="H8" s="9">
        <v>8.7711000000000041</v>
      </c>
      <c r="I8" s="9">
        <v>9.0317000000000007</v>
      </c>
      <c r="J8" s="9">
        <v>18.290600000000001</v>
      </c>
      <c r="K8" s="9">
        <v>186.78919999999999</v>
      </c>
      <c r="L8" s="9">
        <v>118.8215</v>
      </c>
      <c r="M8" s="9">
        <v>77.552199999999999</v>
      </c>
      <c r="N8" s="9">
        <v>75.458799999999997</v>
      </c>
      <c r="O8" s="10">
        <f t="shared" si="0"/>
        <v>559.63469999999995</v>
      </c>
    </row>
    <row r="9" spans="1:16" ht="15.75">
      <c r="A9" s="190"/>
      <c r="B9" s="11" t="s">
        <v>15</v>
      </c>
      <c r="C9" s="12">
        <f t="shared" ref="C9:O9" si="1">SUM(C4:C8)</f>
        <v>15807.0437</v>
      </c>
      <c r="D9" s="12">
        <f t="shared" si="1"/>
        <v>13773.8339</v>
      </c>
      <c r="E9" s="12">
        <f t="shared" si="1"/>
        <v>27612.618699999999</v>
      </c>
      <c r="F9" s="12">
        <f t="shared" si="1"/>
        <v>17647.814000000006</v>
      </c>
      <c r="G9" s="12">
        <f t="shared" si="1"/>
        <v>13016.642599999994</v>
      </c>
      <c r="H9" s="12">
        <f t="shared" si="1"/>
        <v>13047.062899999994</v>
      </c>
      <c r="I9" s="12">
        <f t="shared" si="1"/>
        <v>9993.9662000000044</v>
      </c>
      <c r="J9" s="12">
        <f t="shared" si="1"/>
        <v>11793.171700000001</v>
      </c>
      <c r="K9" s="12">
        <f t="shared" si="1"/>
        <v>16982.291899999997</v>
      </c>
      <c r="L9" s="12">
        <f t="shared" si="1"/>
        <v>21591.351799999993</v>
      </c>
      <c r="M9" s="12">
        <f t="shared" si="1"/>
        <v>23215.388500000001</v>
      </c>
      <c r="N9" s="12">
        <f t="shared" si="1"/>
        <v>29780.134399999995</v>
      </c>
      <c r="O9" s="13">
        <f t="shared" si="1"/>
        <v>214261.32029999999</v>
      </c>
    </row>
    <row r="10" spans="1:16" ht="15.75">
      <c r="A10" s="190" t="s">
        <v>44</v>
      </c>
      <c r="B10" s="8" t="s">
        <v>16</v>
      </c>
      <c r="C10" s="9">
        <v>11279.986945666666</v>
      </c>
      <c r="D10" s="9">
        <v>8879.3717283333262</v>
      </c>
      <c r="E10" s="9">
        <v>14592.325276999985</v>
      </c>
      <c r="F10" s="9">
        <v>7796.6629430000039</v>
      </c>
      <c r="G10" s="9">
        <v>10555.666533666672</v>
      </c>
      <c r="H10" s="9">
        <v>8388.0528150000046</v>
      </c>
      <c r="I10" s="9">
        <v>6512.5484189999961</v>
      </c>
      <c r="J10" s="9">
        <v>8160.6772640000072</v>
      </c>
      <c r="K10" s="9">
        <v>9774.1576654800028</v>
      </c>
      <c r="L10" s="9">
        <v>12802.413742797396</v>
      </c>
      <c r="M10" s="9">
        <v>13908.791131672233</v>
      </c>
      <c r="N10" s="9">
        <v>10221.434100578157</v>
      </c>
      <c r="O10" s="10">
        <f>SUM(C10:N10)</f>
        <v>122872.08856619445</v>
      </c>
      <c r="P10" s="157" t="s">
        <v>139</v>
      </c>
    </row>
    <row r="11" spans="1:16" ht="15.75">
      <c r="A11" s="190"/>
      <c r="B11" s="8" t="s">
        <v>26</v>
      </c>
      <c r="C11" s="9">
        <v>2762.2011633333336</v>
      </c>
      <c r="D11" s="9">
        <v>2282.6780106666661</v>
      </c>
      <c r="E11" s="9">
        <v>2844.1755199999989</v>
      </c>
      <c r="F11" s="9">
        <v>2093.3250890000008</v>
      </c>
      <c r="G11" s="9">
        <v>2370.0656513333338</v>
      </c>
      <c r="H11" s="9">
        <v>2219.8226139999988</v>
      </c>
      <c r="I11" s="9">
        <v>2001.6045959999994</v>
      </c>
      <c r="J11" s="9">
        <v>2271.5902479999982</v>
      </c>
      <c r="K11" s="9">
        <v>2257.3187322100007</v>
      </c>
      <c r="L11" s="9">
        <v>2836.6773619999985</v>
      </c>
      <c r="M11" s="9">
        <v>2779.3770339999983</v>
      </c>
      <c r="N11" s="9">
        <v>2521.1687330000009</v>
      </c>
      <c r="O11" s="10">
        <f>SUM(C11:N11)</f>
        <v>29240.00475354333</v>
      </c>
      <c r="P11" s="157" t="s">
        <v>140</v>
      </c>
    </row>
    <row r="12" spans="1:16" ht="15.75">
      <c r="A12" s="190"/>
      <c r="B12" s="8" t="s">
        <v>25</v>
      </c>
      <c r="C12" s="9">
        <v>533.14021499999978</v>
      </c>
      <c r="D12" s="9">
        <v>501.46600599999988</v>
      </c>
      <c r="E12" s="9">
        <v>869.46099200000015</v>
      </c>
      <c r="F12" s="9">
        <v>583.06721000000005</v>
      </c>
      <c r="G12" s="9">
        <v>816.62639400000012</v>
      </c>
      <c r="H12" s="9">
        <v>561.08058999999992</v>
      </c>
      <c r="I12" s="9">
        <v>540.77185099999997</v>
      </c>
      <c r="J12" s="9">
        <v>664.39968799999951</v>
      </c>
      <c r="K12" s="9">
        <v>624.62097684999992</v>
      </c>
      <c r="L12" s="9">
        <v>955.87036520261768</v>
      </c>
      <c r="M12" s="9">
        <v>1243.3005573277674</v>
      </c>
      <c r="N12" s="9">
        <v>765.0284314218386</v>
      </c>
      <c r="O12" s="10">
        <f>SUM(C12:N12)</f>
        <v>8658.8332768022246</v>
      </c>
      <c r="P12" s="158">
        <v>44263</v>
      </c>
    </row>
    <row r="13" spans="1:16" ht="15.75">
      <c r="A13" s="190"/>
      <c r="B13" s="8" t="s">
        <v>27</v>
      </c>
      <c r="C13" s="9">
        <v>95.618991000000037</v>
      </c>
      <c r="D13" s="9">
        <v>84.648977000000073</v>
      </c>
      <c r="E13" s="9">
        <v>91.022681999999904</v>
      </c>
      <c r="F13" s="9">
        <v>69.908151999999973</v>
      </c>
      <c r="G13" s="9">
        <v>80.127454999999955</v>
      </c>
      <c r="H13" s="9">
        <v>61.582951999999985</v>
      </c>
      <c r="I13" s="9">
        <v>55.871539000000006</v>
      </c>
      <c r="J13" s="9">
        <v>66.916397000000018</v>
      </c>
      <c r="K13" s="9">
        <v>64.40591600000009</v>
      </c>
      <c r="L13" s="9">
        <v>92.374941000000163</v>
      </c>
      <c r="M13" s="9">
        <v>116.1681610000003</v>
      </c>
      <c r="N13" s="9">
        <v>94.375557000000086</v>
      </c>
      <c r="O13" s="10">
        <f>SUM(C13:N13)</f>
        <v>973.02172000000041</v>
      </c>
    </row>
    <row r="14" spans="1:16" ht="15.75">
      <c r="A14" s="190"/>
      <c r="B14" s="8" t="s">
        <v>28</v>
      </c>
      <c r="C14" s="9">
        <v>90.202471000000003</v>
      </c>
      <c r="D14" s="9">
        <v>61.074353000000016</v>
      </c>
      <c r="E14" s="9">
        <v>71.083319999999915</v>
      </c>
      <c r="F14" s="9">
        <v>30.573505000000011</v>
      </c>
      <c r="G14" s="9">
        <v>30.585253000000016</v>
      </c>
      <c r="H14" s="9">
        <v>19.658446000000005</v>
      </c>
      <c r="I14" s="9">
        <v>15.943902000000001</v>
      </c>
      <c r="J14" s="9">
        <v>18.905909000000005</v>
      </c>
      <c r="K14" s="9">
        <v>27.845195</v>
      </c>
      <c r="L14" s="9">
        <v>98.878641999999886</v>
      </c>
      <c r="M14" s="9">
        <v>161.75589100000019</v>
      </c>
      <c r="N14" s="9">
        <v>146.78536900000006</v>
      </c>
      <c r="O14" s="10">
        <f t="shared" ref="O14" si="2">SUM(C14:N14)</f>
        <v>773.29225600000007</v>
      </c>
    </row>
    <row r="15" spans="1:16" ht="15.75" hidden="1">
      <c r="A15" s="190"/>
      <c r="B15" s="8"/>
      <c r="C15" s="9">
        <v>2.3904999996375409E-2</v>
      </c>
      <c r="D15" s="9">
        <v>2.7565000011236407E-2</v>
      </c>
      <c r="E15" s="9">
        <v>4.2985000010958174E-2</v>
      </c>
      <c r="F15" s="9">
        <v>4.5324999995500548E-2</v>
      </c>
      <c r="G15" s="9">
        <v>0.93389999998908024</v>
      </c>
      <c r="H15" s="9">
        <v>1.964070999993055</v>
      </c>
      <c r="I15" s="9">
        <v>0.32849000000169326</v>
      </c>
      <c r="J15" s="9">
        <v>0.43656699999883131</v>
      </c>
      <c r="K15" s="9">
        <v>2.1486954599986348</v>
      </c>
      <c r="L15" s="9">
        <v>7.8136599999925238</v>
      </c>
      <c r="M15" s="9">
        <v>5.9446400000306312</v>
      </c>
      <c r="N15" s="9">
        <v>7.2078200000069046</v>
      </c>
      <c r="O15" s="10"/>
    </row>
    <row r="16" spans="1:16" ht="15.75">
      <c r="A16" s="190"/>
      <c r="B16" s="11" t="s">
        <v>15</v>
      </c>
      <c r="C16" s="12">
        <f t="shared" ref="C16:O16" si="3">SUM(C10:C14)</f>
        <v>14761.149785999998</v>
      </c>
      <c r="D16" s="12">
        <f t="shared" si="3"/>
        <v>11809.239074999994</v>
      </c>
      <c r="E16" s="12">
        <f t="shared" si="3"/>
        <v>18468.067790999987</v>
      </c>
      <c r="F16" s="12">
        <f t="shared" si="3"/>
        <v>10573.536899000004</v>
      </c>
      <c r="G16" s="12">
        <f t="shared" si="3"/>
        <v>13853.071287000006</v>
      </c>
      <c r="H16" s="12">
        <f t="shared" si="3"/>
        <v>11250.197417000003</v>
      </c>
      <c r="I16" s="12">
        <f t="shared" si="3"/>
        <v>9126.7403069999964</v>
      </c>
      <c r="J16" s="12">
        <f t="shared" si="3"/>
        <v>11182.489506000005</v>
      </c>
      <c r="K16" s="12">
        <f t="shared" si="3"/>
        <v>12748.348485540002</v>
      </c>
      <c r="L16" s="12">
        <f t="shared" si="3"/>
        <v>16786.215053000014</v>
      </c>
      <c r="M16" s="12">
        <f t="shared" si="3"/>
        <v>18209.392775</v>
      </c>
      <c r="N16" s="12">
        <f t="shared" si="3"/>
        <v>13748.792190999995</v>
      </c>
      <c r="O16" s="13">
        <f t="shared" si="3"/>
        <v>162517.24057254</v>
      </c>
    </row>
    <row r="17" spans="1:17" ht="15.75">
      <c r="A17" s="190" t="s">
        <v>47</v>
      </c>
      <c r="B17" s="8" t="s">
        <v>29</v>
      </c>
      <c r="C17" s="9">
        <v>5799.7541480289983</v>
      </c>
      <c r="D17" s="9">
        <v>4231.1643321947668</v>
      </c>
      <c r="E17" s="9">
        <v>9169.4169753339047</v>
      </c>
      <c r="F17" s="9">
        <v>6043.9527522378812</v>
      </c>
      <c r="G17" s="9">
        <v>4730.6781649846498</v>
      </c>
      <c r="H17" s="9">
        <v>4109.7926736821346</v>
      </c>
      <c r="I17" s="9">
        <v>3288.3036628475274</v>
      </c>
      <c r="J17" s="9">
        <v>3665.4418838624388</v>
      </c>
      <c r="K17" s="9">
        <v>5777.8164572043697</v>
      </c>
      <c r="L17" s="9">
        <v>6804.8439878364479</v>
      </c>
      <c r="M17" s="9">
        <v>8495.8533197562829</v>
      </c>
      <c r="N17" s="9">
        <v>11028.514111404818</v>
      </c>
      <c r="O17" s="10">
        <f>SUM(C17:N17)</f>
        <v>73145.532469374215</v>
      </c>
    </row>
    <row r="18" spans="1:17" ht="15.75">
      <c r="A18" s="190"/>
      <c r="B18" s="8" t="s">
        <v>26</v>
      </c>
      <c r="C18" s="9">
        <v>1188.137261766773</v>
      </c>
      <c r="D18" s="9">
        <v>1064.8671485021951</v>
      </c>
      <c r="E18" s="9">
        <v>1807.670847420196</v>
      </c>
      <c r="F18" s="9">
        <v>1068.6574338956802</v>
      </c>
      <c r="G18" s="9">
        <v>809.23127049348398</v>
      </c>
      <c r="H18" s="9">
        <v>1069.679269222685</v>
      </c>
      <c r="I18" s="9">
        <v>691.80439718396769</v>
      </c>
      <c r="J18" s="9">
        <v>690.50963209204701</v>
      </c>
      <c r="K18" s="9">
        <v>433.3610214575433</v>
      </c>
      <c r="L18" s="9">
        <v>752.70108467925763</v>
      </c>
      <c r="M18" s="9">
        <v>1521.798685358902</v>
      </c>
      <c r="N18" s="9">
        <v>2083.8961365709852</v>
      </c>
      <c r="O18" s="10">
        <f>SUM(C18:N18)</f>
        <v>13182.314188643719</v>
      </c>
    </row>
    <row r="19" spans="1:17" ht="15.75">
      <c r="A19" s="190"/>
      <c r="B19" s="8" t="s">
        <v>30</v>
      </c>
      <c r="C19" s="9">
        <v>63.670904770231211</v>
      </c>
      <c r="D19" s="9">
        <v>75.381289885988437</v>
      </c>
      <c r="E19" s="9">
        <v>508.36572800893441</v>
      </c>
      <c r="F19" s="9">
        <v>440.45995234993376</v>
      </c>
      <c r="G19" s="9">
        <v>488.17256564258457</v>
      </c>
      <c r="H19" s="9">
        <v>447.88156297127716</v>
      </c>
      <c r="I19" s="9">
        <v>185.65450949976773</v>
      </c>
      <c r="J19" s="9">
        <v>307.01522047439113</v>
      </c>
      <c r="K19" s="9">
        <v>225.86091389173473</v>
      </c>
      <c r="L19" s="9">
        <v>616.4204016348632</v>
      </c>
      <c r="M19" s="9">
        <v>655.42895822860669</v>
      </c>
      <c r="N19" s="9">
        <v>859.70582208413998</v>
      </c>
      <c r="O19" s="10">
        <f>SUM(C19:N19)</f>
        <v>4874.0178294424531</v>
      </c>
    </row>
    <row r="20" spans="1:17" ht="15.75">
      <c r="A20" s="190"/>
      <c r="B20" s="8" t="s">
        <v>27</v>
      </c>
      <c r="C20" s="9">
        <v>58.611205653203996</v>
      </c>
      <c r="D20" s="9">
        <v>23.133344859164989</v>
      </c>
      <c r="E20" s="9">
        <v>58.513899627236675</v>
      </c>
      <c r="F20" s="9">
        <v>22.729011775402444</v>
      </c>
      <c r="G20" s="9">
        <v>12.522662641269998</v>
      </c>
      <c r="H20" s="9">
        <v>24.162703015676716</v>
      </c>
      <c r="I20" s="9">
        <v>18.068881340816631</v>
      </c>
      <c r="J20" s="9">
        <v>13.816972563993723</v>
      </c>
      <c r="K20" s="9">
        <v>30.227402047970195</v>
      </c>
      <c r="L20" s="9">
        <v>25.053028465637979</v>
      </c>
      <c r="M20" s="9">
        <v>61.070504901056715</v>
      </c>
      <c r="N20" s="9">
        <v>62.621013124274711</v>
      </c>
      <c r="O20" s="10">
        <f t="shared" ref="O20:O21" si="4">SUM(C20:N20)</f>
        <v>410.53063001570479</v>
      </c>
    </row>
    <row r="21" spans="1:17" ht="15.75">
      <c r="A21" s="190"/>
      <c r="B21" s="8" t="s">
        <v>28</v>
      </c>
      <c r="C21" s="9">
        <v>0.90791550083243822</v>
      </c>
      <c r="D21" s="9">
        <v>4.7018386378630446</v>
      </c>
      <c r="E21" s="9">
        <v>5.8997518098549779</v>
      </c>
      <c r="F21" s="9">
        <v>4.2208497411027004</v>
      </c>
      <c r="G21" s="9">
        <v>3.0008056180491116</v>
      </c>
      <c r="H21" s="9">
        <v>3.8504906182524903</v>
      </c>
      <c r="I21" s="9">
        <v>3.5745824779307527</v>
      </c>
      <c r="J21" s="9">
        <v>10.146291007129568</v>
      </c>
      <c r="K21" s="9">
        <v>41.624205398382237</v>
      </c>
      <c r="L21" s="9">
        <v>26.791497383791437</v>
      </c>
      <c r="M21" s="9">
        <v>34.36587611514782</v>
      </c>
      <c r="N21" s="9">
        <v>32.184630267878767</v>
      </c>
      <c r="O21" s="10">
        <f t="shared" si="4"/>
        <v>171.26873457621534</v>
      </c>
    </row>
    <row r="22" spans="1:17" ht="15.75">
      <c r="A22" s="190"/>
      <c r="B22" s="11" t="s">
        <v>15</v>
      </c>
      <c r="C22" s="12">
        <f t="shared" ref="C22:O22" si="5">SUM(C17:C21)</f>
        <v>7111.0814357200388</v>
      </c>
      <c r="D22" s="12">
        <f t="shared" si="5"/>
        <v>5399.2479540799786</v>
      </c>
      <c r="E22" s="12">
        <f t="shared" si="5"/>
        <v>11549.867202200125</v>
      </c>
      <c r="F22" s="12">
        <f t="shared" si="5"/>
        <v>7580.02</v>
      </c>
      <c r="G22" s="12">
        <f t="shared" si="5"/>
        <v>6043.605469380037</v>
      </c>
      <c r="H22" s="12">
        <f t="shared" si="5"/>
        <v>5655.3666995100266</v>
      </c>
      <c r="I22" s="12">
        <f t="shared" si="5"/>
        <v>4187.4060333500101</v>
      </c>
      <c r="J22" s="12">
        <f t="shared" si="5"/>
        <v>4686.93</v>
      </c>
      <c r="K22" s="12">
        <f t="shared" si="5"/>
        <v>6508.89</v>
      </c>
      <c r="L22" s="12">
        <f t="shared" si="5"/>
        <v>8225.8099999999977</v>
      </c>
      <c r="M22" s="12">
        <f t="shared" si="5"/>
        <v>10768.517344359998</v>
      </c>
      <c r="N22" s="12">
        <f t="shared" si="5"/>
        <v>14066.921713452097</v>
      </c>
      <c r="O22" s="13">
        <f t="shared" si="5"/>
        <v>91783.663852052312</v>
      </c>
    </row>
    <row r="23" spans="1:17" ht="15.75">
      <c r="A23" s="190" t="s">
        <v>51</v>
      </c>
      <c r="B23" s="8" t="s">
        <v>29</v>
      </c>
      <c r="C23" s="9">
        <v>4648.9994630000192</v>
      </c>
      <c r="D23" s="9">
        <v>3600.6428429999896</v>
      </c>
      <c r="E23" s="9">
        <v>7779.9762634094004</v>
      </c>
      <c r="F23" s="9">
        <v>5599.595807000067</v>
      </c>
      <c r="G23" s="9">
        <v>3672.9505905188576</v>
      </c>
      <c r="H23" s="9">
        <v>3734.3115599999655</v>
      </c>
      <c r="I23" s="9">
        <v>3158.2207189999704</v>
      </c>
      <c r="J23" s="9">
        <v>3089.0123989999997</v>
      </c>
      <c r="K23" s="9">
        <v>5300.9864949999992</v>
      </c>
      <c r="L23" s="9">
        <v>6176.2703389999997</v>
      </c>
      <c r="M23" s="9">
        <v>7362.5612240000046</v>
      </c>
      <c r="N23" s="9">
        <v>10260.564417238331</v>
      </c>
      <c r="O23" s="10">
        <f>SUM(C23:N23)</f>
        <v>64384.092120166606</v>
      </c>
      <c r="P23" s="30"/>
    </row>
    <row r="24" spans="1:17" ht="15.75">
      <c r="A24" s="190"/>
      <c r="B24" s="8" t="s">
        <v>26</v>
      </c>
      <c r="C24" s="9">
        <v>952.39373099999591</v>
      </c>
      <c r="D24" s="9">
        <v>906.18231200001071</v>
      </c>
      <c r="E24" s="9">
        <v>1533.7546894004297</v>
      </c>
      <c r="F24" s="9">
        <v>990.08875999998509</v>
      </c>
      <c r="G24" s="9">
        <v>628.39160508058626</v>
      </c>
      <c r="H24" s="9">
        <v>971.95064999999977</v>
      </c>
      <c r="I24" s="9">
        <v>644.083858000021</v>
      </c>
      <c r="J24" s="9">
        <v>582.02803100000006</v>
      </c>
      <c r="K24" s="9">
        <v>398.41129299999989</v>
      </c>
      <c r="L24" s="9">
        <v>683.19724400000018</v>
      </c>
      <c r="M24" s="9">
        <v>1319.73828</v>
      </c>
      <c r="N24" s="9">
        <v>1940.4952410000001</v>
      </c>
      <c r="O24" s="10">
        <f>SUM(C24:N24)</f>
        <v>11550.715694481029</v>
      </c>
      <c r="P24" s="31"/>
      <c r="Q24" s="20"/>
    </row>
    <row r="25" spans="1:17" ht="15.75">
      <c r="A25" s="190"/>
      <c r="B25" s="8" t="s">
        <v>30</v>
      </c>
      <c r="C25" s="9">
        <v>51.0376809999999</v>
      </c>
      <c r="D25" s="9">
        <v>64.148088000000143</v>
      </c>
      <c r="E25" s="9">
        <v>431.33312703301124</v>
      </c>
      <c r="F25" s="9">
        <v>408.07693299999914</v>
      </c>
      <c r="G25" s="9">
        <v>379.28648534583317</v>
      </c>
      <c r="H25" s="9">
        <v>406.96196400000008</v>
      </c>
      <c r="I25" s="9">
        <v>178.97286900000037</v>
      </c>
      <c r="J25" s="9">
        <v>259.35935800000004</v>
      </c>
      <c r="K25" s="9">
        <v>208.109692</v>
      </c>
      <c r="L25" s="9">
        <v>559.8473120000001</v>
      </c>
      <c r="M25" s="9">
        <v>570.32892300000003</v>
      </c>
      <c r="N25" s="9">
        <v>801.30761999999993</v>
      </c>
      <c r="O25" s="10">
        <f>SUM(C25:N25)</f>
        <v>4318.7700523788435</v>
      </c>
      <c r="P25" s="32"/>
      <c r="Q25" s="20"/>
    </row>
    <row r="26" spans="1:17" ht="15.75">
      <c r="A26" s="190"/>
      <c r="B26" s="8" t="s">
        <v>27</v>
      </c>
      <c r="C26" s="9">
        <v>46.981898999999927</v>
      </c>
      <c r="D26" s="9">
        <v>19.686050000000051</v>
      </c>
      <c r="E26" s="9">
        <v>49.647295068380728</v>
      </c>
      <c r="F26" s="9">
        <v>21.057953999999995</v>
      </c>
      <c r="G26" s="9">
        <v>9.7236611558115555</v>
      </c>
      <c r="H26" s="9">
        <v>21.955137000000008</v>
      </c>
      <c r="I26" s="9">
        <v>17.289928000000003</v>
      </c>
      <c r="J26" s="9">
        <v>11.662078000000001</v>
      </c>
      <c r="K26" s="9">
        <v>27.786812999999995</v>
      </c>
      <c r="L26" s="9">
        <v>22.749413000000004</v>
      </c>
      <c r="M26" s="9">
        <v>53.10278499999999</v>
      </c>
      <c r="N26" s="9">
        <v>58.483747999999984</v>
      </c>
      <c r="O26" s="10">
        <f t="shared" ref="O26:O27" si="6">SUM(C26:N26)</f>
        <v>360.12676122419225</v>
      </c>
      <c r="P26" s="20"/>
      <c r="Q26" s="20"/>
    </row>
    <row r="27" spans="1:17" ht="15.75">
      <c r="A27" s="190"/>
      <c r="B27" s="8" t="s">
        <v>28</v>
      </c>
      <c r="C27" s="9">
        <v>0.72777200000000652</v>
      </c>
      <c r="D27" s="9">
        <v>4.0011779999999995</v>
      </c>
      <c r="E27" s="9">
        <v>5.0057630887711841</v>
      </c>
      <c r="F27" s="9">
        <v>3.9105289999999915</v>
      </c>
      <c r="G27" s="9">
        <v>2.4190878989457878</v>
      </c>
      <c r="H27" s="9">
        <v>3.4987000000000013</v>
      </c>
      <c r="I27" s="9">
        <v>3.8240710000000071</v>
      </c>
      <c r="J27" s="9">
        <v>8.5486609999999992</v>
      </c>
      <c r="K27" s="9">
        <v>38.171734999999998</v>
      </c>
      <c r="L27" s="9">
        <v>24.350732000000001</v>
      </c>
      <c r="M27" s="9">
        <v>29.913782000000005</v>
      </c>
      <c r="N27" s="9">
        <v>30.009701000000007</v>
      </c>
      <c r="O27" s="10">
        <f t="shared" si="6"/>
        <v>154.38171198771698</v>
      </c>
      <c r="P27" s="20"/>
      <c r="Q27" s="20"/>
    </row>
    <row r="28" spans="1:17" ht="16.5" thickBot="1">
      <c r="A28" s="191"/>
      <c r="B28" s="15" t="s">
        <v>15</v>
      </c>
      <c r="C28" s="16">
        <f t="shared" ref="C28:O28" si="7">SUM(C23:C27)</f>
        <v>5700.1405460000151</v>
      </c>
      <c r="D28" s="16">
        <f t="shared" si="7"/>
        <v>4594.6604710000011</v>
      </c>
      <c r="E28" s="16">
        <f t="shared" si="7"/>
        <v>9799.7171379999927</v>
      </c>
      <c r="F28" s="16">
        <f t="shared" si="7"/>
        <v>7022.7299830000511</v>
      </c>
      <c r="G28" s="16">
        <f t="shared" si="7"/>
        <v>4692.7714300000343</v>
      </c>
      <c r="H28" s="16">
        <f t="shared" si="7"/>
        <v>5138.6780109999654</v>
      </c>
      <c r="I28" s="16">
        <f t="shared" si="7"/>
        <v>4002.3914449999916</v>
      </c>
      <c r="J28" s="16">
        <f t="shared" si="7"/>
        <v>3950.6105269999998</v>
      </c>
      <c r="K28" s="16">
        <f t="shared" si="7"/>
        <v>5973.4660279999989</v>
      </c>
      <c r="L28" s="16">
        <f t="shared" si="7"/>
        <v>7466.415039999999</v>
      </c>
      <c r="M28" s="16">
        <f t="shared" si="7"/>
        <v>9335.644994000002</v>
      </c>
      <c r="N28" s="16">
        <f t="shared" si="7"/>
        <v>13090.860727238332</v>
      </c>
      <c r="O28" s="17">
        <f t="shared" si="7"/>
        <v>80768.086340238384</v>
      </c>
      <c r="P28" s="20"/>
    </row>
    <row r="29" spans="1:17" ht="15" thickBot="1">
      <c r="F29" s="18"/>
      <c r="G29" s="18"/>
      <c r="H29" s="18"/>
      <c r="I29" s="18"/>
      <c r="J29" s="18"/>
      <c r="K29" s="18"/>
      <c r="L29" s="18"/>
      <c r="M29" s="18"/>
      <c r="N29" s="18"/>
    </row>
    <row r="30" spans="1:17">
      <c r="A30" s="199" t="s">
        <v>102</v>
      </c>
      <c r="B30" s="66" t="s">
        <v>39</v>
      </c>
      <c r="C30" s="132">
        <v>1393.2744</v>
      </c>
      <c r="D30" s="132">
        <v>1829.1447000000001</v>
      </c>
      <c r="E30" s="132">
        <v>1846.7872</v>
      </c>
      <c r="F30" s="132">
        <v>2120.9499000000001</v>
      </c>
      <c r="G30" s="132">
        <v>1090</v>
      </c>
      <c r="H30" s="132">
        <v>1339.0385999999999</v>
      </c>
      <c r="I30" s="132">
        <v>1201.3648000000001</v>
      </c>
      <c r="J30" s="132">
        <v>945.44560000000001</v>
      </c>
      <c r="K30" s="132">
        <v>1118.9349999999999</v>
      </c>
      <c r="L30" s="132">
        <v>1453.3889999999999</v>
      </c>
      <c r="M30" s="132">
        <v>2087.0855000000001</v>
      </c>
      <c r="N30" s="132">
        <v>2028.7337</v>
      </c>
      <c r="O30" s="79">
        <f>SUM(C30:N30)</f>
        <v>18454.148399999998</v>
      </c>
      <c r="P30" s="135" t="s">
        <v>113</v>
      </c>
    </row>
    <row r="31" spans="1:17">
      <c r="A31" s="200"/>
      <c r="B31" s="65" t="s">
        <v>43</v>
      </c>
      <c r="C31" s="133">
        <v>1939</v>
      </c>
      <c r="D31" s="133">
        <v>1334.8864900000005</v>
      </c>
      <c r="E31" s="133">
        <v>1913.535161000028</v>
      </c>
      <c r="F31" s="133">
        <v>1009.6329659999868</v>
      </c>
      <c r="G31" s="133">
        <v>1293.6325939999992</v>
      </c>
      <c r="H31" s="133">
        <v>1130.4562759999924</v>
      </c>
      <c r="I31" s="133">
        <v>926.37455999998986</v>
      </c>
      <c r="J31" s="133">
        <v>1050.9234089999914</v>
      </c>
      <c r="K31" s="133">
        <v>1424</v>
      </c>
      <c r="L31" s="133">
        <v>1830.6405530000025</v>
      </c>
      <c r="M31" s="133">
        <v>1890</v>
      </c>
      <c r="N31" s="133">
        <v>1706.2937010000051</v>
      </c>
      <c r="O31" s="81">
        <f t="shared" ref="O31:O33" si="8">SUM(C31:N31)</f>
        <v>17449.375709999997</v>
      </c>
    </row>
    <row r="32" spans="1:17">
      <c r="A32" s="200"/>
      <c r="B32" s="65" t="s">
        <v>46</v>
      </c>
      <c r="C32" s="133">
        <v>1151.5259679999999</v>
      </c>
      <c r="D32" s="133">
        <v>877.79858100000001</v>
      </c>
      <c r="E32" s="133">
        <v>1208.7474300000001</v>
      </c>
      <c r="F32" s="133">
        <v>859.14608299999998</v>
      </c>
      <c r="G32" s="133">
        <v>1098.1025550000002</v>
      </c>
      <c r="H32" s="133">
        <v>786.01284699999997</v>
      </c>
      <c r="I32" s="133">
        <v>401.33438999999998</v>
      </c>
      <c r="J32" s="133">
        <v>806</v>
      </c>
      <c r="K32" s="133">
        <v>264.5</v>
      </c>
      <c r="L32" s="133">
        <v>605.76424699999995</v>
      </c>
      <c r="M32" s="133">
        <v>1567.514465</v>
      </c>
      <c r="N32" s="133">
        <v>562.49151199999994</v>
      </c>
      <c r="O32" s="81">
        <f t="shared" si="8"/>
        <v>10188.938078000001</v>
      </c>
    </row>
    <row r="33" spans="1:15" ht="15" thickBot="1">
      <c r="A33" s="201"/>
      <c r="B33" s="67" t="s">
        <v>49</v>
      </c>
      <c r="C33" s="134">
        <v>693.63872499999422</v>
      </c>
      <c r="D33" s="134">
        <v>769.25530799999046</v>
      </c>
      <c r="E33" s="134">
        <v>1000.431859999968</v>
      </c>
      <c r="F33" s="134">
        <v>1030.7037379999995</v>
      </c>
      <c r="G33" s="134">
        <v>530</v>
      </c>
      <c r="H33" s="134">
        <v>686.09065400000009</v>
      </c>
      <c r="I33" s="134">
        <v>673.10299399999701</v>
      </c>
      <c r="J33" s="134">
        <v>486.22376799999995</v>
      </c>
      <c r="K33" s="134">
        <v>594.80999999999995</v>
      </c>
      <c r="L33" s="134">
        <v>732.8981</v>
      </c>
      <c r="M33" s="134">
        <v>1080.1549459999999</v>
      </c>
      <c r="N33" s="134">
        <v>1060.6071779999993</v>
      </c>
      <c r="O33" s="83">
        <f t="shared" si="8"/>
        <v>9337.9172709999475</v>
      </c>
    </row>
    <row r="35" spans="1:15"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5"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5"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5"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5"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5"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5"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5"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</sheetData>
  <mergeCells count="6">
    <mergeCell ref="A30:A33"/>
    <mergeCell ref="A1:O1"/>
    <mergeCell ref="A10:A16"/>
    <mergeCell ref="A17:A22"/>
    <mergeCell ref="A23:A28"/>
    <mergeCell ref="A4:A9"/>
  </mergeCells>
  <phoneticPr fontId="7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C09B2B2-2ED9-4812-B785-1C1AE28E538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1.1经营快报</vt:lpstr>
      <vt:lpstr>1.2经营快报累计</vt:lpstr>
      <vt:lpstr>美妆指标2021</vt:lpstr>
      <vt:lpstr>美妆2021</vt:lpstr>
      <vt:lpstr>美妆2020</vt:lpstr>
      <vt:lpstr>美妆2019</vt:lpstr>
      <vt:lpstr>美妆2019 (含特通)</vt:lpstr>
      <vt:lpstr>专柜指标2021</vt:lpstr>
      <vt:lpstr>专柜2021</vt:lpstr>
      <vt:lpstr>专柜2020</vt:lpstr>
      <vt:lpstr>专柜2019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2021-06-10T10:10:01Z</dcterms:modified>
</cp:coreProperties>
</file>